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luv3trang/Desktop/MSBA/SPRING 2024/Financial Analytics/Project/"/>
    </mc:Choice>
  </mc:AlternateContent>
  <xr:revisionPtr revIDLastSave="0" documentId="13_ncr:1_{BC2A4E6F-5214-424B-8288-339955688063}" xr6:coauthVersionLast="47" xr6:coauthVersionMax="47" xr10:uidLastSave="{00000000-0000-0000-0000-000000000000}"/>
  <bookViews>
    <workbookView xWindow="400" yWindow="500" windowWidth="28400" windowHeight="16420" firstSheet="2" activeTab="10" xr2:uid="{00000000-000D-0000-FFFF-FFFF00000000}"/>
  </bookViews>
  <sheets>
    <sheet name="Company_Income statement" sheetId="1" r:id="rId1"/>
    <sheet name="Common size Income Statenment" sheetId="4" r:id="rId2"/>
    <sheet name="Projected Income Statement" sheetId="34" r:id="rId3"/>
    <sheet name="Company_Balance sheet" sheetId="2" r:id="rId4"/>
    <sheet name="Common size Balance sheet" sheetId="5" r:id="rId5"/>
    <sheet name="CFS" sheetId="40" r:id="rId6"/>
    <sheet name="Ratio" sheetId="26" r:id="rId7"/>
    <sheet name="DCF Model " sheetId="44" r:id="rId8"/>
    <sheet name="JNJ Stock &amp; BETA" sheetId="28" r:id="rId9"/>
    <sheet name="Financial Business Segments" sheetId="29" r:id="rId10"/>
    <sheet name="Competitors" sheetId="30" r:id="rId11"/>
    <sheet name="Sheet2" sheetId="46" r:id="rId12"/>
    <sheet name="EPS" sheetId="33" r:id="rId13"/>
    <sheet name="Geographic Analysis" sheetId="31" r:id="rId14"/>
    <sheet name="Market Value" sheetId="32" r:id="rId15"/>
    <sheet name="Inflation Rate" sheetId="35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28" l="1"/>
  <c r="AF6" i="28"/>
  <c r="AE6" i="28"/>
  <c r="AD6" i="28"/>
  <c r="AC6" i="28"/>
  <c r="AB6" i="28"/>
  <c r="AA6" i="28"/>
  <c r="Z6" i="28"/>
  <c r="Y6" i="28"/>
  <c r="F13" i="44"/>
  <c r="C5" i="28" l="1"/>
  <c r="G5" i="28"/>
  <c r="C6" i="28"/>
  <c r="G6" i="28"/>
  <c r="C7" i="28"/>
  <c r="G7" i="28"/>
  <c r="C8" i="28"/>
  <c r="G8" i="28"/>
  <c r="C9" i="28"/>
  <c r="G9" i="28"/>
  <c r="C10" i="28"/>
  <c r="G10" i="28"/>
  <c r="C11" i="28"/>
  <c r="G11" i="28"/>
  <c r="C12" i="28"/>
  <c r="G12" i="28"/>
  <c r="C13" i="28"/>
  <c r="G13" i="28"/>
  <c r="C14" i="28"/>
  <c r="G14" i="28"/>
  <c r="C15" i="28"/>
  <c r="G15" i="28"/>
  <c r="C16" i="28"/>
  <c r="G16" i="28"/>
  <c r="C17" i="28"/>
  <c r="G17" i="28"/>
  <c r="C18" i="28"/>
  <c r="G18" i="28"/>
  <c r="C19" i="28"/>
  <c r="G19" i="28"/>
  <c r="C20" i="28"/>
  <c r="G20" i="28"/>
  <c r="C21" i="28"/>
  <c r="G21" i="28"/>
  <c r="C22" i="28"/>
  <c r="G22" i="28"/>
  <c r="C23" i="28"/>
  <c r="G23" i="28"/>
  <c r="C24" i="28"/>
  <c r="G24" i="28"/>
  <c r="C26" i="28"/>
  <c r="G26" i="28"/>
  <c r="C27" i="28"/>
  <c r="G27" i="28"/>
  <c r="C28" i="28"/>
  <c r="G28" i="28"/>
  <c r="C29" i="28"/>
  <c r="G29" i="28"/>
  <c r="C30" i="28"/>
  <c r="G30" i="28"/>
  <c r="C31" i="28"/>
  <c r="G31" i="28"/>
  <c r="C32" i="28"/>
  <c r="G32" i="28"/>
  <c r="C33" i="28"/>
  <c r="G33" i="28"/>
  <c r="C34" i="28"/>
  <c r="G34" i="28"/>
  <c r="C35" i="28"/>
  <c r="G35" i="28"/>
  <c r="C36" i="28"/>
  <c r="G36" i="28"/>
  <c r="C37" i="28"/>
  <c r="G37" i="28"/>
  <c r="C38" i="28"/>
  <c r="G38" i="28"/>
  <c r="C39" i="28"/>
  <c r="G39" i="28"/>
  <c r="C40" i="28"/>
  <c r="G40" i="28"/>
  <c r="C41" i="28"/>
  <c r="G41" i="28"/>
  <c r="C42" i="28"/>
  <c r="G42" i="28"/>
  <c r="C43" i="28"/>
  <c r="G43" i="28"/>
  <c r="C44" i="28"/>
  <c r="G44" i="28"/>
  <c r="C45" i="28"/>
  <c r="G45" i="28"/>
  <c r="C46" i="28"/>
  <c r="G46" i="28"/>
  <c r="C47" i="28"/>
  <c r="G47" i="28"/>
  <c r="C48" i="28"/>
  <c r="G48" i="28"/>
  <c r="C49" i="28"/>
  <c r="G49" i="28"/>
  <c r="C50" i="28"/>
  <c r="G50" i="28"/>
  <c r="C51" i="28"/>
  <c r="G51" i="28"/>
  <c r="C52" i="28"/>
  <c r="G52" i="28"/>
  <c r="C53" i="28"/>
  <c r="G53" i="28"/>
  <c r="C54" i="28"/>
  <c r="G54" i="28"/>
  <c r="C55" i="28"/>
  <c r="G55" i="28"/>
  <c r="C56" i="28"/>
  <c r="G56" i="28"/>
  <c r="C57" i="28"/>
  <c r="G57" i="28"/>
  <c r="C58" i="28"/>
  <c r="G58" i="28"/>
  <c r="C59" i="28"/>
  <c r="G59" i="28"/>
  <c r="C60" i="28"/>
  <c r="G60" i="28"/>
  <c r="C61" i="28"/>
  <c r="G61" i="28"/>
  <c r="C62" i="28"/>
  <c r="G62" i="28"/>
  <c r="C63" i="28"/>
  <c r="G63" i="28"/>
  <c r="C64" i="28"/>
  <c r="G64" i="28"/>
  <c r="C65" i="28"/>
  <c r="G65" i="28"/>
  <c r="C66" i="28"/>
  <c r="G66" i="28"/>
  <c r="C67" i="28"/>
  <c r="G67" i="28"/>
  <c r="C68" i="28"/>
  <c r="G68" i="28"/>
  <c r="C69" i="28"/>
  <c r="G69" i="28"/>
  <c r="C70" i="28"/>
  <c r="G70" i="28"/>
  <c r="C71" i="28"/>
  <c r="G71" i="28"/>
  <c r="C72" i="28"/>
  <c r="G72" i="28"/>
  <c r="C73" i="28"/>
  <c r="G73" i="28"/>
  <c r="C74" i="28"/>
  <c r="G74" i="28"/>
  <c r="C75" i="28"/>
  <c r="G75" i="28"/>
  <c r="C76" i="28"/>
  <c r="G76" i="28"/>
  <c r="C77" i="28"/>
  <c r="G77" i="28"/>
  <c r="C78" i="28"/>
  <c r="G78" i="28"/>
  <c r="C79" i="28"/>
  <c r="G79" i="28"/>
  <c r="C80" i="28"/>
  <c r="G80" i="28"/>
  <c r="C81" i="28"/>
  <c r="G81" i="28"/>
  <c r="C82" i="28"/>
  <c r="G82" i="28"/>
  <c r="C83" i="28"/>
  <c r="G83" i="28"/>
  <c r="C84" i="28"/>
  <c r="G84" i="28"/>
  <c r="C85" i="28"/>
  <c r="G85" i="28"/>
  <c r="C86" i="28"/>
  <c r="G86" i="28"/>
  <c r="C87" i="28"/>
  <c r="G87" i="28"/>
  <c r="C88" i="28"/>
  <c r="G88" i="28"/>
  <c r="C89" i="28"/>
  <c r="G89" i="28"/>
  <c r="C90" i="28"/>
  <c r="G90" i="28"/>
  <c r="C91" i="28"/>
  <c r="G91" i="28"/>
  <c r="C92" i="28"/>
  <c r="G92" i="28"/>
  <c r="C93" i="28"/>
  <c r="G93" i="28"/>
  <c r="C94" i="28"/>
  <c r="G94" i="28"/>
  <c r="C95" i="28"/>
  <c r="G95" i="28"/>
  <c r="C96" i="28"/>
  <c r="G96" i="28"/>
  <c r="AN4" i="28"/>
  <c r="AO4" i="28" s="1"/>
  <c r="AP4" i="28" s="1"/>
  <c r="AI4" i="28"/>
  <c r="AJ4" i="28" s="1"/>
  <c r="AK4" i="28" s="1"/>
  <c r="AL4" i="28" s="1"/>
  <c r="AM4" i="28" s="1"/>
  <c r="AH4" i="28"/>
  <c r="D8" i="44"/>
  <c r="D111" i="44"/>
  <c r="D52" i="44"/>
  <c r="D2" i="44"/>
  <c r="E2" i="44" s="1"/>
  <c r="F2" i="44" s="1"/>
  <c r="G2" i="44" s="1"/>
  <c r="H2" i="44" s="1"/>
  <c r="I2" i="44" s="1"/>
  <c r="J2" i="44" s="1"/>
  <c r="K2" i="44" s="1"/>
  <c r="L2" i="44" s="1"/>
  <c r="M2" i="44" s="1"/>
  <c r="V22" i="34"/>
  <c r="N22" i="34"/>
  <c r="O22" i="34"/>
  <c r="P22" i="34"/>
  <c r="Q22" i="34"/>
  <c r="R22" i="34"/>
  <c r="S22" i="34"/>
  <c r="T22" i="34"/>
  <c r="U22" i="34"/>
  <c r="M22" i="34"/>
  <c r="M23" i="34"/>
  <c r="M24" i="34"/>
  <c r="M38" i="44"/>
  <c r="M43" i="44" s="1"/>
  <c r="C38" i="44"/>
  <c r="C40" i="44" s="1"/>
  <c r="C41" i="44" s="1"/>
  <c r="D38" i="44"/>
  <c r="D43" i="44" s="1"/>
  <c r="E38" i="44"/>
  <c r="E43" i="44" s="1"/>
  <c r="F38" i="44"/>
  <c r="F43" i="44" s="1"/>
  <c r="G38" i="44"/>
  <c r="G42" i="44" s="1"/>
  <c r="H38" i="44"/>
  <c r="H43" i="44" s="1"/>
  <c r="I38" i="44"/>
  <c r="I43" i="44" s="1"/>
  <c r="J38" i="44"/>
  <c r="J42" i="44" s="1"/>
  <c r="K38" i="44"/>
  <c r="K42" i="44" s="1"/>
  <c r="L38" i="44"/>
  <c r="L40" i="44" s="1"/>
  <c r="L41" i="44" s="1"/>
  <c r="B38" i="44"/>
  <c r="B40" i="44" s="1"/>
  <c r="B41" i="44" s="1"/>
  <c r="M20" i="34"/>
  <c r="M21" i="34"/>
  <c r="H42" i="44" l="1"/>
  <c r="K40" i="44"/>
  <c r="K41" i="44" s="1"/>
  <c r="L43" i="44"/>
  <c r="E40" i="44"/>
  <c r="E41" i="44" s="1"/>
  <c r="K43" i="44"/>
  <c r="K46" i="44" s="1"/>
  <c r="I42" i="44"/>
  <c r="I46" i="44" s="1"/>
  <c r="J43" i="44"/>
  <c r="J46" i="44"/>
  <c r="J40" i="44"/>
  <c r="J41" i="44" s="1"/>
  <c r="H46" i="44"/>
  <c r="I40" i="44"/>
  <c r="I41" i="44" s="1"/>
  <c r="H40" i="44"/>
  <c r="H41" i="44" s="1"/>
  <c r="M42" i="44"/>
  <c r="M46" i="44" s="1"/>
  <c r="F42" i="44"/>
  <c r="F46" i="44" s="1"/>
  <c r="G40" i="44"/>
  <c r="G41" i="44" s="1"/>
  <c r="L42" i="44"/>
  <c r="G43" i="44"/>
  <c r="G46" i="44" s="1"/>
  <c r="E42" i="44"/>
  <c r="E46" i="44" s="1"/>
  <c r="D40" i="44"/>
  <c r="D41" i="44" s="1"/>
  <c r="D42" i="44"/>
  <c r="D46" i="44" s="1"/>
  <c r="F40" i="44"/>
  <c r="F41" i="44" s="1"/>
  <c r="M40" i="44"/>
  <c r="M41" i="44" s="1"/>
  <c r="M29" i="34"/>
  <c r="M28" i="34"/>
  <c r="L29" i="34"/>
  <c r="E47" i="44" l="1"/>
  <c r="K47" i="44"/>
  <c r="L46" i="44"/>
  <c r="L47" i="44" s="1"/>
  <c r="I47" i="44"/>
  <c r="H47" i="44"/>
  <c r="J47" i="44"/>
  <c r="M47" i="44"/>
  <c r="F47" i="44"/>
  <c r="G47" i="44"/>
  <c r="D47" i="44"/>
  <c r="D32" i="44" l="1"/>
  <c r="AG4" i="28" l="1"/>
  <c r="Y4" i="28"/>
  <c r="Z4" i="28" s="1"/>
  <c r="AA4" i="28" s="1"/>
  <c r="AB4" i="28" s="1"/>
  <c r="AC4" i="28" s="1"/>
  <c r="AD4" i="28" s="1"/>
  <c r="AE4" i="28" s="1"/>
  <c r="AF4" i="28" s="1"/>
  <c r="X4" i="28"/>
  <c r="E8" i="44" l="1"/>
  <c r="E23" i="34" l="1"/>
  <c r="N28" i="34"/>
  <c r="O28" i="34"/>
  <c r="P28" i="34"/>
  <c r="Q28" i="34"/>
  <c r="R28" i="34"/>
  <c r="S28" i="34"/>
  <c r="T28" i="34"/>
  <c r="U28" i="34"/>
  <c r="V28" i="34"/>
  <c r="N26" i="34"/>
  <c r="O26" i="34"/>
  <c r="P26" i="34"/>
  <c r="Q26" i="34"/>
  <c r="R26" i="34"/>
  <c r="S26" i="34"/>
  <c r="T26" i="34"/>
  <c r="U26" i="34"/>
  <c r="V26" i="34"/>
  <c r="M26" i="34"/>
  <c r="C132" i="1" l="1"/>
  <c r="D132" i="1"/>
  <c r="E132" i="1"/>
  <c r="F132" i="1"/>
  <c r="G132" i="1"/>
  <c r="H132" i="1"/>
  <c r="I132" i="1"/>
  <c r="J132" i="1"/>
  <c r="K132" i="1"/>
  <c r="B132" i="1"/>
  <c r="C131" i="1"/>
  <c r="D131" i="1"/>
  <c r="E131" i="1"/>
  <c r="F131" i="1"/>
  <c r="G131" i="1"/>
  <c r="H131" i="1"/>
  <c r="I131" i="1"/>
  <c r="J131" i="1"/>
  <c r="K131" i="1"/>
  <c r="B131" i="1"/>
  <c r="C127" i="1"/>
  <c r="D127" i="1"/>
  <c r="E127" i="1"/>
  <c r="F127" i="1"/>
  <c r="G127" i="1"/>
  <c r="H127" i="1"/>
  <c r="I127" i="1"/>
  <c r="J127" i="1"/>
  <c r="K127" i="1"/>
  <c r="B127" i="1"/>
  <c r="C60" i="1"/>
  <c r="D60" i="1"/>
  <c r="E60" i="1"/>
  <c r="F60" i="1"/>
  <c r="G60" i="1"/>
  <c r="H60" i="1"/>
  <c r="I60" i="1"/>
  <c r="J60" i="1"/>
  <c r="K60" i="1"/>
  <c r="B60" i="1"/>
  <c r="C59" i="1"/>
  <c r="D59" i="1"/>
  <c r="E59" i="1"/>
  <c r="F59" i="1"/>
  <c r="G59" i="1"/>
  <c r="H59" i="1"/>
  <c r="I59" i="1"/>
  <c r="J59" i="1"/>
  <c r="K59" i="1"/>
  <c r="B59" i="1"/>
  <c r="B58" i="1"/>
  <c r="J55" i="1"/>
  <c r="K55" i="1"/>
  <c r="C55" i="1"/>
  <c r="D55" i="1"/>
  <c r="E55" i="1"/>
  <c r="F55" i="1"/>
  <c r="G55" i="1"/>
  <c r="H55" i="1"/>
  <c r="I55" i="1"/>
  <c r="B55" i="1"/>
  <c r="C51" i="1"/>
  <c r="D51" i="1"/>
  <c r="E51" i="1"/>
  <c r="F51" i="1"/>
  <c r="G51" i="1"/>
  <c r="H51" i="1"/>
  <c r="I51" i="1"/>
  <c r="J51" i="1"/>
  <c r="K51" i="1"/>
  <c r="B51" i="1"/>
  <c r="K123" i="1"/>
  <c r="C123" i="1"/>
  <c r="D123" i="1"/>
  <c r="E123" i="1"/>
  <c r="F123" i="1"/>
  <c r="G123" i="1"/>
  <c r="H123" i="1"/>
  <c r="I123" i="1"/>
  <c r="J123" i="1"/>
  <c r="B123" i="1"/>
  <c r="C113" i="44"/>
  <c r="B113" i="44"/>
  <c r="C112" i="44"/>
  <c r="B112" i="44"/>
  <c r="B100" i="44"/>
  <c r="C79" i="44"/>
  <c r="B79" i="44"/>
  <c r="C78" i="44"/>
  <c r="B78" i="44"/>
  <c r="C77" i="44"/>
  <c r="C134" i="44" s="1"/>
  <c r="B77" i="44"/>
  <c r="B134" i="44" s="1"/>
  <c r="C76" i="44"/>
  <c r="C133" i="44" s="1"/>
  <c r="B76" i="44"/>
  <c r="B133" i="44" s="1"/>
  <c r="M73" i="44"/>
  <c r="M75" i="44" s="1"/>
  <c r="L73" i="44"/>
  <c r="L75" i="44" s="1"/>
  <c r="K73" i="44"/>
  <c r="K75" i="44" s="1"/>
  <c r="J73" i="44"/>
  <c r="J75" i="44" s="1"/>
  <c r="I73" i="44"/>
  <c r="I75" i="44" s="1"/>
  <c r="H73" i="44"/>
  <c r="H75" i="44" s="1"/>
  <c r="G73" i="44"/>
  <c r="G75" i="44" s="1"/>
  <c r="F73" i="44"/>
  <c r="F75" i="44" s="1"/>
  <c r="E73" i="44"/>
  <c r="E75" i="44" s="1"/>
  <c r="D73" i="44"/>
  <c r="D75" i="44" s="1"/>
  <c r="C73" i="44"/>
  <c r="C75" i="44" s="1"/>
  <c r="B73" i="44"/>
  <c r="B75" i="44" s="1"/>
  <c r="M70" i="44"/>
  <c r="L70" i="44"/>
  <c r="K70" i="44"/>
  <c r="J70" i="44"/>
  <c r="I70" i="44"/>
  <c r="H70" i="44"/>
  <c r="G70" i="44"/>
  <c r="F70" i="44"/>
  <c r="E70" i="44"/>
  <c r="D70" i="44"/>
  <c r="C70" i="44"/>
  <c r="B70" i="44"/>
  <c r="M67" i="44"/>
  <c r="L67" i="44"/>
  <c r="K67" i="44"/>
  <c r="J67" i="44"/>
  <c r="I67" i="44"/>
  <c r="H67" i="44"/>
  <c r="G67" i="44"/>
  <c r="H57" i="44" s="1"/>
  <c r="F67" i="44"/>
  <c r="G57" i="44" s="1"/>
  <c r="G96" i="44" s="1"/>
  <c r="E67" i="44"/>
  <c r="D67" i="44"/>
  <c r="C67" i="44"/>
  <c r="B67" i="44"/>
  <c r="B86" i="44" s="1"/>
  <c r="M65" i="44"/>
  <c r="L65" i="44"/>
  <c r="K65" i="44"/>
  <c r="J65" i="44"/>
  <c r="I65" i="44"/>
  <c r="H65" i="44"/>
  <c r="G65" i="44"/>
  <c r="F65" i="44"/>
  <c r="E65" i="44"/>
  <c r="D65" i="44"/>
  <c r="C65" i="44"/>
  <c r="B65" i="44"/>
  <c r="M64" i="44"/>
  <c r="L64" i="44"/>
  <c r="K64" i="44"/>
  <c r="J64" i="44"/>
  <c r="I64" i="44"/>
  <c r="H64" i="44"/>
  <c r="G64" i="44"/>
  <c r="F64" i="44"/>
  <c r="E64" i="44"/>
  <c r="D64" i="44"/>
  <c r="C64" i="44"/>
  <c r="B64" i="44"/>
  <c r="M63" i="44"/>
  <c r="L63" i="44"/>
  <c r="K63" i="44"/>
  <c r="J63" i="44"/>
  <c r="I63" i="44"/>
  <c r="H63" i="44"/>
  <c r="G63" i="44"/>
  <c r="F63" i="44"/>
  <c r="E63" i="44"/>
  <c r="D63" i="44"/>
  <c r="C63" i="44"/>
  <c r="B63" i="44"/>
  <c r="M61" i="44"/>
  <c r="L61" i="44"/>
  <c r="K61" i="44"/>
  <c r="J61" i="44"/>
  <c r="I61" i="44"/>
  <c r="H61" i="44"/>
  <c r="G61" i="44"/>
  <c r="F61" i="44"/>
  <c r="E61" i="44"/>
  <c r="D61" i="44"/>
  <c r="C61" i="44"/>
  <c r="B61" i="44"/>
  <c r="M60" i="44"/>
  <c r="L60" i="44"/>
  <c r="K60" i="44"/>
  <c r="J60" i="44"/>
  <c r="I60" i="44"/>
  <c r="H60" i="44"/>
  <c r="G60" i="44"/>
  <c r="F60" i="44"/>
  <c r="E60" i="44"/>
  <c r="D60" i="44"/>
  <c r="C60" i="44"/>
  <c r="B60" i="44"/>
  <c r="J57" i="44"/>
  <c r="J96" i="44" s="1"/>
  <c r="I57" i="44"/>
  <c r="C57" i="44"/>
  <c r="C96" i="44" s="1"/>
  <c r="B57" i="44"/>
  <c r="B96" i="44" s="1"/>
  <c r="C52" i="44"/>
  <c r="B52" i="44"/>
  <c r="M50" i="44"/>
  <c r="M51" i="44" s="1"/>
  <c r="M52" i="44" s="1"/>
  <c r="L50" i="44"/>
  <c r="L51" i="44" s="1"/>
  <c r="L52" i="44" s="1"/>
  <c r="K50" i="44"/>
  <c r="K51" i="44" s="1"/>
  <c r="J50" i="44"/>
  <c r="J51" i="44" s="1"/>
  <c r="J52" i="44" s="1"/>
  <c r="I50" i="44"/>
  <c r="I51" i="44" s="1"/>
  <c r="H50" i="44"/>
  <c r="H51" i="44" s="1"/>
  <c r="H52" i="44" s="1"/>
  <c r="G50" i="44"/>
  <c r="G51" i="44" s="1"/>
  <c r="G52" i="44" s="1"/>
  <c r="F50" i="44"/>
  <c r="F51" i="44" s="1"/>
  <c r="F52" i="44" s="1"/>
  <c r="E50" i="44"/>
  <c r="E51" i="44" s="1"/>
  <c r="E52" i="44" s="1"/>
  <c r="D50" i="44"/>
  <c r="D51" i="44" s="1"/>
  <c r="C50" i="44"/>
  <c r="C51" i="44" s="1"/>
  <c r="B50" i="44"/>
  <c r="B51" i="44" s="1"/>
  <c r="D18" i="44"/>
  <c r="E18" i="44" s="1"/>
  <c r="F18" i="44" s="1"/>
  <c r="G18" i="44" s="1"/>
  <c r="H18" i="44" s="1"/>
  <c r="I18" i="44" s="1"/>
  <c r="J18" i="44" s="1"/>
  <c r="K18" i="44" s="1"/>
  <c r="L18" i="44" s="1"/>
  <c r="M18" i="44" s="1"/>
  <c r="B119" i="1"/>
  <c r="B125" i="1"/>
  <c r="E112" i="44" l="1"/>
  <c r="M112" i="44"/>
  <c r="C86" i="44"/>
  <c r="K112" i="44"/>
  <c r="F86" i="44"/>
  <c r="G112" i="44"/>
  <c r="G100" i="44"/>
  <c r="G86" i="44"/>
  <c r="H62" i="44"/>
  <c r="H66" i="44" s="1"/>
  <c r="K52" i="44"/>
  <c r="K53" i="44" s="1"/>
  <c r="I52" i="44"/>
  <c r="I111" i="44" s="1"/>
  <c r="E100" i="44"/>
  <c r="J111" i="44"/>
  <c r="E57" i="44"/>
  <c r="E96" i="44" s="1"/>
  <c r="L112" i="44"/>
  <c r="L57" i="44"/>
  <c r="L96" i="44" s="1"/>
  <c r="B69" i="44"/>
  <c r="J87" i="44"/>
  <c r="F112" i="44"/>
  <c r="D57" i="44"/>
  <c r="D96" i="44" s="1"/>
  <c r="C69" i="44"/>
  <c r="K57" i="44"/>
  <c r="K96" i="44" s="1"/>
  <c r="F57" i="44"/>
  <c r="F111" i="44" s="1"/>
  <c r="F100" i="44"/>
  <c r="B53" i="44"/>
  <c r="B95" i="44" s="1"/>
  <c r="J85" i="44"/>
  <c r="J112" i="44"/>
  <c r="J53" i="44"/>
  <c r="J55" i="44" s="1"/>
  <c r="D100" i="44"/>
  <c r="D62" i="44"/>
  <c r="D66" i="44" s="1"/>
  <c r="E62" i="44"/>
  <c r="E66" i="44" s="1"/>
  <c r="J62" i="44"/>
  <c r="J66" i="44" s="1"/>
  <c r="F62" i="44"/>
  <c r="F66" i="44" s="1"/>
  <c r="M100" i="44"/>
  <c r="I62" i="44"/>
  <c r="I66" i="44" s="1"/>
  <c r="G62" i="44"/>
  <c r="G66" i="44" s="1"/>
  <c r="B62" i="44"/>
  <c r="B66" i="44" s="1"/>
  <c r="F85" i="44"/>
  <c r="G85" i="44"/>
  <c r="C62" i="44"/>
  <c r="C66" i="44" s="1"/>
  <c r="K62" i="44"/>
  <c r="K66" i="44" s="1"/>
  <c r="B23" i="44"/>
  <c r="C23" i="44"/>
  <c r="C85" i="44"/>
  <c r="K85" i="44"/>
  <c r="L62" i="44"/>
  <c r="L66" i="44" s="1"/>
  <c r="H85" i="44"/>
  <c r="B111" i="44"/>
  <c r="B115" i="44" s="1"/>
  <c r="M62" i="44"/>
  <c r="M66" i="44" s="1"/>
  <c r="C111" i="44"/>
  <c r="C115" i="44" s="1"/>
  <c r="B97" i="44"/>
  <c r="B85" i="44"/>
  <c r="H100" i="44"/>
  <c r="I100" i="44"/>
  <c r="D85" i="44"/>
  <c r="J100" i="44"/>
  <c r="L53" i="44"/>
  <c r="G53" i="44"/>
  <c r="L85" i="44"/>
  <c r="K100" i="44"/>
  <c r="G111" i="44"/>
  <c r="G87" i="44"/>
  <c r="L100" i="44"/>
  <c r="H111" i="44"/>
  <c r="H87" i="44"/>
  <c r="H96" i="44"/>
  <c r="E53" i="44"/>
  <c r="M53" i="44"/>
  <c r="C53" i="44"/>
  <c r="I87" i="44"/>
  <c r="I96" i="44"/>
  <c r="H112" i="44"/>
  <c r="H86" i="44"/>
  <c r="B87" i="44"/>
  <c r="B88" i="44" s="1"/>
  <c r="F53" i="44"/>
  <c r="H53" i="44"/>
  <c r="I85" i="44"/>
  <c r="E85" i="44"/>
  <c r="M85" i="44"/>
  <c r="I112" i="44"/>
  <c r="I86" i="44"/>
  <c r="C100" i="44"/>
  <c r="C87" i="44"/>
  <c r="C88" i="44" s="1"/>
  <c r="J86" i="44"/>
  <c r="M57" i="44"/>
  <c r="K86" i="44"/>
  <c r="D86" i="44"/>
  <c r="L86" i="44"/>
  <c r="D112" i="44"/>
  <c r="E86" i="44"/>
  <c r="M86" i="44"/>
  <c r="J113" i="44" l="1"/>
  <c r="J115" i="44" s="1"/>
  <c r="K98" i="44"/>
  <c r="K95" i="44"/>
  <c r="J95" i="44"/>
  <c r="J97" i="44" s="1"/>
  <c r="F113" i="44"/>
  <c r="F115" i="44" s="1"/>
  <c r="G88" i="44"/>
  <c r="G89" i="44" s="1"/>
  <c r="G93" i="44" s="1"/>
  <c r="K55" i="44"/>
  <c r="E113" i="44"/>
  <c r="J88" i="44"/>
  <c r="J89" i="44" s="1"/>
  <c r="J93" i="44" s="1"/>
  <c r="L111" i="44"/>
  <c r="B98" i="44"/>
  <c r="B99" i="44" s="1"/>
  <c r="B101" i="44" s="1"/>
  <c r="B71" i="44"/>
  <c r="B80" i="44" s="1"/>
  <c r="L87" i="44"/>
  <c r="L88" i="44" s="1"/>
  <c r="L89" i="44" s="1"/>
  <c r="L93" i="44" s="1"/>
  <c r="B55" i="44"/>
  <c r="H113" i="44"/>
  <c r="H115" i="44" s="1"/>
  <c r="E87" i="44"/>
  <c r="E88" i="44" s="1"/>
  <c r="E89" i="44" s="1"/>
  <c r="E93" i="44" s="1"/>
  <c r="I113" i="44"/>
  <c r="I115" i="44" s="1"/>
  <c r="I53" i="44"/>
  <c r="E111" i="44"/>
  <c r="L113" i="44"/>
  <c r="K111" i="44"/>
  <c r="D87" i="44"/>
  <c r="D88" i="44" s="1"/>
  <c r="D89" i="44" s="1"/>
  <c r="D93" i="44" s="1"/>
  <c r="D68" i="44"/>
  <c r="J98" i="44"/>
  <c r="J99" i="44" s="1"/>
  <c r="J101" i="44" s="1"/>
  <c r="C71" i="44"/>
  <c r="C80" i="44" s="1"/>
  <c r="K87" i="44"/>
  <c r="K88" i="44" s="1"/>
  <c r="K89" i="44" s="1"/>
  <c r="K93" i="44" s="1"/>
  <c r="K97" i="44"/>
  <c r="K99" i="44" s="1"/>
  <c r="K101" i="44" s="1"/>
  <c r="F96" i="44"/>
  <c r="F87" i="44"/>
  <c r="F88" i="44" s="1"/>
  <c r="F89" i="44" s="1"/>
  <c r="F93" i="44" s="1"/>
  <c r="G113" i="44"/>
  <c r="G115" i="44" s="1"/>
  <c r="D53" i="44"/>
  <c r="D98" i="44" s="1"/>
  <c r="B89" i="44"/>
  <c r="B93" i="44" s="1"/>
  <c r="M113" i="44"/>
  <c r="C89" i="44"/>
  <c r="C93" i="44" s="1"/>
  <c r="C55" i="44"/>
  <c r="C98" i="44"/>
  <c r="C95" i="44"/>
  <c r="C97" i="44" s="1"/>
  <c r="G95" i="44"/>
  <c r="G97" i="44" s="1"/>
  <c r="G98" i="44"/>
  <c r="G55" i="44"/>
  <c r="H88" i="44"/>
  <c r="H89" i="44" s="1"/>
  <c r="H93" i="44" s="1"/>
  <c r="M98" i="44"/>
  <c r="M95" i="44"/>
  <c r="M55" i="44"/>
  <c r="L98" i="44"/>
  <c r="L95" i="44"/>
  <c r="L97" i="44" s="1"/>
  <c r="L55" i="44"/>
  <c r="E98" i="44"/>
  <c r="E95" i="44"/>
  <c r="E97" i="44" s="1"/>
  <c r="E55" i="44"/>
  <c r="K113" i="44"/>
  <c r="H95" i="44"/>
  <c r="H97" i="44" s="1"/>
  <c r="H55" i="44"/>
  <c r="H98" i="44"/>
  <c r="M96" i="44"/>
  <c r="M111" i="44"/>
  <c r="M87" i="44"/>
  <c r="M88" i="44" s="1"/>
  <c r="M89" i="44" s="1"/>
  <c r="M93" i="44" s="1"/>
  <c r="I88" i="44"/>
  <c r="I89" i="44" s="1"/>
  <c r="I93" i="44" s="1"/>
  <c r="F95" i="44"/>
  <c r="F97" i="44" s="1"/>
  <c r="F98" i="44"/>
  <c r="F55" i="44"/>
  <c r="D113" i="44"/>
  <c r="D115" i="44" s="1"/>
  <c r="K115" i="44" l="1"/>
  <c r="J102" i="44"/>
  <c r="J103" i="44" s="1"/>
  <c r="L115" i="44"/>
  <c r="L99" i="44"/>
  <c r="L101" i="44" s="1"/>
  <c r="L102" i="44" s="1"/>
  <c r="D55" i="44"/>
  <c r="E115" i="44"/>
  <c r="I95" i="44"/>
  <c r="I97" i="44" s="1"/>
  <c r="I55" i="44"/>
  <c r="I98" i="44"/>
  <c r="M97" i="44"/>
  <c r="M99" i="44" s="1"/>
  <c r="M101" i="44" s="1"/>
  <c r="M102" i="44" s="1"/>
  <c r="M103" i="44" s="1"/>
  <c r="E68" i="44"/>
  <c r="D69" i="44"/>
  <c r="D71" i="44" s="1"/>
  <c r="D80" i="44" s="1"/>
  <c r="D78" i="44"/>
  <c r="E78" i="44" s="1"/>
  <c r="F78" i="44" s="1"/>
  <c r="G78" i="44" s="1"/>
  <c r="H78" i="44" s="1"/>
  <c r="I78" i="44" s="1"/>
  <c r="J78" i="44" s="1"/>
  <c r="K78" i="44" s="1"/>
  <c r="L78" i="44" s="1"/>
  <c r="M78" i="44" s="1"/>
  <c r="K102" i="44"/>
  <c r="K103" i="44" s="1"/>
  <c r="D95" i="44"/>
  <c r="D97" i="44" s="1"/>
  <c r="D99" i="44" s="1"/>
  <c r="D101" i="44" s="1"/>
  <c r="D102" i="44" s="1"/>
  <c r="D103" i="44" s="1"/>
  <c r="H99" i="44"/>
  <c r="H101" i="44" s="1"/>
  <c r="H102" i="44" s="1"/>
  <c r="M115" i="44"/>
  <c r="B102" i="44"/>
  <c r="B103" i="44" s="1"/>
  <c r="B104" i="44" s="1"/>
  <c r="G99" i="44"/>
  <c r="G101" i="44" s="1"/>
  <c r="G102" i="44" s="1"/>
  <c r="E99" i="44"/>
  <c r="E101" i="44" s="1"/>
  <c r="E102" i="44" s="1"/>
  <c r="C99" i="44"/>
  <c r="C101" i="44" s="1"/>
  <c r="C102" i="44" s="1"/>
  <c r="J104" i="44"/>
  <c r="J105" i="44" s="1"/>
  <c r="J106" i="44" s="1"/>
  <c r="F99" i="44"/>
  <c r="F101" i="44" s="1"/>
  <c r="F68" i="44" l="1"/>
  <c r="E69" i="44"/>
  <c r="E71" i="44" s="1"/>
  <c r="E80" i="44" s="1"/>
  <c r="I99" i="44"/>
  <c r="I101" i="44" s="1"/>
  <c r="I102" i="44" s="1"/>
  <c r="I103" i="44" s="1"/>
  <c r="G103" i="44"/>
  <c r="G104" i="44" s="1"/>
  <c r="C103" i="44"/>
  <c r="L103" i="44"/>
  <c r="F102" i="44"/>
  <c r="H103" i="44"/>
  <c r="H104" i="44" s="1"/>
  <c r="D133" i="44"/>
  <c r="B105" i="44"/>
  <c r="B106" i="44" s="1"/>
  <c r="E103" i="44"/>
  <c r="D104" i="44"/>
  <c r="D105" i="44" s="1"/>
  <c r="D106" i="44" s="1"/>
  <c r="K104" i="44"/>
  <c r="K105" i="44" s="1"/>
  <c r="K106" i="44" s="1"/>
  <c r="I104" i="44"/>
  <c r="I105" i="44" s="1"/>
  <c r="I106" i="44" s="1"/>
  <c r="M104" i="44"/>
  <c r="M105" i="44" s="1"/>
  <c r="M106" i="44" s="1"/>
  <c r="F69" i="44" l="1"/>
  <c r="F71" i="44" s="1"/>
  <c r="F80" i="44" s="1"/>
  <c r="G68" i="44"/>
  <c r="D76" i="44"/>
  <c r="D9" i="44" s="1"/>
  <c r="D10" i="44" s="1"/>
  <c r="D117" i="44" s="1"/>
  <c r="E133" i="44"/>
  <c r="L104" i="44"/>
  <c r="L105" i="44" s="1"/>
  <c r="L106" i="44" s="1"/>
  <c r="H105" i="44"/>
  <c r="H106" i="44" s="1"/>
  <c r="F103" i="44"/>
  <c r="F104" i="44" s="1"/>
  <c r="C104" i="44"/>
  <c r="C105" i="44" s="1"/>
  <c r="C106" i="44" s="1"/>
  <c r="E104" i="44"/>
  <c r="E105" i="44" s="1"/>
  <c r="E106" i="44" s="1"/>
  <c r="G105" i="44"/>
  <c r="G106" i="44" s="1"/>
  <c r="G69" i="44" l="1"/>
  <c r="G71" i="44" s="1"/>
  <c r="G80" i="44" s="1"/>
  <c r="H68" i="44"/>
  <c r="E76" i="44"/>
  <c r="F133" i="44"/>
  <c r="F105" i="44"/>
  <c r="F106" i="44" s="1"/>
  <c r="D77" i="44"/>
  <c r="I68" i="44" l="1"/>
  <c r="H69" i="44"/>
  <c r="H71" i="44" s="1"/>
  <c r="H80" i="44" s="1"/>
  <c r="E77" i="44"/>
  <c r="E134" i="44" s="1"/>
  <c r="E9" i="44"/>
  <c r="E10" i="44" s="1"/>
  <c r="G133" i="44"/>
  <c r="F76" i="44"/>
  <c r="D134" i="44"/>
  <c r="B123" i="44"/>
  <c r="D79" i="44"/>
  <c r="I69" i="44" l="1"/>
  <c r="I71" i="44" s="1"/>
  <c r="I80" i="44" s="1"/>
  <c r="J68" i="44"/>
  <c r="E79" i="44"/>
  <c r="F77" i="44"/>
  <c r="F134" i="44" s="1"/>
  <c r="F9" i="44"/>
  <c r="F10" i="44" s="1"/>
  <c r="E117" i="44"/>
  <c r="H133" i="44"/>
  <c r="G76" i="44"/>
  <c r="K68" i="44" l="1"/>
  <c r="J69" i="44"/>
  <c r="J71" i="44" s="1"/>
  <c r="J80" i="44" s="1"/>
  <c r="F79" i="44"/>
  <c r="G77" i="44"/>
  <c r="G134" i="44" s="1"/>
  <c r="G9" i="44"/>
  <c r="G10" i="44" s="1"/>
  <c r="F117" i="44"/>
  <c r="I133" i="44"/>
  <c r="H76" i="44"/>
  <c r="K69" i="44" l="1"/>
  <c r="K71" i="44" s="1"/>
  <c r="K80" i="44" s="1"/>
  <c r="L68" i="44"/>
  <c r="G79" i="44"/>
  <c r="G117" i="44" s="1"/>
  <c r="H77" i="44"/>
  <c r="H134" i="44" s="1"/>
  <c r="H9" i="44"/>
  <c r="H10" i="44" s="1"/>
  <c r="J133" i="44"/>
  <c r="I76" i="44"/>
  <c r="M68" i="44" l="1"/>
  <c r="M69" i="44" s="1"/>
  <c r="M71" i="44" s="1"/>
  <c r="M80" i="44" s="1"/>
  <c r="L69" i="44"/>
  <c r="L71" i="44" s="1"/>
  <c r="L80" i="44" s="1"/>
  <c r="H79" i="44"/>
  <c r="I77" i="44"/>
  <c r="I134" i="44" s="1"/>
  <c r="I9" i="44"/>
  <c r="I10" i="44" s="1"/>
  <c r="H117" i="44"/>
  <c r="I79" i="44"/>
  <c r="J76" i="44"/>
  <c r="K133" i="44"/>
  <c r="J77" i="44" l="1"/>
  <c r="J134" i="44" s="1"/>
  <c r="J9" i="44"/>
  <c r="J10" i="44" s="1"/>
  <c r="I117" i="44"/>
  <c r="K76" i="44"/>
  <c r="L133" i="44"/>
  <c r="J79" i="44" l="1"/>
  <c r="K77" i="44"/>
  <c r="K134" i="44" s="1"/>
  <c r="K9" i="44"/>
  <c r="K10" i="44" s="1"/>
  <c r="J117" i="44"/>
  <c r="L76" i="44"/>
  <c r="M133" i="44"/>
  <c r="M76" i="44" s="1"/>
  <c r="K79" i="44"/>
  <c r="L77" i="44" l="1"/>
  <c r="L9" i="44"/>
  <c r="L10" i="44" s="1"/>
  <c r="M77" i="44"/>
  <c r="M134" i="44" s="1"/>
  <c r="M9" i="44"/>
  <c r="M10" i="44" s="1"/>
  <c r="K117" i="44"/>
  <c r="L134" i="44"/>
  <c r="L79" i="44"/>
  <c r="D12" i="44" l="1"/>
  <c r="B136" i="44" s="1"/>
  <c r="N10" i="44"/>
  <c r="M79" i="44"/>
  <c r="L117" i="44"/>
  <c r="M117" i="44"/>
  <c r="M118" i="44" l="1"/>
  <c r="M119" i="44" s="1"/>
  <c r="B117" i="44" l="1"/>
  <c r="B126" i="44" s="1"/>
  <c r="B128" i="44" s="1"/>
  <c r="C2270" i="28"/>
  <c r="C2271" i="28"/>
  <c r="C2272" i="28"/>
  <c r="C2273" i="28"/>
  <c r="C2274" i="28"/>
  <c r="C2275" i="28"/>
  <c r="C2276" i="28"/>
  <c r="C2277" i="28"/>
  <c r="C2278" i="28"/>
  <c r="C2279" i="28"/>
  <c r="C2280" i="28"/>
  <c r="C2281" i="28"/>
  <c r="C2282" i="28"/>
  <c r="C2283" i="28"/>
  <c r="C2284" i="28"/>
  <c r="C2285" i="28"/>
  <c r="C2286" i="28"/>
  <c r="C2287" i="28"/>
  <c r="C2288" i="28"/>
  <c r="C2289" i="28"/>
  <c r="C2290" i="28"/>
  <c r="C2291" i="28"/>
  <c r="C2292" i="28"/>
  <c r="C2293" i="28"/>
  <c r="C2294" i="28"/>
  <c r="C2295" i="28"/>
  <c r="C2296" i="28"/>
  <c r="C2297" i="28"/>
  <c r="C2298" i="28"/>
  <c r="C2299" i="28"/>
  <c r="C2300" i="28"/>
  <c r="C2301" i="28"/>
  <c r="C2302" i="28"/>
  <c r="C2303" i="28"/>
  <c r="C2304" i="28"/>
  <c r="C2305" i="28"/>
  <c r="C2306" i="28"/>
  <c r="C2307" i="28"/>
  <c r="C2308" i="28"/>
  <c r="C2309" i="28"/>
  <c r="C2310" i="28"/>
  <c r="C2311" i="28"/>
  <c r="C2312" i="28"/>
  <c r="C2313" i="28"/>
  <c r="C2314" i="28"/>
  <c r="C2315" i="28"/>
  <c r="C2316" i="28"/>
  <c r="C2317" i="28"/>
  <c r="C2318" i="28"/>
  <c r="C2319" i="28"/>
  <c r="C2320" i="28"/>
  <c r="C2321" i="28"/>
  <c r="C2322" i="28"/>
  <c r="C2323" i="28"/>
  <c r="C2324" i="28"/>
  <c r="C2325" i="28"/>
  <c r="C2326" i="28"/>
  <c r="C2327" i="28"/>
  <c r="C2328" i="28"/>
  <c r="C2329" i="28"/>
  <c r="C2330" i="28"/>
  <c r="C2331" i="28"/>
  <c r="C2332" i="28"/>
  <c r="C2333" i="28"/>
  <c r="C2334" i="28"/>
  <c r="C2335" i="28"/>
  <c r="C2336" i="28"/>
  <c r="C2337" i="28"/>
  <c r="C2338" i="28"/>
  <c r="C2339" i="28"/>
  <c r="C2340" i="28"/>
  <c r="C2341" i="28"/>
  <c r="C2342" i="28"/>
  <c r="C2343" i="28"/>
  <c r="C2344" i="28"/>
  <c r="C2345" i="28"/>
  <c r="C2346" i="28"/>
  <c r="C2347" i="28"/>
  <c r="C2348" i="28"/>
  <c r="C2349" i="28"/>
  <c r="C2350" i="28"/>
  <c r="C2351" i="28"/>
  <c r="C2352" i="28"/>
  <c r="C2353" i="28"/>
  <c r="C2354" i="28"/>
  <c r="C2355" i="28"/>
  <c r="C2356" i="28"/>
  <c r="C2357" i="28"/>
  <c r="C2358" i="28"/>
  <c r="C2359" i="28"/>
  <c r="C2360" i="28"/>
  <c r="C2361" i="28"/>
  <c r="C2362" i="28"/>
  <c r="C2363" i="28"/>
  <c r="C2364" i="28"/>
  <c r="C2365" i="28"/>
  <c r="C2366" i="28"/>
  <c r="C2367" i="28"/>
  <c r="C2368" i="28"/>
  <c r="C2369" i="28"/>
  <c r="C2370" i="28"/>
  <c r="C2371" i="28"/>
  <c r="C2372" i="28"/>
  <c r="C2373" i="28"/>
  <c r="C2374" i="28"/>
  <c r="C2375" i="28"/>
  <c r="C2376" i="28"/>
  <c r="C2377" i="28"/>
  <c r="C2378" i="28"/>
  <c r="C2379" i="28"/>
  <c r="C2380" i="28"/>
  <c r="C2381" i="28"/>
  <c r="C2382" i="28"/>
  <c r="C2383" i="28"/>
  <c r="C2384" i="28"/>
  <c r="C2385" i="28"/>
  <c r="C2386" i="28"/>
  <c r="C2387" i="28"/>
  <c r="C2388" i="28"/>
  <c r="C2389" i="28"/>
  <c r="C2390" i="28"/>
  <c r="C2391" i="28"/>
  <c r="C2392" i="28"/>
  <c r="C2393" i="28"/>
  <c r="C2394" i="28"/>
  <c r="C2395" i="28"/>
  <c r="C2396" i="28"/>
  <c r="C2397" i="28"/>
  <c r="C2398" i="28"/>
  <c r="C2399" i="28"/>
  <c r="C2400" i="28"/>
  <c r="C2401" i="28"/>
  <c r="C2402" i="28"/>
  <c r="C2403" i="28"/>
  <c r="C2404" i="28"/>
  <c r="C2405" i="28"/>
  <c r="C2406" i="28"/>
  <c r="C2407" i="28"/>
  <c r="C2408" i="28"/>
  <c r="C2409" i="28"/>
  <c r="C2410" i="28"/>
  <c r="C2411" i="28"/>
  <c r="C2412" i="28"/>
  <c r="C2413" i="28"/>
  <c r="C2414" i="28"/>
  <c r="C2415" i="28"/>
  <c r="C2416" i="28"/>
  <c r="C2417" i="28"/>
  <c r="C2418" i="28"/>
  <c r="C2419" i="28"/>
  <c r="C2420" i="28"/>
  <c r="C2421" i="28"/>
  <c r="C2422" i="28"/>
  <c r="C2423" i="28"/>
  <c r="C2424" i="28"/>
  <c r="C2425" i="28"/>
  <c r="C2426" i="28"/>
  <c r="C2427" i="28"/>
  <c r="C2428" i="28"/>
  <c r="C2429" i="28"/>
  <c r="C2430" i="28"/>
  <c r="C2431" i="28"/>
  <c r="C2432" i="28"/>
  <c r="C2433" i="28"/>
  <c r="C2434" i="28"/>
  <c r="C2435" i="28"/>
  <c r="C2436" i="28"/>
  <c r="C2437" i="28"/>
  <c r="C2438" i="28"/>
  <c r="C2439" i="28"/>
  <c r="C2440" i="28"/>
  <c r="C2441" i="28"/>
  <c r="C2442" i="28"/>
  <c r="C2443" i="28"/>
  <c r="C2444" i="28"/>
  <c r="C2445" i="28"/>
  <c r="C2446" i="28"/>
  <c r="C2447" i="28"/>
  <c r="C2448" i="28"/>
  <c r="C2449" i="28"/>
  <c r="C2450" i="28"/>
  <c r="C2451" i="28"/>
  <c r="C2452" i="28"/>
  <c r="C2453" i="28"/>
  <c r="C2454" i="28"/>
  <c r="C2455" i="28"/>
  <c r="C2456" i="28"/>
  <c r="C2457" i="28"/>
  <c r="C2458" i="28"/>
  <c r="C2459" i="28"/>
  <c r="C2460" i="28"/>
  <c r="C2461" i="28"/>
  <c r="C2462" i="28"/>
  <c r="C2463" i="28"/>
  <c r="C2464" i="28"/>
  <c r="C2465" i="28"/>
  <c r="C2466" i="28"/>
  <c r="C2467" i="28"/>
  <c r="C2468" i="28"/>
  <c r="C2469" i="28"/>
  <c r="C2470" i="28"/>
  <c r="C2471" i="28"/>
  <c r="C2472" i="28"/>
  <c r="C2473" i="28"/>
  <c r="C2474" i="28"/>
  <c r="C2475" i="28"/>
  <c r="C2476" i="28"/>
  <c r="C2477" i="28"/>
  <c r="C2478" i="28"/>
  <c r="C2479" i="28"/>
  <c r="C2480" i="28"/>
  <c r="C2481" i="28"/>
  <c r="C2482" i="28"/>
  <c r="C2483" i="28"/>
  <c r="C2484" i="28"/>
  <c r="C2485" i="28"/>
  <c r="C2486" i="28"/>
  <c r="C2487" i="28"/>
  <c r="C2488" i="28"/>
  <c r="C2489" i="28"/>
  <c r="C2490" i="28"/>
  <c r="C2491" i="28"/>
  <c r="C2492" i="28"/>
  <c r="C2493" i="28"/>
  <c r="C2494" i="28"/>
  <c r="C2495" i="28"/>
  <c r="C2496" i="28"/>
  <c r="C2497" i="28"/>
  <c r="C2498" i="28"/>
  <c r="C2499" i="28"/>
  <c r="C2500" i="28"/>
  <c r="C2501" i="28"/>
  <c r="C2502" i="28"/>
  <c r="C2503" i="28"/>
  <c r="C2504" i="28"/>
  <c r="C2505" i="28"/>
  <c r="C2506" i="28"/>
  <c r="C2507" i="28"/>
  <c r="C2508" i="28"/>
  <c r="C2509" i="28"/>
  <c r="C2510" i="28"/>
  <c r="C2511" i="28"/>
  <c r="C2512" i="28"/>
  <c r="C2513" i="28"/>
  <c r="C2514" i="28"/>
  <c r="C2515" i="28"/>
  <c r="C2516" i="28"/>
  <c r="C2517" i="28"/>
  <c r="C2518" i="28"/>
  <c r="C2519" i="28"/>
  <c r="G2270" i="28"/>
  <c r="G2271" i="28"/>
  <c r="G2272" i="28"/>
  <c r="G2273" i="28"/>
  <c r="G2274" i="28"/>
  <c r="G2275" i="28"/>
  <c r="G2276" i="28"/>
  <c r="G2277" i="28"/>
  <c r="G2278" i="28"/>
  <c r="G2279" i="28"/>
  <c r="G2280" i="28"/>
  <c r="G2281" i="28"/>
  <c r="G2282" i="28"/>
  <c r="G2283" i="28"/>
  <c r="G2284" i="28"/>
  <c r="G2285" i="28"/>
  <c r="G2286" i="28"/>
  <c r="G2287" i="28"/>
  <c r="G2288" i="28"/>
  <c r="G2289" i="28"/>
  <c r="G2290" i="28"/>
  <c r="G2291" i="28"/>
  <c r="G2292" i="28"/>
  <c r="G2293" i="28"/>
  <c r="G2294" i="28"/>
  <c r="G2295" i="28"/>
  <c r="G2296" i="28"/>
  <c r="G2297" i="28"/>
  <c r="G2298" i="28"/>
  <c r="G2299" i="28"/>
  <c r="G2300" i="28"/>
  <c r="G2301" i="28"/>
  <c r="G2302" i="28"/>
  <c r="G2303" i="28"/>
  <c r="G2304" i="28"/>
  <c r="G2305" i="28"/>
  <c r="G2306" i="28"/>
  <c r="G2307" i="28"/>
  <c r="G2308" i="28"/>
  <c r="G2309" i="28"/>
  <c r="G2310" i="28"/>
  <c r="G2311" i="28"/>
  <c r="G2312" i="28"/>
  <c r="G2313" i="28"/>
  <c r="G2314" i="28"/>
  <c r="G2315" i="28"/>
  <c r="G2316" i="28"/>
  <c r="G2317" i="28"/>
  <c r="G2318" i="28"/>
  <c r="G2319" i="28"/>
  <c r="G2320" i="28"/>
  <c r="G2321" i="28"/>
  <c r="G2322" i="28"/>
  <c r="G2323" i="28"/>
  <c r="G2324" i="28"/>
  <c r="G2325" i="28"/>
  <c r="G2326" i="28"/>
  <c r="G2327" i="28"/>
  <c r="G2328" i="28"/>
  <c r="G2329" i="28"/>
  <c r="G2330" i="28"/>
  <c r="G2331" i="28"/>
  <c r="G2332" i="28"/>
  <c r="G2333" i="28"/>
  <c r="G2334" i="28"/>
  <c r="G2335" i="28"/>
  <c r="G2336" i="28"/>
  <c r="G2337" i="28"/>
  <c r="G2338" i="28"/>
  <c r="G2339" i="28"/>
  <c r="G2340" i="28"/>
  <c r="G2341" i="28"/>
  <c r="G2342" i="28"/>
  <c r="G2343" i="28"/>
  <c r="G2344" i="28"/>
  <c r="G2345" i="28"/>
  <c r="G2346" i="28"/>
  <c r="G2347" i="28"/>
  <c r="G2348" i="28"/>
  <c r="G2349" i="28"/>
  <c r="G2350" i="28"/>
  <c r="G2351" i="28"/>
  <c r="G2352" i="28"/>
  <c r="G2353" i="28"/>
  <c r="G2354" i="28"/>
  <c r="G2355" i="28"/>
  <c r="G2356" i="28"/>
  <c r="G2357" i="28"/>
  <c r="G2358" i="28"/>
  <c r="G2359" i="28"/>
  <c r="G2360" i="28"/>
  <c r="G2361" i="28"/>
  <c r="G2362" i="28"/>
  <c r="G2363" i="28"/>
  <c r="G2364" i="28"/>
  <c r="G2365" i="28"/>
  <c r="G2366" i="28"/>
  <c r="G2367" i="28"/>
  <c r="G2368" i="28"/>
  <c r="G2369" i="28"/>
  <c r="G2370" i="28"/>
  <c r="G2371" i="28"/>
  <c r="G2372" i="28"/>
  <c r="G2373" i="28"/>
  <c r="G2374" i="28"/>
  <c r="G2375" i="28"/>
  <c r="G2376" i="28"/>
  <c r="G2377" i="28"/>
  <c r="G2378" i="28"/>
  <c r="G2379" i="28"/>
  <c r="G2380" i="28"/>
  <c r="G2381" i="28"/>
  <c r="G2382" i="28"/>
  <c r="G2383" i="28"/>
  <c r="G2384" i="28"/>
  <c r="G2385" i="28"/>
  <c r="G2386" i="28"/>
  <c r="G2387" i="28"/>
  <c r="G2388" i="28"/>
  <c r="G2389" i="28"/>
  <c r="G2390" i="28"/>
  <c r="G2391" i="28"/>
  <c r="G2392" i="28"/>
  <c r="G2393" i="28"/>
  <c r="G2394" i="28"/>
  <c r="G2395" i="28"/>
  <c r="G2396" i="28"/>
  <c r="G2397" i="28"/>
  <c r="G2398" i="28"/>
  <c r="G2399" i="28"/>
  <c r="G2400" i="28"/>
  <c r="G2401" i="28"/>
  <c r="G2402" i="28"/>
  <c r="G2403" i="28"/>
  <c r="G2404" i="28"/>
  <c r="G2405" i="28"/>
  <c r="G2406" i="28"/>
  <c r="G2407" i="28"/>
  <c r="G2408" i="28"/>
  <c r="G2409" i="28"/>
  <c r="G2410" i="28"/>
  <c r="G2411" i="28"/>
  <c r="G2412" i="28"/>
  <c r="G2413" i="28"/>
  <c r="G2414" i="28"/>
  <c r="G2415" i="28"/>
  <c r="G2416" i="28"/>
  <c r="G2417" i="28"/>
  <c r="G2418" i="28"/>
  <c r="G2419" i="28"/>
  <c r="G2420" i="28"/>
  <c r="G2421" i="28"/>
  <c r="G2422" i="28"/>
  <c r="G2423" i="28"/>
  <c r="G2424" i="28"/>
  <c r="G2425" i="28"/>
  <c r="G2426" i="28"/>
  <c r="G2427" i="28"/>
  <c r="G2428" i="28"/>
  <c r="G2429" i="28"/>
  <c r="G2430" i="28"/>
  <c r="G2431" i="28"/>
  <c r="G2432" i="28"/>
  <c r="G2433" i="28"/>
  <c r="G2434" i="28"/>
  <c r="G2435" i="28"/>
  <c r="G2436" i="28"/>
  <c r="G2437" i="28"/>
  <c r="G2438" i="28"/>
  <c r="G2439" i="28"/>
  <c r="G2440" i="28"/>
  <c r="G2441" i="28"/>
  <c r="G2442" i="28"/>
  <c r="G2443" i="28"/>
  <c r="G2444" i="28"/>
  <c r="G2445" i="28"/>
  <c r="G2446" i="28"/>
  <c r="G2447" i="28"/>
  <c r="G2448" i="28"/>
  <c r="G2449" i="28"/>
  <c r="G2450" i="28"/>
  <c r="G2451" i="28"/>
  <c r="G2452" i="28"/>
  <c r="G2453" i="28"/>
  <c r="G2454" i="28"/>
  <c r="G2455" i="28"/>
  <c r="G2456" i="28"/>
  <c r="G2457" i="28"/>
  <c r="G2458" i="28"/>
  <c r="G2459" i="28"/>
  <c r="G2460" i="28"/>
  <c r="G2461" i="28"/>
  <c r="G2462" i="28"/>
  <c r="G2463" i="28"/>
  <c r="G2464" i="28"/>
  <c r="G2465" i="28"/>
  <c r="G2466" i="28"/>
  <c r="G2467" i="28"/>
  <c r="G2468" i="28"/>
  <c r="G2469" i="28"/>
  <c r="G2470" i="28"/>
  <c r="G2471" i="28"/>
  <c r="G2472" i="28"/>
  <c r="G2473" i="28"/>
  <c r="G2474" i="28"/>
  <c r="G2475" i="28"/>
  <c r="G2476" i="28"/>
  <c r="G2477" i="28"/>
  <c r="G2478" i="28"/>
  <c r="G2479" i="28"/>
  <c r="G2480" i="28"/>
  <c r="G2481" i="28"/>
  <c r="G2482" i="28"/>
  <c r="G2483" i="28"/>
  <c r="G2484" i="28"/>
  <c r="G2485" i="28"/>
  <c r="G2486" i="28"/>
  <c r="G2487" i="28"/>
  <c r="G2488" i="28"/>
  <c r="G2489" i="28"/>
  <c r="G2490" i="28"/>
  <c r="G2491" i="28"/>
  <c r="G2492" i="28"/>
  <c r="G2493" i="28"/>
  <c r="G2494" i="28"/>
  <c r="G2495" i="28"/>
  <c r="G2496" i="28"/>
  <c r="G2497" i="28"/>
  <c r="G2498" i="28"/>
  <c r="G2499" i="28"/>
  <c r="G2500" i="28"/>
  <c r="G2501" i="28"/>
  <c r="G2502" i="28"/>
  <c r="G2503" i="28"/>
  <c r="G2504" i="28"/>
  <c r="G2505" i="28"/>
  <c r="G2506" i="28"/>
  <c r="G2507" i="28"/>
  <c r="G2508" i="28"/>
  <c r="G2509" i="28"/>
  <c r="G2510" i="28"/>
  <c r="G2511" i="28"/>
  <c r="G2512" i="28"/>
  <c r="G2513" i="28"/>
  <c r="G2514" i="28"/>
  <c r="G2515" i="28"/>
  <c r="G2516" i="28"/>
  <c r="G2517" i="28"/>
  <c r="G2518" i="28"/>
  <c r="G2519" i="28"/>
  <c r="G4" i="28"/>
  <c r="G25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322" i="28"/>
  <c r="G323" i="28"/>
  <c r="G324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345" i="28"/>
  <c r="G346" i="28"/>
  <c r="G347" i="28"/>
  <c r="G348" i="28"/>
  <c r="G349" i="28"/>
  <c r="G350" i="28"/>
  <c r="G351" i="28"/>
  <c r="G352" i="28"/>
  <c r="G353" i="28"/>
  <c r="G354" i="28"/>
  <c r="G355" i="28"/>
  <c r="G356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373" i="28"/>
  <c r="G374" i="28"/>
  <c r="G375" i="28"/>
  <c r="G376" i="28"/>
  <c r="G377" i="28"/>
  <c r="G378" i="28"/>
  <c r="G379" i="28"/>
  <c r="G380" i="28"/>
  <c r="G381" i="28"/>
  <c r="G382" i="28"/>
  <c r="G383" i="28"/>
  <c r="G384" i="28"/>
  <c r="G385" i="28"/>
  <c r="G386" i="28"/>
  <c r="G387" i="28"/>
  <c r="G388" i="28"/>
  <c r="G389" i="28"/>
  <c r="G390" i="28"/>
  <c r="G391" i="28"/>
  <c r="G392" i="28"/>
  <c r="G393" i="28"/>
  <c r="G394" i="28"/>
  <c r="G395" i="28"/>
  <c r="G396" i="28"/>
  <c r="G397" i="28"/>
  <c r="G398" i="28"/>
  <c r="G399" i="28"/>
  <c r="G400" i="28"/>
  <c r="G401" i="28"/>
  <c r="G402" i="28"/>
  <c r="G403" i="28"/>
  <c r="G404" i="28"/>
  <c r="G405" i="28"/>
  <c r="G406" i="28"/>
  <c r="G407" i="28"/>
  <c r="G408" i="28"/>
  <c r="G409" i="28"/>
  <c r="G410" i="28"/>
  <c r="G411" i="28"/>
  <c r="G412" i="28"/>
  <c r="G413" i="28"/>
  <c r="G414" i="28"/>
  <c r="G415" i="28"/>
  <c r="G416" i="28"/>
  <c r="G417" i="28"/>
  <c r="G418" i="28"/>
  <c r="G419" i="28"/>
  <c r="G420" i="28"/>
  <c r="G421" i="28"/>
  <c r="G422" i="28"/>
  <c r="G423" i="28"/>
  <c r="G424" i="28"/>
  <c r="G425" i="28"/>
  <c r="G426" i="28"/>
  <c r="G427" i="28"/>
  <c r="G428" i="28"/>
  <c r="G429" i="28"/>
  <c r="G430" i="28"/>
  <c r="G431" i="28"/>
  <c r="G432" i="28"/>
  <c r="G433" i="28"/>
  <c r="G434" i="28"/>
  <c r="G435" i="28"/>
  <c r="G436" i="28"/>
  <c r="G437" i="28"/>
  <c r="G438" i="28"/>
  <c r="G439" i="28"/>
  <c r="G440" i="28"/>
  <c r="G441" i="28"/>
  <c r="G442" i="28"/>
  <c r="G443" i="28"/>
  <c r="G444" i="28"/>
  <c r="G445" i="28"/>
  <c r="G446" i="28"/>
  <c r="G447" i="28"/>
  <c r="G448" i="28"/>
  <c r="G449" i="28"/>
  <c r="G450" i="28"/>
  <c r="G451" i="28"/>
  <c r="G452" i="28"/>
  <c r="G453" i="28"/>
  <c r="G454" i="28"/>
  <c r="G455" i="28"/>
  <c r="G456" i="28"/>
  <c r="G457" i="28"/>
  <c r="G458" i="28"/>
  <c r="G459" i="28"/>
  <c r="G460" i="28"/>
  <c r="G461" i="28"/>
  <c r="G462" i="28"/>
  <c r="G463" i="28"/>
  <c r="G464" i="28"/>
  <c r="G465" i="28"/>
  <c r="G466" i="28"/>
  <c r="G467" i="28"/>
  <c r="G468" i="28"/>
  <c r="G469" i="28"/>
  <c r="G470" i="28"/>
  <c r="G471" i="28"/>
  <c r="G472" i="28"/>
  <c r="G473" i="28"/>
  <c r="G474" i="28"/>
  <c r="G475" i="28"/>
  <c r="G476" i="28"/>
  <c r="G477" i="28"/>
  <c r="G478" i="28"/>
  <c r="G479" i="28"/>
  <c r="G480" i="28"/>
  <c r="G481" i="28"/>
  <c r="G482" i="28"/>
  <c r="G483" i="28"/>
  <c r="G484" i="28"/>
  <c r="G485" i="28"/>
  <c r="G486" i="28"/>
  <c r="G487" i="28"/>
  <c r="G488" i="28"/>
  <c r="G489" i="28"/>
  <c r="G490" i="28"/>
  <c r="G491" i="28"/>
  <c r="G492" i="28"/>
  <c r="G493" i="28"/>
  <c r="G494" i="28"/>
  <c r="G495" i="28"/>
  <c r="G496" i="28"/>
  <c r="G497" i="28"/>
  <c r="G498" i="28"/>
  <c r="G499" i="28"/>
  <c r="G500" i="28"/>
  <c r="G501" i="28"/>
  <c r="G502" i="28"/>
  <c r="G503" i="28"/>
  <c r="G504" i="28"/>
  <c r="G505" i="28"/>
  <c r="G506" i="28"/>
  <c r="G507" i="28"/>
  <c r="G508" i="28"/>
  <c r="G509" i="28"/>
  <c r="G510" i="28"/>
  <c r="G511" i="28"/>
  <c r="G512" i="28"/>
  <c r="G513" i="28"/>
  <c r="G514" i="28"/>
  <c r="G515" i="28"/>
  <c r="G516" i="28"/>
  <c r="G517" i="28"/>
  <c r="G518" i="28"/>
  <c r="G519" i="28"/>
  <c r="G520" i="28"/>
  <c r="G521" i="28"/>
  <c r="G522" i="28"/>
  <c r="G523" i="28"/>
  <c r="G524" i="28"/>
  <c r="G525" i="28"/>
  <c r="G526" i="28"/>
  <c r="G527" i="28"/>
  <c r="G528" i="28"/>
  <c r="G529" i="28"/>
  <c r="G530" i="28"/>
  <c r="G531" i="28"/>
  <c r="G532" i="28"/>
  <c r="G533" i="28"/>
  <c r="G534" i="28"/>
  <c r="G535" i="28"/>
  <c r="G536" i="28"/>
  <c r="G537" i="28"/>
  <c r="G538" i="28"/>
  <c r="G539" i="28"/>
  <c r="G540" i="28"/>
  <c r="G541" i="28"/>
  <c r="G542" i="28"/>
  <c r="G543" i="28"/>
  <c r="G544" i="28"/>
  <c r="G545" i="28"/>
  <c r="G546" i="28"/>
  <c r="G547" i="28"/>
  <c r="G548" i="28"/>
  <c r="G549" i="28"/>
  <c r="G550" i="28"/>
  <c r="G551" i="28"/>
  <c r="G552" i="28"/>
  <c r="G553" i="28"/>
  <c r="G554" i="28"/>
  <c r="G555" i="28"/>
  <c r="G556" i="28"/>
  <c r="G557" i="28"/>
  <c r="G558" i="28"/>
  <c r="G559" i="28"/>
  <c r="G560" i="28"/>
  <c r="G561" i="28"/>
  <c r="G562" i="28"/>
  <c r="G563" i="28"/>
  <c r="G564" i="28"/>
  <c r="G565" i="28"/>
  <c r="G566" i="28"/>
  <c r="G567" i="28"/>
  <c r="G568" i="28"/>
  <c r="G569" i="28"/>
  <c r="G570" i="28"/>
  <c r="G571" i="28"/>
  <c r="G572" i="28"/>
  <c r="G573" i="28"/>
  <c r="G574" i="28"/>
  <c r="G575" i="28"/>
  <c r="G576" i="28"/>
  <c r="G577" i="28"/>
  <c r="G578" i="28"/>
  <c r="G579" i="28"/>
  <c r="G580" i="28"/>
  <c r="G581" i="28"/>
  <c r="G582" i="28"/>
  <c r="G583" i="28"/>
  <c r="G584" i="28"/>
  <c r="G585" i="28"/>
  <c r="G586" i="28"/>
  <c r="G587" i="28"/>
  <c r="G588" i="28"/>
  <c r="G589" i="28"/>
  <c r="G590" i="28"/>
  <c r="G591" i="28"/>
  <c r="G592" i="28"/>
  <c r="G593" i="28"/>
  <c r="G594" i="28"/>
  <c r="G595" i="28"/>
  <c r="G596" i="28"/>
  <c r="G597" i="28"/>
  <c r="G598" i="28"/>
  <c r="G599" i="28"/>
  <c r="G600" i="28"/>
  <c r="G601" i="28"/>
  <c r="G602" i="28"/>
  <c r="G603" i="28"/>
  <c r="G604" i="28"/>
  <c r="G605" i="28"/>
  <c r="G606" i="28"/>
  <c r="G607" i="28"/>
  <c r="G608" i="28"/>
  <c r="G609" i="28"/>
  <c r="G610" i="28"/>
  <c r="G611" i="28"/>
  <c r="G612" i="28"/>
  <c r="G613" i="28"/>
  <c r="G614" i="28"/>
  <c r="G615" i="28"/>
  <c r="G616" i="28"/>
  <c r="G617" i="28"/>
  <c r="G618" i="28"/>
  <c r="G619" i="28"/>
  <c r="G620" i="28"/>
  <c r="G621" i="28"/>
  <c r="G622" i="28"/>
  <c r="G623" i="28"/>
  <c r="G624" i="28"/>
  <c r="G625" i="28"/>
  <c r="G626" i="28"/>
  <c r="G627" i="28"/>
  <c r="G628" i="28"/>
  <c r="G629" i="28"/>
  <c r="G630" i="28"/>
  <c r="G631" i="28"/>
  <c r="G632" i="28"/>
  <c r="G633" i="28"/>
  <c r="G634" i="28"/>
  <c r="G635" i="28"/>
  <c r="G636" i="28"/>
  <c r="G637" i="28"/>
  <c r="G638" i="28"/>
  <c r="G639" i="28"/>
  <c r="G640" i="28"/>
  <c r="G641" i="28"/>
  <c r="G642" i="28"/>
  <c r="G643" i="28"/>
  <c r="G644" i="28"/>
  <c r="G645" i="28"/>
  <c r="G646" i="28"/>
  <c r="G647" i="28"/>
  <c r="G648" i="28"/>
  <c r="G649" i="28"/>
  <c r="G650" i="28"/>
  <c r="G651" i="28"/>
  <c r="G652" i="28"/>
  <c r="G653" i="28"/>
  <c r="G654" i="28"/>
  <c r="G655" i="28"/>
  <c r="G656" i="28"/>
  <c r="G657" i="28"/>
  <c r="G658" i="28"/>
  <c r="G659" i="28"/>
  <c r="G660" i="28"/>
  <c r="G661" i="28"/>
  <c r="G662" i="28"/>
  <c r="G663" i="28"/>
  <c r="G664" i="28"/>
  <c r="G665" i="28"/>
  <c r="G666" i="28"/>
  <c r="G667" i="28"/>
  <c r="G668" i="28"/>
  <c r="G669" i="28"/>
  <c r="G670" i="28"/>
  <c r="G671" i="28"/>
  <c r="G672" i="28"/>
  <c r="G673" i="28"/>
  <c r="G674" i="28"/>
  <c r="G675" i="28"/>
  <c r="G676" i="28"/>
  <c r="G677" i="28"/>
  <c r="G678" i="28"/>
  <c r="G679" i="28"/>
  <c r="G680" i="28"/>
  <c r="G681" i="28"/>
  <c r="G682" i="28"/>
  <c r="G683" i="28"/>
  <c r="G684" i="28"/>
  <c r="G685" i="28"/>
  <c r="G686" i="28"/>
  <c r="G687" i="28"/>
  <c r="G688" i="28"/>
  <c r="G689" i="28"/>
  <c r="G690" i="28"/>
  <c r="G691" i="28"/>
  <c r="G692" i="28"/>
  <c r="G693" i="28"/>
  <c r="G694" i="28"/>
  <c r="G695" i="28"/>
  <c r="G696" i="28"/>
  <c r="G697" i="28"/>
  <c r="G698" i="28"/>
  <c r="G699" i="28"/>
  <c r="G700" i="28"/>
  <c r="G701" i="28"/>
  <c r="G702" i="28"/>
  <c r="G703" i="28"/>
  <c r="G704" i="28"/>
  <c r="G705" i="28"/>
  <c r="G706" i="28"/>
  <c r="G707" i="28"/>
  <c r="G708" i="28"/>
  <c r="G709" i="28"/>
  <c r="G710" i="28"/>
  <c r="G711" i="28"/>
  <c r="G712" i="28"/>
  <c r="G713" i="28"/>
  <c r="G714" i="28"/>
  <c r="G715" i="28"/>
  <c r="G716" i="28"/>
  <c r="G717" i="28"/>
  <c r="G718" i="28"/>
  <c r="G719" i="28"/>
  <c r="G720" i="28"/>
  <c r="G721" i="28"/>
  <c r="G722" i="28"/>
  <c r="G723" i="28"/>
  <c r="G724" i="28"/>
  <c r="G725" i="28"/>
  <c r="G726" i="28"/>
  <c r="G727" i="28"/>
  <c r="G728" i="28"/>
  <c r="G729" i="28"/>
  <c r="G730" i="28"/>
  <c r="G731" i="28"/>
  <c r="G732" i="28"/>
  <c r="G733" i="28"/>
  <c r="G734" i="28"/>
  <c r="G735" i="28"/>
  <c r="G736" i="28"/>
  <c r="G737" i="28"/>
  <c r="G738" i="28"/>
  <c r="G739" i="28"/>
  <c r="G740" i="28"/>
  <c r="G741" i="28"/>
  <c r="G742" i="28"/>
  <c r="G743" i="28"/>
  <c r="G744" i="28"/>
  <c r="G745" i="28"/>
  <c r="G746" i="28"/>
  <c r="G747" i="28"/>
  <c r="G748" i="28"/>
  <c r="G749" i="28"/>
  <c r="G750" i="28"/>
  <c r="G751" i="28"/>
  <c r="G752" i="28"/>
  <c r="G753" i="28"/>
  <c r="G754" i="28"/>
  <c r="G755" i="28"/>
  <c r="G756" i="28"/>
  <c r="G757" i="28"/>
  <c r="G758" i="28"/>
  <c r="G759" i="28"/>
  <c r="G760" i="28"/>
  <c r="G761" i="28"/>
  <c r="G762" i="28"/>
  <c r="G763" i="28"/>
  <c r="G764" i="28"/>
  <c r="G765" i="28"/>
  <c r="G766" i="28"/>
  <c r="G767" i="28"/>
  <c r="G768" i="28"/>
  <c r="G769" i="28"/>
  <c r="G770" i="28"/>
  <c r="G771" i="28"/>
  <c r="G772" i="28"/>
  <c r="G773" i="28"/>
  <c r="G774" i="28"/>
  <c r="G775" i="28"/>
  <c r="G776" i="28"/>
  <c r="G777" i="28"/>
  <c r="G778" i="28"/>
  <c r="G779" i="28"/>
  <c r="G780" i="28"/>
  <c r="G781" i="28"/>
  <c r="G782" i="28"/>
  <c r="G783" i="28"/>
  <c r="G784" i="28"/>
  <c r="G785" i="28"/>
  <c r="G786" i="28"/>
  <c r="G787" i="28"/>
  <c r="G788" i="28"/>
  <c r="G789" i="28"/>
  <c r="G790" i="28"/>
  <c r="G791" i="28"/>
  <c r="G792" i="28"/>
  <c r="G793" i="28"/>
  <c r="G794" i="28"/>
  <c r="G795" i="28"/>
  <c r="G796" i="28"/>
  <c r="G797" i="28"/>
  <c r="G798" i="28"/>
  <c r="G799" i="28"/>
  <c r="G800" i="28"/>
  <c r="G801" i="28"/>
  <c r="G802" i="28"/>
  <c r="G803" i="28"/>
  <c r="G804" i="28"/>
  <c r="G805" i="28"/>
  <c r="G806" i="28"/>
  <c r="G807" i="28"/>
  <c r="G808" i="28"/>
  <c r="G809" i="28"/>
  <c r="G810" i="28"/>
  <c r="G811" i="28"/>
  <c r="G812" i="28"/>
  <c r="G813" i="28"/>
  <c r="G814" i="28"/>
  <c r="G815" i="28"/>
  <c r="G816" i="28"/>
  <c r="G817" i="28"/>
  <c r="G818" i="28"/>
  <c r="G819" i="28"/>
  <c r="G820" i="28"/>
  <c r="G821" i="28"/>
  <c r="G822" i="28"/>
  <c r="G823" i="28"/>
  <c r="G824" i="28"/>
  <c r="G825" i="28"/>
  <c r="G826" i="28"/>
  <c r="G827" i="28"/>
  <c r="G828" i="28"/>
  <c r="G829" i="28"/>
  <c r="G830" i="28"/>
  <c r="G831" i="28"/>
  <c r="G832" i="28"/>
  <c r="G833" i="28"/>
  <c r="G834" i="28"/>
  <c r="G835" i="28"/>
  <c r="G836" i="28"/>
  <c r="G837" i="28"/>
  <c r="G838" i="28"/>
  <c r="G839" i="28"/>
  <c r="G840" i="28"/>
  <c r="G841" i="28"/>
  <c r="G842" i="28"/>
  <c r="G843" i="28"/>
  <c r="G844" i="28"/>
  <c r="G845" i="28"/>
  <c r="G846" i="28"/>
  <c r="G847" i="28"/>
  <c r="G848" i="28"/>
  <c r="G849" i="28"/>
  <c r="G850" i="28"/>
  <c r="G851" i="28"/>
  <c r="G852" i="28"/>
  <c r="G853" i="28"/>
  <c r="G854" i="28"/>
  <c r="G855" i="28"/>
  <c r="G856" i="28"/>
  <c r="G857" i="28"/>
  <c r="G858" i="28"/>
  <c r="G859" i="28"/>
  <c r="G860" i="28"/>
  <c r="G861" i="28"/>
  <c r="G862" i="28"/>
  <c r="G863" i="28"/>
  <c r="G864" i="28"/>
  <c r="G865" i="28"/>
  <c r="G866" i="28"/>
  <c r="G867" i="28"/>
  <c r="G868" i="28"/>
  <c r="G869" i="28"/>
  <c r="G870" i="28"/>
  <c r="G871" i="28"/>
  <c r="G872" i="28"/>
  <c r="G873" i="28"/>
  <c r="G874" i="28"/>
  <c r="G875" i="28"/>
  <c r="G876" i="28"/>
  <c r="G877" i="28"/>
  <c r="G878" i="28"/>
  <c r="G879" i="28"/>
  <c r="G880" i="28"/>
  <c r="G881" i="28"/>
  <c r="G882" i="28"/>
  <c r="G883" i="28"/>
  <c r="G884" i="28"/>
  <c r="G885" i="28"/>
  <c r="G886" i="28"/>
  <c r="G887" i="28"/>
  <c r="G888" i="28"/>
  <c r="G889" i="28"/>
  <c r="G890" i="28"/>
  <c r="G891" i="28"/>
  <c r="G892" i="28"/>
  <c r="G893" i="28"/>
  <c r="G894" i="28"/>
  <c r="G895" i="28"/>
  <c r="G896" i="28"/>
  <c r="G897" i="28"/>
  <c r="G898" i="28"/>
  <c r="G899" i="28"/>
  <c r="G900" i="28"/>
  <c r="G901" i="28"/>
  <c r="G902" i="28"/>
  <c r="G903" i="28"/>
  <c r="G904" i="28"/>
  <c r="G905" i="28"/>
  <c r="G906" i="28"/>
  <c r="G907" i="28"/>
  <c r="G908" i="28"/>
  <c r="G909" i="28"/>
  <c r="G910" i="28"/>
  <c r="G911" i="28"/>
  <c r="G912" i="28"/>
  <c r="G913" i="28"/>
  <c r="G914" i="28"/>
  <c r="G915" i="28"/>
  <c r="G916" i="28"/>
  <c r="G917" i="28"/>
  <c r="G918" i="28"/>
  <c r="G919" i="28"/>
  <c r="G920" i="28"/>
  <c r="G921" i="28"/>
  <c r="G922" i="28"/>
  <c r="G923" i="28"/>
  <c r="G924" i="28"/>
  <c r="G925" i="28"/>
  <c r="G926" i="28"/>
  <c r="G927" i="28"/>
  <c r="G928" i="28"/>
  <c r="G929" i="28"/>
  <c r="G930" i="28"/>
  <c r="G931" i="28"/>
  <c r="G932" i="28"/>
  <c r="G933" i="28"/>
  <c r="G934" i="28"/>
  <c r="G935" i="28"/>
  <c r="G936" i="28"/>
  <c r="G937" i="28"/>
  <c r="G938" i="28"/>
  <c r="G939" i="28"/>
  <c r="G940" i="28"/>
  <c r="G941" i="28"/>
  <c r="G942" i="28"/>
  <c r="G943" i="28"/>
  <c r="G944" i="28"/>
  <c r="G945" i="28"/>
  <c r="G946" i="28"/>
  <c r="G947" i="28"/>
  <c r="G948" i="28"/>
  <c r="G949" i="28"/>
  <c r="G950" i="28"/>
  <c r="G951" i="28"/>
  <c r="G952" i="28"/>
  <c r="G953" i="28"/>
  <c r="G954" i="28"/>
  <c r="G955" i="28"/>
  <c r="G956" i="28"/>
  <c r="G957" i="28"/>
  <c r="G958" i="28"/>
  <c r="G959" i="28"/>
  <c r="G960" i="28"/>
  <c r="G961" i="28"/>
  <c r="G962" i="28"/>
  <c r="G963" i="28"/>
  <c r="G964" i="28"/>
  <c r="G965" i="28"/>
  <c r="G966" i="28"/>
  <c r="G967" i="28"/>
  <c r="G968" i="28"/>
  <c r="G969" i="28"/>
  <c r="G970" i="28"/>
  <c r="G971" i="28"/>
  <c r="G972" i="28"/>
  <c r="G973" i="28"/>
  <c r="G974" i="28"/>
  <c r="G975" i="28"/>
  <c r="G976" i="28"/>
  <c r="G977" i="28"/>
  <c r="G978" i="28"/>
  <c r="G979" i="28"/>
  <c r="G980" i="28"/>
  <c r="G981" i="28"/>
  <c r="G982" i="28"/>
  <c r="G983" i="28"/>
  <c r="G984" i="28"/>
  <c r="G985" i="28"/>
  <c r="G986" i="28"/>
  <c r="G987" i="28"/>
  <c r="G988" i="28"/>
  <c r="G989" i="28"/>
  <c r="G990" i="28"/>
  <c r="G991" i="28"/>
  <c r="G992" i="28"/>
  <c r="G993" i="28"/>
  <c r="G994" i="28"/>
  <c r="G995" i="28"/>
  <c r="G996" i="28"/>
  <c r="G997" i="28"/>
  <c r="G998" i="28"/>
  <c r="G999" i="28"/>
  <c r="G1000" i="28"/>
  <c r="G1001" i="28"/>
  <c r="G1002" i="28"/>
  <c r="G1003" i="28"/>
  <c r="G1004" i="28"/>
  <c r="G1005" i="28"/>
  <c r="G1006" i="28"/>
  <c r="G1007" i="28"/>
  <c r="G1008" i="28"/>
  <c r="G1009" i="28"/>
  <c r="G1010" i="28"/>
  <c r="G1011" i="28"/>
  <c r="G1012" i="28"/>
  <c r="G1013" i="28"/>
  <c r="G1014" i="28"/>
  <c r="G1015" i="28"/>
  <c r="G1016" i="28"/>
  <c r="G1017" i="28"/>
  <c r="G1018" i="28"/>
  <c r="G1019" i="28"/>
  <c r="G1020" i="28"/>
  <c r="G1021" i="28"/>
  <c r="G1022" i="28"/>
  <c r="G1023" i="28"/>
  <c r="G1024" i="28"/>
  <c r="G1025" i="28"/>
  <c r="G1026" i="28"/>
  <c r="G1027" i="28"/>
  <c r="G1028" i="28"/>
  <c r="G1029" i="28"/>
  <c r="G1030" i="28"/>
  <c r="G1031" i="28"/>
  <c r="G1032" i="28"/>
  <c r="G1033" i="28"/>
  <c r="G1034" i="28"/>
  <c r="G1035" i="28"/>
  <c r="G1036" i="28"/>
  <c r="G1037" i="28"/>
  <c r="G1038" i="28"/>
  <c r="G1039" i="28"/>
  <c r="G1040" i="28"/>
  <c r="G1041" i="28"/>
  <c r="G1042" i="28"/>
  <c r="G1043" i="28"/>
  <c r="G1044" i="28"/>
  <c r="G1045" i="28"/>
  <c r="G1046" i="28"/>
  <c r="G1047" i="28"/>
  <c r="G1048" i="28"/>
  <c r="G1049" i="28"/>
  <c r="G1050" i="28"/>
  <c r="G1051" i="28"/>
  <c r="G1052" i="28"/>
  <c r="G1053" i="28"/>
  <c r="G1054" i="28"/>
  <c r="G1055" i="28"/>
  <c r="G1056" i="28"/>
  <c r="G1057" i="28"/>
  <c r="G1058" i="28"/>
  <c r="G1059" i="28"/>
  <c r="G1060" i="28"/>
  <c r="G1061" i="28"/>
  <c r="G1062" i="28"/>
  <c r="G1063" i="28"/>
  <c r="G1064" i="28"/>
  <c r="G1065" i="28"/>
  <c r="G1066" i="28"/>
  <c r="G1067" i="28"/>
  <c r="G1068" i="28"/>
  <c r="G1069" i="28"/>
  <c r="G1070" i="28"/>
  <c r="G1071" i="28"/>
  <c r="G1072" i="28"/>
  <c r="G1073" i="28"/>
  <c r="G1074" i="28"/>
  <c r="G1075" i="28"/>
  <c r="G1076" i="28"/>
  <c r="G1077" i="28"/>
  <c r="G1078" i="28"/>
  <c r="G1079" i="28"/>
  <c r="G1080" i="28"/>
  <c r="G1081" i="28"/>
  <c r="G1082" i="28"/>
  <c r="G1083" i="28"/>
  <c r="G1084" i="28"/>
  <c r="G1085" i="28"/>
  <c r="G1086" i="28"/>
  <c r="G1087" i="28"/>
  <c r="G1088" i="28"/>
  <c r="G1089" i="28"/>
  <c r="G1090" i="28"/>
  <c r="G1091" i="28"/>
  <c r="G1092" i="28"/>
  <c r="G1093" i="28"/>
  <c r="G1094" i="28"/>
  <c r="G1095" i="28"/>
  <c r="G1096" i="28"/>
  <c r="G1097" i="28"/>
  <c r="G1098" i="28"/>
  <c r="G1099" i="28"/>
  <c r="G1100" i="28"/>
  <c r="G1101" i="28"/>
  <c r="G1102" i="28"/>
  <c r="G1103" i="28"/>
  <c r="G1104" i="28"/>
  <c r="G1105" i="28"/>
  <c r="G1106" i="28"/>
  <c r="G1107" i="28"/>
  <c r="G1108" i="28"/>
  <c r="G1109" i="28"/>
  <c r="G1110" i="28"/>
  <c r="G1111" i="28"/>
  <c r="G1112" i="28"/>
  <c r="G1113" i="28"/>
  <c r="G1114" i="28"/>
  <c r="G1115" i="28"/>
  <c r="G1116" i="28"/>
  <c r="G1117" i="28"/>
  <c r="G1118" i="28"/>
  <c r="G1119" i="28"/>
  <c r="G1120" i="28"/>
  <c r="G1121" i="28"/>
  <c r="G1122" i="28"/>
  <c r="G1123" i="28"/>
  <c r="G1124" i="28"/>
  <c r="G1125" i="28"/>
  <c r="G1126" i="28"/>
  <c r="G1127" i="28"/>
  <c r="G1128" i="28"/>
  <c r="G1129" i="28"/>
  <c r="G1130" i="28"/>
  <c r="G1131" i="28"/>
  <c r="G1132" i="28"/>
  <c r="G1133" i="28"/>
  <c r="G1134" i="28"/>
  <c r="G1135" i="28"/>
  <c r="G1136" i="28"/>
  <c r="G1137" i="28"/>
  <c r="G1138" i="28"/>
  <c r="G1139" i="28"/>
  <c r="G1140" i="28"/>
  <c r="G1141" i="28"/>
  <c r="G1142" i="28"/>
  <c r="G1143" i="28"/>
  <c r="G1144" i="28"/>
  <c r="G1145" i="28"/>
  <c r="G1146" i="28"/>
  <c r="G1147" i="28"/>
  <c r="G1148" i="28"/>
  <c r="G1149" i="28"/>
  <c r="G1150" i="28"/>
  <c r="G1151" i="28"/>
  <c r="G1152" i="28"/>
  <c r="G1153" i="28"/>
  <c r="G1154" i="28"/>
  <c r="G1155" i="28"/>
  <c r="G1156" i="28"/>
  <c r="G1157" i="28"/>
  <c r="G1158" i="28"/>
  <c r="G1159" i="28"/>
  <c r="G1160" i="28"/>
  <c r="G1161" i="28"/>
  <c r="G1162" i="28"/>
  <c r="G1163" i="28"/>
  <c r="G1164" i="28"/>
  <c r="G1165" i="28"/>
  <c r="G1166" i="28"/>
  <c r="G1167" i="28"/>
  <c r="G1168" i="28"/>
  <c r="G1169" i="28"/>
  <c r="G1170" i="28"/>
  <c r="G1171" i="28"/>
  <c r="G1172" i="28"/>
  <c r="G1173" i="28"/>
  <c r="G1174" i="28"/>
  <c r="G1175" i="28"/>
  <c r="G1176" i="28"/>
  <c r="G1177" i="28"/>
  <c r="G1178" i="28"/>
  <c r="G1179" i="28"/>
  <c r="G1180" i="28"/>
  <c r="G1181" i="28"/>
  <c r="G1182" i="28"/>
  <c r="G1183" i="28"/>
  <c r="G1184" i="28"/>
  <c r="G1185" i="28"/>
  <c r="G1186" i="28"/>
  <c r="G1187" i="28"/>
  <c r="G1188" i="28"/>
  <c r="G1189" i="28"/>
  <c r="G1190" i="28"/>
  <c r="G1191" i="28"/>
  <c r="G1192" i="28"/>
  <c r="G1193" i="28"/>
  <c r="G1194" i="28"/>
  <c r="G1195" i="28"/>
  <c r="G1196" i="28"/>
  <c r="G1197" i="28"/>
  <c r="G1198" i="28"/>
  <c r="G1199" i="28"/>
  <c r="G1200" i="28"/>
  <c r="G1201" i="28"/>
  <c r="G1202" i="28"/>
  <c r="G1203" i="28"/>
  <c r="G1204" i="28"/>
  <c r="G1205" i="28"/>
  <c r="G1206" i="28"/>
  <c r="G1207" i="28"/>
  <c r="G1208" i="28"/>
  <c r="G1209" i="28"/>
  <c r="G1210" i="28"/>
  <c r="G1211" i="28"/>
  <c r="G1212" i="28"/>
  <c r="G1213" i="28"/>
  <c r="G1214" i="28"/>
  <c r="G1215" i="28"/>
  <c r="G1216" i="28"/>
  <c r="G1217" i="28"/>
  <c r="G1218" i="28"/>
  <c r="G1219" i="28"/>
  <c r="G1220" i="28"/>
  <c r="G1221" i="28"/>
  <c r="G1222" i="28"/>
  <c r="G1223" i="28"/>
  <c r="G1224" i="28"/>
  <c r="G1225" i="28"/>
  <c r="G1226" i="28"/>
  <c r="G1227" i="28"/>
  <c r="G1228" i="28"/>
  <c r="G1229" i="28"/>
  <c r="G1230" i="28"/>
  <c r="G1231" i="28"/>
  <c r="G1232" i="28"/>
  <c r="G1233" i="28"/>
  <c r="G1234" i="28"/>
  <c r="G1235" i="28"/>
  <c r="G1236" i="28"/>
  <c r="G1237" i="28"/>
  <c r="G1238" i="28"/>
  <c r="G1239" i="28"/>
  <c r="G1240" i="28"/>
  <c r="G1241" i="28"/>
  <c r="G1242" i="28"/>
  <c r="G1243" i="28"/>
  <c r="G1244" i="28"/>
  <c r="G1245" i="28"/>
  <c r="G1246" i="28"/>
  <c r="G1247" i="28"/>
  <c r="G1248" i="28"/>
  <c r="G1249" i="28"/>
  <c r="G1250" i="28"/>
  <c r="G1251" i="28"/>
  <c r="G1252" i="28"/>
  <c r="G1253" i="28"/>
  <c r="G1254" i="28"/>
  <c r="G1255" i="28"/>
  <c r="G1256" i="28"/>
  <c r="G1257" i="28"/>
  <c r="G1258" i="28"/>
  <c r="G1259" i="28"/>
  <c r="G1260" i="28"/>
  <c r="G1261" i="28"/>
  <c r="G1262" i="28"/>
  <c r="G1263" i="28"/>
  <c r="G1264" i="28"/>
  <c r="G1265" i="28"/>
  <c r="G1266" i="28"/>
  <c r="G1267" i="28"/>
  <c r="G1268" i="28"/>
  <c r="G1269" i="28"/>
  <c r="G1270" i="28"/>
  <c r="G1271" i="28"/>
  <c r="G1272" i="28"/>
  <c r="G1273" i="28"/>
  <c r="G1274" i="28"/>
  <c r="G1275" i="28"/>
  <c r="G1276" i="28"/>
  <c r="G1277" i="28"/>
  <c r="G1278" i="28"/>
  <c r="G1279" i="28"/>
  <c r="G1280" i="28"/>
  <c r="G1281" i="28"/>
  <c r="G1282" i="28"/>
  <c r="G1283" i="28"/>
  <c r="G1284" i="28"/>
  <c r="G1285" i="28"/>
  <c r="G1286" i="28"/>
  <c r="G1287" i="28"/>
  <c r="G1288" i="28"/>
  <c r="G1289" i="28"/>
  <c r="G1290" i="28"/>
  <c r="G1291" i="28"/>
  <c r="G1292" i="28"/>
  <c r="G1293" i="28"/>
  <c r="G1294" i="28"/>
  <c r="G1295" i="28"/>
  <c r="G1296" i="28"/>
  <c r="G1297" i="28"/>
  <c r="G1298" i="28"/>
  <c r="G1299" i="28"/>
  <c r="G1300" i="28"/>
  <c r="G1301" i="28"/>
  <c r="G1302" i="28"/>
  <c r="G1303" i="28"/>
  <c r="G1304" i="28"/>
  <c r="G1305" i="28"/>
  <c r="G1306" i="28"/>
  <c r="G1307" i="28"/>
  <c r="G1308" i="28"/>
  <c r="G1309" i="28"/>
  <c r="G1310" i="28"/>
  <c r="G1311" i="28"/>
  <c r="G1312" i="28"/>
  <c r="G1313" i="28"/>
  <c r="G1314" i="28"/>
  <c r="G1315" i="28"/>
  <c r="G1316" i="28"/>
  <c r="G1317" i="28"/>
  <c r="G1318" i="28"/>
  <c r="G1319" i="28"/>
  <c r="G1320" i="28"/>
  <c r="G1321" i="28"/>
  <c r="G1322" i="28"/>
  <c r="G1323" i="28"/>
  <c r="G1324" i="28"/>
  <c r="G1325" i="28"/>
  <c r="G1326" i="28"/>
  <c r="G1327" i="28"/>
  <c r="G1328" i="28"/>
  <c r="G1329" i="28"/>
  <c r="G1330" i="28"/>
  <c r="G1331" i="28"/>
  <c r="G1332" i="28"/>
  <c r="G1333" i="28"/>
  <c r="G1334" i="28"/>
  <c r="G1335" i="28"/>
  <c r="G1336" i="28"/>
  <c r="G1337" i="28"/>
  <c r="G1338" i="28"/>
  <c r="G1339" i="28"/>
  <c r="G1340" i="28"/>
  <c r="G1341" i="28"/>
  <c r="G1342" i="28"/>
  <c r="G1343" i="28"/>
  <c r="G1344" i="28"/>
  <c r="G1345" i="28"/>
  <c r="G1346" i="28"/>
  <c r="G1347" i="28"/>
  <c r="G1348" i="28"/>
  <c r="G1349" i="28"/>
  <c r="G1350" i="28"/>
  <c r="G1351" i="28"/>
  <c r="G1352" i="28"/>
  <c r="G1353" i="28"/>
  <c r="G1354" i="28"/>
  <c r="G1355" i="28"/>
  <c r="G1356" i="28"/>
  <c r="G1357" i="28"/>
  <c r="G1358" i="28"/>
  <c r="G1359" i="28"/>
  <c r="G1360" i="28"/>
  <c r="G1361" i="28"/>
  <c r="G1362" i="28"/>
  <c r="G1363" i="28"/>
  <c r="G1364" i="28"/>
  <c r="G1365" i="28"/>
  <c r="G1366" i="28"/>
  <c r="G1367" i="28"/>
  <c r="G1368" i="28"/>
  <c r="G1369" i="28"/>
  <c r="G1370" i="28"/>
  <c r="G1371" i="28"/>
  <c r="G1372" i="28"/>
  <c r="G1373" i="28"/>
  <c r="G1374" i="28"/>
  <c r="G1375" i="28"/>
  <c r="G1376" i="28"/>
  <c r="G1377" i="28"/>
  <c r="G1378" i="28"/>
  <c r="G1379" i="28"/>
  <c r="G1380" i="28"/>
  <c r="G1381" i="28"/>
  <c r="G1382" i="28"/>
  <c r="G1383" i="28"/>
  <c r="G1384" i="28"/>
  <c r="G1385" i="28"/>
  <c r="G1386" i="28"/>
  <c r="G1387" i="28"/>
  <c r="G1388" i="28"/>
  <c r="G1389" i="28"/>
  <c r="G1390" i="28"/>
  <c r="G1391" i="28"/>
  <c r="G1392" i="28"/>
  <c r="G1393" i="28"/>
  <c r="G1394" i="28"/>
  <c r="G1395" i="28"/>
  <c r="G1396" i="28"/>
  <c r="G1397" i="28"/>
  <c r="G1398" i="28"/>
  <c r="G1399" i="28"/>
  <c r="G1400" i="28"/>
  <c r="G1401" i="28"/>
  <c r="G1402" i="28"/>
  <c r="G1403" i="28"/>
  <c r="G1404" i="28"/>
  <c r="G1405" i="28"/>
  <c r="G1406" i="28"/>
  <c r="G1407" i="28"/>
  <c r="G1408" i="28"/>
  <c r="G1409" i="28"/>
  <c r="G1410" i="28"/>
  <c r="G1411" i="28"/>
  <c r="G1412" i="28"/>
  <c r="G1413" i="28"/>
  <c r="G1414" i="28"/>
  <c r="G1415" i="28"/>
  <c r="G1416" i="28"/>
  <c r="G1417" i="28"/>
  <c r="G1418" i="28"/>
  <c r="G1419" i="28"/>
  <c r="G1420" i="28"/>
  <c r="G1421" i="28"/>
  <c r="G1422" i="28"/>
  <c r="G1423" i="28"/>
  <c r="G1424" i="28"/>
  <c r="G1425" i="28"/>
  <c r="G1426" i="28"/>
  <c r="G1427" i="28"/>
  <c r="G1428" i="28"/>
  <c r="G1429" i="28"/>
  <c r="G1430" i="28"/>
  <c r="G1431" i="28"/>
  <c r="G1432" i="28"/>
  <c r="G1433" i="28"/>
  <c r="G1434" i="28"/>
  <c r="G1435" i="28"/>
  <c r="G1436" i="28"/>
  <c r="G1437" i="28"/>
  <c r="G1438" i="28"/>
  <c r="G1439" i="28"/>
  <c r="G1440" i="28"/>
  <c r="G1441" i="28"/>
  <c r="G1442" i="28"/>
  <c r="G1443" i="28"/>
  <c r="G1444" i="28"/>
  <c r="G1445" i="28"/>
  <c r="G1446" i="28"/>
  <c r="G1447" i="28"/>
  <c r="G1448" i="28"/>
  <c r="G1449" i="28"/>
  <c r="G1450" i="28"/>
  <c r="G1451" i="28"/>
  <c r="G1452" i="28"/>
  <c r="G1453" i="28"/>
  <c r="G1454" i="28"/>
  <c r="G1455" i="28"/>
  <c r="G1456" i="28"/>
  <c r="G1457" i="28"/>
  <c r="G1458" i="28"/>
  <c r="G1459" i="28"/>
  <c r="G1460" i="28"/>
  <c r="G1461" i="28"/>
  <c r="G1462" i="28"/>
  <c r="G1463" i="28"/>
  <c r="G1464" i="28"/>
  <c r="G1465" i="28"/>
  <c r="G1466" i="28"/>
  <c r="G1467" i="28"/>
  <c r="G1468" i="28"/>
  <c r="G1469" i="28"/>
  <c r="G1470" i="28"/>
  <c r="G1471" i="28"/>
  <c r="G1472" i="28"/>
  <c r="G1473" i="28"/>
  <c r="G1474" i="28"/>
  <c r="G1475" i="28"/>
  <c r="G1476" i="28"/>
  <c r="G1477" i="28"/>
  <c r="G1478" i="28"/>
  <c r="G1479" i="28"/>
  <c r="G1480" i="28"/>
  <c r="G1481" i="28"/>
  <c r="G1482" i="28"/>
  <c r="G1483" i="28"/>
  <c r="G1484" i="28"/>
  <c r="G1485" i="28"/>
  <c r="G1486" i="28"/>
  <c r="G1487" i="28"/>
  <c r="G1488" i="28"/>
  <c r="G1489" i="28"/>
  <c r="G1490" i="28"/>
  <c r="G1491" i="28"/>
  <c r="G1492" i="28"/>
  <c r="G1493" i="28"/>
  <c r="G1494" i="28"/>
  <c r="G1495" i="28"/>
  <c r="G1496" i="28"/>
  <c r="G1497" i="28"/>
  <c r="G1498" i="28"/>
  <c r="G1499" i="28"/>
  <c r="G1500" i="28"/>
  <c r="G1501" i="28"/>
  <c r="G1502" i="28"/>
  <c r="G1503" i="28"/>
  <c r="G1504" i="28"/>
  <c r="G1505" i="28"/>
  <c r="G1506" i="28"/>
  <c r="G1507" i="28"/>
  <c r="G1508" i="28"/>
  <c r="G1509" i="28"/>
  <c r="G1510" i="28"/>
  <c r="G1511" i="28"/>
  <c r="G1512" i="28"/>
  <c r="G1513" i="28"/>
  <c r="G1514" i="28"/>
  <c r="G1515" i="28"/>
  <c r="G1516" i="28"/>
  <c r="G1517" i="28"/>
  <c r="G1518" i="28"/>
  <c r="G1519" i="28"/>
  <c r="G1520" i="28"/>
  <c r="G1521" i="28"/>
  <c r="G1522" i="28"/>
  <c r="G1523" i="28"/>
  <c r="G1524" i="28"/>
  <c r="G1525" i="28"/>
  <c r="G1526" i="28"/>
  <c r="G1527" i="28"/>
  <c r="G1528" i="28"/>
  <c r="G1529" i="28"/>
  <c r="G1530" i="28"/>
  <c r="G1531" i="28"/>
  <c r="G1532" i="28"/>
  <c r="G1533" i="28"/>
  <c r="G1534" i="28"/>
  <c r="G1535" i="28"/>
  <c r="G1536" i="28"/>
  <c r="G1537" i="28"/>
  <c r="G1538" i="28"/>
  <c r="G1539" i="28"/>
  <c r="G1540" i="28"/>
  <c r="G1541" i="28"/>
  <c r="G1542" i="28"/>
  <c r="G1543" i="28"/>
  <c r="G1544" i="28"/>
  <c r="G1545" i="28"/>
  <c r="G1546" i="28"/>
  <c r="G1547" i="28"/>
  <c r="G1548" i="28"/>
  <c r="G1549" i="28"/>
  <c r="G1550" i="28"/>
  <c r="G1551" i="28"/>
  <c r="G1552" i="28"/>
  <c r="G1553" i="28"/>
  <c r="G1554" i="28"/>
  <c r="G1555" i="28"/>
  <c r="G1556" i="28"/>
  <c r="G1557" i="28"/>
  <c r="G1558" i="28"/>
  <c r="G1559" i="28"/>
  <c r="G1560" i="28"/>
  <c r="G1561" i="28"/>
  <c r="G1562" i="28"/>
  <c r="G1563" i="28"/>
  <c r="G1564" i="28"/>
  <c r="G1565" i="28"/>
  <c r="G1566" i="28"/>
  <c r="G1567" i="28"/>
  <c r="G1568" i="28"/>
  <c r="G1569" i="28"/>
  <c r="G1570" i="28"/>
  <c r="G1571" i="28"/>
  <c r="G1572" i="28"/>
  <c r="G1573" i="28"/>
  <c r="G1574" i="28"/>
  <c r="G1575" i="28"/>
  <c r="G1576" i="28"/>
  <c r="G1577" i="28"/>
  <c r="G1578" i="28"/>
  <c r="G1579" i="28"/>
  <c r="G1580" i="28"/>
  <c r="G1581" i="28"/>
  <c r="G1582" i="28"/>
  <c r="G1583" i="28"/>
  <c r="G1584" i="28"/>
  <c r="G1585" i="28"/>
  <c r="G1586" i="28"/>
  <c r="G1587" i="28"/>
  <c r="G1588" i="28"/>
  <c r="G1589" i="28"/>
  <c r="G1590" i="28"/>
  <c r="G1591" i="28"/>
  <c r="G1592" i="28"/>
  <c r="G1593" i="28"/>
  <c r="G1594" i="28"/>
  <c r="G1595" i="28"/>
  <c r="G1596" i="28"/>
  <c r="G1597" i="28"/>
  <c r="G1598" i="28"/>
  <c r="G1599" i="28"/>
  <c r="G1600" i="28"/>
  <c r="G1601" i="28"/>
  <c r="G1602" i="28"/>
  <c r="G1603" i="28"/>
  <c r="G1604" i="28"/>
  <c r="G1605" i="28"/>
  <c r="G1606" i="28"/>
  <c r="G1607" i="28"/>
  <c r="G1608" i="28"/>
  <c r="G1609" i="28"/>
  <c r="G1610" i="28"/>
  <c r="G1611" i="28"/>
  <c r="G1612" i="28"/>
  <c r="G1613" i="28"/>
  <c r="G1614" i="28"/>
  <c r="G1615" i="28"/>
  <c r="G1616" i="28"/>
  <c r="G1617" i="28"/>
  <c r="G1618" i="28"/>
  <c r="G1619" i="28"/>
  <c r="G1620" i="28"/>
  <c r="G1621" i="28"/>
  <c r="G1622" i="28"/>
  <c r="G1623" i="28"/>
  <c r="G1624" i="28"/>
  <c r="G1625" i="28"/>
  <c r="G1626" i="28"/>
  <c r="G1627" i="28"/>
  <c r="G1628" i="28"/>
  <c r="G1629" i="28"/>
  <c r="G1630" i="28"/>
  <c r="G1631" i="28"/>
  <c r="G1632" i="28"/>
  <c r="G1633" i="28"/>
  <c r="G1634" i="28"/>
  <c r="G1635" i="28"/>
  <c r="G1636" i="28"/>
  <c r="G1637" i="28"/>
  <c r="G1638" i="28"/>
  <c r="G1639" i="28"/>
  <c r="G1640" i="28"/>
  <c r="G1641" i="28"/>
  <c r="G1642" i="28"/>
  <c r="G1643" i="28"/>
  <c r="G1644" i="28"/>
  <c r="G1645" i="28"/>
  <c r="G1646" i="28"/>
  <c r="G1647" i="28"/>
  <c r="G1648" i="28"/>
  <c r="G1649" i="28"/>
  <c r="G1650" i="28"/>
  <c r="G1651" i="28"/>
  <c r="G1652" i="28"/>
  <c r="G1653" i="28"/>
  <c r="G1654" i="28"/>
  <c r="G1655" i="28"/>
  <c r="G1656" i="28"/>
  <c r="G1657" i="28"/>
  <c r="G1658" i="28"/>
  <c r="G1659" i="28"/>
  <c r="G1660" i="28"/>
  <c r="G1661" i="28"/>
  <c r="G1662" i="28"/>
  <c r="G1663" i="28"/>
  <c r="G1664" i="28"/>
  <c r="G1665" i="28"/>
  <c r="G1666" i="28"/>
  <c r="G1667" i="28"/>
  <c r="G1668" i="28"/>
  <c r="G1669" i="28"/>
  <c r="G1670" i="28"/>
  <c r="G1671" i="28"/>
  <c r="G1672" i="28"/>
  <c r="G1673" i="28"/>
  <c r="G1674" i="28"/>
  <c r="G1675" i="28"/>
  <c r="G1676" i="28"/>
  <c r="G1677" i="28"/>
  <c r="G1678" i="28"/>
  <c r="G1679" i="28"/>
  <c r="G1680" i="28"/>
  <c r="G1681" i="28"/>
  <c r="G1682" i="28"/>
  <c r="G1683" i="28"/>
  <c r="G1684" i="28"/>
  <c r="G1685" i="28"/>
  <c r="G1686" i="28"/>
  <c r="G1687" i="28"/>
  <c r="G1688" i="28"/>
  <c r="G1689" i="28"/>
  <c r="G1690" i="28"/>
  <c r="G1691" i="28"/>
  <c r="G1692" i="28"/>
  <c r="G1693" i="28"/>
  <c r="G1694" i="28"/>
  <c r="G1695" i="28"/>
  <c r="G1696" i="28"/>
  <c r="G1697" i="28"/>
  <c r="G1698" i="28"/>
  <c r="G1699" i="28"/>
  <c r="G1700" i="28"/>
  <c r="G1701" i="28"/>
  <c r="G1702" i="28"/>
  <c r="G1703" i="28"/>
  <c r="G1704" i="28"/>
  <c r="G1705" i="28"/>
  <c r="G1706" i="28"/>
  <c r="G1707" i="28"/>
  <c r="G1708" i="28"/>
  <c r="G1709" i="28"/>
  <c r="G1710" i="28"/>
  <c r="G1711" i="28"/>
  <c r="G1712" i="28"/>
  <c r="G1713" i="28"/>
  <c r="G1714" i="28"/>
  <c r="G1715" i="28"/>
  <c r="G1716" i="28"/>
  <c r="G1717" i="28"/>
  <c r="G1718" i="28"/>
  <c r="G1719" i="28"/>
  <c r="G1720" i="28"/>
  <c r="G1721" i="28"/>
  <c r="G1722" i="28"/>
  <c r="G1723" i="28"/>
  <c r="G1724" i="28"/>
  <c r="G1725" i="28"/>
  <c r="G1726" i="28"/>
  <c r="G1727" i="28"/>
  <c r="G1728" i="28"/>
  <c r="G1729" i="28"/>
  <c r="G1730" i="28"/>
  <c r="G1731" i="28"/>
  <c r="G1732" i="28"/>
  <c r="G1733" i="28"/>
  <c r="G1734" i="28"/>
  <c r="G1735" i="28"/>
  <c r="G1736" i="28"/>
  <c r="G1737" i="28"/>
  <c r="G1738" i="28"/>
  <c r="G1739" i="28"/>
  <c r="G1740" i="28"/>
  <c r="G1741" i="28"/>
  <c r="G1742" i="28"/>
  <c r="G1743" i="28"/>
  <c r="G1744" i="28"/>
  <c r="G1745" i="28"/>
  <c r="G1746" i="28"/>
  <c r="G1747" i="28"/>
  <c r="G1748" i="28"/>
  <c r="G1749" i="28"/>
  <c r="G1750" i="28"/>
  <c r="G1751" i="28"/>
  <c r="G1752" i="28"/>
  <c r="G1753" i="28"/>
  <c r="G1754" i="28"/>
  <c r="G1755" i="28"/>
  <c r="G1756" i="28"/>
  <c r="G1757" i="28"/>
  <c r="G1758" i="28"/>
  <c r="G1759" i="28"/>
  <c r="G1760" i="28"/>
  <c r="G1761" i="28"/>
  <c r="G1762" i="28"/>
  <c r="G1763" i="28"/>
  <c r="G1764" i="28"/>
  <c r="G1765" i="28"/>
  <c r="G1766" i="28"/>
  <c r="G1767" i="28"/>
  <c r="G1768" i="28"/>
  <c r="G1769" i="28"/>
  <c r="G1770" i="28"/>
  <c r="G1771" i="28"/>
  <c r="G1772" i="28"/>
  <c r="G1773" i="28"/>
  <c r="G1774" i="28"/>
  <c r="G1775" i="28"/>
  <c r="G1776" i="28"/>
  <c r="G1777" i="28"/>
  <c r="G1778" i="28"/>
  <c r="G1779" i="28"/>
  <c r="G1780" i="28"/>
  <c r="G1781" i="28"/>
  <c r="G1782" i="28"/>
  <c r="G1783" i="28"/>
  <c r="G1784" i="28"/>
  <c r="G1785" i="28"/>
  <c r="G1786" i="28"/>
  <c r="G1787" i="28"/>
  <c r="G1788" i="28"/>
  <c r="G1789" i="28"/>
  <c r="G1790" i="28"/>
  <c r="G1791" i="28"/>
  <c r="G1792" i="28"/>
  <c r="G1793" i="28"/>
  <c r="G1794" i="28"/>
  <c r="G1795" i="28"/>
  <c r="G1796" i="28"/>
  <c r="G1797" i="28"/>
  <c r="G1798" i="28"/>
  <c r="G1799" i="28"/>
  <c r="G1800" i="28"/>
  <c r="G1801" i="28"/>
  <c r="G1802" i="28"/>
  <c r="G1803" i="28"/>
  <c r="G1804" i="28"/>
  <c r="G1805" i="28"/>
  <c r="G1806" i="28"/>
  <c r="G1807" i="28"/>
  <c r="G1808" i="28"/>
  <c r="G1809" i="28"/>
  <c r="G1810" i="28"/>
  <c r="G1811" i="28"/>
  <c r="G1812" i="28"/>
  <c r="G1813" i="28"/>
  <c r="G1814" i="28"/>
  <c r="G1815" i="28"/>
  <c r="G1816" i="28"/>
  <c r="G1817" i="28"/>
  <c r="G1818" i="28"/>
  <c r="G1819" i="28"/>
  <c r="G1820" i="28"/>
  <c r="G1821" i="28"/>
  <c r="G1822" i="28"/>
  <c r="G1823" i="28"/>
  <c r="G1824" i="28"/>
  <c r="G1825" i="28"/>
  <c r="G1826" i="28"/>
  <c r="G1827" i="28"/>
  <c r="G1828" i="28"/>
  <c r="G1829" i="28"/>
  <c r="G1830" i="28"/>
  <c r="G1831" i="28"/>
  <c r="G1832" i="28"/>
  <c r="G1833" i="28"/>
  <c r="G1834" i="28"/>
  <c r="G1835" i="28"/>
  <c r="G1836" i="28"/>
  <c r="G1837" i="28"/>
  <c r="G1838" i="28"/>
  <c r="G1839" i="28"/>
  <c r="G1840" i="28"/>
  <c r="G1841" i="28"/>
  <c r="G1842" i="28"/>
  <c r="G1843" i="28"/>
  <c r="G1844" i="28"/>
  <c r="G1845" i="28"/>
  <c r="G1846" i="28"/>
  <c r="G1847" i="28"/>
  <c r="G1848" i="28"/>
  <c r="G1849" i="28"/>
  <c r="G1850" i="28"/>
  <c r="G1851" i="28"/>
  <c r="G1852" i="28"/>
  <c r="G1853" i="28"/>
  <c r="G1854" i="28"/>
  <c r="G1855" i="28"/>
  <c r="G1856" i="28"/>
  <c r="G1857" i="28"/>
  <c r="G1858" i="28"/>
  <c r="G1859" i="28"/>
  <c r="G1860" i="28"/>
  <c r="G1861" i="28"/>
  <c r="G1862" i="28"/>
  <c r="G1863" i="28"/>
  <c r="G1864" i="28"/>
  <c r="G1865" i="28"/>
  <c r="G1866" i="28"/>
  <c r="G1867" i="28"/>
  <c r="G1868" i="28"/>
  <c r="G1869" i="28"/>
  <c r="G1870" i="28"/>
  <c r="G1871" i="28"/>
  <c r="G1872" i="28"/>
  <c r="G1873" i="28"/>
  <c r="G1874" i="28"/>
  <c r="G1875" i="28"/>
  <c r="G1876" i="28"/>
  <c r="G1877" i="28"/>
  <c r="G1878" i="28"/>
  <c r="G1879" i="28"/>
  <c r="G1880" i="28"/>
  <c r="G1881" i="28"/>
  <c r="G1882" i="28"/>
  <c r="G1883" i="28"/>
  <c r="G1884" i="28"/>
  <c r="G1885" i="28"/>
  <c r="G1886" i="28"/>
  <c r="G1887" i="28"/>
  <c r="G1888" i="28"/>
  <c r="G1889" i="28"/>
  <c r="G1890" i="28"/>
  <c r="G1891" i="28"/>
  <c r="G1892" i="28"/>
  <c r="G1893" i="28"/>
  <c r="G1894" i="28"/>
  <c r="G1895" i="28"/>
  <c r="G1896" i="28"/>
  <c r="G1897" i="28"/>
  <c r="G1898" i="28"/>
  <c r="G1899" i="28"/>
  <c r="G1900" i="28"/>
  <c r="G1901" i="28"/>
  <c r="G1902" i="28"/>
  <c r="G1903" i="28"/>
  <c r="G1904" i="28"/>
  <c r="G1905" i="28"/>
  <c r="G1906" i="28"/>
  <c r="G1907" i="28"/>
  <c r="G1908" i="28"/>
  <c r="G1909" i="28"/>
  <c r="G1910" i="28"/>
  <c r="G1911" i="28"/>
  <c r="G1912" i="28"/>
  <c r="G1913" i="28"/>
  <c r="G1914" i="28"/>
  <c r="G1915" i="28"/>
  <c r="G1916" i="28"/>
  <c r="G1917" i="28"/>
  <c r="G1918" i="28"/>
  <c r="G1919" i="28"/>
  <c r="G1920" i="28"/>
  <c r="G1921" i="28"/>
  <c r="G1922" i="28"/>
  <c r="G1923" i="28"/>
  <c r="G1924" i="28"/>
  <c r="G1925" i="28"/>
  <c r="G1926" i="28"/>
  <c r="G1927" i="28"/>
  <c r="G1928" i="28"/>
  <c r="G1929" i="28"/>
  <c r="G1930" i="28"/>
  <c r="G1931" i="28"/>
  <c r="G1932" i="28"/>
  <c r="G1933" i="28"/>
  <c r="G1934" i="28"/>
  <c r="G1935" i="28"/>
  <c r="G1936" i="28"/>
  <c r="G1937" i="28"/>
  <c r="G1938" i="28"/>
  <c r="G1939" i="28"/>
  <c r="G1940" i="28"/>
  <c r="G1941" i="28"/>
  <c r="G1942" i="28"/>
  <c r="G1943" i="28"/>
  <c r="G1944" i="28"/>
  <c r="G1945" i="28"/>
  <c r="G1946" i="28"/>
  <c r="G1947" i="28"/>
  <c r="G1948" i="28"/>
  <c r="G1949" i="28"/>
  <c r="G1950" i="28"/>
  <c r="G1951" i="28"/>
  <c r="G1952" i="28"/>
  <c r="G1953" i="28"/>
  <c r="G1954" i="28"/>
  <c r="G1955" i="28"/>
  <c r="G1956" i="28"/>
  <c r="G1957" i="28"/>
  <c r="G1958" i="28"/>
  <c r="G1959" i="28"/>
  <c r="G1960" i="28"/>
  <c r="G1961" i="28"/>
  <c r="G1962" i="28"/>
  <c r="G1963" i="28"/>
  <c r="G1964" i="28"/>
  <c r="G1965" i="28"/>
  <c r="G1966" i="28"/>
  <c r="G1967" i="28"/>
  <c r="G1968" i="28"/>
  <c r="G1969" i="28"/>
  <c r="G1970" i="28"/>
  <c r="G1971" i="28"/>
  <c r="G1972" i="28"/>
  <c r="G1973" i="28"/>
  <c r="G1974" i="28"/>
  <c r="G1975" i="28"/>
  <c r="G1976" i="28"/>
  <c r="G1977" i="28"/>
  <c r="G1978" i="28"/>
  <c r="G1979" i="28"/>
  <c r="G1980" i="28"/>
  <c r="G1981" i="28"/>
  <c r="G1982" i="28"/>
  <c r="G1983" i="28"/>
  <c r="G1984" i="28"/>
  <c r="G1985" i="28"/>
  <c r="G1986" i="28"/>
  <c r="G1987" i="28"/>
  <c r="G1988" i="28"/>
  <c r="G1989" i="28"/>
  <c r="G1990" i="28"/>
  <c r="G1991" i="28"/>
  <c r="G1992" i="28"/>
  <c r="G1993" i="28"/>
  <c r="G1994" i="28"/>
  <c r="G1995" i="28"/>
  <c r="G1996" i="28"/>
  <c r="G1997" i="28"/>
  <c r="G1998" i="28"/>
  <c r="G1999" i="28"/>
  <c r="G2000" i="28"/>
  <c r="G2001" i="28"/>
  <c r="G2002" i="28"/>
  <c r="G2003" i="28"/>
  <c r="G2004" i="28"/>
  <c r="G2005" i="28"/>
  <c r="G2006" i="28"/>
  <c r="G2007" i="28"/>
  <c r="G2008" i="28"/>
  <c r="G2009" i="28"/>
  <c r="G2010" i="28"/>
  <c r="G2011" i="28"/>
  <c r="G2012" i="28"/>
  <c r="G2013" i="28"/>
  <c r="G2014" i="28"/>
  <c r="G2015" i="28"/>
  <c r="G2016" i="28"/>
  <c r="G2017" i="28"/>
  <c r="G2018" i="28"/>
  <c r="G2019" i="28"/>
  <c r="G2020" i="28"/>
  <c r="G2021" i="28"/>
  <c r="G2022" i="28"/>
  <c r="G2023" i="28"/>
  <c r="G2024" i="28"/>
  <c r="G2025" i="28"/>
  <c r="G2026" i="28"/>
  <c r="G2027" i="28"/>
  <c r="G2028" i="28"/>
  <c r="G2029" i="28"/>
  <c r="G2030" i="28"/>
  <c r="G2031" i="28"/>
  <c r="G2032" i="28"/>
  <c r="G2033" i="28"/>
  <c r="G2034" i="28"/>
  <c r="G2035" i="28"/>
  <c r="G2036" i="28"/>
  <c r="G2037" i="28"/>
  <c r="G2038" i="28"/>
  <c r="G2039" i="28"/>
  <c r="G2040" i="28"/>
  <c r="G2041" i="28"/>
  <c r="G2042" i="28"/>
  <c r="G2043" i="28"/>
  <c r="G2044" i="28"/>
  <c r="G2045" i="28"/>
  <c r="G2046" i="28"/>
  <c r="G2047" i="28"/>
  <c r="G2048" i="28"/>
  <c r="G2049" i="28"/>
  <c r="G2050" i="28"/>
  <c r="G2051" i="28"/>
  <c r="G2052" i="28"/>
  <c r="G2053" i="28"/>
  <c r="G2054" i="28"/>
  <c r="G2055" i="28"/>
  <c r="G2056" i="28"/>
  <c r="G2057" i="28"/>
  <c r="G2058" i="28"/>
  <c r="G2059" i="28"/>
  <c r="G2060" i="28"/>
  <c r="G2061" i="28"/>
  <c r="G2062" i="28"/>
  <c r="G2063" i="28"/>
  <c r="G2064" i="28"/>
  <c r="G2065" i="28"/>
  <c r="G2066" i="28"/>
  <c r="G2067" i="28"/>
  <c r="G2068" i="28"/>
  <c r="G2069" i="28"/>
  <c r="G2070" i="28"/>
  <c r="G2071" i="28"/>
  <c r="G2072" i="28"/>
  <c r="G2073" i="28"/>
  <c r="G2074" i="28"/>
  <c r="G2075" i="28"/>
  <c r="G2076" i="28"/>
  <c r="G2077" i="28"/>
  <c r="G2078" i="28"/>
  <c r="G2079" i="28"/>
  <c r="G2080" i="28"/>
  <c r="G2081" i="28"/>
  <c r="G2082" i="28"/>
  <c r="G2083" i="28"/>
  <c r="G2084" i="28"/>
  <c r="G2085" i="28"/>
  <c r="G2086" i="28"/>
  <c r="G2087" i="28"/>
  <c r="G2088" i="28"/>
  <c r="G2089" i="28"/>
  <c r="G2090" i="28"/>
  <c r="G2091" i="28"/>
  <c r="G2092" i="28"/>
  <c r="G2093" i="28"/>
  <c r="G2094" i="28"/>
  <c r="G2095" i="28"/>
  <c r="G2096" i="28"/>
  <c r="G2097" i="28"/>
  <c r="G2098" i="28"/>
  <c r="G2099" i="28"/>
  <c r="G2100" i="28"/>
  <c r="G2101" i="28"/>
  <c r="G2102" i="28"/>
  <c r="G2103" i="28"/>
  <c r="G2104" i="28"/>
  <c r="G2105" i="28"/>
  <c r="G2106" i="28"/>
  <c r="G2107" i="28"/>
  <c r="G2108" i="28"/>
  <c r="G2109" i="28"/>
  <c r="G2110" i="28"/>
  <c r="G2111" i="28"/>
  <c r="G2112" i="28"/>
  <c r="G2113" i="28"/>
  <c r="G2114" i="28"/>
  <c r="G2115" i="28"/>
  <c r="G2116" i="28"/>
  <c r="G2117" i="28"/>
  <c r="G2118" i="28"/>
  <c r="G2119" i="28"/>
  <c r="G2120" i="28"/>
  <c r="G2121" i="28"/>
  <c r="G2122" i="28"/>
  <c r="G2123" i="28"/>
  <c r="G2124" i="28"/>
  <c r="G2125" i="28"/>
  <c r="G2126" i="28"/>
  <c r="G2127" i="28"/>
  <c r="G2128" i="28"/>
  <c r="G2129" i="28"/>
  <c r="G2130" i="28"/>
  <c r="G2131" i="28"/>
  <c r="G2132" i="28"/>
  <c r="G2133" i="28"/>
  <c r="G2134" i="28"/>
  <c r="G2135" i="28"/>
  <c r="G2136" i="28"/>
  <c r="G2137" i="28"/>
  <c r="G2138" i="28"/>
  <c r="G2139" i="28"/>
  <c r="G2140" i="28"/>
  <c r="G2141" i="28"/>
  <c r="G2142" i="28"/>
  <c r="G2143" i="28"/>
  <c r="G2144" i="28"/>
  <c r="G2145" i="28"/>
  <c r="G2146" i="28"/>
  <c r="G2147" i="28"/>
  <c r="G2148" i="28"/>
  <c r="G2149" i="28"/>
  <c r="G2150" i="28"/>
  <c r="G2151" i="28"/>
  <c r="G2152" i="28"/>
  <c r="G2153" i="28"/>
  <c r="G2154" i="28"/>
  <c r="G2155" i="28"/>
  <c r="G2156" i="28"/>
  <c r="G2157" i="28"/>
  <c r="G2158" i="28"/>
  <c r="G2159" i="28"/>
  <c r="G2160" i="28"/>
  <c r="G2161" i="28"/>
  <c r="G2162" i="28"/>
  <c r="G2163" i="28"/>
  <c r="G2164" i="28"/>
  <c r="G2165" i="28"/>
  <c r="G2166" i="28"/>
  <c r="G2167" i="28"/>
  <c r="G2168" i="28"/>
  <c r="G2169" i="28"/>
  <c r="G2170" i="28"/>
  <c r="G2171" i="28"/>
  <c r="G2172" i="28"/>
  <c r="G2173" i="28"/>
  <c r="G2174" i="28"/>
  <c r="G2175" i="28"/>
  <c r="G2176" i="28"/>
  <c r="G2177" i="28"/>
  <c r="G2178" i="28"/>
  <c r="G2179" i="28"/>
  <c r="G2180" i="28"/>
  <c r="G2181" i="28"/>
  <c r="G2182" i="28"/>
  <c r="G2183" i="28"/>
  <c r="G2184" i="28"/>
  <c r="G2185" i="28"/>
  <c r="G2186" i="28"/>
  <c r="G2187" i="28"/>
  <c r="G2188" i="28"/>
  <c r="G2189" i="28"/>
  <c r="G2190" i="28"/>
  <c r="G2191" i="28"/>
  <c r="G2192" i="28"/>
  <c r="G2193" i="28"/>
  <c r="G2194" i="28"/>
  <c r="G2195" i="28"/>
  <c r="G2196" i="28"/>
  <c r="G2197" i="28"/>
  <c r="G2198" i="28"/>
  <c r="G2199" i="28"/>
  <c r="G2200" i="28"/>
  <c r="G2201" i="28"/>
  <c r="G2202" i="28"/>
  <c r="G2203" i="28"/>
  <c r="G2204" i="28"/>
  <c r="G2205" i="28"/>
  <c r="G2206" i="28"/>
  <c r="G2207" i="28"/>
  <c r="G2208" i="28"/>
  <c r="G2209" i="28"/>
  <c r="G2210" i="28"/>
  <c r="G2211" i="28"/>
  <c r="G2212" i="28"/>
  <c r="G2213" i="28"/>
  <c r="G2214" i="28"/>
  <c r="G2215" i="28"/>
  <c r="G2216" i="28"/>
  <c r="G2217" i="28"/>
  <c r="G2218" i="28"/>
  <c r="G2219" i="28"/>
  <c r="G2220" i="28"/>
  <c r="G2221" i="28"/>
  <c r="G2222" i="28"/>
  <c r="G2223" i="28"/>
  <c r="G2224" i="28"/>
  <c r="G2225" i="28"/>
  <c r="G2226" i="28"/>
  <c r="G2227" i="28"/>
  <c r="G2228" i="28"/>
  <c r="G2229" i="28"/>
  <c r="G2230" i="28"/>
  <c r="G2231" i="28"/>
  <c r="G2232" i="28"/>
  <c r="G2233" i="28"/>
  <c r="G2234" i="28"/>
  <c r="G2235" i="28"/>
  <c r="G2236" i="28"/>
  <c r="G2237" i="28"/>
  <c r="G2238" i="28"/>
  <c r="G2239" i="28"/>
  <c r="G2240" i="28"/>
  <c r="G2241" i="28"/>
  <c r="G2242" i="28"/>
  <c r="G2243" i="28"/>
  <c r="G2244" i="28"/>
  <c r="G2245" i="28"/>
  <c r="G2246" i="28"/>
  <c r="G2247" i="28"/>
  <c r="G2248" i="28"/>
  <c r="G2249" i="28"/>
  <c r="G2250" i="28"/>
  <c r="G2251" i="28"/>
  <c r="G2252" i="28"/>
  <c r="G2253" i="28"/>
  <c r="G2254" i="28"/>
  <c r="G2255" i="28"/>
  <c r="G2256" i="28"/>
  <c r="G2257" i="28"/>
  <c r="G2258" i="28"/>
  <c r="G2259" i="28"/>
  <c r="G2260" i="28"/>
  <c r="G2261" i="28"/>
  <c r="G2262" i="28"/>
  <c r="G2263" i="28"/>
  <c r="G2264" i="28"/>
  <c r="G2265" i="28"/>
  <c r="G2266" i="28"/>
  <c r="G2267" i="28"/>
  <c r="G2268" i="28"/>
  <c r="G2269" i="28"/>
  <c r="G3" i="28"/>
  <c r="B120" i="44" l="1"/>
  <c r="C4" i="28"/>
  <c r="C25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C1380" i="28"/>
  <c r="C1381" i="28"/>
  <c r="C1382" i="28"/>
  <c r="C1383" i="28"/>
  <c r="C1384" i="28"/>
  <c r="C1385" i="28"/>
  <c r="C1386" i="28"/>
  <c r="C1387" i="28"/>
  <c r="C1388" i="28"/>
  <c r="C1389" i="28"/>
  <c r="C1390" i="28"/>
  <c r="C1391" i="28"/>
  <c r="C1392" i="28"/>
  <c r="C1393" i="28"/>
  <c r="C1394" i="28"/>
  <c r="C1395" i="28"/>
  <c r="C1396" i="28"/>
  <c r="C1397" i="28"/>
  <c r="C1398" i="28"/>
  <c r="C1399" i="28"/>
  <c r="C1400" i="28"/>
  <c r="C1401" i="28"/>
  <c r="C1402" i="28"/>
  <c r="C1403" i="28"/>
  <c r="C1404" i="28"/>
  <c r="C1405" i="28"/>
  <c r="C1406" i="28"/>
  <c r="C1407" i="28"/>
  <c r="C1408" i="28"/>
  <c r="C1409" i="28"/>
  <c r="C1410" i="28"/>
  <c r="C1411" i="28"/>
  <c r="C1412" i="28"/>
  <c r="C1413" i="28"/>
  <c r="C1414" i="28"/>
  <c r="C1415" i="28"/>
  <c r="C1416" i="28"/>
  <c r="C1417" i="28"/>
  <c r="C1418" i="28"/>
  <c r="C1419" i="28"/>
  <c r="C1420" i="28"/>
  <c r="C1421" i="28"/>
  <c r="C1422" i="28"/>
  <c r="C1423" i="28"/>
  <c r="C1424" i="28"/>
  <c r="C1425" i="28"/>
  <c r="C1426" i="28"/>
  <c r="C1427" i="28"/>
  <c r="C1428" i="28"/>
  <c r="C1429" i="28"/>
  <c r="C1430" i="28"/>
  <c r="C1431" i="28"/>
  <c r="C1432" i="28"/>
  <c r="C1433" i="28"/>
  <c r="C1434" i="28"/>
  <c r="C1435" i="28"/>
  <c r="C1436" i="28"/>
  <c r="C1437" i="28"/>
  <c r="C1438" i="28"/>
  <c r="C1439" i="28"/>
  <c r="C1440" i="28"/>
  <c r="C1441" i="28"/>
  <c r="C1442" i="28"/>
  <c r="C1443" i="28"/>
  <c r="C1444" i="28"/>
  <c r="C1445" i="28"/>
  <c r="C1446" i="28"/>
  <c r="C1447" i="28"/>
  <c r="C1448" i="28"/>
  <c r="C1449" i="28"/>
  <c r="C1450" i="28"/>
  <c r="C1451" i="28"/>
  <c r="C1452" i="28"/>
  <c r="C1453" i="28"/>
  <c r="C1454" i="28"/>
  <c r="C1455" i="28"/>
  <c r="C1456" i="28"/>
  <c r="C1457" i="28"/>
  <c r="C1458" i="28"/>
  <c r="C1459" i="28"/>
  <c r="C1460" i="28"/>
  <c r="C1461" i="28"/>
  <c r="C1462" i="28"/>
  <c r="C1463" i="28"/>
  <c r="C1464" i="28"/>
  <c r="C1465" i="28"/>
  <c r="C1466" i="28"/>
  <c r="C1467" i="28"/>
  <c r="C1468" i="28"/>
  <c r="C1469" i="28"/>
  <c r="C1470" i="28"/>
  <c r="C1471" i="28"/>
  <c r="C1472" i="28"/>
  <c r="C1473" i="28"/>
  <c r="C1474" i="28"/>
  <c r="C1475" i="28"/>
  <c r="C1476" i="28"/>
  <c r="C1477" i="28"/>
  <c r="C1478" i="28"/>
  <c r="C1479" i="28"/>
  <c r="C1480" i="28"/>
  <c r="C1481" i="28"/>
  <c r="C1482" i="28"/>
  <c r="C1483" i="28"/>
  <c r="C1484" i="28"/>
  <c r="C1485" i="28"/>
  <c r="C1486" i="28"/>
  <c r="C1487" i="28"/>
  <c r="C1488" i="28"/>
  <c r="C1489" i="28"/>
  <c r="C1490" i="28"/>
  <c r="C1491" i="28"/>
  <c r="C1492" i="28"/>
  <c r="C1493" i="28"/>
  <c r="C1494" i="28"/>
  <c r="C1495" i="28"/>
  <c r="C1496" i="28"/>
  <c r="C1497" i="28"/>
  <c r="C1498" i="28"/>
  <c r="C1499" i="28"/>
  <c r="C1500" i="28"/>
  <c r="C1501" i="28"/>
  <c r="C1502" i="28"/>
  <c r="C1503" i="28"/>
  <c r="C1504" i="28"/>
  <c r="C1505" i="28"/>
  <c r="C1506" i="28"/>
  <c r="C1507" i="28"/>
  <c r="C1508" i="28"/>
  <c r="C1509" i="28"/>
  <c r="C1510" i="28"/>
  <c r="C1511" i="28"/>
  <c r="C1512" i="28"/>
  <c r="C1513" i="28"/>
  <c r="C1514" i="28"/>
  <c r="C1515" i="28"/>
  <c r="C1516" i="28"/>
  <c r="C1517" i="28"/>
  <c r="C1518" i="28"/>
  <c r="C1519" i="28"/>
  <c r="C1520" i="28"/>
  <c r="C1521" i="28"/>
  <c r="C1522" i="28"/>
  <c r="C1523" i="28"/>
  <c r="C1524" i="28"/>
  <c r="C1525" i="28"/>
  <c r="C1526" i="28"/>
  <c r="C1527" i="28"/>
  <c r="C1528" i="28"/>
  <c r="C1529" i="28"/>
  <c r="C1530" i="28"/>
  <c r="C1531" i="28"/>
  <c r="C1532" i="28"/>
  <c r="C1533" i="28"/>
  <c r="C1534" i="28"/>
  <c r="C1535" i="28"/>
  <c r="C1536" i="28"/>
  <c r="C1537" i="28"/>
  <c r="C1538" i="28"/>
  <c r="C1539" i="28"/>
  <c r="C1540" i="28"/>
  <c r="C1541" i="28"/>
  <c r="C1542" i="28"/>
  <c r="C1543" i="28"/>
  <c r="C1544" i="28"/>
  <c r="C1545" i="28"/>
  <c r="C1546" i="28"/>
  <c r="C1547" i="28"/>
  <c r="C1548" i="28"/>
  <c r="C1549" i="28"/>
  <c r="C1550" i="28"/>
  <c r="C1551" i="28"/>
  <c r="C1552" i="28"/>
  <c r="C1553" i="28"/>
  <c r="C1554" i="28"/>
  <c r="C1555" i="28"/>
  <c r="C1556" i="28"/>
  <c r="C1557" i="28"/>
  <c r="C1558" i="28"/>
  <c r="C1559" i="28"/>
  <c r="C1560" i="28"/>
  <c r="C1561" i="28"/>
  <c r="C1562" i="28"/>
  <c r="C1563" i="28"/>
  <c r="C1564" i="28"/>
  <c r="C1565" i="28"/>
  <c r="C1566" i="28"/>
  <c r="C1567" i="28"/>
  <c r="C1568" i="28"/>
  <c r="C1569" i="28"/>
  <c r="C1570" i="28"/>
  <c r="C1571" i="28"/>
  <c r="C1572" i="28"/>
  <c r="C1573" i="28"/>
  <c r="C1574" i="28"/>
  <c r="C1575" i="28"/>
  <c r="C1576" i="28"/>
  <c r="C1577" i="28"/>
  <c r="C1578" i="28"/>
  <c r="C1579" i="28"/>
  <c r="C1580" i="28"/>
  <c r="C1581" i="28"/>
  <c r="C1582" i="28"/>
  <c r="C1583" i="28"/>
  <c r="C1584" i="28"/>
  <c r="C1585" i="28"/>
  <c r="C1586" i="28"/>
  <c r="C1587" i="28"/>
  <c r="C1588" i="28"/>
  <c r="C1589" i="28"/>
  <c r="C1590" i="28"/>
  <c r="C1591" i="28"/>
  <c r="C1592" i="28"/>
  <c r="C1593" i="28"/>
  <c r="C1594" i="28"/>
  <c r="C1595" i="28"/>
  <c r="C1596" i="28"/>
  <c r="C1597" i="28"/>
  <c r="C1598" i="28"/>
  <c r="C1599" i="28"/>
  <c r="C1600" i="28"/>
  <c r="C1601" i="28"/>
  <c r="C1602" i="28"/>
  <c r="C1603" i="28"/>
  <c r="C1604" i="28"/>
  <c r="C1605" i="28"/>
  <c r="C1606" i="28"/>
  <c r="C1607" i="28"/>
  <c r="C1608" i="28"/>
  <c r="C1609" i="28"/>
  <c r="C1610" i="28"/>
  <c r="C1611" i="28"/>
  <c r="C1612" i="28"/>
  <c r="C1613" i="28"/>
  <c r="C1614" i="28"/>
  <c r="C1615" i="28"/>
  <c r="C1616" i="28"/>
  <c r="C1617" i="28"/>
  <c r="C1618" i="28"/>
  <c r="C1619" i="28"/>
  <c r="C1620" i="28"/>
  <c r="C1621" i="28"/>
  <c r="C1622" i="28"/>
  <c r="C1623" i="28"/>
  <c r="C1624" i="28"/>
  <c r="C1625" i="28"/>
  <c r="C1626" i="28"/>
  <c r="C1627" i="28"/>
  <c r="C1628" i="28"/>
  <c r="C1629" i="28"/>
  <c r="C1630" i="28"/>
  <c r="C1631" i="28"/>
  <c r="C1632" i="28"/>
  <c r="C1633" i="28"/>
  <c r="C1634" i="28"/>
  <c r="C1635" i="28"/>
  <c r="C1636" i="28"/>
  <c r="C1637" i="28"/>
  <c r="C1638" i="28"/>
  <c r="C1639" i="28"/>
  <c r="C1640" i="28"/>
  <c r="C1641" i="28"/>
  <c r="C1642" i="28"/>
  <c r="C1643" i="28"/>
  <c r="C1644" i="28"/>
  <c r="C1645" i="28"/>
  <c r="C1646" i="28"/>
  <c r="C1647" i="28"/>
  <c r="C1648" i="28"/>
  <c r="C1649" i="28"/>
  <c r="C1650" i="28"/>
  <c r="C1651" i="28"/>
  <c r="C1652" i="28"/>
  <c r="C1653" i="28"/>
  <c r="C1654" i="28"/>
  <c r="C1655" i="28"/>
  <c r="C1656" i="28"/>
  <c r="C1657" i="28"/>
  <c r="C1658" i="28"/>
  <c r="C1659" i="28"/>
  <c r="C1660" i="28"/>
  <c r="C1661" i="28"/>
  <c r="C1662" i="28"/>
  <c r="C1663" i="28"/>
  <c r="C1664" i="28"/>
  <c r="C1665" i="28"/>
  <c r="C1666" i="28"/>
  <c r="C1667" i="28"/>
  <c r="C1668" i="28"/>
  <c r="C1669" i="28"/>
  <c r="C1670" i="28"/>
  <c r="C1671" i="28"/>
  <c r="C1672" i="28"/>
  <c r="C1673" i="28"/>
  <c r="C1674" i="28"/>
  <c r="C1675" i="28"/>
  <c r="C1676" i="28"/>
  <c r="C1677" i="28"/>
  <c r="C1678" i="28"/>
  <c r="C1679" i="28"/>
  <c r="C1680" i="28"/>
  <c r="C1681" i="28"/>
  <c r="C1682" i="28"/>
  <c r="C1683" i="28"/>
  <c r="C1684" i="28"/>
  <c r="C1685" i="28"/>
  <c r="C1686" i="28"/>
  <c r="C1687" i="28"/>
  <c r="C1688" i="28"/>
  <c r="C1689" i="28"/>
  <c r="C1690" i="28"/>
  <c r="C1691" i="28"/>
  <c r="C1692" i="28"/>
  <c r="C1693" i="28"/>
  <c r="C1694" i="28"/>
  <c r="C1695" i="28"/>
  <c r="C1696" i="28"/>
  <c r="C1697" i="28"/>
  <c r="C1698" i="28"/>
  <c r="C1699" i="28"/>
  <c r="C1700" i="28"/>
  <c r="C1701" i="28"/>
  <c r="C1702" i="28"/>
  <c r="C1703" i="28"/>
  <c r="C1704" i="28"/>
  <c r="C1705" i="28"/>
  <c r="C1706" i="28"/>
  <c r="C1707" i="28"/>
  <c r="C1708" i="28"/>
  <c r="C1709" i="28"/>
  <c r="C1710" i="28"/>
  <c r="C1711" i="28"/>
  <c r="C1712" i="28"/>
  <c r="C1713" i="28"/>
  <c r="C1714" i="28"/>
  <c r="C1715" i="28"/>
  <c r="C1716" i="28"/>
  <c r="C1717" i="28"/>
  <c r="C1718" i="28"/>
  <c r="C1719" i="28"/>
  <c r="C1720" i="28"/>
  <c r="C1721" i="28"/>
  <c r="C1722" i="28"/>
  <c r="C1723" i="28"/>
  <c r="C1724" i="28"/>
  <c r="C1725" i="28"/>
  <c r="C1726" i="28"/>
  <c r="C1727" i="28"/>
  <c r="C1728" i="28"/>
  <c r="C1729" i="28"/>
  <c r="C1730" i="28"/>
  <c r="C1731" i="28"/>
  <c r="C1732" i="28"/>
  <c r="C1733" i="28"/>
  <c r="C1734" i="28"/>
  <c r="C1735" i="28"/>
  <c r="C1736" i="28"/>
  <c r="C1737" i="28"/>
  <c r="C1738" i="28"/>
  <c r="C1739" i="28"/>
  <c r="C1740" i="28"/>
  <c r="C1741" i="28"/>
  <c r="C1742" i="28"/>
  <c r="C1743" i="28"/>
  <c r="C1744" i="28"/>
  <c r="C1745" i="28"/>
  <c r="C1746" i="28"/>
  <c r="C1747" i="28"/>
  <c r="C1748" i="28"/>
  <c r="C1749" i="28"/>
  <c r="C1750" i="28"/>
  <c r="C1751" i="28"/>
  <c r="C1752" i="28"/>
  <c r="C1753" i="28"/>
  <c r="C1754" i="28"/>
  <c r="C1755" i="28"/>
  <c r="C1756" i="28"/>
  <c r="C1757" i="28"/>
  <c r="C1758" i="28"/>
  <c r="C1759" i="28"/>
  <c r="C1760" i="28"/>
  <c r="C1761" i="28"/>
  <c r="C1762" i="28"/>
  <c r="C1763" i="28"/>
  <c r="C1764" i="28"/>
  <c r="C1765" i="28"/>
  <c r="C1766" i="28"/>
  <c r="C1767" i="28"/>
  <c r="C1768" i="28"/>
  <c r="C1769" i="28"/>
  <c r="C1770" i="28"/>
  <c r="C1771" i="28"/>
  <c r="C1772" i="28"/>
  <c r="C1773" i="28"/>
  <c r="C1774" i="28"/>
  <c r="C1775" i="28"/>
  <c r="C1776" i="28"/>
  <c r="C1777" i="28"/>
  <c r="C1778" i="28"/>
  <c r="C1779" i="28"/>
  <c r="C1780" i="28"/>
  <c r="C1781" i="28"/>
  <c r="C1782" i="28"/>
  <c r="C1783" i="28"/>
  <c r="C1784" i="28"/>
  <c r="C1785" i="28"/>
  <c r="C1786" i="28"/>
  <c r="C1787" i="28"/>
  <c r="C1788" i="28"/>
  <c r="C1789" i="28"/>
  <c r="C1790" i="28"/>
  <c r="C1791" i="28"/>
  <c r="C1792" i="28"/>
  <c r="C1793" i="28"/>
  <c r="C1794" i="28"/>
  <c r="C1795" i="28"/>
  <c r="C1796" i="28"/>
  <c r="C1797" i="28"/>
  <c r="C1798" i="28"/>
  <c r="C1799" i="28"/>
  <c r="C1800" i="28"/>
  <c r="C1801" i="28"/>
  <c r="C1802" i="28"/>
  <c r="C1803" i="28"/>
  <c r="C1804" i="28"/>
  <c r="C1805" i="28"/>
  <c r="C1806" i="28"/>
  <c r="C1807" i="28"/>
  <c r="C1808" i="28"/>
  <c r="C1809" i="28"/>
  <c r="C1810" i="28"/>
  <c r="C1811" i="28"/>
  <c r="C1812" i="28"/>
  <c r="C1813" i="28"/>
  <c r="C1814" i="28"/>
  <c r="C1815" i="28"/>
  <c r="C1816" i="28"/>
  <c r="C1817" i="28"/>
  <c r="C1818" i="28"/>
  <c r="C1819" i="28"/>
  <c r="C1820" i="28"/>
  <c r="C1821" i="28"/>
  <c r="C1822" i="28"/>
  <c r="C1823" i="28"/>
  <c r="C1824" i="28"/>
  <c r="C1825" i="28"/>
  <c r="C1826" i="28"/>
  <c r="C1827" i="28"/>
  <c r="C1828" i="28"/>
  <c r="C1829" i="28"/>
  <c r="C1830" i="28"/>
  <c r="C1831" i="28"/>
  <c r="C1832" i="28"/>
  <c r="C1833" i="28"/>
  <c r="C1834" i="28"/>
  <c r="C1835" i="28"/>
  <c r="C1836" i="28"/>
  <c r="C1837" i="28"/>
  <c r="C1838" i="28"/>
  <c r="C1839" i="28"/>
  <c r="C1840" i="28"/>
  <c r="C1841" i="28"/>
  <c r="C1842" i="28"/>
  <c r="C1843" i="28"/>
  <c r="C1844" i="28"/>
  <c r="C1845" i="28"/>
  <c r="C1846" i="28"/>
  <c r="C1847" i="28"/>
  <c r="C1848" i="28"/>
  <c r="C1849" i="28"/>
  <c r="C1850" i="28"/>
  <c r="C1851" i="28"/>
  <c r="C1852" i="28"/>
  <c r="C1853" i="28"/>
  <c r="C1854" i="28"/>
  <c r="C1855" i="28"/>
  <c r="C1856" i="28"/>
  <c r="C1857" i="28"/>
  <c r="C1858" i="28"/>
  <c r="C1859" i="28"/>
  <c r="C1860" i="28"/>
  <c r="C1861" i="28"/>
  <c r="C1862" i="28"/>
  <c r="C1863" i="28"/>
  <c r="C1864" i="28"/>
  <c r="C1865" i="28"/>
  <c r="C1866" i="28"/>
  <c r="C1867" i="28"/>
  <c r="C1868" i="28"/>
  <c r="C1869" i="28"/>
  <c r="C1870" i="28"/>
  <c r="C1871" i="28"/>
  <c r="C1872" i="28"/>
  <c r="C1873" i="28"/>
  <c r="C1874" i="28"/>
  <c r="C1875" i="28"/>
  <c r="C1876" i="28"/>
  <c r="C1877" i="28"/>
  <c r="C1878" i="28"/>
  <c r="C1879" i="28"/>
  <c r="C1880" i="28"/>
  <c r="C1881" i="28"/>
  <c r="C1882" i="28"/>
  <c r="C1883" i="28"/>
  <c r="C1884" i="28"/>
  <c r="C1885" i="28"/>
  <c r="C1886" i="28"/>
  <c r="C1887" i="28"/>
  <c r="C1888" i="28"/>
  <c r="C1889" i="28"/>
  <c r="C1890" i="28"/>
  <c r="C1891" i="28"/>
  <c r="C1892" i="28"/>
  <c r="C1893" i="28"/>
  <c r="C1894" i="28"/>
  <c r="C1895" i="28"/>
  <c r="C1896" i="28"/>
  <c r="C1897" i="28"/>
  <c r="C1898" i="28"/>
  <c r="C1899" i="28"/>
  <c r="C1900" i="28"/>
  <c r="C1901" i="28"/>
  <c r="C1902" i="28"/>
  <c r="C1903" i="28"/>
  <c r="C1904" i="28"/>
  <c r="C1905" i="28"/>
  <c r="C1906" i="28"/>
  <c r="C1907" i="28"/>
  <c r="C1908" i="28"/>
  <c r="C1909" i="28"/>
  <c r="C1910" i="28"/>
  <c r="C1911" i="28"/>
  <c r="C1912" i="28"/>
  <c r="C1913" i="28"/>
  <c r="C1914" i="28"/>
  <c r="C1915" i="28"/>
  <c r="C1916" i="28"/>
  <c r="C1917" i="28"/>
  <c r="C1918" i="28"/>
  <c r="C1919" i="28"/>
  <c r="C1920" i="28"/>
  <c r="C1921" i="28"/>
  <c r="C1922" i="28"/>
  <c r="C1923" i="28"/>
  <c r="C1924" i="28"/>
  <c r="C1925" i="28"/>
  <c r="C1926" i="28"/>
  <c r="C1927" i="28"/>
  <c r="C1928" i="28"/>
  <c r="C1929" i="28"/>
  <c r="C1930" i="28"/>
  <c r="C1931" i="28"/>
  <c r="C1932" i="28"/>
  <c r="C1933" i="28"/>
  <c r="C1934" i="28"/>
  <c r="C1935" i="28"/>
  <c r="C1936" i="28"/>
  <c r="C1937" i="28"/>
  <c r="C1938" i="28"/>
  <c r="C1939" i="28"/>
  <c r="C1940" i="28"/>
  <c r="C1941" i="28"/>
  <c r="C1942" i="28"/>
  <c r="C1943" i="28"/>
  <c r="C1944" i="28"/>
  <c r="C1945" i="28"/>
  <c r="C1946" i="28"/>
  <c r="C1947" i="28"/>
  <c r="C1948" i="28"/>
  <c r="C1949" i="28"/>
  <c r="C1950" i="28"/>
  <c r="C1951" i="28"/>
  <c r="C1952" i="28"/>
  <c r="C1953" i="28"/>
  <c r="C1954" i="28"/>
  <c r="C1955" i="28"/>
  <c r="C1956" i="28"/>
  <c r="C1957" i="28"/>
  <c r="C1958" i="28"/>
  <c r="C1959" i="28"/>
  <c r="C1960" i="28"/>
  <c r="C1961" i="28"/>
  <c r="C1962" i="28"/>
  <c r="C1963" i="28"/>
  <c r="C1964" i="28"/>
  <c r="C1965" i="28"/>
  <c r="C1966" i="28"/>
  <c r="C1967" i="28"/>
  <c r="C1968" i="28"/>
  <c r="C1969" i="28"/>
  <c r="C1970" i="28"/>
  <c r="C1971" i="28"/>
  <c r="C1972" i="28"/>
  <c r="C1973" i="28"/>
  <c r="C1974" i="28"/>
  <c r="C1975" i="28"/>
  <c r="C1976" i="28"/>
  <c r="C1977" i="28"/>
  <c r="C1978" i="28"/>
  <c r="C1979" i="28"/>
  <c r="C1980" i="28"/>
  <c r="C1981" i="28"/>
  <c r="C1982" i="28"/>
  <c r="C1983" i="28"/>
  <c r="C1984" i="28"/>
  <c r="C1985" i="28"/>
  <c r="C1986" i="28"/>
  <c r="C1987" i="28"/>
  <c r="C1988" i="28"/>
  <c r="C1989" i="28"/>
  <c r="C1990" i="28"/>
  <c r="C1991" i="28"/>
  <c r="C1992" i="28"/>
  <c r="C1993" i="28"/>
  <c r="C1994" i="28"/>
  <c r="C1995" i="28"/>
  <c r="C1996" i="28"/>
  <c r="C1997" i="28"/>
  <c r="C1998" i="28"/>
  <c r="C1999" i="28"/>
  <c r="C2000" i="28"/>
  <c r="C2001" i="28"/>
  <c r="C2002" i="28"/>
  <c r="C2003" i="28"/>
  <c r="C2004" i="28"/>
  <c r="C2005" i="28"/>
  <c r="C2006" i="28"/>
  <c r="C2007" i="28"/>
  <c r="C2008" i="28"/>
  <c r="C2009" i="28"/>
  <c r="C2010" i="28"/>
  <c r="C2011" i="28"/>
  <c r="C2012" i="28"/>
  <c r="C2013" i="28"/>
  <c r="C2014" i="28"/>
  <c r="C2015" i="28"/>
  <c r="C2016" i="28"/>
  <c r="C2017" i="28"/>
  <c r="C2018" i="28"/>
  <c r="C2019" i="28"/>
  <c r="C2020" i="28"/>
  <c r="C2021" i="28"/>
  <c r="C2022" i="28"/>
  <c r="C2023" i="28"/>
  <c r="C2024" i="28"/>
  <c r="C2025" i="28"/>
  <c r="C2026" i="28"/>
  <c r="C2027" i="28"/>
  <c r="C2028" i="28"/>
  <c r="C2029" i="28"/>
  <c r="C2030" i="28"/>
  <c r="C2031" i="28"/>
  <c r="C2032" i="28"/>
  <c r="C2033" i="28"/>
  <c r="C2034" i="28"/>
  <c r="C2035" i="28"/>
  <c r="C2036" i="28"/>
  <c r="C2037" i="28"/>
  <c r="C2038" i="28"/>
  <c r="C2039" i="28"/>
  <c r="C2040" i="28"/>
  <c r="C2041" i="28"/>
  <c r="C2042" i="28"/>
  <c r="C2043" i="28"/>
  <c r="C2044" i="28"/>
  <c r="C2045" i="28"/>
  <c r="C2046" i="28"/>
  <c r="C2047" i="28"/>
  <c r="C2048" i="28"/>
  <c r="C2049" i="28"/>
  <c r="C2050" i="28"/>
  <c r="C2051" i="28"/>
  <c r="C2052" i="28"/>
  <c r="C2053" i="28"/>
  <c r="C2054" i="28"/>
  <c r="C2055" i="28"/>
  <c r="C2056" i="28"/>
  <c r="C2057" i="28"/>
  <c r="C2058" i="28"/>
  <c r="C2059" i="28"/>
  <c r="C2060" i="28"/>
  <c r="C2061" i="28"/>
  <c r="C2062" i="28"/>
  <c r="C2063" i="28"/>
  <c r="C2064" i="28"/>
  <c r="C2065" i="28"/>
  <c r="C2066" i="28"/>
  <c r="C2067" i="28"/>
  <c r="C2068" i="28"/>
  <c r="C2069" i="28"/>
  <c r="C2070" i="28"/>
  <c r="C2071" i="28"/>
  <c r="C2072" i="28"/>
  <c r="C2073" i="28"/>
  <c r="C2074" i="28"/>
  <c r="C2075" i="28"/>
  <c r="C2076" i="28"/>
  <c r="C2077" i="28"/>
  <c r="C2078" i="28"/>
  <c r="C2079" i="28"/>
  <c r="C2080" i="28"/>
  <c r="C2081" i="28"/>
  <c r="C2082" i="28"/>
  <c r="C2083" i="28"/>
  <c r="C2084" i="28"/>
  <c r="C2085" i="28"/>
  <c r="C2086" i="28"/>
  <c r="C2087" i="28"/>
  <c r="C2088" i="28"/>
  <c r="C2089" i="28"/>
  <c r="C2090" i="28"/>
  <c r="C2091" i="28"/>
  <c r="C2092" i="28"/>
  <c r="C2093" i="28"/>
  <c r="C2094" i="28"/>
  <c r="C2095" i="28"/>
  <c r="C2096" i="28"/>
  <c r="C2097" i="28"/>
  <c r="C2098" i="28"/>
  <c r="C2099" i="28"/>
  <c r="C2100" i="28"/>
  <c r="C2101" i="28"/>
  <c r="C2102" i="28"/>
  <c r="C2103" i="28"/>
  <c r="C2104" i="28"/>
  <c r="C2105" i="28"/>
  <c r="C2106" i="28"/>
  <c r="C2107" i="28"/>
  <c r="C2108" i="28"/>
  <c r="C2109" i="28"/>
  <c r="C2110" i="28"/>
  <c r="C2111" i="28"/>
  <c r="C2112" i="28"/>
  <c r="C2113" i="28"/>
  <c r="C2114" i="28"/>
  <c r="C2115" i="28"/>
  <c r="C2116" i="28"/>
  <c r="C2117" i="28"/>
  <c r="C2118" i="28"/>
  <c r="C2119" i="28"/>
  <c r="C2120" i="28"/>
  <c r="C2121" i="28"/>
  <c r="C2122" i="28"/>
  <c r="C2123" i="28"/>
  <c r="C2124" i="28"/>
  <c r="C2125" i="28"/>
  <c r="C2126" i="28"/>
  <c r="C2127" i="28"/>
  <c r="C2128" i="28"/>
  <c r="C2129" i="28"/>
  <c r="C2130" i="28"/>
  <c r="C2131" i="28"/>
  <c r="C2132" i="28"/>
  <c r="C2133" i="28"/>
  <c r="C2134" i="28"/>
  <c r="C2135" i="28"/>
  <c r="C2136" i="28"/>
  <c r="C2137" i="28"/>
  <c r="C2138" i="28"/>
  <c r="C2139" i="28"/>
  <c r="C2140" i="28"/>
  <c r="C2141" i="28"/>
  <c r="C2142" i="28"/>
  <c r="C2143" i="28"/>
  <c r="C2144" i="28"/>
  <c r="C2145" i="28"/>
  <c r="C2146" i="28"/>
  <c r="C2147" i="28"/>
  <c r="C2148" i="28"/>
  <c r="C2149" i="28"/>
  <c r="C2150" i="28"/>
  <c r="C2151" i="28"/>
  <c r="C2152" i="28"/>
  <c r="C2153" i="28"/>
  <c r="C2154" i="28"/>
  <c r="C2155" i="28"/>
  <c r="C2156" i="28"/>
  <c r="C2157" i="28"/>
  <c r="C2158" i="28"/>
  <c r="C2159" i="28"/>
  <c r="C2160" i="28"/>
  <c r="C2161" i="28"/>
  <c r="C2162" i="28"/>
  <c r="C2163" i="28"/>
  <c r="C2164" i="28"/>
  <c r="C2165" i="28"/>
  <c r="C2166" i="28"/>
  <c r="C2167" i="28"/>
  <c r="C2168" i="28"/>
  <c r="C2169" i="28"/>
  <c r="C2170" i="28"/>
  <c r="C2171" i="28"/>
  <c r="C2172" i="28"/>
  <c r="C2173" i="28"/>
  <c r="C2174" i="28"/>
  <c r="C2175" i="28"/>
  <c r="C2176" i="28"/>
  <c r="C2177" i="28"/>
  <c r="C2178" i="28"/>
  <c r="C2179" i="28"/>
  <c r="C2180" i="28"/>
  <c r="C2181" i="28"/>
  <c r="C2182" i="28"/>
  <c r="C2183" i="28"/>
  <c r="C2184" i="28"/>
  <c r="C2185" i="28"/>
  <c r="C2186" i="28"/>
  <c r="C2187" i="28"/>
  <c r="C2188" i="28"/>
  <c r="C2189" i="28"/>
  <c r="C2190" i="28"/>
  <c r="C2191" i="28"/>
  <c r="C2192" i="28"/>
  <c r="C2193" i="28"/>
  <c r="C2194" i="28"/>
  <c r="C2195" i="28"/>
  <c r="C2196" i="28"/>
  <c r="C2197" i="28"/>
  <c r="C2198" i="28"/>
  <c r="C2199" i="28"/>
  <c r="C2200" i="28"/>
  <c r="C2201" i="28"/>
  <c r="C2202" i="28"/>
  <c r="C2203" i="28"/>
  <c r="C2204" i="28"/>
  <c r="C2205" i="28"/>
  <c r="C2206" i="28"/>
  <c r="C2207" i="28"/>
  <c r="C2208" i="28"/>
  <c r="C2209" i="28"/>
  <c r="C2210" i="28"/>
  <c r="C2211" i="28"/>
  <c r="C2212" i="28"/>
  <c r="C2213" i="28"/>
  <c r="C2214" i="28"/>
  <c r="C2215" i="28"/>
  <c r="C2216" i="28"/>
  <c r="C2217" i="28"/>
  <c r="C2218" i="28"/>
  <c r="C2219" i="28"/>
  <c r="C2220" i="28"/>
  <c r="C2221" i="28"/>
  <c r="C2222" i="28"/>
  <c r="C2223" i="28"/>
  <c r="C2224" i="28"/>
  <c r="C2225" i="28"/>
  <c r="C2226" i="28"/>
  <c r="C2227" i="28"/>
  <c r="C2228" i="28"/>
  <c r="C2229" i="28"/>
  <c r="C2230" i="28"/>
  <c r="C2231" i="28"/>
  <c r="C2232" i="28"/>
  <c r="C2233" i="28"/>
  <c r="C2234" i="28"/>
  <c r="C2235" i="28"/>
  <c r="C2236" i="28"/>
  <c r="C2237" i="28"/>
  <c r="C2238" i="28"/>
  <c r="C2239" i="28"/>
  <c r="C2240" i="28"/>
  <c r="C2241" i="28"/>
  <c r="C2242" i="28"/>
  <c r="C2243" i="28"/>
  <c r="C2244" i="28"/>
  <c r="C2245" i="28"/>
  <c r="C2246" i="28"/>
  <c r="C2247" i="28"/>
  <c r="C2248" i="28"/>
  <c r="C2249" i="28"/>
  <c r="C2250" i="28"/>
  <c r="C2251" i="28"/>
  <c r="C2252" i="28"/>
  <c r="C2253" i="28"/>
  <c r="C2254" i="28"/>
  <c r="C2255" i="28"/>
  <c r="C2256" i="28"/>
  <c r="C2257" i="28"/>
  <c r="C2258" i="28"/>
  <c r="C2259" i="28"/>
  <c r="C2260" i="28"/>
  <c r="C2261" i="28"/>
  <c r="C2262" i="28"/>
  <c r="C2263" i="28"/>
  <c r="C2264" i="28"/>
  <c r="C2265" i="28"/>
  <c r="C2266" i="28"/>
  <c r="C2267" i="28"/>
  <c r="C2268" i="28"/>
  <c r="C2269" i="28"/>
  <c r="C3" i="28"/>
  <c r="K70" i="2" l="1"/>
  <c r="K71" i="2"/>
  <c r="K72" i="2"/>
  <c r="K73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113" i="2" s="1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J70" i="2"/>
  <c r="J71" i="2"/>
  <c r="J72" i="2"/>
  <c r="J73" i="2"/>
  <c r="J76" i="2"/>
  <c r="J77" i="2"/>
  <c r="J107" i="2" s="1"/>
  <c r="J78" i="2"/>
  <c r="J79" i="2"/>
  <c r="J80" i="2"/>
  <c r="J81" i="2"/>
  <c r="J82" i="2"/>
  <c r="J83" i="2"/>
  <c r="J84" i="2"/>
  <c r="J111" i="2" s="1"/>
  <c r="J112" i="2" s="1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I70" i="2"/>
  <c r="I71" i="2"/>
  <c r="I72" i="2"/>
  <c r="I73" i="2"/>
  <c r="I76" i="2"/>
  <c r="I77" i="2"/>
  <c r="I107" i="2" s="1"/>
  <c r="I78" i="2"/>
  <c r="I79" i="2"/>
  <c r="I80" i="2"/>
  <c r="I81" i="2"/>
  <c r="I82" i="2"/>
  <c r="I83" i="2"/>
  <c r="I84" i="2"/>
  <c r="I111" i="2" s="1"/>
  <c r="I112" i="2" s="1"/>
  <c r="I85" i="2"/>
  <c r="I86" i="2"/>
  <c r="I87" i="2"/>
  <c r="I88" i="2"/>
  <c r="I89" i="2"/>
  <c r="I90" i="2"/>
  <c r="I91" i="2"/>
  <c r="I113" i="2" s="1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H70" i="2"/>
  <c r="H71" i="2"/>
  <c r="H72" i="2"/>
  <c r="H73" i="2"/>
  <c r="H75" i="2"/>
  <c r="H76" i="2"/>
  <c r="H77" i="2"/>
  <c r="H106" i="2" s="1"/>
  <c r="H78" i="2"/>
  <c r="H79" i="2"/>
  <c r="H80" i="2"/>
  <c r="H81" i="2"/>
  <c r="H82" i="2"/>
  <c r="H83" i="2"/>
  <c r="H84" i="2"/>
  <c r="H110" i="2" s="1"/>
  <c r="H85" i="2"/>
  <c r="H86" i="2"/>
  <c r="H87" i="2"/>
  <c r="H88" i="2"/>
  <c r="H89" i="2"/>
  <c r="H90" i="2"/>
  <c r="H108" i="2" s="1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G70" i="2"/>
  <c r="G71" i="2"/>
  <c r="G72" i="2"/>
  <c r="G73" i="2"/>
  <c r="G75" i="2"/>
  <c r="G76" i="2"/>
  <c r="G77" i="2"/>
  <c r="G107" i="2" s="1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106" i="2" s="1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F70" i="2"/>
  <c r="F71" i="2"/>
  <c r="F72" i="2"/>
  <c r="F73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108" i="2" s="1"/>
  <c r="F91" i="2"/>
  <c r="F113" i="2" s="1"/>
  <c r="F92" i="2"/>
  <c r="F93" i="2"/>
  <c r="F94" i="2"/>
  <c r="F95" i="2"/>
  <c r="F96" i="2"/>
  <c r="F97" i="2"/>
  <c r="F98" i="2"/>
  <c r="F99" i="2"/>
  <c r="F100" i="2"/>
  <c r="F101" i="2"/>
  <c r="F102" i="2"/>
  <c r="F103" i="2"/>
  <c r="F110" i="2" s="1"/>
  <c r="F104" i="2"/>
  <c r="E70" i="2"/>
  <c r="E71" i="2"/>
  <c r="E72" i="2"/>
  <c r="E73" i="2"/>
  <c r="E76" i="2"/>
  <c r="E77" i="2"/>
  <c r="E78" i="2"/>
  <c r="E79" i="2"/>
  <c r="E80" i="2"/>
  <c r="E81" i="2"/>
  <c r="E82" i="2"/>
  <c r="E83" i="2"/>
  <c r="E84" i="2"/>
  <c r="E110" i="2" s="1"/>
  <c r="E85" i="2"/>
  <c r="E86" i="2"/>
  <c r="E87" i="2"/>
  <c r="E88" i="2"/>
  <c r="E89" i="2"/>
  <c r="E90" i="2"/>
  <c r="E106" i="2" s="1"/>
  <c r="E91" i="2"/>
  <c r="E113" i="2" s="1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D70" i="2"/>
  <c r="D71" i="2"/>
  <c r="D72" i="2"/>
  <c r="D73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113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C70" i="2"/>
  <c r="C71" i="2"/>
  <c r="C72" i="2"/>
  <c r="C73" i="2"/>
  <c r="C74" i="2"/>
  <c r="C76" i="2"/>
  <c r="C77" i="2"/>
  <c r="C106" i="2" s="1"/>
  <c r="C78" i="2"/>
  <c r="C79" i="2"/>
  <c r="C80" i="2"/>
  <c r="C81" i="2"/>
  <c r="C82" i="2"/>
  <c r="C83" i="2"/>
  <c r="C84" i="2"/>
  <c r="C110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69" i="2"/>
  <c r="C108" i="2" s="1"/>
  <c r="D69" i="2"/>
  <c r="E69" i="2"/>
  <c r="F69" i="2"/>
  <c r="G69" i="2"/>
  <c r="H69" i="2"/>
  <c r="I69" i="2"/>
  <c r="J69" i="2"/>
  <c r="J108" i="2" s="1"/>
  <c r="K69" i="2"/>
  <c r="K108" i="2" s="1"/>
  <c r="B70" i="2"/>
  <c r="B71" i="2"/>
  <c r="B72" i="2"/>
  <c r="B73" i="2"/>
  <c r="B74" i="2"/>
  <c r="B76" i="2"/>
  <c r="B77" i="2"/>
  <c r="B106" i="2" s="1"/>
  <c r="B78" i="2"/>
  <c r="B79" i="2"/>
  <c r="B80" i="2"/>
  <c r="B81" i="2"/>
  <c r="B82" i="2"/>
  <c r="B83" i="2"/>
  <c r="B84" i="2"/>
  <c r="B113" i="2" s="1"/>
  <c r="B85" i="2"/>
  <c r="B86" i="2"/>
  <c r="B87" i="2"/>
  <c r="B88" i="2"/>
  <c r="B89" i="2"/>
  <c r="B90" i="2"/>
  <c r="B108" i="2" s="1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69" i="2"/>
  <c r="K57" i="2"/>
  <c r="J57" i="2"/>
  <c r="I57" i="2"/>
  <c r="H57" i="2"/>
  <c r="G57" i="2"/>
  <c r="F57" i="2"/>
  <c r="E57" i="2"/>
  <c r="D57" i="2"/>
  <c r="C57" i="2"/>
  <c r="B57" i="2"/>
  <c r="G56" i="2"/>
  <c r="F56" i="2"/>
  <c r="K55" i="2"/>
  <c r="K56" i="2" s="1"/>
  <c r="J55" i="2"/>
  <c r="J56" i="2" s="1"/>
  <c r="I55" i="2"/>
  <c r="I56" i="2" s="1"/>
  <c r="H55" i="2"/>
  <c r="H56" i="2" s="1"/>
  <c r="G55" i="2"/>
  <c r="F55" i="2"/>
  <c r="E55" i="2"/>
  <c r="E56" i="2" s="1"/>
  <c r="D55" i="2"/>
  <c r="D56" i="2" s="1"/>
  <c r="C55" i="2"/>
  <c r="C56" i="2" s="1"/>
  <c r="B55" i="2"/>
  <c r="B56" i="2" s="1"/>
  <c r="K54" i="2"/>
  <c r="J54" i="2"/>
  <c r="I54" i="2"/>
  <c r="H54" i="2"/>
  <c r="G54" i="2"/>
  <c r="F54" i="2"/>
  <c r="E54" i="2"/>
  <c r="D54" i="2"/>
  <c r="C54" i="2"/>
  <c r="B54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D9" i="2"/>
  <c r="E9" i="2" s="1"/>
  <c r="F9" i="2" s="1"/>
  <c r="G9" i="2" s="1"/>
  <c r="H9" i="2" s="1"/>
  <c r="I9" i="2" s="1"/>
  <c r="J9" i="2" s="1"/>
  <c r="K9" i="2" s="1"/>
  <c r="D65" i="2"/>
  <c r="E65" i="2" s="1"/>
  <c r="F65" i="2" s="1"/>
  <c r="G65" i="2" s="1"/>
  <c r="H65" i="2" s="1"/>
  <c r="I65" i="2" s="1"/>
  <c r="J65" i="2" s="1"/>
  <c r="K65" i="2" s="1"/>
  <c r="D106" i="2"/>
  <c r="J106" i="2"/>
  <c r="K106" i="2"/>
  <c r="B107" i="2"/>
  <c r="D107" i="2"/>
  <c r="H107" i="2"/>
  <c r="K107" i="2"/>
  <c r="D108" i="2"/>
  <c r="G108" i="2"/>
  <c r="I108" i="2"/>
  <c r="D110" i="2"/>
  <c r="G110" i="2"/>
  <c r="K110" i="2"/>
  <c r="D111" i="2"/>
  <c r="D112" i="2" s="1"/>
  <c r="E111" i="2"/>
  <c r="E112" i="2" s="1"/>
  <c r="F111" i="2"/>
  <c r="G111" i="2"/>
  <c r="G112" i="2" s="1"/>
  <c r="K111" i="2"/>
  <c r="K112" i="2" s="1"/>
  <c r="F112" i="2"/>
  <c r="C113" i="2"/>
  <c r="G113" i="2"/>
  <c r="J113" i="2"/>
  <c r="D129" i="2"/>
  <c r="E129" i="2" s="1"/>
  <c r="F129" i="2" s="1"/>
  <c r="G129" i="2" s="1"/>
  <c r="H129" i="2" s="1"/>
  <c r="I129" i="2" s="1"/>
  <c r="J129" i="2" s="1"/>
  <c r="K129" i="2" s="1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J56" i="40"/>
  <c r="J57" i="40"/>
  <c r="J58" i="40"/>
  <c r="J59" i="40"/>
  <c r="J60" i="40"/>
  <c r="J61" i="40"/>
  <c r="J62" i="40"/>
  <c r="J63" i="40"/>
  <c r="J64" i="40"/>
  <c r="J65" i="40"/>
  <c r="J66" i="40"/>
  <c r="J67" i="40"/>
  <c r="J68" i="40"/>
  <c r="J69" i="40"/>
  <c r="J70" i="40"/>
  <c r="J71" i="40"/>
  <c r="J72" i="40"/>
  <c r="J73" i="40"/>
  <c r="J74" i="40"/>
  <c r="J75" i="40"/>
  <c r="J76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73" i="40"/>
  <c r="I74" i="40"/>
  <c r="I75" i="40"/>
  <c r="I76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55" i="40"/>
  <c r="D55" i="40"/>
  <c r="E55" i="40"/>
  <c r="F55" i="40"/>
  <c r="G55" i="40"/>
  <c r="H55" i="40"/>
  <c r="I55" i="40"/>
  <c r="J55" i="40"/>
  <c r="K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55" i="40"/>
  <c r="D50" i="40"/>
  <c r="E50" i="40" s="1"/>
  <c r="F50" i="40" s="1"/>
  <c r="G50" i="40" s="1"/>
  <c r="H50" i="40" s="1"/>
  <c r="I50" i="40" s="1"/>
  <c r="J50" i="40" s="1"/>
  <c r="K50" i="40" s="1"/>
  <c r="B90" i="1"/>
  <c r="D10" i="40"/>
  <c r="E10" i="40" s="1"/>
  <c r="F10" i="40" s="1"/>
  <c r="G10" i="40" s="1"/>
  <c r="H10" i="40" s="1"/>
  <c r="I10" i="40" s="1"/>
  <c r="J10" i="40" s="1"/>
  <c r="K10" i="40" s="1"/>
  <c r="M32" i="26"/>
  <c r="J110" i="2" l="1"/>
  <c r="I106" i="2"/>
  <c r="I110" i="2"/>
  <c r="H113" i="2"/>
  <c r="H111" i="2"/>
  <c r="H112" i="2" s="1"/>
  <c r="F107" i="2"/>
  <c r="F106" i="2"/>
  <c r="E108" i="2"/>
  <c r="E107" i="2"/>
  <c r="C111" i="2"/>
  <c r="C112" i="2" s="1"/>
  <c r="C107" i="2"/>
  <c r="B111" i="2"/>
  <c r="B112" i="2" s="1"/>
  <c r="B110" i="2"/>
  <c r="AQ13" i="34" l="1"/>
  <c r="AP13" i="34"/>
  <c r="AO13" i="34"/>
  <c r="AN13" i="34"/>
  <c r="AM13" i="34"/>
  <c r="AL13" i="34"/>
  <c r="AK13" i="34"/>
  <c r="AJ13" i="34"/>
  <c r="AI13" i="34"/>
  <c r="AH13" i="34"/>
  <c r="AJ3" i="34"/>
  <c r="AK3" i="34" s="1"/>
  <c r="AL3" i="34" s="1"/>
  <c r="AM3" i="34" s="1"/>
  <c r="AN3" i="34" s="1"/>
  <c r="AO3" i="34" s="1"/>
  <c r="AP3" i="34" s="1"/>
  <c r="AQ3" i="34" s="1"/>
  <c r="B24" i="34"/>
  <c r="V6" i="34"/>
  <c r="V13" i="34" s="1"/>
  <c r="U6" i="34"/>
  <c r="U13" i="34" s="1"/>
  <c r="T6" i="34"/>
  <c r="T13" i="34" s="1"/>
  <c r="S6" i="34"/>
  <c r="S13" i="34" s="1"/>
  <c r="R6" i="34"/>
  <c r="R13" i="34" s="1"/>
  <c r="Q6" i="34"/>
  <c r="Q13" i="34" s="1"/>
  <c r="P6" i="34"/>
  <c r="P13" i="34" s="1"/>
  <c r="O6" i="34"/>
  <c r="O13" i="34" s="1"/>
  <c r="N6" i="34"/>
  <c r="N13" i="34" s="1"/>
  <c r="M6" i="34"/>
  <c r="M13" i="34" s="1"/>
  <c r="D6" i="34"/>
  <c r="E6" i="34"/>
  <c r="F6" i="34"/>
  <c r="G6" i="34"/>
  <c r="H6" i="34"/>
  <c r="I6" i="34"/>
  <c r="J6" i="34"/>
  <c r="K6" i="34"/>
  <c r="L6" i="34"/>
  <c r="C6" i="34"/>
  <c r="D5" i="34"/>
  <c r="E5" i="34"/>
  <c r="F5" i="34"/>
  <c r="G5" i="34"/>
  <c r="H5" i="34"/>
  <c r="I5" i="34"/>
  <c r="J5" i="34"/>
  <c r="K5" i="34"/>
  <c r="L5" i="34"/>
  <c r="C5" i="34"/>
  <c r="D4" i="34"/>
  <c r="E4" i="34"/>
  <c r="F4" i="34"/>
  <c r="G4" i="34"/>
  <c r="H4" i="34"/>
  <c r="I4" i="34"/>
  <c r="J4" i="34"/>
  <c r="K4" i="34"/>
  <c r="L4" i="34"/>
  <c r="C4" i="34"/>
  <c r="C21" i="34"/>
  <c r="C22" i="34"/>
  <c r="C23" i="34"/>
  <c r="C24" i="34"/>
  <c r="C25" i="34"/>
  <c r="C26" i="34"/>
  <c r="C27" i="34"/>
  <c r="C28" i="34"/>
  <c r="C29" i="34"/>
  <c r="C20" i="34"/>
  <c r="E3" i="34"/>
  <c r="F3" i="34"/>
  <c r="G3" i="34"/>
  <c r="H3" i="34"/>
  <c r="I3" i="34"/>
  <c r="J3" i="34"/>
  <c r="K3" i="34"/>
  <c r="L3" i="34"/>
  <c r="D3" i="34"/>
  <c r="E2" i="34"/>
  <c r="F2" i="34" s="1"/>
  <c r="G2" i="34" s="1"/>
  <c r="H2" i="34" s="1"/>
  <c r="I2" i="34" s="1"/>
  <c r="J2" i="34" s="1"/>
  <c r="K2" i="34" s="1"/>
  <c r="L2" i="34" s="1"/>
  <c r="J21" i="34"/>
  <c r="J22" i="34"/>
  <c r="J23" i="34"/>
  <c r="J24" i="34"/>
  <c r="J25" i="34"/>
  <c r="J26" i="34"/>
  <c r="J27" i="34"/>
  <c r="J28" i="34"/>
  <c r="J29" i="34"/>
  <c r="I21" i="34"/>
  <c r="I22" i="34"/>
  <c r="I23" i="34"/>
  <c r="I24" i="34"/>
  <c r="I25" i="34"/>
  <c r="I26" i="34"/>
  <c r="I27" i="34"/>
  <c r="I28" i="34"/>
  <c r="I29" i="34"/>
  <c r="H21" i="34"/>
  <c r="H22" i="34"/>
  <c r="H23" i="34"/>
  <c r="H24" i="34"/>
  <c r="H25" i="34"/>
  <c r="H26" i="34"/>
  <c r="H27" i="34"/>
  <c r="H28" i="34"/>
  <c r="H29" i="34"/>
  <c r="G21" i="34"/>
  <c r="G22" i="34"/>
  <c r="G23" i="34"/>
  <c r="G24" i="34"/>
  <c r="G25" i="34"/>
  <c r="G26" i="34"/>
  <c r="G27" i="34"/>
  <c r="G28" i="34"/>
  <c r="G29" i="34"/>
  <c r="F21" i="34"/>
  <c r="F22" i="34"/>
  <c r="F23" i="34"/>
  <c r="F24" i="34"/>
  <c r="F25" i="34"/>
  <c r="F26" i="34"/>
  <c r="F27" i="34"/>
  <c r="F28" i="34"/>
  <c r="F29" i="34"/>
  <c r="E21" i="34"/>
  <c r="E22" i="34"/>
  <c r="E24" i="34"/>
  <c r="E25" i="34"/>
  <c r="E26" i="34"/>
  <c r="E27" i="34"/>
  <c r="E28" i="34"/>
  <c r="E29" i="34"/>
  <c r="E20" i="34"/>
  <c r="F20" i="34"/>
  <c r="G20" i="34"/>
  <c r="H20" i="34"/>
  <c r="I20" i="34"/>
  <c r="J20" i="34"/>
  <c r="D21" i="34"/>
  <c r="D22" i="34"/>
  <c r="D23" i="34"/>
  <c r="D24" i="34"/>
  <c r="D25" i="34"/>
  <c r="D26" i="34"/>
  <c r="D27" i="34"/>
  <c r="D28" i="34"/>
  <c r="D29" i="34"/>
  <c r="E18" i="34"/>
  <c r="F18" i="34" s="1"/>
  <c r="G18" i="34" s="1"/>
  <c r="H18" i="34" s="1"/>
  <c r="I18" i="34" s="1"/>
  <c r="J18" i="34" s="1"/>
  <c r="D20" i="34"/>
  <c r="B17" i="35"/>
  <c r="B18" i="35" s="1"/>
  <c r="B19" i="35" s="1"/>
  <c r="B20" i="35" s="1"/>
  <c r="B21" i="35" s="1"/>
  <c r="B22" i="35" s="1"/>
  <c r="B23" i="35" s="1"/>
  <c r="B16" i="35"/>
  <c r="E13" i="35"/>
  <c r="D13" i="35"/>
  <c r="L21" i="34"/>
  <c r="L22" i="34"/>
  <c r="L23" i="34"/>
  <c r="L24" i="34"/>
  <c r="L25" i="34"/>
  <c r="L26" i="34"/>
  <c r="L27" i="34"/>
  <c r="L28" i="34"/>
  <c r="K21" i="34"/>
  <c r="K22" i="34"/>
  <c r="K23" i="34"/>
  <c r="K24" i="34"/>
  <c r="K25" i="34"/>
  <c r="K26" i="34"/>
  <c r="K27" i="34"/>
  <c r="K28" i="34"/>
  <c r="K29" i="34"/>
  <c r="L20" i="34"/>
  <c r="K20" i="34"/>
  <c r="O2" i="34"/>
  <c r="P2" i="34" s="1"/>
  <c r="Q2" i="34" s="1"/>
  <c r="R2" i="34" s="1"/>
  <c r="S2" i="34" s="1"/>
  <c r="T2" i="34" s="1"/>
  <c r="U2" i="34" s="1"/>
  <c r="V2" i="34" s="1"/>
  <c r="N20" i="34" l="1"/>
  <c r="M25" i="34" l="1"/>
  <c r="O20" i="34"/>
  <c r="N21" i="34"/>
  <c r="N25" i="34" l="1"/>
  <c r="N24" i="34"/>
  <c r="O21" i="34"/>
  <c r="P20" i="34"/>
  <c r="P21" i="34" s="1"/>
  <c r="N23" i="34" l="1"/>
  <c r="P25" i="34"/>
  <c r="P24" i="34"/>
  <c r="P23" i="34"/>
  <c r="O25" i="34"/>
  <c r="O24" i="34"/>
  <c r="Q20" i="34"/>
  <c r="P29" i="34" l="1"/>
  <c r="N29" i="34"/>
  <c r="O23" i="34"/>
  <c r="R20" i="34"/>
  <c r="Q21" i="34"/>
  <c r="O29" i="34" l="1"/>
  <c r="Q25" i="34"/>
  <c r="Q24" i="34"/>
  <c r="S20" i="34"/>
  <c r="R21" i="34"/>
  <c r="Q23" i="34" l="1"/>
  <c r="R24" i="34"/>
  <c r="R25" i="34"/>
  <c r="T20" i="34"/>
  <c r="S21" i="34"/>
  <c r="Q29" i="34" l="1"/>
  <c r="R23" i="34"/>
  <c r="S24" i="34"/>
  <c r="S25" i="34"/>
  <c r="U20" i="34"/>
  <c r="T21" i="34"/>
  <c r="R29" i="34" l="1"/>
  <c r="S23" i="34"/>
  <c r="T24" i="34"/>
  <c r="T25" i="34"/>
  <c r="V20" i="34"/>
  <c r="V21" i="34" s="1"/>
  <c r="U21" i="34"/>
  <c r="S29" i="34" l="1"/>
  <c r="T23" i="34"/>
  <c r="U24" i="34"/>
  <c r="U25" i="34"/>
  <c r="V25" i="34"/>
  <c r="V24" i="34"/>
  <c r="M11" i="4"/>
  <c r="M9" i="4"/>
  <c r="L18" i="34"/>
  <c r="M18" i="34" s="1"/>
  <c r="N18" i="34" s="1"/>
  <c r="O18" i="34" s="1"/>
  <c r="P18" i="34" s="1"/>
  <c r="Q18" i="34" s="1"/>
  <c r="R18" i="34" s="1"/>
  <c r="S18" i="34" s="1"/>
  <c r="T18" i="34" s="1"/>
  <c r="U18" i="34" s="1"/>
  <c r="V18" i="34" s="1"/>
  <c r="B21" i="34"/>
  <c r="B22" i="34"/>
  <c r="B23" i="34"/>
  <c r="B25" i="34"/>
  <c r="B26" i="34"/>
  <c r="B27" i="34"/>
  <c r="B28" i="34"/>
  <c r="B29" i="34"/>
  <c r="B20" i="34"/>
  <c r="D85" i="1"/>
  <c r="E85" i="1"/>
  <c r="F85" i="1"/>
  <c r="G85" i="1"/>
  <c r="H85" i="1"/>
  <c r="I85" i="1"/>
  <c r="J85" i="1"/>
  <c r="K85" i="1"/>
  <c r="C85" i="1"/>
  <c r="D82" i="1"/>
  <c r="E82" i="1"/>
  <c r="F82" i="1"/>
  <c r="G82" i="1"/>
  <c r="H82" i="1"/>
  <c r="I82" i="1"/>
  <c r="J82" i="1"/>
  <c r="K82" i="1"/>
  <c r="C82" i="1"/>
  <c r="D83" i="1"/>
  <c r="E83" i="1"/>
  <c r="F83" i="1"/>
  <c r="G83" i="1"/>
  <c r="H83" i="1"/>
  <c r="I83" i="1"/>
  <c r="J83" i="1"/>
  <c r="K83" i="1"/>
  <c r="C83" i="1"/>
  <c r="C84" i="1"/>
  <c r="K84" i="1"/>
  <c r="D84" i="1"/>
  <c r="E84" i="1"/>
  <c r="F84" i="1"/>
  <c r="G84" i="1"/>
  <c r="H84" i="1"/>
  <c r="I84" i="1"/>
  <c r="J84" i="1"/>
  <c r="F12" i="30"/>
  <c r="E50" i="31"/>
  <c r="D50" i="31"/>
  <c r="C50" i="31"/>
  <c r="E49" i="31"/>
  <c r="D49" i="31"/>
  <c r="C49" i="31"/>
  <c r="E48" i="31"/>
  <c r="D48" i="31"/>
  <c r="C48" i="31"/>
  <c r="E47" i="31"/>
  <c r="C47" i="31"/>
  <c r="C41" i="31"/>
  <c r="C40" i="31"/>
  <c r="C39" i="31"/>
  <c r="D47" i="31" s="1"/>
  <c r="C38" i="31"/>
  <c r="F10" i="30"/>
  <c r="F11" i="30"/>
  <c r="F9" i="30"/>
  <c r="D2019" i="28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L117" i="1" s="1"/>
  <c r="K118" i="1"/>
  <c r="K119" i="1"/>
  <c r="J91" i="1"/>
  <c r="J92" i="1"/>
  <c r="J124" i="1" s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I91" i="1"/>
  <c r="I92" i="1"/>
  <c r="I124" i="1" s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H91" i="1"/>
  <c r="H92" i="1"/>
  <c r="H124" i="1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G91" i="1"/>
  <c r="G92" i="1"/>
  <c r="G124" i="1" s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F91" i="1"/>
  <c r="F92" i="1"/>
  <c r="F124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E91" i="1"/>
  <c r="E92" i="1"/>
  <c r="E124" i="1" s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D91" i="1"/>
  <c r="D92" i="1"/>
  <c r="D124" i="1" s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90" i="1"/>
  <c r="E90" i="1"/>
  <c r="F90" i="1"/>
  <c r="G90" i="1"/>
  <c r="G125" i="1" s="1"/>
  <c r="G126" i="1" s="1"/>
  <c r="H90" i="1"/>
  <c r="I90" i="1"/>
  <c r="I125" i="1" s="1"/>
  <c r="I126" i="1" s="1"/>
  <c r="J90" i="1"/>
  <c r="K90" i="1"/>
  <c r="C91" i="1"/>
  <c r="C92" i="1"/>
  <c r="C124" i="1" s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9" i="1"/>
  <c r="C90" i="1"/>
  <c r="B91" i="1"/>
  <c r="B92" i="1"/>
  <c r="B124" i="1" s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9" i="1"/>
  <c r="B110" i="1"/>
  <c r="B111" i="1"/>
  <c r="B112" i="1"/>
  <c r="B113" i="1"/>
  <c r="B114" i="1"/>
  <c r="B115" i="1"/>
  <c r="B116" i="1"/>
  <c r="B117" i="1"/>
  <c r="J130" i="1"/>
  <c r="K124" i="1"/>
  <c r="D86" i="1"/>
  <c r="E86" i="1" s="1"/>
  <c r="F86" i="1" s="1"/>
  <c r="G86" i="1" s="1"/>
  <c r="H86" i="1" s="1"/>
  <c r="I86" i="1" s="1"/>
  <c r="J86" i="1" s="1"/>
  <c r="K86" i="1" s="1"/>
  <c r="B14" i="4"/>
  <c r="D249" i="2"/>
  <c r="E249" i="2" s="1"/>
  <c r="F249" i="2" s="1"/>
  <c r="G249" i="2" s="1"/>
  <c r="H249" i="2" s="1"/>
  <c r="I249" i="2" s="1"/>
  <c r="J249" i="2" s="1"/>
  <c r="K249" i="2" s="1"/>
  <c r="D189" i="2"/>
  <c r="E189" i="2" s="1"/>
  <c r="F189" i="2" s="1"/>
  <c r="G189" i="2" s="1"/>
  <c r="H189" i="2" s="1"/>
  <c r="I189" i="2" s="1"/>
  <c r="J189" i="2" s="1"/>
  <c r="K189" i="2" s="1"/>
  <c r="D260" i="1"/>
  <c r="E260" i="1" s="1"/>
  <c r="F260" i="1" s="1"/>
  <c r="G260" i="1" s="1"/>
  <c r="H260" i="1" s="1"/>
  <c r="I260" i="1" s="1"/>
  <c r="J260" i="1" s="1"/>
  <c r="K260" i="1" s="1"/>
  <c r="D205" i="1"/>
  <c r="E205" i="1" s="1"/>
  <c r="F205" i="1" s="1"/>
  <c r="G205" i="1" s="1"/>
  <c r="H205" i="1" s="1"/>
  <c r="I205" i="1" s="1"/>
  <c r="J205" i="1" s="1"/>
  <c r="K205" i="1" s="1"/>
  <c r="D152" i="1"/>
  <c r="E152" i="1" s="1"/>
  <c r="F152" i="1" s="1"/>
  <c r="G152" i="1" s="1"/>
  <c r="H152" i="1" s="1"/>
  <c r="I152" i="1" s="1"/>
  <c r="J152" i="1" s="1"/>
  <c r="K152" i="1" s="1"/>
  <c r="I56" i="29"/>
  <c r="K55" i="29"/>
  <c r="K56" i="29"/>
  <c r="K57" i="29"/>
  <c r="K58" i="29"/>
  <c r="K54" i="29"/>
  <c r="J55" i="29"/>
  <c r="J56" i="29"/>
  <c r="J57" i="29"/>
  <c r="J58" i="29"/>
  <c r="J54" i="29"/>
  <c r="I55" i="29"/>
  <c r="I57" i="29"/>
  <c r="I58" i="29"/>
  <c r="I54" i="29"/>
  <c r="H55" i="29"/>
  <c r="H56" i="29"/>
  <c r="H57" i="29"/>
  <c r="H58" i="29"/>
  <c r="H54" i="29"/>
  <c r="G55" i="29"/>
  <c r="G56" i="29"/>
  <c r="G57" i="29"/>
  <c r="G58" i="29"/>
  <c r="G54" i="29"/>
  <c r="F55" i="29"/>
  <c r="F56" i="29"/>
  <c r="F57" i="29"/>
  <c r="F58" i="29"/>
  <c r="F54" i="29"/>
  <c r="E55" i="29"/>
  <c r="E56" i="29"/>
  <c r="E57" i="29"/>
  <c r="E58" i="29"/>
  <c r="E54" i="29"/>
  <c r="D55" i="29"/>
  <c r="D56" i="29"/>
  <c r="D57" i="29"/>
  <c r="D58" i="29"/>
  <c r="D54" i="29"/>
  <c r="C55" i="29"/>
  <c r="C56" i="29"/>
  <c r="C57" i="29"/>
  <c r="C58" i="29"/>
  <c r="C54" i="29"/>
  <c r="B55" i="29"/>
  <c r="B56" i="29"/>
  <c r="B57" i="29"/>
  <c r="B58" i="29"/>
  <c r="B54" i="29"/>
  <c r="B9" i="4"/>
  <c r="C25" i="29"/>
  <c r="D25" i="29" s="1"/>
  <c r="E25" i="29" s="1"/>
  <c r="F25" i="29" s="1"/>
  <c r="G25" i="29" s="1"/>
  <c r="H25" i="29" s="1"/>
  <c r="I25" i="29" s="1"/>
  <c r="J25" i="29" s="1"/>
  <c r="K25" i="29" s="1"/>
  <c r="C10" i="29"/>
  <c r="D10" i="29" s="1"/>
  <c r="E10" i="29" s="1"/>
  <c r="F10" i="29" s="1"/>
  <c r="G10" i="29" s="1"/>
  <c r="H10" i="29" s="1"/>
  <c r="I10" i="29" s="1"/>
  <c r="J10" i="29" s="1"/>
  <c r="K10" i="29" s="1"/>
  <c r="K13" i="1"/>
  <c r="D8" i="4"/>
  <c r="E8" i="4" s="1"/>
  <c r="F8" i="4" s="1"/>
  <c r="G8" i="4" s="1"/>
  <c r="H8" i="4" s="1"/>
  <c r="I8" i="4" s="1"/>
  <c r="J8" i="4" s="1"/>
  <c r="K8" i="4" s="1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E27" i="26"/>
  <c r="F27" i="26" s="1"/>
  <c r="G27" i="26" s="1"/>
  <c r="H27" i="26" s="1"/>
  <c r="I27" i="26" s="1"/>
  <c r="J27" i="26" s="1"/>
  <c r="K27" i="26" s="1"/>
  <c r="L27" i="26" s="1"/>
  <c r="C53" i="1"/>
  <c r="C54" i="1" s="1"/>
  <c r="D53" i="1"/>
  <c r="D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B53" i="1"/>
  <c r="B54" i="1" s="1"/>
  <c r="E20" i="26"/>
  <c r="F20" i="26" s="1"/>
  <c r="G20" i="26" s="1"/>
  <c r="H20" i="26" s="1"/>
  <c r="I20" i="26" s="1"/>
  <c r="J20" i="26" s="1"/>
  <c r="K20" i="26" s="1"/>
  <c r="L20" i="26" s="1"/>
  <c r="C58" i="1"/>
  <c r="D58" i="1"/>
  <c r="E58" i="1"/>
  <c r="F58" i="1"/>
  <c r="G58" i="1"/>
  <c r="H58" i="1"/>
  <c r="I58" i="1"/>
  <c r="J58" i="1"/>
  <c r="K58" i="1"/>
  <c r="C52" i="1"/>
  <c r="D52" i="1"/>
  <c r="E52" i="1"/>
  <c r="F52" i="1"/>
  <c r="G52" i="1"/>
  <c r="H52" i="1"/>
  <c r="I52" i="1"/>
  <c r="J52" i="1"/>
  <c r="K52" i="1"/>
  <c r="B52" i="1"/>
  <c r="E13" i="26"/>
  <c r="F13" i="26" s="1"/>
  <c r="G13" i="26" s="1"/>
  <c r="H13" i="26" s="1"/>
  <c r="I13" i="26" s="1"/>
  <c r="J13" i="26" s="1"/>
  <c r="K13" i="26" s="1"/>
  <c r="L13" i="26" s="1"/>
  <c r="E8" i="26"/>
  <c r="F8" i="26" s="1"/>
  <c r="G8" i="26" s="1"/>
  <c r="H8" i="26" s="1"/>
  <c r="I8" i="26" s="1"/>
  <c r="J8" i="26" s="1"/>
  <c r="K8" i="26" s="1"/>
  <c r="L8" i="26" s="1"/>
  <c r="B9" i="26"/>
  <c r="B10" i="26"/>
  <c r="B11" i="26"/>
  <c r="D11" i="26"/>
  <c r="E11" i="26"/>
  <c r="F11" i="26"/>
  <c r="G11" i="26"/>
  <c r="H11" i="26"/>
  <c r="I11" i="26"/>
  <c r="J11" i="26"/>
  <c r="K11" i="26"/>
  <c r="L11" i="26"/>
  <c r="C11" i="26"/>
  <c r="D10" i="26"/>
  <c r="E10" i="26"/>
  <c r="F10" i="26"/>
  <c r="G10" i="26"/>
  <c r="H10" i="26"/>
  <c r="I10" i="26"/>
  <c r="J10" i="26"/>
  <c r="K10" i="26"/>
  <c r="L10" i="26"/>
  <c r="C10" i="26"/>
  <c r="D9" i="26"/>
  <c r="E9" i="26"/>
  <c r="F9" i="26"/>
  <c r="G9" i="26"/>
  <c r="H9" i="26"/>
  <c r="I9" i="26"/>
  <c r="J9" i="26"/>
  <c r="K9" i="26"/>
  <c r="L9" i="26"/>
  <c r="C9" i="26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G17" i="5"/>
  <c r="H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B12" i="5"/>
  <c r="B13" i="5"/>
  <c r="B14" i="5"/>
  <c r="B15" i="5"/>
  <c r="B16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11" i="5"/>
  <c r="D7" i="5"/>
  <c r="E7" i="5" s="1"/>
  <c r="F7" i="5" s="1"/>
  <c r="G7" i="5" s="1"/>
  <c r="H7" i="5" s="1"/>
  <c r="I7" i="5" s="1"/>
  <c r="J7" i="5" s="1"/>
  <c r="K7" i="5" s="1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B13" i="4"/>
  <c r="B16" i="4"/>
  <c r="B17" i="4"/>
  <c r="B18" i="4"/>
  <c r="B19" i="4"/>
  <c r="B20" i="4"/>
  <c r="B21" i="4"/>
  <c r="B22" i="4"/>
  <c r="B23" i="4"/>
  <c r="B24" i="4"/>
  <c r="B25" i="4"/>
  <c r="B26" i="4"/>
  <c r="D13" i="1"/>
  <c r="E13" i="1"/>
  <c r="F13" i="1"/>
  <c r="G13" i="1"/>
  <c r="H13" i="1"/>
  <c r="I13" i="1"/>
  <c r="J13" i="1"/>
  <c r="C13" i="1"/>
  <c r="D14" i="1"/>
  <c r="E14" i="1" s="1"/>
  <c r="F14" i="1" s="1"/>
  <c r="G14" i="1" s="1"/>
  <c r="H14" i="1" s="1"/>
  <c r="I14" i="1" s="1"/>
  <c r="J14" i="1" s="1"/>
  <c r="K14" i="1" s="1"/>
  <c r="T29" i="34" l="1"/>
  <c r="U23" i="34"/>
  <c r="V23" i="34"/>
  <c r="E125" i="1"/>
  <c r="E126" i="1" s="1"/>
  <c r="H125" i="1"/>
  <c r="H126" i="1" s="1"/>
  <c r="B126" i="1"/>
  <c r="D130" i="1"/>
  <c r="C130" i="1"/>
  <c r="I130" i="1"/>
  <c r="K130" i="1"/>
  <c r="D125" i="1"/>
  <c r="D126" i="1" s="1"/>
  <c r="E130" i="1"/>
  <c r="F130" i="1"/>
  <c r="G130" i="1"/>
  <c r="H130" i="1"/>
  <c r="C125" i="1"/>
  <c r="C126" i="1" s="1"/>
  <c r="B130" i="1"/>
  <c r="J125" i="1"/>
  <c r="J126" i="1" s="1"/>
  <c r="K125" i="1"/>
  <c r="K126" i="1" s="1"/>
  <c r="F125" i="1"/>
  <c r="F126" i="1" s="1"/>
  <c r="L26" i="4"/>
  <c r="L20" i="4"/>
  <c r="L18" i="4"/>
  <c r="L14" i="4"/>
  <c r="L25" i="4"/>
  <c r="L17" i="4"/>
  <c r="L12" i="4"/>
  <c r="L11" i="4"/>
  <c r="L24" i="4"/>
  <c r="L23" i="4"/>
  <c r="L22" i="4"/>
  <c r="L15" i="4"/>
  <c r="L16" i="4"/>
  <c r="L13" i="4"/>
  <c r="L21" i="4"/>
  <c r="L10" i="4"/>
  <c r="L19" i="4"/>
  <c r="L9" i="4"/>
  <c r="L13" i="1"/>
  <c r="V29" i="34" l="1"/>
  <c r="U29" i="34"/>
  <c r="L85" i="1"/>
</calcChain>
</file>

<file path=xl/sharedStrings.xml><?xml version="1.0" encoding="utf-8"?>
<sst xmlns="http://schemas.openxmlformats.org/spreadsheetml/2006/main" count="1597" uniqueCount="360">
  <si>
    <t>Report Date</t>
  </si>
  <si>
    <t>01/01/2023</t>
  </si>
  <si>
    <t>01/02/2022</t>
  </si>
  <si>
    <t>01/03/2021</t>
  </si>
  <si>
    <t>12/29/2019</t>
  </si>
  <si>
    <t>12/30/2018</t>
  </si>
  <si>
    <t>12/31/2017</t>
  </si>
  <si>
    <t>01/01/2017</t>
  </si>
  <si>
    <t>01/03/2016</t>
  </si>
  <si>
    <t>12/28/2014</t>
  </si>
  <si>
    <t>12/29/2013</t>
  </si>
  <si>
    <t>Currency</t>
  </si>
  <si>
    <t>USD</t>
  </si>
  <si>
    <t>Scale</t>
  </si>
  <si>
    <t>Millions</t>
  </si>
  <si>
    <t>Sales Revenue</t>
  </si>
  <si>
    <t>Total Revenue</t>
  </si>
  <si>
    <t>Direct Costs</t>
  </si>
  <si>
    <t>Gross Profit</t>
  </si>
  <si>
    <t>Selling General &amp; Admin</t>
  </si>
  <si>
    <t>Research &amp; Development</t>
  </si>
  <si>
    <t>Restruct Remediation &amp; Impair</t>
  </si>
  <si>
    <t>-</t>
  </si>
  <si>
    <t>Other Operating Expense</t>
  </si>
  <si>
    <t>Total Indirect Operating Costs</t>
  </si>
  <si>
    <t>Operating Income</t>
  </si>
  <si>
    <t>Interest Income</t>
  </si>
  <si>
    <t>Other Non-Operating Income</t>
  </si>
  <si>
    <t>Total Non-Operating Income</t>
  </si>
  <si>
    <t>Earnings Before Tax</t>
  </si>
  <si>
    <t>Taxation</t>
  </si>
  <si>
    <t>Extraordinary Items</t>
  </si>
  <si>
    <t>Accounting Changes</t>
  </si>
  <si>
    <t>Net Income</t>
  </si>
  <si>
    <t>Preference Dividends &amp; Similar</t>
  </si>
  <si>
    <t>Net Income to Common</t>
  </si>
  <si>
    <t>Average Shares Basic</t>
  </si>
  <si>
    <t>EPS Net Basic</t>
  </si>
  <si>
    <t>EPS Continuing Basic</t>
  </si>
  <si>
    <t>Average Shares Diluted</t>
  </si>
  <si>
    <t>EPS Net Diluted</t>
  </si>
  <si>
    <t>EPS Continuing Diluted</t>
  </si>
  <si>
    <t>Shares Outstanding</t>
  </si>
  <si>
    <t>Cash &amp; Equivalents</t>
  </si>
  <si>
    <t>Short Term Investments</t>
  </si>
  <si>
    <t>Cash &amp; Equivs &amp; ST Investments</t>
  </si>
  <si>
    <t>Receivables (ST)</t>
  </si>
  <si>
    <t>Inventories</t>
  </si>
  <si>
    <t>Current Tax Assets</t>
  </si>
  <si>
    <t>Assets Held for Sale (ST)</t>
  </si>
  <si>
    <t>Other Current Assets</t>
  </si>
  <si>
    <t>Total Current Assets</t>
  </si>
  <si>
    <t>Gross Property Plant &amp; Equip</t>
  </si>
  <si>
    <t>Accumulated Depreciation</t>
  </si>
  <si>
    <t>Net Property Plant &amp; Equip</t>
  </si>
  <si>
    <t>Intangible Assets</t>
  </si>
  <si>
    <t>Deferred LT Assets</t>
  </si>
  <si>
    <t>Other Assets</t>
  </si>
  <si>
    <t>Total Assets</t>
  </si>
  <si>
    <t>Accounts Payable &amp; Accrued Exps</t>
  </si>
  <si>
    <t>Accounts Payable</t>
  </si>
  <si>
    <t>Accrued Expenses</t>
  </si>
  <si>
    <t>Current Debt</t>
  </si>
  <si>
    <t>Other Current Liabilities</t>
  </si>
  <si>
    <t>Total Current Liabilities</t>
  </si>
  <si>
    <t>LT Debt &amp; Leases</t>
  </si>
  <si>
    <t>Pensions &amp; OPEB</t>
  </si>
  <si>
    <t>Deferred LT Liabilities</t>
  </si>
  <si>
    <t>Minority Interests</t>
  </si>
  <si>
    <t>Other Liabilities</t>
  </si>
  <si>
    <t>Total Liabilities</t>
  </si>
  <si>
    <t>Common Share Capital</t>
  </si>
  <si>
    <t>Retained Earnings</t>
  </si>
  <si>
    <t>Accum Other Comprehensive Income</t>
  </si>
  <si>
    <t>Treasury Stock</t>
  </si>
  <si>
    <t>For Curr Trans (BS)</t>
  </si>
  <si>
    <t>Other Equity</t>
  </si>
  <si>
    <t>Total Equity</t>
  </si>
  <si>
    <t>Total Liabilities &amp; Equity</t>
  </si>
  <si>
    <t>Date</t>
  </si>
  <si>
    <t>Year</t>
    <phoneticPr fontId="7" type="noConversion"/>
  </si>
  <si>
    <t>/</t>
    <phoneticPr fontId="7" type="noConversion"/>
  </si>
  <si>
    <t>Direct Costs(Cost of Goods Sold (COGS))</t>
    <phoneticPr fontId="7" type="noConversion"/>
  </si>
  <si>
    <t>Restruct Remediation &amp; Impair</t>
    <phoneticPr fontId="7" type="noConversion"/>
  </si>
  <si>
    <t>Selling General &amp; Admin</t>
    <phoneticPr fontId="7" type="noConversion"/>
  </si>
  <si>
    <t>RATIOS</t>
    <phoneticPr fontId="7" type="noConversion"/>
  </si>
  <si>
    <t>Total Debt Ratio</t>
  </si>
  <si>
    <t>Total Debt Ratio</t>
    <phoneticPr fontId="7" type="noConversion"/>
  </si>
  <si>
    <t>Debt to Equity Ratio</t>
  </si>
  <si>
    <t>Debt to Equity Ratio</t>
    <phoneticPr fontId="7" type="noConversion"/>
  </si>
  <si>
    <t>Equity Multiplier Ratio</t>
  </si>
  <si>
    <t>Equity Multiplier Ratio</t>
    <phoneticPr fontId="7" type="noConversion"/>
  </si>
  <si>
    <t xml:space="preserve">Long-term Debt Ratio </t>
  </si>
  <si>
    <t xml:space="preserve">Long-term Debt Ratio </t>
    <phoneticPr fontId="7" type="noConversion"/>
  </si>
  <si>
    <t>Inventory Turnover</t>
  </si>
  <si>
    <t xml:space="preserve">Days’ Sales in Inventory </t>
  </si>
  <si>
    <t>Receivables Turnover</t>
  </si>
  <si>
    <t>Days’ Sales in Receivables</t>
  </si>
  <si>
    <t>Profit Margin</t>
  </si>
  <si>
    <t>Return on Assets</t>
  </si>
  <si>
    <t>Return on Equity</t>
  </si>
  <si>
    <t>Fixed Asset Turnover</t>
  </si>
  <si>
    <t xml:space="preserve">Cash Coverage </t>
  </si>
  <si>
    <t>Times Interest Earned(need to use 10-k to find interest expenses instead of interest income)</t>
    <phoneticPr fontId="7" type="noConversion"/>
  </si>
  <si>
    <t>Accumulated Depreciation</t>
    <phoneticPr fontId="7" type="noConversion"/>
  </si>
  <si>
    <t>EBIDTA Margin(depreciation in 10-k)</t>
    <phoneticPr fontId="7" type="noConversion"/>
  </si>
  <si>
    <t>Receivables Turnover</t>
    <phoneticPr fontId="7" type="noConversion"/>
  </si>
  <si>
    <t>Powered by Clearbit</t>
  </si>
  <si>
    <t>Johnson &amp; Johnson   (NYS: JNJ)</t>
  </si>
  <si>
    <t xml:space="preserve">Exchange rate used is that of the Year End reported date </t>
  </si>
  <si>
    <t>Account Receivable(in 10-k)</t>
  </si>
  <si>
    <t>Average Growth</t>
  </si>
  <si>
    <t>Average</t>
  </si>
  <si>
    <t>Current ratio</t>
  </si>
  <si>
    <t>Quick ratio</t>
  </si>
  <si>
    <t>Cash ratio</t>
  </si>
  <si>
    <t>Analysis of Sales by Business Segments</t>
  </si>
  <si>
    <t>Year</t>
  </si>
  <si>
    <t>Consumer Franchise Sales</t>
  </si>
  <si>
    <t>Pharmaceutical Therapeutic Area Sales</t>
  </si>
  <si>
    <t>Medical Devices and Diagnostics Franchise Sales</t>
  </si>
  <si>
    <t>(Dollars in Millions)</t>
  </si>
  <si>
    <t>Consumer</t>
  </si>
  <si>
    <t>Pharmaceutical</t>
  </si>
  <si>
    <t>Medical Devices and Diagnostics</t>
  </si>
  <si>
    <t>Research and development expense by segment of business</t>
  </si>
  <si>
    <t>Total research and development expense</t>
  </si>
  <si>
    <t>Total(1)</t>
  </si>
  <si>
    <t>Less: Expenses not allocated to segments(2)</t>
  </si>
  <si>
    <t>Earnings before provision for taxes on income</t>
  </si>
  <si>
    <t>Cost of products sold and selling, marketing and administrative expenses as a percent to sales were as follows:</t>
  </si>
  <si>
    <t>% of Sales</t>
  </si>
  <si>
    <t>Cost of products sold</t>
  </si>
  <si>
    <t>Percent point (decrease)/increase over the prior year</t>
  </si>
  <si>
    <t>Selling, marketing and administrative expenses</t>
  </si>
  <si>
    <t>Segments of Business and Geographic Areas</t>
  </si>
  <si>
    <t>United States</t>
  </si>
  <si>
    <t>Europe</t>
  </si>
  <si>
    <t>Western Hemisphere excluding U.S.</t>
  </si>
  <si>
    <t>Asia-Pacific, Africa</t>
  </si>
  <si>
    <t>Segments total</t>
  </si>
  <si>
    <t>Income before tax by segment of business</t>
  </si>
  <si>
    <t>Segments of Business and Geographic Areas: Growth</t>
  </si>
  <si>
    <t>Pfizer Inc (NYS: PFE)</t>
  </si>
  <si>
    <t>12/31/2022</t>
  </si>
  <si>
    <t>12/31/2021</t>
  </si>
  <si>
    <t>12/31/2020</t>
  </si>
  <si>
    <t>12/31/2019</t>
  </si>
  <si>
    <t>12/31/2018</t>
  </si>
  <si>
    <t>Thousands</t>
  </si>
  <si>
    <t>Depreciation &amp; Amortization</t>
  </si>
  <si>
    <t>Gains on Sale of Assets</t>
  </si>
  <si>
    <t>Discontinued Operations</t>
  </si>
  <si>
    <t>12/31/2013</t>
  </si>
  <si>
    <t>12/31/2014</t>
  </si>
  <si>
    <t>12/31/2015</t>
  </si>
  <si>
    <t>12/31/2016</t>
  </si>
  <si>
    <t>Long Term Investments</t>
  </si>
  <si>
    <t>Discontinued Ops (ST Liab)</t>
  </si>
  <si>
    <t>Preferred Share Capital</t>
  </si>
  <si>
    <t>Additional Paid-In Capital</t>
  </si>
  <si>
    <t>Merck &amp; Co Inc (NYS: MRK)</t>
  </si>
  <si>
    <t>Foreign Exchange Gains</t>
  </si>
  <si>
    <t>Equity Earnings</t>
  </si>
  <si>
    <t>Lilly (Eli) &amp; Co (NYS: LLY)</t>
  </si>
  <si>
    <t>Earnings After Tax</t>
  </si>
  <si>
    <t xml:space="preserve">Competitor (Public USA) </t>
  </si>
  <si>
    <t>Company Name</t>
  </si>
  <si>
    <t>Revenues</t>
  </si>
  <si>
    <t>Gross Margin</t>
  </si>
  <si>
    <t>EBITDA</t>
  </si>
  <si>
    <t>PE Ratio</t>
  </si>
  <si>
    <t>Market Cap</t>
  </si>
  <si>
    <t>Employees</t>
  </si>
  <si>
    <t>Share Price</t>
  </si>
  <si>
    <t>Pfizer Inc</t>
  </si>
  <si>
    <t xml:space="preserve">Johnson &amp; Johnson  </t>
  </si>
  <si>
    <t>Merck &amp; Co Inc</t>
  </si>
  <si>
    <t>Lilly (Eli) &amp; Co</t>
  </si>
  <si>
    <t>U.S</t>
  </si>
  <si>
    <t>Pfizer</t>
  </si>
  <si>
    <t>Developed Europe</t>
  </si>
  <si>
    <t>Developed Rest of World</t>
  </si>
  <si>
    <t>Emerging Markets</t>
  </si>
  <si>
    <t>Geographic Analysis - Pfizer</t>
  </si>
  <si>
    <t>Merck</t>
  </si>
  <si>
    <t>Europe, Middle East &amp; Africa</t>
  </si>
  <si>
    <t>China</t>
  </si>
  <si>
    <t>Japan</t>
  </si>
  <si>
    <t>Asia Pacific ((other than China &amp; Japan)</t>
  </si>
  <si>
    <t>Latin America</t>
  </si>
  <si>
    <t>Other Regions</t>
  </si>
  <si>
    <t>Eli Lilly</t>
  </si>
  <si>
    <t>Other Foreign Countries</t>
  </si>
  <si>
    <t>JNJ</t>
  </si>
  <si>
    <t>U.S.</t>
  </si>
  <si>
    <t>Western Hemisphere excluding U.S</t>
  </si>
  <si>
    <t>name</t>
  </si>
  <si>
    <t>ttm</t>
  </si>
  <si>
    <t>MarketCap</t>
  </si>
  <si>
    <t>EnterpriseValue</t>
  </si>
  <si>
    <t>PeRatio</t>
  </si>
  <si>
    <t>ForwardPeRatio</t>
  </si>
  <si>
    <t>PegRatio</t>
  </si>
  <si>
    <t>PsRatio</t>
  </si>
  <si>
    <t>PbRatio</t>
  </si>
  <si>
    <t>EnterprisesValueRevenueRatio</t>
  </si>
  <si>
    <t>EnterprisesValueEBITDARatio</t>
  </si>
  <si>
    <t xml:space="preserve">	ResearchAndDevelopment</t>
  </si>
  <si>
    <t>Total Expenses</t>
  </si>
  <si>
    <t>Revenue growth - JNJ</t>
  </si>
  <si>
    <t>Revenue growth - Pfizer</t>
  </si>
  <si>
    <t>Revenue growth - Merck</t>
  </si>
  <si>
    <t>Revenue growth - Eli Lilly</t>
  </si>
  <si>
    <t>EPS</t>
  </si>
  <si>
    <t>Projected Income Staement</t>
  </si>
  <si>
    <t>Year Ending</t>
  </si>
  <si>
    <t>Assumptions</t>
  </si>
  <si>
    <t xml:space="preserve"> </t>
  </si>
  <si>
    <t>Revenue growth/ Sales Growth - JNJ</t>
  </si>
  <si>
    <t>CPI (Annual Average)</t>
  </si>
  <si>
    <t>Inflation Rate (Annual Average)</t>
  </si>
  <si>
    <t>Sales Growth Rate</t>
  </si>
  <si>
    <t>2.1%%</t>
  </si>
  <si>
    <t>Sales Revenue Growth Rate (%)</t>
  </si>
  <si>
    <t>Direct Cost Rate</t>
  </si>
  <si>
    <t>Selling General &amp; Admin Rate (%)</t>
  </si>
  <si>
    <t>Research &amp; Development Rate (%)</t>
  </si>
  <si>
    <t>Year</t>
    <phoneticPr fontId="6" type="noConversion"/>
  </si>
  <si>
    <t>Adjustments from Inc to Cash</t>
  </si>
  <si>
    <t>Change in Working Capital</t>
  </si>
  <si>
    <t>Cash Flow from Operations</t>
  </si>
  <si>
    <t>Purchase of Pty Plant &amp; Equip</t>
  </si>
  <si>
    <t>Purchase of Investments</t>
  </si>
  <si>
    <t>Disposal of Investments</t>
  </si>
  <si>
    <t>Change in Business Activities</t>
  </si>
  <si>
    <t>Other Investing Cash Flows</t>
  </si>
  <si>
    <t>Cash Flow from Investing</t>
  </si>
  <si>
    <t>Change in ST Debt</t>
  </si>
  <si>
    <t>Change in LT Debt</t>
  </si>
  <si>
    <t>Change in Equity</t>
  </si>
  <si>
    <t>Payment of Dividends</t>
  </si>
  <si>
    <t>Other Financing Cash Flows</t>
  </si>
  <si>
    <t>Cash Flow from Financing</t>
  </si>
  <si>
    <t>Effect of Exchange Rate</t>
  </si>
  <si>
    <t>Change in Cash</t>
  </si>
  <si>
    <t>Opening Cash</t>
  </si>
  <si>
    <t>Closing Cash</t>
  </si>
  <si>
    <t>Depn &amp; Amortn (CF)</t>
  </si>
  <si>
    <t>Net Purch of Pty Plant &amp; Equip</t>
  </si>
  <si>
    <t>External Factors</t>
  </si>
  <si>
    <t>Risk Free Rate</t>
  </si>
  <si>
    <t>Market risk premium</t>
  </si>
  <si>
    <t>Interest rate on debt (cost of debt)</t>
  </si>
  <si>
    <t>Annual sales growth</t>
  </si>
  <si>
    <t>Cost of equity</t>
  </si>
  <si>
    <t>Capital Structure (% debt)</t>
  </si>
  <si>
    <t>WACC (discount rate)</t>
  </si>
  <si>
    <t>Perpetual CF growth</t>
  </si>
  <si>
    <t>Perpetual discount</t>
  </si>
  <si>
    <t>Payout and financing</t>
  </si>
  <si>
    <t>Debt portion to fin operations</t>
  </si>
  <si>
    <t>Payout ratio</t>
  </si>
  <si>
    <t>Parameter Estimates</t>
  </si>
  <si>
    <t>COGS/Sales</t>
  </si>
  <si>
    <t>RD/Sales</t>
  </si>
  <si>
    <t>SGA/Sales</t>
  </si>
  <si>
    <t>Depreciation/Fixed Assets</t>
  </si>
  <si>
    <t>Tax rate</t>
  </si>
  <si>
    <t>Cash/Sales</t>
  </si>
  <si>
    <t>AR/Sales</t>
  </si>
  <si>
    <t>Other Assets/Sales</t>
  </si>
  <si>
    <t>Fixed Assets/Sales</t>
  </si>
  <si>
    <t>AP. Acr Exp etc/Sales</t>
  </si>
  <si>
    <t>Beta</t>
  </si>
  <si>
    <t>Number of shares</t>
  </si>
  <si>
    <t>Profit margin</t>
  </si>
  <si>
    <t>Depreciation</t>
  </si>
  <si>
    <t>Investment Module</t>
  </si>
  <si>
    <t>Current Asset Investment</t>
  </si>
  <si>
    <t>Investment in new Fixed Assets</t>
  </si>
  <si>
    <t>Replacement of Depreciated Assets</t>
  </si>
  <si>
    <t>Fixed Asset Investment</t>
  </si>
  <si>
    <t>Total Investment</t>
  </si>
  <si>
    <t>Financiang Module</t>
  </si>
  <si>
    <t>Required financing</t>
  </si>
  <si>
    <t>Sources of funds:</t>
  </si>
  <si>
    <t>Net income</t>
  </si>
  <si>
    <t>Earnings CF</t>
  </si>
  <si>
    <t>Minimum Dividend</t>
  </si>
  <si>
    <t>Internal Financing</t>
  </si>
  <si>
    <t>Spontaneous Financiang (CL)</t>
  </si>
  <si>
    <t>Total int and spont financing</t>
  </si>
  <si>
    <t>Required external financing</t>
  </si>
  <si>
    <t>Debt issued</t>
  </si>
  <si>
    <t>Equity issued</t>
  </si>
  <si>
    <t>Total discretionary financing</t>
  </si>
  <si>
    <t>Total financing</t>
  </si>
  <si>
    <t>Cash flow</t>
  </si>
  <si>
    <t>Operating CF</t>
  </si>
  <si>
    <t>Net CAPEX</t>
  </si>
  <si>
    <t>Net NWC</t>
  </si>
  <si>
    <t>Free cash flow`</t>
  </si>
  <si>
    <t>Enterprise Value</t>
  </si>
  <si>
    <t>EV/share</t>
  </si>
  <si>
    <t>Net Debt</t>
  </si>
  <si>
    <t>Equity Value</t>
  </si>
  <si>
    <t>Proj Stock Price</t>
  </si>
  <si>
    <t>Interest and Debt Service</t>
  </si>
  <si>
    <t>Interest expense</t>
  </si>
  <si>
    <t>Total Interest bearing debt</t>
  </si>
  <si>
    <t>Total debt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</si>
  <si>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</si>
  <si>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</si>
  <si>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</si>
  <si>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</si>
  <si>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</si>
  <si>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</si>
  <si>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</si>
  <si>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</si>
  <si>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</si>
  <si>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</si>
  <si>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</si>
  <si>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</si>
  <si>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</si>
  <si>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</si>
  <si>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</si>
  <si>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</si>
  <si>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</si>
  <si>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</si>
  <si>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</si>
  <si>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</si>
  <si>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</si>
  <si>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</si>
  <si>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</si>
  <si>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</si>
  <si>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</si>
  <si>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</si>
  <si>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</si>
  <si>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</si>
  <si>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</si>
  <si>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JNJ Returns</t>
  </si>
  <si>
    <t>SP500 Returns</t>
  </si>
  <si>
    <t>Billions</t>
  </si>
  <si>
    <t>Income statement</t>
    <phoneticPr fontId="7" type="noConversion"/>
  </si>
  <si>
    <t>Direct Costs(Cost of Goods Sold (COGS))</t>
  </si>
  <si>
    <t>Interest Income</t>
    <phoneticPr fontId="7" type="noConversion"/>
  </si>
  <si>
    <t>Other Non-Operating Exp</t>
  </si>
  <si>
    <t>Total Non-Operating Exp</t>
  </si>
  <si>
    <t>Earnings Before Tax (EBT)</t>
  </si>
  <si>
    <t>Depreciation</t>
    <phoneticPr fontId="7" type="noConversion"/>
  </si>
  <si>
    <t>Balance sheet</t>
    <phoneticPr fontId="7" type="noConversion"/>
  </si>
  <si>
    <t>Other Cur Assets</t>
    <phoneticPr fontId="7" type="noConversion"/>
  </si>
  <si>
    <t>AP, Accr Exp, etc</t>
  </si>
  <si>
    <t>LT Debt &amp; Leases &amp; Other long</t>
  </si>
  <si>
    <t>Year in the Future</t>
  </si>
  <si>
    <t>Terminal Value</t>
  </si>
  <si>
    <t>Total debt and equity of the firm should be worth. Which includes Terminal Value</t>
  </si>
  <si>
    <t>JNJ Price</t>
  </si>
  <si>
    <t>SP500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</si>
</sst>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_ "/>
    <numFmt numFmtId="167" formatCode="0.0%"/>
    <numFmt numFmtId="168" formatCode="&quot;$&quot;#,##0.00"/>
    <numFmt numFmtId="169" formatCode="0.00_);[Red]\(0.00\)"/>
    <numFmt numFmtId="170" formatCode="0.0000"/>
    <numFmt numFmtId="171" formatCode="&quot;$&quot;#,##0"/>
    <numFmt numFmtId="172" formatCode="0_ "/>
  </numFmts>
  <fonts count="39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232A3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indexed="57"/>
      <name val="Arial"/>
      <family val="2"/>
    </font>
    <font>
      <b/>
      <sz val="10"/>
      <color theme="5" tint="-0.249977111117893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i/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i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A7F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4" fillId="0" borderId="0"/>
    <xf numFmtId="9" fontId="12" fillId="0" borderId="0" applyFont="0" applyFill="0" applyBorder="0" applyAlignment="0" applyProtection="0"/>
    <xf numFmtId="0" fontId="29" fillId="0" borderId="0" applyFill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96">
    <xf numFmtId="0" fontId="0" fillId="0" borderId="0" xfId="0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6" fillId="0" borderId="0" xfId="0" applyFont="1"/>
    <xf numFmtId="10" fontId="0" fillId="0" borderId="0" xfId="0" applyNumberFormat="1"/>
    <xf numFmtId="9" fontId="0" fillId="0" borderId="0" xfId="0" applyNumberFormat="1"/>
    <xf numFmtId="9" fontId="6" fillId="0" borderId="0" xfId="0" applyNumberFormat="1" applyFont="1"/>
    <xf numFmtId="0" fontId="6" fillId="0" borderId="0" xfId="0" applyFont="1" applyAlignment="1">
      <alignment horizontal="left"/>
    </xf>
    <xf numFmtId="166" fontId="0" fillId="0" borderId="0" xfId="0" applyNumberFormat="1"/>
    <xf numFmtId="0" fontId="8" fillId="0" borderId="0" xfId="0" applyFont="1"/>
    <xf numFmtId="166" fontId="8" fillId="0" borderId="0" xfId="0" applyNumberFormat="1" applyFont="1"/>
    <xf numFmtId="0" fontId="8" fillId="0" borderId="0" xfId="0" applyFont="1" applyAlignment="1">
      <alignment horizontal="left"/>
    </xf>
    <xf numFmtId="0" fontId="6" fillId="0" borderId="0" xfId="1"/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6" fillId="0" borderId="0" xfId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/>
    <xf numFmtId="168" fontId="0" fillId="0" borderId="0" xfId="0" applyNumberFormat="1"/>
    <xf numFmtId="168" fontId="5" fillId="0" borderId="0" xfId="0" applyNumberFormat="1" applyFont="1"/>
    <xf numFmtId="168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0" fontId="0" fillId="0" borderId="0" xfId="0" applyNumberFormat="1" applyAlignment="1">
      <alignment horizontal="center"/>
    </xf>
    <xf numFmtId="10" fontId="5" fillId="0" borderId="0" xfId="0" applyNumberFormat="1" applyFont="1"/>
    <xf numFmtId="0" fontId="4" fillId="0" borderId="0" xfId="2"/>
    <xf numFmtId="14" fontId="4" fillId="0" borderId="0" xfId="2" applyNumberFormat="1"/>
    <xf numFmtId="0" fontId="9" fillId="0" borderId="0" xfId="2" applyFont="1"/>
    <xf numFmtId="9" fontId="5" fillId="0" borderId="0" xfId="0" applyNumberFormat="1" applyFont="1"/>
    <xf numFmtId="169" fontId="0" fillId="0" borderId="0" xfId="0" applyNumberFormat="1"/>
    <xf numFmtId="6" fontId="0" fillId="0" borderId="0" xfId="0" applyNumberFormat="1"/>
    <xf numFmtId="6" fontId="6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0" fontId="5" fillId="2" borderId="0" xfId="0" applyFont="1" applyFill="1"/>
    <xf numFmtId="0" fontId="0" fillId="2" borderId="0" xfId="0" applyFill="1"/>
    <xf numFmtId="10" fontId="6" fillId="0" borderId="0" xfId="0" applyNumberFormat="1" applyFont="1"/>
    <xf numFmtId="9" fontId="6" fillId="0" borderId="0" xfId="3" applyFont="1"/>
    <xf numFmtId="0" fontId="14" fillId="0" borderId="0" xfId="0" applyFont="1"/>
    <xf numFmtId="0" fontId="13" fillId="0" borderId="0" xfId="0" applyFont="1"/>
    <xf numFmtId="168" fontId="6" fillId="0" borderId="0" xfId="0" applyNumberFormat="1" applyFont="1"/>
    <xf numFmtId="0" fontId="5" fillId="0" borderId="0" xfId="0" applyFont="1" applyAlignment="1">
      <alignment vertical="top" wrapText="1"/>
    </xf>
    <xf numFmtId="1" fontId="5" fillId="0" borderId="0" xfId="0" applyNumberFormat="1" applyFont="1"/>
    <xf numFmtId="168" fontId="6" fillId="0" borderId="0" xfId="0" applyNumberFormat="1" applyFont="1" applyAlignment="1">
      <alignment horizontal="right"/>
    </xf>
    <xf numFmtId="0" fontId="0" fillId="4" borderId="0" xfId="0" applyFill="1"/>
    <xf numFmtId="0" fontId="3" fillId="0" borderId="0" xfId="2" applyFont="1"/>
    <xf numFmtId="168" fontId="5" fillId="0" borderId="0" xfId="0" applyNumberFormat="1" applyFont="1" applyAlignment="1">
      <alignment horizontal="left"/>
    </xf>
    <xf numFmtId="44" fontId="0" fillId="0" borderId="0" xfId="0" applyNumberFormat="1"/>
    <xf numFmtId="170" fontId="0" fillId="0" borderId="0" xfId="0" applyNumberFormat="1"/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6" borderId="0" xfId="0" applyFill="1"/>
    <xf numFmtId="0" fontId="17" fillId="6" borderId="0" xfId="0" applyFont="1" applyFill="1"/>
    <xf numFmtId="0" fontId="17" fillId="6" borderId="4" xfId="0" applyFont="1" applyFill="1" applyBorder="1"/>
    <xf numFmtId="0" fontId="19" fillId="5" borderId="3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3" fontId="17" fillId="6" borderId="8" xfId="0" applyNumberFormat="1" applyFont="1" applyFill="1" applyBorder="1" applyAlignment="1">
      <alignment vertical="center"/>
    </xf>
    <xf numFmtId="0" fontId="17" fillId="6" borderId="4" xfId="0" applyFont="1" applyFill="1" applyBorder="1" applyAlignment="1">
      <alignment vertical="center"/>
    </xf>
    <xf numFmtId="3" fontId="17" fillId="6" borderId="7" xfId="0" applyNumberFormat="1" applyFont="1" applyFill="1" applyBorder="1" applyAlignment="1">
      <alignment vertical="center"/>
    </xf>
    <xf numFmtId="3" fontId="17" fillId="6" borderId="3" xfId="0" applyNumberFormat="1" applyFont="1" applyFill="1" applyBorder="1" applyAlignment="1">
      <alignment vertical="center"/>
    </xf>
    <xf numFmtId="0" fontId="17" fillId="6" borderId="5" xfId="0" applyFont="1" applyFill="1" applyBorder="1" applyAlignment="1">
      <alignment vertical="center"/>
    </xf>
    <xf numFmtId="0" fontId="15" fillId="0" borderId="0" xfId="0" applyFont="1"/>
    <xf numFmtId="171" fontId="16" fillId="0" borderId="0" xfId="0" applyNumberFormat="1" applyFont="1"/>
    <xf numFmtId="171" fontId="0" fillId="0" borderId="0" xfId="0" applyNumberFormat="1"/>
    <xf numFmtId="14" fontId="0" fillId="0" borderId="0" xfId="0" applyNumberFormat="1"/>
    <xf numFmtId="0" fontId="21" fillId="0" borderId="0" xfId="0" applyFont="1"/>
    <xf numFmtId="0" fontId="21" fillId="2" borderId="0" xfId="0" applyFont="1" applyFill="1"/>
    <xf numFmtId="168" fontId="0" fillId="2" borderId="0" xfId="0" applyNumberFormat="1" applyFill="1"/>
    <xf numFmtId="44" fontId="0" fillId="2" borderId="0" xfId="0" applyNumberFormat="1" applyFill="1"/>
    <xf numFmtId="168" fontId="22" fillId="2" borderId="0" xfId="0" applyNumberFormat="1" applyFont="1" applyFill="1"/>
    <xf numFmtId="10" fontId="0" fillId="0" borderId="0" xfId="3" applyNumberFormat="1" applyFont="1"/>
    <xf numFmtId="10" fontId="6" fillId="0" borderId="0" xfId="3" applyNumberFormat="1" applyFont="1"/>
    <xf numFmtId="2" fontId="0" fillId="2" borderId="0" xfId="0" applyNumberFormat="1" applyFill="1"/>
    <xf numFmtId="0" fontId="23" fillId="0" borderId="0" xfId="0" applyFont="1"/>
    <xf numFmtId="8" fontId="23" fillId="0" borderId="0" xfId="0" applyNumberFormat="1" applyFont="1"/>
    <xf numFmtId="0" fontId="25" fillId="0" borderId="0" xfId="0" applyFont="1"/>
    <xf numFmtId="10" fontId="25" fillId="0" borderId="0" xfId="0" applyNumberFormat="1" applyFont="1"/>
    <xf numFmtId="10" fontId="25" fillId="0" borderId="0" xfId="0" applyNumberFormat="1" applyFont="1" applyAlignment="1">
      <alignment horizontal="center"/>
    </xf>
    <xf numFmtId="0" fontId="0" fillId="7" borderId="0" xfId="0" applyFill="1"/>
    <xf numFmtId="0" fontId="6" fillId="2" borderId="0" xfId="0" applyFont="1" applyFill="1"/>
    <xf numFmtId="10" fontId="0" fillId="2" borderId="0" xfId="0" applyNumberFormat="1" applyFill="1"/>
    <xf numFmtId="10" fontId="5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 vertical="top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3" fillId="7" borderId="9" xfId="0" applyFont="1" applyFill="1" applyBorder="1" applyAlignment="1">
      <alignment horizontal="center"/>
    </xf>
    <xf numFmtId="10" fontId="23" fillId="7" borderId="9" xfId="0" applyNumberFormat="1" applyFont="1" applyFill="1" applyBorder="1" applyAlignment="1">
      <alignment horizontal="center"/>
    </xf>
    <xf numFmtId="0" fontId="23" fillId="7" borderId="0" xfId="0" applyFont="1" applyFill="1" applyAlignment="1">
      <alignment horizontal="center"/>
    </xf>
    <xf numFmtId="0" fontId="24" fillId="7" borderId="9" xfId="0" applyFont="1" applyFill="1" applyBorder="1" applyAlignment="1">
      <alignment horizontal="center"/>
    </xf>
    <xf numFmtId="10" fontId="24" fillId="7" borderId="9" xfId="0" applyNumberFormat="1" applyFont="1" applyFill="1" applyBorder="1" applyAlignment="1">
      <alignment horizontal="center"/>
    </xf>
    <xf numFmtId="10" fontId="0" fillId="7" borderId="9" xfId="0" applyNumberFormat="1" applyFill="1" applyBorder="1"/>
    <xf numFmtId="9" fontId="0" fillId="7" borderId="0" xfId="0" applyNumberFormat="1" applyFill="1"/>
    <xf numFmtId="10" fontId="0" fillId="7" borderId="0" xfId="3" applyNumberFormat="1" applyFont="1" applyFill="1" applyBorder="1"/>
    <xf numFmtId="9" fontId="6" fillId="0" borderId="0" xfId="1" applyNumberFormat="1"/>
    <xf numFmtId="0" fontId="0" fillId="0" borderId="0" xfId="0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vertical="center"/>
    </xf>
    <xf numFmtId="10" fontId="16" fillId="3" borderId="9" xfId="0" applyNumberFormat="1" applyFont="1" applyFill="1" applyBorder="1" applyAlignment="1">
      <alignment horizontal="center" vertical="center"/>
    </xf>
    <xf numFmtId="9" fontId="16" fillId="3" borderId="9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5" fillId="0" borderId="0" xfId="1" applyFont="1"/>
    <xf numFmtId="0" fontId="6" fillId="0" borderId="0" xfId="1" applyAlignment="1">
      <alignment horizontal="right"/>
    </xf>
    <xf numFmtId="0" fontId="6" fillId="8" borderId="0" xfId="1" applyFill="1"/>
    <xf numFmtId="168" fontId="6" fillId="0" borderId="0" xfId="1" applyNumberForma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2" xfId="0" applyFont="1" applyBorder="1"/>
    <xf numFmtId="166" fontId="23" fillId="0" borderId="0" xfId="0" applyNumberFormat="1" applyFont="1"/>
    <xf numFmtId="0" fontId="23" fillId="0" borderId="1" xfId="0" applyFont="1" applyBorder="1"/>
    <xf numFmtId="166" fontId="23" fillId="0" borderId="1" xfId="0" applyNumberFormat="1" applyFont="1" applyBorder="1"/>
    <xf numFmtId="167" fontId="23" fillId="0" borderId="0" xfId="0" applyNumberFormat="1" applyFont="1"/>
    <xf numFmtId="167" fontId="23" fillId="0" borderId="1" xfId="0" applyNumberFormat="1" applyFont="1" applyBorder="1"/>
    <xf numFmtId="0" fontId="0" fillId="8" borderId="0" xfId="0" applyFill="1" applyAlignment="1">
      <alignment horizontal="left" vertical="top" wrapText="1"/>
    </xf>
    <xf numFmtId="0" fontId="0" fillId="8" borderId="0" xfId="0" applyFill="1"/>
    <xf numFmtId="14" fontId="21" fillId="0" borderId="0" xfId="0" applyNumberFormat="1" applyFont="1"/>
    <xf numFmtId="0" fontId="37" fillId="0" borderId="0" xfId="0" applyFont="1"/>
    <xf numFmtId="10" fontId="4" fillId="0" borderId="0" xfId="3" applyNumberFormat="1" applyFont="1"/>
    <xf numFmtId="0" fontId="0" fillId="0" borderId="10" xfId="0" applyBorder="1"/>
    <xf numFmtId="0" fontId="36" fillId="0" borderId="11" xfId="0" applyFont="1" applyBorder="1" applyAlignment="1">
      <alignment horizontal="center"/>
    </xf>
    <xf numFmtId="0" fontId="36" fillId="0" borderId="11" xfId="0" applyFont="1" applyBorder="1" applyAlignment="1">
      <alignment horizontal="centerContinuous"/>
    </xf>
    <xf numFmtId="0" fontId="0" fillId="0" borderId="1" xfId="0" applyBorder="1"/>
    <xf numFmtId="0" fontId="26" fillId="0" borderId="2" xfId="1" applyFont="1" applyBorder="1"/>
    <xf numFmtId="0" fontId="27" fillId="0" borderId="0" xfId="1" applyFont="1"/>
    <xf numFmtId="9" fontId="27" fillId="0" borderId="0" xfId="1" applyNumberFormat="1" applyFont="1"/>
    <xf numFmtId="9" fontId="0" fillId="0" borderId="0" xfId="8" applyFont="1"/>
    <xf numFmtId="10" fontId="0" fillId="0" borderId="0" xfId="8" applyNumberFormat="1" applyFont="1"/>
    <xf numFmtId="0" fontId="25" fillId="0" borderId="0" xfId="1" applyFont="1"/>
    <xf numFmtId="10" fontId="6" fillId="0" borderId="0" xfId="1" applyNumberFormat="1"/>
    <xf numFmtId="10" fontId="6" fillId="3" borderId="0" xfId="1" applyNumberFormat="1" applyFill="1"/>
    <xf numFmtId="0" fontId="29" fillId="0" borderId="0" xfId="1" applyFont="1"/>
    <xf numFmtId="167" fontId="0" fillId="0" borderId="0" xfId="8" applyNumberFormat="1" applyFont="1"/>
    <xf numFmtId="0" fontId="31" fillId="11" borderId="0" xfId="1" applyFont="1" applyFill="1"/>
    <xf numFmtId="0" fontId="5" fillId="11" borderId="0" xfId="1" applyFont="1" applyFill="1"/>
    <xf numFmtId="10" fontId="5" fillId="11" borderId="0" xfId="8" applyNumberFormat="1" applyFont="1" applyFill="1"/>
    <xf numFmtId="0" fontId="27" fillId="0" borderId="1" xfId="1" applyFont="1" applyBorder="1"/>
    <xf numFmtId="0" fontId="26" fillId="0" borderId="1" xfId="1" applyFont="1" applyBorder="1"/>
    <xf numFmtId="0" fontId="28" fillId="0" borderId="0" xfId="1" applyFont="1"/>
    <xf numFmtId="172" fontId="6" fillId="0" borderId="0" xfId="1" applyNumberFormat="1" applyAlignment="1">
      <alignment horizontal="right"/>
    </xf>
    <xf numFmtId="0" fontId="32" fillId="10" borderId="0" xfId="1" applyFont="1" applyFill="1"/>
    <xf numFmtId="2" fontId="5" fillId="10" borderId="0" xfId="1" applyNumberFormat="1" applyFont="1" applyFill="1"/>
    <xf numFmtId="0" fontId="5" fillId="0" borderId="0" xfId="1" applyFont="1" applyAlignment="1">
      <alignment horizontal="right"/>
    </xf>
    <xf numFmtId="0" fontId="5" fillId="12" borderId="0" xfId="1" applyFont="1" applyFill="1"/>
    <xf numFmtId="168" fontId="5" fillId="12" borderId="0" xfId="1" applyNumberFormat="1" applyFont="1" applyFill="1"/>
    <xf numFmtId="10" fontId="5" fillId="12" borderId="0" xfId="8" applyNumberFormat="1" applyFont="1" applyFill="1"/>
    <xf numFmtId="0" fontId="5" fillId="2" borderId="0" xfId="1" applyFont="1" applyFill="1"/>
    <xf numFmtId="0" fontId="26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168" fontId="5" fillId="0" borderId="0" xfId="1" applyNumberFormat="1" applyFont="1"/>
    <xf numFmtId="0" fontId="26" fillId="10" borderId="9" xfId="1" applyFont="1" applyFill="1" applyBorder="1"/>
    <xf numFmtId="168" fontId="5" fillId="10" borderId="9" xfId="1" applyNumberFormat="1" applyFont="1" applyFill="1" applyBorder="1"/>
    <xf numFmtId="168" fontId="6" fillId="0" borderId="0" xfId="1" applyNumberFormat="1" applyAlignment="1">
      <alignment horizontal="right"/>
    </xf>
    <xf numFmtId="0" fontId="26" fillId="10" borderId="0" xfId="1" applyFont="1" applyFill="1"/>
    <xf numFmtId="168" fontId="5" fillId="10" borderId="0" xfId="1" applyNumberFormat="1" applyFont="1" applyFill="1"/>
    <xf numFmtId="0" fontId="5" fillId="10" borderId="9" xfId="1" applyFont="1" applyFill="1" applyBorder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10" fontId="6" fillId="12" borderId="0" xfId="0" applyNumberFormat="1" applyFont="1" applyFill="1"/>
    <xf numFmtId="10" fontId="0" fillId="12" borderId="0" xfId="0" applyNumberFormat="1" applyFill="1"/>
    <xf numFmtId="9" fontId="6" fillId="12" borderId="0" xfId="0" applyNumberFormat="1" applyFont="1" applyFill="1"/>
    <xf numFmtId="9" fontId="6" fillId="12" borderId="0" xfId="1" applyNumberFormat="1" applyFill="1"/>
    <xf numFmtId="9" fontId="0" fillId="12" borderId="0" xfId="0" applyNumberFormat="1" applyFill="1"/>
    <xf numFmtId="0" fontId="5" fillId="0" borderId="0" xfId="0" applyFont="1" applyAlignment="1">
      <alignment horizontal="center" vertical="center"/>
    </xf>
    <xf numFmtId="0" fontId="0" fillId="9" borderId="0" xfId="0" applyFill="1"/>
    <xf numFmtId="0" fontId="5" fillId="9" borderId="0" xfId="0" applyFont="1" applyFill="1"/>
    <xf numFmtId="168" fontId="0" fillId="9" borderId="0" xfId="0" applyNumberFormat="1" applyFill="1"/>
    <xf numFmtId="10" fontId="13" fillId="0" borderId="0" xfId="1" applyNumberFormat="1" applyFont="1"/>
    <xf numFmtId="10" fontId="5" fillId="0" borderId="0" xfId="1" applyNumberFormat="1" applyFont="1"/>
    <xf numFmtId="166" fontId="5" fillId="0" borderId="0" xfId="1" applyNumberFormat="1" applyFont="1"/>
    <xf numFmtId="0" fontId="5" fillId="0" borderId="9" xfId="1" applyFont="1" applyBorder="1"/>
    <xf numFmtId="168" fontId="5" fillId="0" borderId="9" xfId="1" applyNumberFormat="1" applyFont="1" applyBorder="1"/>
    <xf numFmtId="0" fontId="38" fillId="0" borderId="0" xfId="1" applyFont="1"/>
    <xf numFmtId="0" fontId="6" fillId="2" borderId="0" xfId="1" applyFill="1"/>
    <xf numFmtId="0" fontId="30" fillId="2" borderId="0" xfId="1" applyFont="1" applyFill="1"/>
    <xf numFmtId="167" fontId="0" fillId="0" borderId="0" xfId="8" applyNumberFormat="1" applyFont="1" applyFill="1"/>
    <xf numFmtId="10" fontId="6" fillId="2" borderId="0" xfId="1" applyNumberFormat="1" applyFill="1"/>
    <xf numFmtId="2" fontId="4" fillId="0" borderId="0" xfId="2" applyNumberFormat="1"/>
    <xf numFmtId="0" fontId="2" fillId="0" borderId="0" xfId="2" applyFont="1"/>
    <xf numFmtId="0" fontId="1" fillId="0" borderId="0" xfId="2" applyFont="1"/>
    <xf numFmtId="0" fontId="20" fillId="5" borderId="3" xfId="0" applyFont="1" applyFill="1" applyBorder="1" applyAlignment="1">
      <alignment horizontal="center" vertical="center"/>
    </xf>
  </cellXfs>
  <cellStyles count="9">
    <cellStyle name="Comma 2" xfId="6" xr:uid="{87785A58-1213-B740-AEE4-488C845B55B0}"/>
    <cellStyle name="Currency 2" xfId="5" xr:uid="{641134B3-38C1-B648-8DD0-EE484E3D9E07}"/>
    <cellStyle name="Normal" xfId="0" builtinId="0"/>
    <cellStyle name="Normal 2" xfId="1" xr:uid="{63B5F89A-50B3-6D42-BFFC-728EC44C2C4D}"/>
    <cellStyle name="Normal 3" xfId="2" xr:uid="{E7B784F0-EE8C-7844-B29D-7BAF50E7B6F6}"/>
    <cellStyle name="Normal 4" xfId="4" xr:uid="{343DAFFB-38F1-1647-9BAA-287CCAD436AD}"/>
    <cellStyle name="Percent" xfId="3" builtinId="5"/>
    <cellStyle name="Percent 2" xfId="7" xr:uid="{9DF2A1D8-5E70-9641-9928-A3AE7881F908}"/>
    <cellStyle name="Percent 3" xfId="8" xr:uid="{0C59E3DD-763E-A74E-ACEB-AD81D2397B20}"/>
  </cellStyles>
  <dxfs count="0"/>
  <tableStyles count="0" defaultTableStyle="TableStyleMedium9"/>
  <colors>
    <mruColors>
      <color rgb="FF1A7FFA"/>
      <color rgb="FF9D0405"/>
      <color rgb="FFA22B19"/>
      <color rgb="FFE4C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'Company_Income statement'!$A$19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statement'!$B$19:$K$19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F85-96F3-456EBE42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142111"/>
        <c:axId val="924781935"/>
      </c:barChart>
      <c:catAx>
        <c:axId val="10501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1935"/>
        <c:crosses val="autoZero"/>
        <c:auto val="1"/>
        <c:lblAlgn val="ctr"/>
        <c:lblOffset val="100"/>
        <c:noMultiLvlLbl val="0"/>
      </c:catAx>
      <c:valAx>
        <c:axId val="924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421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Main Indirect Cost Percentage in Total Revenue</a:t>
            </a:r>
          </a:p>
        </c:rich>
      </c:tx>
      <c:layout>
        <c:manualLayout>
          <c:xMode val="edge"/>
          <c:yMode val="edge"/>
          <c:x val="0.16880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Income Statenment'!$A$13</c:f>
              <c:strCache>
                <c:ptCount val="1"/>
                <c:pt idx="0">
                  <c:v>Selling General &amp;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Statenment'!$B$13:$K$13</c:f>
              <c:numCache>
                <c:formatCode>0%</c:formatCode>
                <c:ptCount val="10"/>
                <c:pt idx="0">
                  <c:v>0.30611958716625531</c:v>
                </c:pt>
                <c:pt idx="1">
                  <c:v>0.29535456269927757</c:v>
                </c:pt>
                <c:pt idx="2">
                  <c:v>0.30258012957730401</c:v>
                </c:pt>
                <c:pt idx="3">
                  <c:v>0.2774377521212964</c:v>
                </c:pt>
                <c:pt idx="4">
                  <c:v>0.28018312622629171</c:v>
                </c:pt>
                <c:pt idx="5">
                  <c:v>0.27628982238511418</c:v>
                </c:pt>
                <c:pt idx="6">
                  <c:v>0.27026895282662472</c:v>
                </c:pt>
                <c:pt idx="7">
                  <c:v>0.26741257386418676</c:v>
                </c:pt>
                <c:pt idx="8">
                  <c:v>0.26295921087709945</c:v>
                </c:pt>
                <c:pt idx="9">
                  <c:v>0.26084071495528899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476B-A26B-EF0BFE3BFF32}"/>
            </c:ext>
          </c:extLst>
        </c:ser>
        <c:ser>
          <c:idx val="1"/>
          <c:order val="1"/>
          <c:tx>
            <c:strRef>
              <c:f>'Common size Income Statenment'!$A$14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Statenment'!$B$14:$K$14</c:f>
              <c:numCache>
                <c:formatCode>0%</c:formatCode>
                <c:ptCount val="10"/>
                <c:pt idx="0">
                  <c:v>0.1228825443123177</c:v>
                </c:pt>
                <c:pt idx="1">
                  <c:v>0.11666733933352168</c:v>
                </c:pt>
                <c:pt idx="2">
                  <c:v>0.13228872334960184</c:v>
                </c:pt>
                <c:pt idx="3">
                  <c:v>0.12691612185283072</c:v>
                </c:pt>
                <c:pt idx="4">
                  <c:v>0.14338783518639633</c:v>
                </c:pt>
                <c:pt idx="5">
                  <c:v>0.14587955528860888</c:v>
                </c:pt>
                <c:pt idx="6">
                  <c:v>0.14922190131490756</c:v>
                </c:pt>
                <c:pt idx="7">
                  <c:v>0.14942361716555264</c:v>
                </c:pt>
                <c:pt idx="8">
                  <c:v>0.16650493201812849</c:v>
                </c:pt>
                <c:pt idx="9">
                  <c:v>0.16205512781353024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C-476B-A26B-EF0BFE3B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662495"/>
        <c:axId val="878983583"/>
      </c:barChart>
      <c:catAx>
        <c:axId val="8806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83583"/>
        <c:crosses val="autoZero"/>
        <c:auto val="1"/>
        <c:lblAlgn val="ctr"/>
        <c:lblOffset val="100"/>
        <c:noMultiLvlLbl val="0"/>
      </c:catAx>
      <c:valAx>
        <c:axId val="878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Income Statenment'!$A$11</c:f>
              <c:strCache>
                <c:ptCount val="1"/>
                <c:pt idx="0">
                  <c:v>Direct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Statenment'!$B$11:$K$11</c:f>
              <c:numCache>
                <c:formatCode>0%</c:formatCode>
                <c:ptCount val="10"/>
                <c:pt idx="0">
                  <c:v>0.31329930446488669</c:v>
                </c:pt>
                <c:pt idx="1">
                  <c:v>0.30600960568268959</c:v>
                </c:pt>
                <c:pt idx="2">
                  <c:v>0.30733224876559068</c:v>
                </c:pt>
                <c:pt idx="3">
                  <c:v>0.30164139657810546</c:v>
                </c:pt>
                <c:pt idx="4">
                  <c:v>0.33164159581425767</c:v>
                </c:pt>
                <c:pt idx="5">
                  <c:v>0.33207487037422928</c:v>
                </c:pt>
                <c:pt idx="6">
                  <c:v>0.33580716313871728</c:v>
                </c:pt>
                <c:pt idx="7">
                  <c:v>0.34421921921921922</c:v>
                </c:pt>
                <c:pt idx="8">
                  <c:v>0.31836843508397761</c:v>
                </c:pt>
                <c:pt idx="9">
                  <c:v>0.32744910103957109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BD44-8A72-2B572EAE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60832"/>
        <c:axId val="2030791920"/>
      </c:barChart>
      <c:catAx>
        <c:axId val="20304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1920"/>
        <c:crosses val="autoZero"/>
        <c:auto val="1"/>
        <c:lblAlgn val="ctr"/>
        <c:lblOffset val="100"/>
        <c:noMultiLvlLbl val="0"/>
      </c:catAx>
      <c:valAx>
        <c:axId val="20307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Income Statenment'!$A$13</c:f>
              <c:strCache>
                <c:ptCount val="1"/>
                <c:pt idx="0">
                  <c:v>Selling General &amp;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Statenment'!$B$13:$K$13</c:f>
              <c:numCache>
                <c:formatCode>0%</c:formatCode>
                <c:ptCount val="10"/>
                <c:pt idx="0">
                  <c:v>0.30611958716625531</c:v>
                </c:pt>
                <c:pt idx="1">
                  <c:v>0.29535456269927757</c:v>
                </c:pt>
                <c:pt idx="2">
                  <c:v>0.30258012957730401</c:v>
                </c:pt>
                <c:pt idx="3">
                  <c:v>0.2774377521212964</c:v>
                </c:pt>
                <c:pt idx="4">
                  <c:v>0.28018312622629171</c:v>
                </c:pt>
                <c:pt idx="5">
                  <c:v>0.27628982238511418</c:v>
                </c:pt>
                <c:pt idx="6">
                  <c:v>0.27026895282662472</c:v>
                </c:pt>
                <c:pt idx="7">
                  <c:v>0.26741257386418676</c:v>
                </c:pt>
                <c:pt idx="8">
                  <c:v>0.26295921087709945</c:v>
                </c:pt>
                <c:pt idx="9">
                  <c:v>0.26084071495528899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4-DF4E-B210-069A43CD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848064"/>
        <c:axId val="2037063376"/>
      </c:barChart>
      <c:catAx>
        <c:axId val="20438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63376"/>
        <c:crosses val="autoZero"/>
        <c:auto val="1"/>
        <c:lblAlgn val="ctr"/>
        <c:lblOffset val="100"/>
        <c:noMultiLvlLbl val="0"/>
      </c:catAx>
      <c:valAx>
        <c:axId val="2037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</a:t>
            </a:r>
            <a:r>
              <a:rPr lang="en-US" sz="1800" b="1" baseline="0">
                <a:solidFill>
                  <a:schemeClr val="tx1"/>
                </a:solidFill>
              </a:rPr>
              <a:t> Revenue vs. Sales Revenue Growth Rate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Income Statement'!$B$21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30-0945-89EA-4B1BF0730BCD}"/>
              </c:ext>
            </c:extLst>
          </c:dPt>
          <c:dPt>
            <c:idx val="11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0-0945-89EA-4B1BF0730BCD}"/>
              </c:ext>
            </c:extLst>
          </c:dPt>
          <c:dPt>
            <c:idx val="12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30-0945-89EA-4B1BF0730BCD}"/>
              </c:ext>
            </c:extLst>
          </c:dPt>
          <c:dPt>
            <c:idx val="13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0-0945-89EA-4B1BF0730BCD}"/>
              </c:ext>
            </c:extLst>
          </c:dPt>
          <c:dPt>
            <c:idx val="14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30-0945-89EA-4B1BF0730BCD}"/>
              </c:ext>
            </c:extLst>
          </c:dPt>
          <c:dPt>
            <c:idx val="15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0-0945-89EA-4B1BF0730BCD}"/>
              </c:ext>
            </c:extLst>
          </c:dPt>
          <c:dPt>
            <c:idx val="16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30-0945-89EA-4B1BF0730BCD}"/>
              </c:ext>
            </c:extLst>
          </c:dPt>
          <c:dPt>
            <c:idx val="17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0-0945-89EA-4B1BF0730BCD}"/>
              </c:ext>
            </c:extLst>
          </c:dPt>
          <c:dPt>
            <c:idx val="18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C30-0945-89EA-4B1BF0730BCD}"/>
              </c:ext>
            </c:extLst>
          </c:dPt>
          <c:dPt>
            <c:idx val="19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30-0945-89EA-4B1BF0730BCD}"/>
              </c:ext>
            </c:extLst>
          </c:dPt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Statement'!$C$20:$V$20</c:f>
              <c:numCache>
                <c:formatCode>"$"#,##0.00</c:formatCode>
                <c:ptCount val="2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  <c:pt idx="10">
                  <c:v>101114295</c:v>
                </c:pt>
                <c:pt idx="11">
                  <c:v>107686724.175</c:v>
                </c:pt>
                <c:pt idx="12">
                  <c:v>113071060.38375001</c:v>
                </c:pt>
                <c:pt idx="13">
                  <c:v>118724613.40293752</c:v>
                </c:pt>
                <c:pt idx="14">
                  <c:v>124660844.0730844</c:v>
                </c:pt>
                <c:pt idx="15">
                  <c:v>130893886.27673863</c:v>
                </c:pt>
                <c:pt idx="16">
                  <c:v>137438580.59057558</c:v>
                </c:pt>
                <c:pt idx="17">
                  <c:v>144310509.62010437</c:v>
                </c:pt>
                <c:pt idx="18">
                  <c:v>151526035.10110959</c:v>
                </c:pt>
                <c:pt idx="19">
                  <c:v>159102336.85616508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0-0945-89EA-4B1BF073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579888"/>
        <c:axId val="2143758144"/>
      </c:barChart>
      <c:lineChart>
        <c:grouping val="standard"/>
        <c:varyColors val="0"/>
        <c:ser>
          <c:idx val="1"/>
          <c:order val="1"/>
          <c:tx>
            <c:strRef>
              <c:f>'Projected Income Statement'!$B$3</c:f>
              <c:strCache>
                <c:ptCount val="1"/>
                <c:pt idx="0">
                  <c:v>Sales Revenue Growth Rate 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C30-0945-89EA-4B1BF0730BCD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30-0945-89EA-4B1BF0730BC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C30-0945-89EA-4B1BF0730BC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30-0945-89EA-4B1BF0730BCD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C30-0945-89EA-4B1BF0730BCD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C30-0945-89EA-4B1BF0730BCD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C30-0945-89EA-4B1BF0730BCD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30-0945-89EA-4B1BF0730BC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C30-0945-89EA-4B1BF0730BCD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30-0945-89EA-4B1BF0730BC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C30-0945-89EA-4B1BF0730BCD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30-0945-89EA-4B1BF0730BC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C30-0945-89EA-4B1BF0730BCD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30-0945-89EA-4B1BF0730BCD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C30-0945-89EA-4B1BF0730BCD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30-0945-89EA-4B1BF0730BCD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30-0945-89EA-4B1BF0730BCD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30-0945-89EA-4B1BF0730BCD}"/>
              </c:ext>
            </c:extLst>
          </c:dPt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Statement'!$C$3:$V$3</c:f>
              <c:numCache>
                <c:formatCode>0.00%</c:formatCode>
                <c:ptCount val="20"/>
                <c:pt idx="1">
                  <c:v>4.2335090868297058E-2</c:v>
                </c:pt>
                <c:pt idx="2">
                  <c:v>-5.7270856035839687E-2</c:v>
                </c:pt>
                <c:pt idx="3">
                  <c:v>2.5915460798584353E-2</c:v>
                </c:pt>
                <c:pt idx="4">
                  <c:v>6.3430240645430513E-2</c:v>
                </c:pt>
                <c:pt idx="5">
                  <c:v>6.7115761935905821E-2</c:v>
                </c:pt>
                <c:pt idx="6">
                  <c:v>5.8592074134908865E-3</c:v>
                </c:pt>
                <c:pt idx="7">
                  <c:v>6.3978357035791317E-3</c:v>
                </c:pt>
                <c:pt idx="8">
                  <c:v>0.13551051051051052</c:v>
                </c:pt>
                <c:pt idx="9">
                  <c:v>1.2455345241268996E-2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0-0945-89EA-4B1BF073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7216"/>
        <c:axId val="1785324384"/>
      </c:lineChart>
      <c:catAx>
        <c:axId val="15095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8144"/>
        <c:crosses val="autoZero"/>
        <c:auto val="1"/>
        <c:lblAlgn val="ctr"/>
        <c:lblOffset val="100"/>
        <c:noMultiLvlLbl val="0"/>
      </c:catAx>
      <c:valAx>
        <c:axId val="21437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Revenue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($)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79888"/>
        <c:crosses val="autoZero"/>
        <c:crossBetween val="between"/>
      </c:valAx>
      <c:valAx>
        <c:axId val="178532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Rate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(%)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07216"/>
        <c:crosses val="max"/>
        <c:crossBetween val="between"/>
      </c:valAx>
      <c:catAx>
        <c:axId val="178540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32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Revenue vs. Direct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Income Statement'!$B$21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Statement'!$C$21:$V$21</c:f>
              <c:numCache>
                <c:formatCode>"$"#,##0.00</c:formatCode>
                <c:ptCount val="2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  <c:pt idx="10">
                  <c:v>101114295</c:v>
                </c:pt>
                <c:pt idx="11">
                  <c:v>107686724.175</c:v>
                </c:pt>
                <c:pt idx="12">
                  <c:v>113071060.38375001</c:v>
                </c:pt>
                <c:pt idx="13">
                  <c:v>118724613.40293752</c:v>
                </c:pt>
                <c:pt idx="14">
                  <c:v>124660844.0730844</c:v>
                </c:pt>
                <c:pt idx="15">
                  <c:v>130893886.27673863</c:v>
                </c:pt>
                <c:pt idx="16">
                  <c:v>137438580.59057558</c:v>
                </c:pt>
                <c:pt idx="17">
                  <c:v>144310509.62010437</c:v>
                </c:pt>
                <c:pt idx="18">
                  <c:v>151526035.10110959</c:v>
                </c:pt>
                <c:pt idx="19">
                  <c:v>159102336.85616508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614C-8F6C-4335D089E5B2}"/>
            </c:ext>
          </c:extLst>
        </c:ser>
        <c:ser>
          <c:idx val="1"/>
          <c:order val="1"/>
          <c:tx>
            <c:strRef>
              <c:f>'Projected Income Statement'!$B$22</c:f>
              <c:strCache>
                <c:ptCount val="1"/>
                <c:pt idx="0">
                  <c:v>Direct Costs(Cost of Goods Sold (COGS))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Statement'!$C$22:$V$22</c:f>
              <c:numCache>
                <c:formatCode>"$"#,##0.00</c:formatCode>
                <c:ptCount val="20"/>
                <c:pt idx="0">
                  <c:v>22342000</c:v>
                </c:pt>
                <c:pt idx="1">
                  <c:v>22746000</c:v>
                </c:pt>
                <c:pt idx="2">
                  <c:v>21536000</c:v>
                </c:pt>
                <c:pt idx="3">
                  <c:v>21685000</c:v>
                </c:pt>
                <c:pt idx="4">
                  <c:v>25354000</c:v>
                </c:pt>
                <c:pt idx="5">
                  <c:v>27091000</c:v>
                </c:pt>
                <c:pt idx="6">
                  <c:v>27556000</c:v>
                </c:pt>
                <c:pt idx="7">
                  <c:v>28427000</c:v>
                </c:pt>
                <c:pt idx="8">
                  <c:v>29855000</c:v>
                </c:pt>
                <c:pt idx="9">
                  <c:v>31089000</c:v>
                </c:pt>
                <c:pt idx="10">
                  <c:v>33367717.350000001</c:v>
                </c:pt>
                <c:pt idx="11">
                  <c:v>35536618.977750003</c:v>
                </c:pt>
                <c:pt idx="12">
                  <c:v>36182739.322800003</c:v>
                </c:pt>
                <c:pt idx="13">
                  <c:v>37991876.288940005</c:v>
                </c:pt>
                <c:pt idx="14">
                  <c:v>39891470.103387006</c:v>
                </c:pt>
                <c:pt idx="15">
                  <c:v>41886043.60855636</c:v>
                </c:pt>
                <c:pt idx="16">
                  <c:v>42605959.983078428</c:v>
                </c:pt>
                <c:pt idx="17">
                  <c:v>44736257.982232355</c:v>
                </c:pt>
                <c:pt idx="18">
                  <c:v>46973070.881343976</c:v>
                </c:pt>
                <c:pt idx="19">
                  <c:v>49321724.425411172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5-614C-8F6C-4335D089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226128"/>
        <c:axId val="2138517744"/>
      </c:barChart>
      <c:lineChart>
        <c:grouping val="standard"/>
        <c:varyColors val="0"/>
        <c:ser>
          <c:idx val="2"/>
          <c:order val="2"/>
          <c:tx>
            <c:strRef>
              <c:f>'Projected Income Statement'!$B$4</c:f>
              <c:strCache>
                <c:ptCount val="1"/>
                <c:pt idx="0">
                  <c:v>Direct Cost Rate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Statement'!$C$4:$V$4</c:f>
              <c:numCache>
                <c:formatCode>0%</c:formatCode>
                <c:ptCount val="20"/>
                <c:pt idx="0">
                  <c:v>0.31329930446488669</c:v>
                </c:pt>
                <c:pt idx="1">
                  <c:v>0.30600960568268959</c:v>
                </c:pt>
                <c:pt idx="2">
                  <c:v>0.30733224876559068</c:v>
                </c:pt>
                <c:pt idx="3">
                  <c:v>0.30164139657810546</c:v>
                </c:pt>
                <c:pt idx="4">
                  <c:v>0.33164159581425767</c:v>
                </c:pt>
                <c:pt idx="5">
                  <c:v>0.33207487037422928</c:v>
                </c:pt>
                <c:pt idx="6">
                  <c:v>0.33580716313871728</c:v>
                </c:pt>
                <c:pt idx="7">
                  <c:v>0.34421921921921922</c:v>
                </c:pt>
                <c:pt idx="8">
                  <c:v>0.31836843508397761</c:v>
                </c:pt>
                <c:pt idx="9">
                  <c:v>0.32744910103957109</c:v>
                </c:pt>
                <c:pt idx="10">
                  <c:v>0.33</c:v>
                </c:pt>
                <c:pt idx="11">
                  <c:v>0.33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5-614C-8F6C-4335D089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92976"/>
        <c:axId val="1836474944"/>
      </c:lineChart>
      <c:catAx>
        <c:axId val="179422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7744"/>
        <c:crosses val="autoZero"/>
        <c:auto val="1"/>
        <c:lblAlgn val="ctr"/>
        <c:lblOffset val="100"/>
        <c:noMultiLvlLbl val="0"/>
      </c:catAx>
      <c:valAx>
        <c:axId val="2138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26128"/>
        <c:crosses val="autoZero"/>
        <c:crossBetween val="between"/>
      </c:valAx>
      <c:valAx>
        <c:axId val="183647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Direct Costs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2976"/>
        <c:crosses val="max"/>
        <c:crossBetween val="between"/>
      </c:valAx>
      <c:catAx>
        <c:axId val="213329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Revenue vs. Research &amp; Development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'Projected Income Statement'!$B$21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Statement'!$C$21:$V$21</c:f>
              <c:numCache>
                <c:formatCode>"$"#,##0.00</c:formatCode>
                <c:ptCount val="2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  <c:pt idx="10">
                  <c:v>101114295</c:v>
                </c:pt>
                <c:pt idx="11">
                  <c:v>107686724.175</c:v>
                </c:pt>
                <c:pt idx="12">
                  <c:v>113071060.38375001</c:v>
                </c:pt>
                <c:pt idx="13">
                  <c:v>118724613.40293752</c:v>
                </c:pt>
                <c:pt idx="14">
                  <c:v>124660844.0730844</c:v>
                </c:pt>
                <c:pt idx="15">
                  <c:v>130893886.27673863</c:v>
                </c:pt>
                <c:pt idx="16">
                  <c:v>137438580.59057558</c:v>
                </c:pt>
                <c:pt idx="17">
                  <c:v>144310509.62010437</c:v>
                </c:pt>
                <c:pt idx="18">
                  <c:v>151526035.10110959</c:v>
                </c:pt>
                <c:pt idx="19">
                  <c:v>159102336.85616508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D-9448-A9DF-5FE813463268}"/>
            </c:ext>
          </c:extLst>
        </c:ser>
        <c:ser>
          <c:idx val="0"/>
          <c:order val="1"/>
          <c:tx>
            <c:strRef>
              <c:f>'Projected Income Statement'!$B$25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Statement'!$C$25:$V$25</c:f>
              <c:numCache>
                <c:formatCode>"$"#,##0.00</c:formatCode>
                <c:ptCount val="20"/>
                <c:pt idx="0">
                  <c:v>8763000</c:v>
                </c:pt>
                <c:pt idx="1">
                  <c:v>8672000</c:v>
                </c:pt>
                <c:pt idx="2">
                  <c:v>9270000</c:v>
                </c:pt>
                <c:pt idx="3">
                  <c:v>9124000</c:v>
                </c:pt>
                <c:pt idx="4">
                  <c:v>10962000</c:v>
                </c:pt>
                <c:pt idx="5">
                  <c:v>11901000</c:v>
                </c:pt>
                <c:pt idx="6">
                  <c:v>12245000</c:v>
                </c:pt>
                <c:pt idx="7">
                  <c:v>12340000</c:v>
                </c:pt>
                <c:pt idx="8">
                  <c:v>15614000</c:v>
                </c:pt>
                <c:pt idx="9">
                  <c:v>15386000</c:v>
                </c:pt>
                <c:pt idx="10">
                  <c:v>17189430.149999999</c:v>
                </c:pt>
                <c:pt idx="11">
                  <c:v>19383610.351499997</c:v>
                </c:pt>
                <c:pt idx="12">
                  <c:v>20352790.869075</c:v>
                </c:pt>
                <c:pt idx="13">
                  <c:v>21370430.412528753</c:v>
                </c:pt>
                <c:pt idx="14">
                  <c:v>23685560.373886038</c:v>
                </c:pt>
                <c:pt idx="15">
                  <c:v>24869838.392580342</c:v>
                </c:pt>
                <c:pt idx="16">
                  <c:v>26113330.31220936</c:v>
                </c:pt>
                <c:pt idx="17">
                  <c:v>28862101.924020872</c:v>
                </c:pt>
                <c:pt idx="18">
                  <c:v>30305207.020221915</c:v>
                </c:pt>
                <c:pt idx="19">
                  <c:v>31820467.371233013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9448-A9DF-5FE81346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086208"/>
        <c:axId val="2133114544"/>
      </c:barChart>
      <c:lineChart>
        <c:grouping val="standard"/>
        <c:varyColors val="0"/>
        <c:ser>
          <c:idx val="2"/>
          <c:order val="2"/>
          <c:tx>
            <c:strRef>
              <c:f>'Projected Income Statement'!$B$6</c:f>
              <c:strCache>
                <c:ptCount val="1"/>
                <c:pt idx="0">
                  <c:v>Research &amp; Development Rate 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Statement'!$C$6:$V$6</c:f>
              <c:numCache>
                <c:formatCode>0%</c:formatCode>
                <c:ptCount val="20"/>
                <c:pt idx="0">
                  <c:v>0.1228825443123177</c:v>
                </c:pt>
                <c:pt idx="1">
                  <c:v>0.11666733933352168</c:v>
                </c:pt>
                <c:pt idx="2">
                  <c:v>0.13228872334960184</c:v>
                </c:pt>
                <c:pt idx="3">
                  <c:v>0.12691612185283072</c:v>
                </c:pt>
                <c:pt idx="4">
                  <c:v>0.14338783518639633</c:v>
                </c:pt>
                <c:pt idx="5">
                  <c:v>0.14587955528860888</c:v>
                </c:pt>
                <c:pt idx="6">
                  <c:v>0.14922190131490756</c:v>
                </c:pt>
                <c:pt idx="7">
                  <c:v>0.14942361716555264</c:v>
                </c:pt>
                <c:pt idx="8">
                  <c:v>0.16650493201812849</c:v>
                </c:pt>
                <c:pt idx="9">
                  <c:v>0.16205512781353024</c:v>
                </c:pt>
                <c:pt idx="10">
                  <c:v>0.16999999999999998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0.19999999999999998</c:v>
                </c:pt>
                <c:pt idx="18">
                  <c:v>0.19999999999999998</c:v>
                </c:pt>
                <c:pt idx="19">
                  <c:v>0.19999999999999998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9448-A9DF-5FE81346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5503"/>
        <c:axId val="517733391"/>
      </c:lineChart>
      <c:catAx>
        <c:axId val="2133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14544"/>
        <c:crosses val="autoZero"/>
        <c:auto val="1"/>
        <c:lblAlgn val="ctr"/>
        <c:lblOffset val="100"/>
        <c:noMultiLvlLbl val="0"/>
      </c:catAx>
      <c:valAx>
        <c:axId val="2133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86208"/>
        <c:crosses val="autoZero"/>
        <c:crossBetween val="between"/>
      </c:valAx>
      <c:valAx>
        <c:axId val="517733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Rate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(%)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5503"/>
        <c:crosses val="max"/>
        <c:crossBetween val="between"/>
      </c:valAx>
      <c:catAx>
        <c:axId val="51773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73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Revenue vs. Gross Profit 2013 - 2032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Income Statement'!$B$21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Income Statement'!$C$18:$V$18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Statement'!$C$21:$V$21</c:f>
              <c:numCache>
                <c:formatCode>"$"#,##0.00</c:formatCode>
                <c:ptCount val="2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  <c:pt idx="10">
                  <c:v>101114295</c:v>
                </c:pt>
                <c:pt idx="11">
                  <c:v>107686724.175</c:v>
                </c:pt>
                <c:pt idx="12">
                  <c:v>113071060.38375001</c:v>
                </c:pt>
                <c:pt idx="13">
                  <c:v>118724613.40293752</c:v>
                </c:pt>
                <c:pt idx="14">
                  <c:v>124660844.0730844</c:v>
                </c:pt>
                <c:pt idx="15">
                  <c:v>130893886.27673863</c:v>
                </c:pt>
                <c:pt idx="16">
                  <c:v>137438580.59057558</c:v>
                </c:pt>
                <c:pt idx="17">
                  <c:v>144310509.62010437</c:v>
                </c:pt>
                <c:pt idx="18">
                  <c:v>151526035.10110959</c:v>
                </c:pt>
                <c:pt idx="19">
                  <c:v>159102336.85616508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F-CC49-B69A-A3D39101C7F8}"/>
            </c:ext>
          </c:extLst>
        </c:ser>
        <c:ser>
          <c:idx val="2"/>
          <c:order val="1"/>
          <c:tx>
            <c:strRef>
              <c:f>'Projected Income Statement'!$B$23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'Projected Income Statement'!$C$18:$V$18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Statement'!$C$23:$V$23</c:f>
              <c:numCache>
                <c:formatCode>"$"#,##0.00</c:formatCode>
                <c:ptCount val="20"/>
                <c:pt idx="0">
                  <c:v>48970000</c:v>
                </c:pt>
                <c:pt idx="1">
                  <c:v>51585000</c:v>
                </c:pt>
                <c:pt idx="2">
                  <c:v>48538000</c:v>
                </c:pt>
                <c:pt idx="3">
                  <c:v>50205000</c:v>
                </c:pt>
                <c:pt idx="4">
                  <c:v>51096000</c:v>
                </c:pt>
                <c:pt idx="5">
                  <c:v>54490000</c:v>
                </c:pt>
                <c:pt idx="6">
                  <c:v>54503000</c:v>
                </c:pt>
                <c:pt idx="7">
                  <c:v>54157000</c:v>
                </c:pt>
                <c:pt idx="8">
                  <c:v>63920000</c:v>
                </c:pt>
                <c:pt idx="9">
                  <c:v>63854000</c:v>
                </c:pt>
                <c:pt idx="10">
                  <c:v>67746577.650000006</c:v>
                </c:pt>
                <c:pt idx="11">
                  <c:v>72150105.197249994</c:v>
                </c:pt>
                <c:pt idx="12">
                  <c:v>76888321.060950011</c:v>
                </c:pt>
                <c:pt idx="13">
                  <c:v>80732737.113997519</c:v>
                </c:pt>
                <c:pt idx="14">
                  <c:v>84769373.969697386</c:v>
                </c:pt>
                <c:pt idx="15">
                  <c:v>89007842.668182269</c:v>
                </c:pt>
                <c:pt idx="16">
                  <c:v>94832620.607497156</c:v>
                </c:pt>
                <c:pt idx="17">
                  <c:v>99574251.63787201</c:v>
                </c:pt>
                <c:pt idx="18">
                  <c:v>104552964.21976562</c:v>
                </c:pt>
                <c:pt idx="19">
                  <c:v>109780612.43075392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F-CC49-B69A-A3D3910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368047"/>
        <c:axId val="1781121328"/>
      </c:barChart>
      <c:catAx>
        <c:axId val="4793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1328"/>
        <c:crosses val="autoZero"/>
        <c:auto val="1"/>
        <c:lblAlgn val="ctr"/>
        <c:lblOffset val="100"/>
        <c:noMultiLvlLbl val="0"/>
      </c:catAx>
      <c:valAx>
        <c:axId val="1781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Selling</a:t>
            </a:r>
            <a:r>
              <a:rPr lang="en-US" sz="1600" b="1" baseline="0">
                <a:solidFill>
                  <a:schemeClr val="tx1"/>
                </a:solidFill>
              </a:rPr>
              <a:t> General &amp; Admin Rate % vs. Research &amp; Development Rate % 2013 - 2032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'Projected Income Statement'!$B$5</c:f>
              <c:strCache>
                <c:ptCount val="1"/>
                <c:pt idx="0">
                  <c:v>Selling General &amp; Admin Rate (%)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Statement'!$C$5:$V$5</c:f>
              <c:numCache>
                <c:formatCode>0%</c:formatCode>
                <c:ptCount val="20"/>
                <c:pt idx="0">
                  <c:v>0.30611958716625531</c:v>
                </c:pt>
                <c:pt idx="1">
                  <c:v>0.29535456269927757</c:v>
                </c:pt>
                <c:pt idx="2">
                  <c:v>0.30258012957730401</c:v>
                </c:pt>
                <c:pt idx="3">
                  <c:v>0.2774377521212964</c:v>
                </c:pt>
                <c:pt idx="4">
                  <c:v>0.28018312622629171</c:v>
                </c:pt>
                <c:pt idx="5">
                  <c:v>0.27628982238511418</c:v>
                </c:pt>
                <c:pt idx="6">
                  <c:v>0.27026895282662472</c:v>
                </c:pt>
                <c:pt idx="7">
                  <c:v>0.26741257386418676</c:v>
                </c:pt>
                <c:pt idx="8">
                  <c:v>0.26295921087709945</c:v>
                </c:pt>
                <c:pt idx="9">
                  <c:v>0.26084071495528899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2-7E45-8613-71E19FE92BF7}"/>
            </c:ext>
          </c:extLst>
        </c:ser>
        <c:ser>
          <c:idx val="1"/>
          <c:order val="1"/>
          <c:tx>
            <c:strRef>
              <c:f>'Projected Income Statement'!$B$6</c:f>
              <c:strCache>
                <c:ptCount val="1"/>
                <c:pt idx="0">
                  <c:v>Research &amp; Development Rate 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'Projected Income Statement'!$C$2:$V$2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Income Statement'!$C$6:$V$6</c:f>
              <c:numCache>
                <c:formatCode>0%</c:formatCode>
                <c:ptCount val="20"/>
                <c:pt idx="0">
                  <c:v>0.1228825443123177</c:v>
                </c:pt>
                <c:pt idx="1">
                  <c:v>0.11666733933352168</c:v>
                </c:pt>
                <c:pt idx="2">
                  <c:v>0.13228872334960184</c:v>
                </c:pt>
                <c:pt idx="3">
                  <c:v>0.12691612185283072</c:v>
                </c:pt>
                <c:pt idx="4">
                  <c:v>0.14338783518639633</c:v>
                </c:pt>
                <c:pt idx="5">
                  <c:v>0.14587955528860888</c:v>
                </c:pt>
                <c:pt idx="6">
                  <c:v>0.14922190131490756</c:v>
                </c:pt>
                <c:pt idx="7">
                  <c:v>0.14942361716555264</c:v>
                </c:pt>
                <c:pt idx="8">
                  <c:v>0.16650493201812849</c:v>
                </c:pt>
                <c:pt idx="9">
                  <c:v>0.16205512781353024</c:v>
                </c:pt>
                <c:pt idx="10">
                  <c:v>0.16999999999999998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0.19999999999999998</c:v>
                </c:pt>
                <c:pt idx="18">
                  <c:v>0.19999999999999998</c:v>
                </c:pt>
                <c:pt idx="19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2-7E45-8613-71E19FE9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999279"/>
        <c:axId val="519657999"/>
      </c:barChart>
      <c:catAx>
        <c:axId val="5199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7999"/>
        <c:crosses val="autoZero"/>
        <c:auto val="1"/>
        <c:lblAlgn val="ctr"/>
        <c:lblOffset val="100"/>
        <c:noMultiLvlLbl val="0"/>
      </c:catAx>
      <c:valAx>
        <c:axId val="5196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Property Plant &amp; Equip vs Total Current Assets vs Total Liabilities and Total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'Company_Balance sheet'!$A$80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'Company_Balance sheet'!$B$80:$K$80</c:f>
              <c:numCache>
                <c:formatCode>"$"#,##0.00</c:formatCode>
                <c:ptCount val="10"/>
                <c:pt idx="0">
                  <c:v>16710000</c:v>
                </c:pt>
                <c:pt idx="1">
                  <c:v>16126000</c:v>
                </c:pt>
                <c:pt idx="2">
                  <c:v>15905000</c:v>
                </c:pt>
                <c:pt idx="3">
                  <c:v>15912000</c:v>
                </c:pt>
                <c:pt idx="4">
                  <c:v>17005000</c:v>
                </c:pt>
                <c:pt idx="5">
                  <c:v>17035000</c:v>
                </c:pt>
                <c:pt idx="6">
                  <c:v>17658000</c:v>
                </c:pt>
                <c:pt idx="7">
                  <c:v>18766000</c:v>
                </c:pt>
                <c:pt idx="8">
                  <c:v>18962000</c:v>
                </c:pt>
                <c:pt idx="9">
                  <c:v>19803000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8-A348-AD36-F5EB1689F5BD}"/>
            </c:ext>
          </c:extLst>
        </c:ser>
        <c:ser>
          <c:idx val="0"/>
          <c:order val="1"/>
          <c:tx>
            <c:strRef>
              <c:f>'Company_Balance sheet'!$A$77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'Company_Balance sheet'!$B$65:$K$65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'Company_Balance sheet'!$B$77:$K$77</c:f>
              <c:numCache>
                <c:formatCode>"$"#,##0.00</c:formatCode>
                <c:ptCount val="10"/>
                <c:pt idx="0">
                  <c:v>56407000</c:v>
                </c:pt>
                <c:pt idx="1">
                  <c:v>59311000</c:v>
                </c:pt>
                <c:pt idx="2">
                  <c:v>60210000</c:v>
                </c:pt>
                <c:pt idx="3">
                  <c:v>65032000</c:v>
                </c:pt>
                <c:pt idx="4">
                  <c:v>43088000</c:v>
                </c:pt>
                <c:pt idx="5">
                  <c:v>46033000</c:v>
                </c:pt>
                <c:pt idx="6">
                  <c:v>45274000</c:v>
                </c:pt>
                <c:pt idx="7">
                  <c:v>51237000</c:v>
                </c:pt>
                <c:pt idx="8">
                  <c:v>60979000</c:v>
                </c:pt>
                <c:pt idx="9">
                  <c:v>55294000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E-4D54-9129-1EA35E28052F}"/>
            </c:ext>
          </c:extLst>
        </c:ser>
        <c:ser>
          <c:idx val="2"/>
          <c:order val="2"/>
          <c:tx>
            <c:strRef>
              <c:f>'Company_Balance sheet'!$A$103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'Company_Balance sheet'!$B$65:$K$65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'Company_Balance sheet'!$B$103:$K$103</c:f>
              <c:numCache>
                <c:formatCode>"$"#,##0.00</c:formatCode>
                <c:ptCount val="10"/>
                <c:pt idx="0">
                  <c:v>74053000</c:v>
                </c:pt>
                <c:pt idx="1">
                  <c:v>69752000</c:v>
                </c:pt>
                <c:pt idx="2">
                  <c:v>71150000</c:v>
                </c:pt>
                <c:pt idx="3">
                  <c:v>70418000</c:v>
                </c:pt>
                <c:pt idx="4">
                  <c:v>60160000</c:v>
                </c:pt>
                <c:pt idx="5">
                  <c:v>59752000</c:v>
                </c:pt>
                <c:pt idx="6">
                  <c:v>59471000</c:v>
                </c:pt>
                <c:pt idx="7">
                  <c:v>63278000</c:v>
                </c:pt>
                <c:pt idx="8">
                  <c:v>74023000</c:v>
                </c:pt>
                <c:pt idx="9">
                  <c:v>76804000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E-4D54-9129-1EA35E28052F}"/>
            </c:ext>
          </c:extLst>
        </c:ser>
        <c:ser>
          <c:idx val="1"/>
          <c:order val="3"/>
          <c:tx>
            <c:strRef>
              <c:f>'Company_Balance sheet'!$A$96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'Company_Balance sheet'!$B$65:$K$65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'Company_Balance sheet'!$B$96:$K$96</c:f>
              <c:numCache>
                <c:formatCode>"$"#,##0.00</c:formatCode>
                <c:ptCount val="10"/>
                <c:pt idx="0">
                  <c:v>58630000</c:v>
                </c:pt>
                <c:pt idx="1">
                  <c:v>61367000</c:v>
                </c:pt>
                <c:pt idx="2">
                  <c:v>62261000</c:v>
                </c:pt>
                <c:pt idx="3">
                  <c:v>70790000</c:v>
                </c:pt>
                <c:pt idx="4">
                  <c:v>97143000</c:v>
                </c:pt>
                <c:pt idx="5">
                  <c:v>93202000</c:v>
                </c:pt>
                <c:pt idx="6">
                  <c:v>98257000</c:v>
                </c:pt>
                <c:pt idx="7">
                  <c:v>111616000</c:v>
                </c:pt>
                <c:pt idx="8">
                  <c:v>107995000</c:v>
                </c:pt>
                <c:pt idx="9">
                  <c:v>110574000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E-4D54-9129-1EA35E28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2127"/>
        <c:axId val="1048414959"/>
      </c:barChart>
      <c:catAx>
        <c:axId val="98789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9501312335957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4959"/>
        <c:crosses val="autoZero"/>
        <c:auto val="1"/>
        <c:lblAlgn val="ctr"/>
        <c:lblOffset val="100"/>
        <c:noMultiLvlLbl val="0"/>
      </c:catAx>
      <c:valAx>
        <c:axId val="10484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(USD)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66703120443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'Company_Balance sheet'!$A$84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'Company_Balance sheet'!$B$65:$K$65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'Company_Balance sheet'!$B$84:$K$84</c:f>
              <c:numCache>
                <c:formatCode>"$"#,##0.00</c:formatCode>
                <c:ptCount val="10"/>
                <c:pt idx="0">
                  <c:v>132683000</c:v>
                </c:pt>
                <c:pt idx="1">
                  <c:v>131119000</c:v>
                </c:pt>
                <c:pt idx="2">
                  <c:v>133411000</c:v>
                </c:pt>
                <c:pt idx="3">
                  <c:v>141208000</c:v>
                </c:pt>
                <c:pt idx="4">
                  <c:v>157303000</c:v>
                </c:pt>
                <c:pt idx="5">
                  <c:v>152954000</c:v>
                </c:pt>
                <c:pt idx="6">
                  <c:v>157728000</c:v>
                </c:pt>
                <c:pt idx="7">
                  <c:v>174894000</c:v>
                </c:pt>
                <c:pt idx="8">
                  <c:v>182018000</c:v>
                </c:pt>
                <c:pt idx="9">
                  <c:v>187378000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A-4029-94E3-DF92535F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4031"/>
        <c:axId val="1073149935"/>
      </c:barChart>
      <c:catAx>
        <c:axId val="9326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9935"/>
        <c:crosses val="autoZero"/>
        <c:auto val="1"/>
        <c:lblAlgn val="ctr"/>
        <c:lblOffset val="100"/>
        <c:noMultiLvlLbl val="0"/>
      </c:catAx>
      <c:valAx>
        <c:axId val="10731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Millions(USD)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revenue &amp;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'Company_Income statement'!$A$19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statement'!$B$19:$K$19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3-4CEA-9D2D-5B7CC0ECEA56}"/>
            </c:ext>
          </c:extLst>
        </c:ser>
        <c:ser>
          <c:idx val="1"/>
          <c:order val="1"/>
          <c:tx>
            <c:strRef>
              <c:f>'Company_Income statement'!$A$35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statement'!$B$35:$K$35</c:f>
              <c:numCache>
                <c:formatCode>"$"#,##0.00</c:formatCode>
                <c:ptCount val="10"/>
                <c:pt idx="0">
                  <c:v>13831</c:v>
                </c:pt>
                <c:pt idx="1">
                  <c:v>16323</c:v>
                </c:pt>
                <c:pt idx="2">
                  <c:v>15409</c:v>
                </c:pt>
                <c:pt idx="3">
                  <c:v>16540</c:v>
                </c:pt>
                <c:pt idx="4">
                  <c:v>1300</c:v>
                </c:pt>
                <c:pt idx="5">
                  <c:v>15297</c:v>
                </c:pt>
                <c:pt idx="6">
                  <c:v>15119</c:v>
                </c:pt>
                <c:pt idx="7">
                  <c:v>14714</c:v>
                </c:pt>
                <c:pt idx="8">
                  <c:v>20878</c:v>
                </c:pt>
                <c:pt idx="9">
                  <c:v>17941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3-4CEA-9D2D-5B7CC0EC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51823"/>
        <c:axId val="924785407"/>
      </c:barChart>
      <c:catAx>
        <c:axId val="107275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5407"/>
        <c:crosses val="autoZero"/>
        <c:auto val="1"/>
        <c:lblAlgn val="ctr"/>
        <c:lblOffset val="100"/>
        <c:noMultiLvlLbl val="0"/>
      </c:catAx>
      <c:valAx>
        <c:axId val="924785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Millions</a:t>
                </a:r>
                <a:r>
                  <a:rPr lang="en-US" altLang="zh-CN" baseline="0"/>
                  <a:t> (USD)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Percentage of Net Fixed Assets in Total Assets</a:t>
            </a:r>
          </a:p>
        </c:rich>
      </c:tx>
      <c:layout>
        <c:manualLayout>
          <c:xMode val="edge"/>
          <c:yMode val="edge"/>
          <c:x val="0.184617891513560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Balance sheet'!$A$22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sheet'!$B$22:$K$22</c:f>
              <c:numCache>
                <c:formatCode>0.00%</c:formatCode>
                <c:ptCount val="10"/>
                <c:pt idx="0">
                  <c:v>0.12593926878349149</c:v>
                </c:pt>
                <c:pt idx="1">
                  <c:v>0.12298751515798625</c:v>
                </c:pt>
                <c:pt idx="2">
                  <c:v>0.11921805548268134</c:v>
                </c:pt>
                <c:pt idx="3">
                  <c:v>0.1126848337204691</c:v>
                </c:pt>
                <c:pt idx="4">
                  <c:v>0.10810346910103431</c:v>
                </c:pt>
                <c:pt idx="5">
                  <c:v>0.11137335408031172</c:v>
                </c:pt>
                <c:pt idx="6">
                  <c:v>0.11195222154595252</c:v>
                </c:pt>
                <c:pt idx="7">
                  <c:v>0.10729927842007159</c:v>
                </c:pt>
                <c:pt idx="8">
                  <c:v>0.10417651001549297</c:v>
                </c:pt>
                <c:pt idx="9">
                  <c:v>0.10568476555412054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B27-B566-4A8D58BC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642815"/>
        <c:axId val="1073153407"/>
      </c:barChart>
      <c:catAx>
        <c:axId val="8806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3407"/>
        <c:crosses val="autoZero"/>
        <c:auto val="1"/>
        <c:lblAlgn val="ctr"/>
        <c:lblOffset val="100"/>
        <c:noMultiLvlLbl val="0"/>
      </c:catAx>
      <c:valAx>
        <c:axId val="10731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The</a:t>
            </a:r>
            <a:r>
              <a:rPr lang="en-US" altLang="zh-CN" sz="1200" baseline="0"/>
              <a:t> Percentage of </a:t>
            </a:r>
            <a:r>
              <a:rPr lang="en-US" altLang="zh-CN" sz="1200"/>
              <a:t>Total Current Assets in Total</a:t>
            </a:r>
            <a:r>
              <a:rPr lang="en-US" altLang="zh-CN" sz="1200" baseline="0"/>
              <a:t> Assets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Balance sheet'!$A$19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sheet'!$B$19:$K$19</c:f>
              <c:numCache>
                <c:formatCode>0.00%</c:formatCode>
                <c:ptCount val="10"/>
                <c:pt idx="0">
                  <c:v>0.42512605232019174</c:v>
                </c:pt>
                <c:pt idx="1">
                  <c:v>0.45234481654069969</c:v>
                </c:pt>
                <c:pt idx="2">
                  <c:v>0.45131211069551985</c:v>
                </c:pt>
                <c:pt idx="3">
                  <c:v>0.46054047929295788</c:v>
                </c:pt>
                <c:pt idx="4">
                  <c:v>0.27391721709058314</c:v>
                </c:pt>
                <c:pt idx="5">
                  <c:v>0.30095976568118521</c:v>
                </c:pt>
                <c:pt idx="6">
                  <c:v>0.28703844593223776</c:v>
                </c:pt>
                <c:pt idx="7">
                  <c:v>0.29296030738618822</c:v>
                </c:pt>
                <c:pt idx="8">
                  <c:v>0.33501631706754276</c:v>
                </c:pt>
                <c:pt idx="9">
                  <c:v>0.29509334073370408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4-48A7-99FA-7E6FEBCD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4047"/>
        <c:axId val="924773503"/>
      </c:barChart>
      <c:catAx>
        <c:axId val="9878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3503"/>
        <c:crosses val="autoZero"/>
        <c:auto val="1"/>
        <c:lblAlgn val="ctr"/>
        <c:lblOffset val="100"/>
        <c:noMultiLvlLbl val="0"/>
      </c:catAx>
      <c:valAx>
        <c:axId val="9247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Percentage of Total Liabilities and Total Equity in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Balance sheet'!$A$38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sheet'!$B$38:$K$38</c:f>
              <c:numCache>
                <c:formatCode>0.00%</c:formatCode>
                <c:ptCount val="10"/>
                <c:pt idx="0">
                  <c:v>0.44188027102190935</c:v>
                </c:pt>
                <c:pt idx="1">
                  <c:v>0.46802522899045906</c:v>
                </c:pt>
                <c:pt idx="2">
                  <c:v>0.46668565560560971</c:v>
                </c:pt>
                <c:pt idx="3">
                  <c:v>0.50131720582403261</c:v>
                </c:pt>
                <c:pt idx="4">
                  <c:v>0.61755338423297712</c:v>
                </c:pt>
                <c:pt idx="5">
                  <c:v>0.60934660093884441</c:v>
                </c:pt>
                <c:pt idx="6">
                  <c:v>0.62295217082572529</c:v>
                </c:pt>
                <c:pt idx="7">
                  <c:v>0.63819227646460142</c:v>
                </c:pt>
                <c:pt idx="8">
                  <c:v>0.59332044083552171</c:v>
                </c:pt>
                <c:pt idx="9">
                  <c:v>0.59011196618599837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F4B-B17F-7111F4E7337D}"/>
            </c:ext>
          </c:extLst>
        </c:ser>
        <c:ser>
          <c:idx val="1"/>
          <c:order val="1"/>
          <c:tx>
            <c:strRef>
              <c:f>'Common size Balance sheet'!$A$45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sheet'!$B$45:$K$45</c:f>
              <c:numCache>
                <c:formatCode>0.00%</c:formatCode>
                <c:ptCount val="10"/>
                <c:pt idx="0">
                  <c:v>0.55811972897809059</c:v>
                </c:pt>
                <c:pt idx="1">
                  <c:v>0.53197477100954094</c:v>
                </c:pt>
                <c:pt idx="2">
                  <c:v>0.53331434439439029</c:v>
                </c:pt>
                <c:pt idx="3">
                  <c:v>0.49868279417596739</c:v>
                </c:pt>
                <c:pt idx="4">
                  <c:v>0.38244661576702288</c:v>
                </c:pt>
                <c:pt idx="5">
                  <c:v>0.39065339906115565</c:v>
                </c:pt>
                <c:pt idx="6">
                  <c:v>0.37704782917427471</c:v>
                </c:pt>
                <c:pt idx="7">
                  <c:v>0.36180772353539858</c:v>
                </c:pt>
                <c:pt idx="8">
                  <c:v>0.40667955916447823</c:v>
                </c:pt>
                <c:pt idx="9">
                  <c:v>0.40988803381400163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7-4F4B-B17F-7111F4E7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87407"/>
        <c:axId val="1048425375"/>
      </c:barChart>
      <c:catAx>
        <c:axId val="9241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5375"/>
        <c:crosses val="autoZero"/>
        <c:auto val="1"/>
        <c:lblAlgn val="ctr"/>
        <c:lblOffset val="100"/>
        <c:noMultiLvlLbl val="0"/>
      </c:catAx>
      <c:valAx>
        <c:axId val="10484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Percentage of Net Fixed Assets, Total Current Assets, Total Liabilities and Total Equity in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'Common size Balance sheet'!$A$22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sheet'!$B$22:$K$22</c:f>
              <c:numCache>
                <c:formatCode>0.00%</c:formatCode>
                <c:ptCount val="10"/>
                <c:pt idx="0">
                  <c:v>0.12593926878349149</c:v>
                </c:pt>
                <c:pt idx="1">
                  <c:v>0.12298751515798625</c:v>
                </c:pt>
                <c:pt idx="2">
                  <c:v>0.11921805548268134</c:v>
                </c:pt>
                <c:pt idx="3">
                  <c:v>0.1126848337204691</c:v>
                </c:pt>
                <c:pt idx="4">
                  <c:v>0.10810346910103431</c:v>
                </c:pt>
                <c:pt idx="5">
                  <c:v>0.11137335408031172</c:v>
                </c:pt>
                <c:pt idx="6">
                  <c:v>0.11195222154595252</c:v>
                </c:pt>
                <c:pt idx="7">
                  <c:v>0.10729927842007159</c:v>
                </c:pt>
                <c:pt idx="8">
                  <c:v>0.10417651001549297</c:v>
                </c:pt>
                <c:pt idx="9">
                  <c:v>0.10568476555412054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7-B44B-9594-56695101AA97}"/>
            </c:ext>
          </c:extLst>
        </c:ser>
        <c:ser>
          <c:idx val="0"/>
          <c:order val="1"/>
          <c:tx>
            <c:strRef>
              <c:f>'Common size Balance sheet'!$A$19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sheet'!$B$19:$K$19</c:f>
              <c:numCache>
                <c:formatCode>0.00%</c:formatCode>
                <c:ptCount val="10"/>
                <c:pt idx="0">
                  <c:v>0.42512605232019174</c:v>
                </c:pt>
                <c:pt idx="1">
                  <c:v>0.45234481654069969</c:v>
                </c:pt>
                <c:pt idx="2">
                  <c:v>0.45131211069551985</c:v>
                </c:pt>
                <c:pt idx="3">
                  <c:v>0.46054047929295788</c:v>
                </c:pt>
                <c:pt idx="4">
                  <c:v>0.27391721709058314</c:v>
                </c:pt>
                <c:pt idx="5">
                  <c:v>0.30095976568118521</c:v>
                </c:pt>
                <c:pt idx="6">
                  <c:v>0.28703844593223776</c:v>
                </c:pt>
                <c:pt idx="7">
                  <c:v>0.29296030738618822</c:v>
                </c:pt>
                <c:pt idx="8">
                  <c:v>0.33501631706754276</c:v>
                </c:pt>
                <c:pt idx="9">
                  <c:v>0.29509334073370408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7-B44B-9594-56695101AA97}"/>
            </c:ext>
          </c:extLst>
        </c:ser>
        <c:ser>
          <c:idx val="1"/>
          <c:order val="2"/>
          <c:tx>
            <c:strRef>
              <c:f>'Common size Balance sheet'!$A$45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sheet'!$B$45:$K$45</c:f>
              <c:numCache>
                <c:formatCode>0.00%</c:formatCode>
                <c:ptCount val="10"/>
                <c:pt idx="0">
                  <c:v>0.55811972897809059</c:v>
                </c:pt>
                <c:pt idx="1">
                  <c:v>0.53197477100954094</c:v>
                </c:pt>
                <c:pt idx="2">
                  <c:v>0.53331434439439029</c:v>
                </c:pt>
                <c:pt idx="3">
                  <c:v>0.49868279417596739</c:v>
                </c:pt>
                <c:pt idx="4">
                  <c:v>0.38244661576702288</c:v>
                </c:pt>
                <c:pt idx="5">
                  <c:v>0.39065339906115565</c:v>
                </c:pt>
                <c:pt idx="6">
                  <c:v>0.37704782917427471</c:v>
                </c:pt>
                <c:pt idx="7">
                  <c:v>0.36180772353539858</c:v>
                </c:pt>
                <c:pt idx="8">
                  <c:v>0.40667955916447823</c:v>
                </c:pt>
                <c:pt idx="9">
                  <c:v>0.40988803381400163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7-B44B-9594-56695101AA97}"/>
            </c:ext>
          </c:extLst>
        </c:ser>
        <c:ser>
          <c:idx val="2"/>
          <c:order val="3"/>
          <c:tx>
            <c:strRef>
              <c:f>'Common size Balance sheet'!$A$38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'Common size Balance sheet'!$B$7:$K$7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Balance sheet'!$B$38:$K$38</c:f>
              <c:numCache>
                <c:formatCode>0.00%</c:formatCode>
                <c:ptCount val="10"/>
                <c:pt idx="0">
                  <c:v>0.44188027102190935</c:v>
                </c:pt>
                <c:pt idx="1">
                  <c:v>0.46802522899045906</c:v>
                </c:pt>
                <c:pt idx="2">
                  <c:v>0.46668565560560971</c:v>
                </c:pt>
                <c:pt idx="3">
                  <c:v>0.50131720582403261</c:v>
                </c:pt>
                <c:pt idx="4">
                  <c:v>0.61755338423297712</c:v>
                </c:pt>
                <c:pt idx="5">
                  <c:v>0.60934660093884441</c:v>
                </c:pt>
                <c:pt idx="6">
                  <c:v>0.62295217082572529</c:v>
                </c:pt>
                <c:pt idx="7">
                  <c:v>0.63819227646460142</c:v>
                </c:pt>
                <c:pt idx="8">
                  <c:v>0.59332044083552171</c:v>
                </c:pt>
                <c:pt idx="9">
                  <c:v>0.59011196618599837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67-B44B-9594-56695101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2127"/>
        <c:axId val="1048414959"/>
      </c:barChart>
      <c:catAx>
        <c:axId val="98789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9501312335957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4959"/>
        <c:crosses val="autoZero"/>
        <c:auto val="1"/>
        <c:lblAlgn val="ctr"/>
        <c:lblOffset val="100"/>
        <c:noMultiLvlLbl val="0"/>
      </c:catAx>
      <c:valAx>
        <c:axId val="10484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(USD)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66703120443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JNJ'S</a:t>
            </a:r>
            <a:r>
              <a:rPr lang="en-US" sz="1600" b="1" baseline="0">
                <a:solidFill>
                  <a:schemeClr val="tx1"/>
                </a:solidFill>
              </a:rPr>
              <a:t> </a:t>
            </a:r>
            <a:r>
              <a:rPr lang="en-US" sz="1600" b="1">
                <a:solidFill>
                  <a:schemeClr val="tx1"/>
                </a:solidFill>
              </a:rPr>
              <a:t>Cash &amp; Equivalents 2021 - 2032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'!$A$60</c:f>
              <c:strCache>
                <c:ptCount val="1"/>
                <c:pt idx="0">
                  <c:v>Cash &amp; Equivalents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'!$B$60:$M$60</c:f>
              <c:numCache>
                <c:formatCode>"$"#,##0.00</c:formatCode>
                <c:ptCount val="12"/>
                <c:pt idx="0">
                  <c:v>14487</c:v>
                </c:pt>
                <c:pt idx="1">
                  <c:v>14127</c:v>
                </c:pt>
                <c:pt idx="2">
                  <c:v>17189.43015</c:v>
                </c:pt>
                <c:pt idx="3">
                  <c:v>20460.477593249998</c:v>
                </c:pt>
                <c:pt idx="4">
                  <c:v>22614.212076750002</c:v>
                </c:pt>
                <c:pt idx="5">
                  <c:v>23744.922680587504</c:v>
                </c:pt>
                <c:pt idx="6">
                  <c:v>24932.168814616882</c:v>
                </c:pt>
                <c:pt idx="7">
                  <c:v>26178.777255347726</c:v>
                </c:pt>
                <c:pt idx="8">
                  <c:v>27487.716118115117</c:v>
                </c:pt>
                <c:pt idx="9">
                  <c:v>28862.101924020873</c:v>
                </c:pt>
                <c:pt idx="10">
                  <c:v>30305.207020221918</c:v>
                </c:pt>
                <c:pt idx="11">
                  <c:v>31820.467371233019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7-224D-A9CB-3EF46CEB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974367"/>
        <c:axId val="1236976079"/>
      </c:barChart>
      <c:lineChart>
        <c:grouping val="standard"/>
        <c:varyColors val="0"/>
        <c:ser>
          <c:idx val="1"/>
          <c:order val="1"/>
          <c:tx>
            <c:strRef>
              <c:f>'DCF Model '!$A$24</c:f>
              <c:strCache>
                <c:ptCount val="1"/>
                <c:pt idx="0">
                  <c:v>Cash/Sales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'!$B$24:$M$24</c:f>
              <c:numCache>
                <c:formatCode>0%</c:formatCode>
                <c:ptCount val="12"/>
                <c:pt idx="0">
                  <c:v>0.15448680351906158</c:v>
                </c:pt>
                <c:pt idx="1">
                  <c:v>0.14879453988182384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224D-A9CB-3EF46CEB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97919"/>
        <c:axId val="1746030751"/>
      </c:lineChart>
      <c:catAx>
        <c:axId val="123697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6079"/>
        <c:crosses val="autoZero"/>
        <c:auto val="1"/>
        <c:lblAlgn val="ctr"/>
        <c:lblOffset val="100"/>
        <c:noMultiLvlLbl val="0"/>
      </c:catAx>
      <c:valAx>
        <c:axId val="12369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4367"/>
        <c:crosses val="autoZero"/>
        <c:crossBetween val="between"/>
      </c:valAx>
      <c:valAx>
        <c:axId val="1746030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97919"/>
        <c:crosses val="max"/>
        <c:crossBetween val="between"/>
      </c:valAx>
      <c:catAx>
        <c:axId val="123279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03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effectLst/>
              </a:rPr>
              <a:t>JNJ'S Accounts Receivable 2021 - 2032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'!$A$63</c:f>
              <c:strCache>
                <c:ptCount val="1"/>
                <c:pt idx="0">
                  <c:v>Receivables (ST)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'!$B$63:$M$63</c:f>
              <c:numCache>
                <c:formatCode>"$"#,##0.00</c:formatCode>
                <c:ptCount val="12"/>
                <c:pt idx="0">
                  <c:v>15283</c:v>
                </c:pt>
                <c:pt idx="1">
                  <c:v>16160</c:v>
                </c:pt>
                <c:pt idx="2">
                  <c:v>16696.589417480522</c:v>
                </c:pt>
                <c:pt idx="3">
                  <c:v>18306.743109750001</c:v>
                </c:pt>
                <c:pt idx="4">
                  <c:v>19222.080265237502</c:v>
                </c:pt>
                <c:pt idx="5">
                  <c:v>20183.184278499379</c:v>
                </c:pt>
                <c:pt idx="6">
                  <c:v>21192.343492424348</c:v>
                </c:pt>
                <c:pt idx="7">
                  <c:v>22251.960667045569</c:v>
                </c:pt>
                <c:pt idx="8">
                  <c:v>23364.558700397851</c:v>
                </c:pt>
                <c:pt idx="9">
                  <c:v>24532.786635417742</c:v>
                </c:pt>
                <c:pt idx="10">
                  <c:v>25759.425967188632</c:v>
                </c:pt>
                <c:pt idx="11">
                  <c:v>27047.397265548065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7A4A-A9B3-5E5AB744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53904"/>
        <c:axId val="1233265311"/>
      </c:barChart>
      <c:lineChart>
        <c:grouping val="standard"/>
        <c:varyColors val="0"/>
        <c:ser>
          <c:idx val="1"/>
          <c:order val="1"/>
          <c:tx>
            <c:strRef>
              <c:f>'DCF Model '!$A$25</c:f>
              <c:strCache>
                <c:ptCount val="1"/>
                <c:pt idx="0">
                  <c:v>AR/Sales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'!$B$25:$M$25</c:f>
              <c:numCache>
                <c:formatCode>0%</c:formatCode>
                <c:ptCount val="12"/>
                <c:pt idx="0">
                  <c:v>0.16297520661157025</c:v>
                </c:pt>
                <c:pt idx="1">
                  <c:v>0.17020738759044901</c:v>
                </c:pt>
                <c:pt idx="2">
                  <c:v>0.16512590447750758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9-7A4A-A9B3-5E5AB744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13408"/>
        <c:axId val="1293900175"/>
      </c:lineChart>
      <c:catAx>
        <c:axId val="12272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5311"/>
        <c:crosses val="autoZero"/>
        <c:auto val="1"/>
        <c:lblAlgn val="ctr"/>
        <c:lblOffset val="100"/>
        <c:noMultiLvlLbl val="0"/>
      </c:catAx>
      <c:valAx>
        <c:axId val="12332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53904"/>
        <c:crosses val="autoZero"/>
        <c:crossBetween val="between"/>
      </c:valAx>
      <c:valAx>
        <c:axId val="129390017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13408"/>
        <c:crosses val="max"/>
        <c:crossBetween val="between"/>
      </c:valAx>
      <c:catAx>
        <c:axId val="10410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90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>
                <a:solidFill>
                  <a:schemeClr val="tx1"/>
                </a:solidFill>
                <a:effectLst/>
              </a:rPr>
              <a:t>JNJ'S Gross Property Plant &amp; Equip(Fixed Assets) 2021</a:t>
            </a: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 - 2032</a:t>
            </a:r>
            <a:br>
              <a:rPr lang="en-US" sz="1600" b="0">
                <a:solidFill>
                  <a:schemeClr val="tx1"/>
                </a:solidFill>
              </a:rPr>
            </a:br>
            <a:endParaRPr lang="en-US" sz="16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'!$A$67</c:f>
              <c:strCache>
                <c:ptCount val="1"/>
                <c:pt idx="0">
                  <c:v>Gross Property Plant &amp; Equip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'!$B$67:$M$67</c:f>
              <c:numCache>
                <c:formatCode>"$"#,##0.00</c:formatCode>
                <c:ptCount val="12"/>
                <c:pt idx="0">
                  <c:v>47679</c:v>
                </c:pt>
                <c:pt idx="1">
                  <c:v>49253</c:v>
                </c:pt>
                <c:pt idx="2">
                  <c:v>52984.556038569492</c:v>
                </c:pt>
                <c:pt idx="3">
                  <c:v>56428.552181076506</c:v>
                </c:pt>
                <c:pt idx="4">
                  <c:v>59249.979790130332</c:v>
                </c:pt>
                <c:pt idx="5">
                  <c:v>62212.478779636855</c:v>
                </c:pt>
                <c:pt idx="6">
                  <c:v>65323.102718618698</c:v>
                </c:pt>
                <c:pt idx="7">
                  <c:v>68589.257854549636</c:v>
                </c:pt>
                <c:pt idx="8">
                  <c:v>72018.720747277112</c:v>
                </c:pt>
                <c:pt idx="9">
                  <c:v>75619.656784640974</c:v>
                </c:pt>
                <c:pt idx="10">
                  <c:v>79400.639623873023</c:v>
                </c:pt>
                <c:pt idx="11">
                  <c:v>83370.671605066687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5-A543-9E34-18B5C16C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631343"/>
        <c:axId val="1235490991"/>
      </c:barChart>
      <c:lineChart>
        <c:grouping val="standard"/>
        <c:varyColors val="0"/>
        <c:ser>
          <c:idx val="1"/>
          <c:order val="1"/>
          <c:tx>
            <c:strRef>
              <c:f>'DCF Model '!$A$27</c:f>
              <c:strCache>
                <c:ptCount val="1"/>
                <c:pt idx="0">
                  <c:v>Fixed Assets/Sales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'!$B$27:$M$27</c:f>
              <c:numCache>
                <c:formatCode>0%</c:formatCode>
                <c:ptCount val="12"/>
                <c:pt idx="0">
                  <c:v>0.50844041588909628</c:v>
                </c:pt>
                <c:pt idx="1">
                  <c:v>0.51876388991289513</c:v>
                </c:pt>
                <c:pt idx="2">
                  <c:v>0.52400658125114252</c:v>
                </c:pt>
                <c:pt idx="3">
                  <c:v>0.52400658125114252</c:v>
                </c:pt>
                <c:pt idx="4">
                  <c:v>0.52400658125114252</c:v>
                </c:pt>
                <c:pt idx="5">
                  <c:v>0.52400658125114252</c:v>
                </c:pt>
                <c:pt idx="6">
                  <c:v>0.52400658125114252</c:v>
                </c:pt>
                <c:pt idx="7">
                  <c:v>0.52400658125114252</c:v>
                </c:pt>
                <c:pt idx="8">
                  <c:v>0.52400658125114252</c:v>
                </c:pt>
                <c:pt idx="9">
                  <c:v>0.52400658125114252</c:v>
                </c:pt>
                <c:pt idx="10">
                  <c:v>0.52400658125114252</c:v>
                </c:pt>
                <c:pt idx="11">
                  <c:v>0.52400658125114252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A543-9E34-18B5C16C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99919"/>
        <c:axId val="1750509583"/>
      </c:lineChart>
      <c:catAx>
        <c:axId val="12356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90991"/>
        <c:crosses val="autoZero"/>
        <c:auto val="1"/>
        <c:lblAlgn val="ctr"/>
        <c:lblOffset val="100"/>
        <c:noMultiLvlLbl val="0"/>
      </c:catAx>
      <c:valAx>
        <c:axId val="12354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31343"/>
        <c:crosses val="autoZero"/>
        <c:crossBetween val="between"/>
      </c:valAx>
      <c:valAx>
        <c:axId val="1750509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99919"/>
        <c:crosses val="max"/>
        <c:crossBetween val="between"/>
      </c:valAx>
      <c:catAx>
        <c:axId val="174679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5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JNJ'S Depreciation 2021 - 2032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'!$A$57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'!$B$59:$M$59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'!$B$57:$M$57</c:f>
              <c:numCache>
                <c:formatCode>"$"#,##0.00</c:formatCode>
                <c:ptCount val="12"/>
                <c:pt idx="0">
                  <c:v>679</c:v>
                </c:pt>
                <c:pt idx="1">
                  <c:v>733</c:v>
                </c:pt>
                <c:pt idx="2">
                  <c:v>2555.9389009642373</c:v>
                </c:pt>
                <c:pt idx="3">
                  <c:v>547.06554109823003</c:v>
                </c:pt>
                <c:pt idx="4">
                  <c:v>578.39265985603413</c:v>
                </c:pt>
                <c:pt idx="5">
                  <c:v>3036.5614642441797</c:v>
                </c:pt>
                <c:pt idx="6">
                  <c:v>637.67790749127778</c:v>
                </c:pt>
                <c:pt idx="7">
                  <c:v>669.56180286584163</c:v>
                </c:pt>
                <c:pt idx="8">
                  <c:v>3515.1994650456691</c:v>
                </c:pt>
                <c:pt idx="9">
                  <c:v>738.19188765959041</c:v>
                </c:pt>
                <c:pt idx="10">
                  <c:v>775.10148204256996</c:v>
                </c:pt>
                <c:pt idx="11">
                  <c:v>4069.282780723493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4-B344-A92B-42EAB3CA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310575"/>
        <c:axId val="1238205839"/>
      </c:barChart>
      <c:catAx>
        <c:axId val="123831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05839"/>
        <c:crosses val="autoZero"/>
        <c:auto val="1"/>
        <c:lblAlgn val="ctr"/>
        <c:lblOffset val="100"/>
        <c:noMultiLvlLbl val="0"/>
      </c:catAx>
      <c:valAx>
        <c:axId val="12382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>
                <a:solidFill>
                  <a:schemeClr val="tx1"/>
                </a:solidFill>
                <a:effectLst/>
              </a:rPr>
              <a:t>JNJ's Accounts Payable &amp; Accrued Exps, etc Forecast 2021 - 2032 </a:t>
            </a:r>
            <a:endParaRPr lang="en-US" sz="1600" b="1">
              <a:solidFill>
                <a:schemeClr val="tx1"/>
              </a:solidFill>
              <a:effectLst/>
            </a:endParaRPr>
          </a:p>
          <a:p>
            <a:pPr>
              <a:defRPr b="1"/>
            </a:pPr>
            <a:br>
              <a:rPr lang="en-US" sz="1600" b="1">
                <a:solidFill>
                  <a:schemeClr val="tx1"/>
                </a:solidFill>
              </a:rPr>
            </a:b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15543618747306"/>
          <c:y val="0.25433910313449631"/>
          <c:w val="0.54986681088612466"/>
          <c:h val="0.32446283766767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'DCF Model '!$A$73</c:f>
              <c:strCache>
                <c:ptCount val="1"/>
                <c:pt idx="0">
                  <c:v>AP, Accr Exp, etc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'!$B$73:$M$73</c:f>
              <c:numCache>
                <c:formatCode>"$"#,##0.00</c:formatCode>
                <c:ptCount val="12"/>
                <c:pt idx="0">
                  <c:v>45226</c:v>
                </c:pt>
                <c:pt idx="1">
                  <c:v>55802.000000000007</c:v>
                </c:pt>
                <c:pt idx="2">
                  <c:v>59657.434049999996</c:v>
                </c:pt>
                <c:pt idx="3">
                  <c:v>63535.167263249998</c:v>
                </c:pt>
                <c:pt idx="4">
                  <c:v>65581.215022574994</c:v>
                </c:pt>
                <c:pt idx="5">
                  <c:v>68860.275773703746</c:v>
                </c:pt>
                <c:pt idx="6">
                  <c:v>72303.289562388949</c:v>
                </c:pt>
                <c:pt idx="7">
                  <c:v>74609.515177741006</c:v>
                </c:pt>
                <c:pt idx="8">
                  <c:v>78339.990936628077</c:v>
                </c:pt>
                <c:pt idx="9">
                  <c:v>82256.990483459478</c:v>
                </c:pt>
                <c:pt idx="10">
                  <c:v>86369.840007632461</c:v>
                </c:pt>
                <c:pt idx="11">
                  <c:v>90688.332008014098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844A-B267-C8114B97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353743"/>
        <c:axId val="1239985647"/>
      </c:barChart>
      <c:lineChart>
        <c:grouping val="standard"/>
        <c:varyColors val="0"/>
        <c:ser>
          <c:idx val="1"/>
          <c:order val="1"/>
          <c:tx>
            <c:strRef>
              <c:f>'DCF Model '!$A$28</c:f>
              <c:strCache>
                <c:ptCount val="1"/>
                <c:pt idx="0">
                  <c:v>AP. Acr Exp etc/Sales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'!$B$28:$M$28</c:f>
              <c:numCache>
                <c:formatCode>0%</c:formatCode>
                <c:ptCount val="12"/>
                <c:pt idx="0">
                  <c:v>0.48228205811783526</c:v>
                </c:pt>
                <c:pt idx="1">
                  <c:v>0.58774211895558393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844A-B267-C8114B97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739951"/>
        <c:axId val="1747472975"/>
      </c:lineChart>
      <c:catAx>
        <c:axId val="129535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85647"/>
        <c:crosses val="autoZero"/>
        <c:auto val="1"/>
        <c:lblAlgn val="ctr"/>
        <c:lblOffset val="100"/>
        <c:noMultiLvlLbl val="0"/>
      </c:catAx>
      <c:valAx>
        <c:axId val="12399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53743"/>
        <c:crosses val="autoZero"/>
        <c:crossBetween val="between"/>
      </c:valAx>
      <c:valAx>
        <c:axId val="1747472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9951"/>
        <c:crosses val="max"/>
        <c:crossBetween val="between"/>
        <c:majorUnit val="0.2"/>
      </c:valAx>
      <c:catAx>
        <c:axId val="174773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47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Johnson &amp; Johnson: Current Assets vs. Liabilities 2021-2032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'DCF Model '!$A$66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'DCF Model '!$B$83:$M$83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'!$B$66:$M$66</c:f>
              <c:numCache>
                <c:formatCode>"$"#,##0.00</c:formatCode>
                <c:ptCount val="12"/>
                <c:pt idx="0">
                  <c:v>60979</c:v>
                </c:pt>
                <c:pt idx="1">
                  <c:v>55294</c:v>
                </c:pt>
                <c:pt idx="2">
                  <c:v>64599.904059037894</c:v>
                </c:pt>
                <c:pt idx="3">
                  <c:v>71477.507686508601</c:v>
                </c:pt>
                <c:pt idx="4">
                  <c:v>76182.093674671545</c:v>
                </c:pt>
                <c:pt idx="5">
                  <c:v>79991.19835840512</c:v>
                </c:pt>
                <c:pt idx="6">
                  <c:v>83990.758276325403</c:v>
                </c:pt>
                <c:pt idx="7">
                  <c:v>88190.296190141657</c:v>
                </c:pt>
                <c:pt idx="8">
                  <c:v>92599.810999648776</c:v>
                </c:pt>
                <c:pt idx="9">
                  <c:v>97229.8015496312</c:v>
                </c:pt>
                <c:pt idx="10">
                  <c:v>102091.29162711276</c:v>
                </c:pt>
                <c:pt idx="11">
                  <c:v>107195.85620846841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7-9F41-8156-635431BA70CF}"/>
            </c:ext>
          </c:extLst>
        </c:ser>
        <c:ser>
          <c:idx val="0"/>
          <c:order val="1"/>
          <c:tx>
            <c:strRef>
              <c:f>'DCF Model '!$A$75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'DCF Model '!$B$83:$M$83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'!$B$75:$M$75</c:f>
              <c:numCache>
                <c:formatCode>"$"#,##0.00</c:formatCode>
                <c:ptCount val="12"/>
                <c:pt idx="0">
                  <c:v>45226</c:v>
                </c:pt>
                <c:pt idx="1">
                  <c:v>55802.000000000007</c:v>
                </c:pt>
                <c:pt idx="2">
                  <c:v>59657.434049999996</c:v>
                </c:pt>
                <c:pt idx="3">
                  <c:v>63535.167263249998</c:v>
                </c:pt>
                <c:pt idx="4">
                  <c:v>65581.215022574994</c:v>
                </c:pt>
                <c:pt idx="5">
                  <c:v>68860.275773703746</c:v>
                </c:pt>
                <c:pt idx="6">
                  <c:v>72303.289562388949</c:v>
                </c:pt>
                <c:pt idx="7">
                  <c:v>74609.515177741006</c:v>
                </c:pt>
                <c:pt idx="8">
                  <c:v>78339.990936628077</c:v>
                </c:pt>
                <c:pt idx="9">
                  <c:v>82256.990483459478</c:v>
                </c:pt>
                <c:pt idx="10">
                  <c:v>86369.840007632461</c:v>
                </c:pt>
                <c:pt idx="11">
                  <c:v>90688.332008014098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7-9F41-8156-635431BA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439152"/>
        <c:axId val="1298030639"/>
      </c:barChart>
      <c:catAx>
        <c:axId val="12254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0639"/>
        <c:crosses val="autoZero"/>
        <c:auto val="1"/>
        <c:lblAlgn val="ctr"/>
        <c:lblOffset val="100"/>
        <c:noMultiLvlLbl val="0"/>
      </c:catAx>
      <c:valAx>
        <c:axId val="12980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Sales Revenue: JNJ,</a:t>
            </a:r>
            <a:r>
              <a:rPr lang="en-US" sz="1800" b="1" baseline="0">
                <a:solidFill>
                  <a:schemeClr val="tx1"/>
                </a:solidFill>
              </a:rPr>
              <a:t> Pfizer, Merck, and Eli Lilly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015847702581"/>
          <c:y val="0.25943494132198991"/>
          <c:w val="0.7729133858267716"/>
          <c:h val="0.53167707484840254"/>
        </c:manualLayout>
      </c:layout>
      <c:lineChart>
        <c:grouping val="standard"/>
        <c:varyColors val="0"/>
        <c:ser>
          <c:idx val="0"/>
          <c:order val="0"/>
          <c:tx>
            <c:v>JNJ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statement'!$B$91:$K$91</c:f>
              <c:numCache>
                <c:formatCode>"$"#,##0.00</c:formatCode>
                <c:ptCount val="1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0245-BEF6-C88E990A739C}"/>
            </c:ext>
          </c:extLst>
        </c:ser>
        <c:ser>
          <c:idx val="1"/>
          <c:order val="1"/>
          <c:tx>
            <c:v>Pfizer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statement'!$B$156:$K$156</c:f>
              <c:numCache>
                <c:formatCode>"$"#,##0.00</c:formatCode>
                <c:ptCount val="10"/>
                <c:pt idx="0">
                  <c:v>51584000</c:v>
                </c:pt>
                <c:pt idx="1">
                  <c:v>49605000</c:v>
                </c:pt>
                <c:pt idx="2">
                  <c:v>48851000</c:v>
                </c:pt>
                <c:pt idx="3">
                  <c:v>52824000</c:v>
                </c:pt>
                <c:pt idx="4">
                  <c:v>52546000</c:v>
                </c:pt>
                <c:pt idx="5">
                  <c:v>53647000</c:v>
                </c:pt>
                <c:pt idx="6">
                  <c:v>51750000</c:v>
                </c:pt>
                <c:pt idx="7">
                  <c:v>41908000</c:v>
                </c:pt>
                <c:pt idx="8">
                  <c:v>81288000</c:v>
                </c:pt>
                <c:pt idx="9">
                  <c:v>100330000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7-0245-BEF6-C88E990A739C}"/>
            </c:ext>
          </c:extLst>
        </c:ser>
        <c:ser>
          <c:idx val="2"/>
          <c:order val="2"/>
          <c:tx>
            <c:v>Merck</c:v>
          </c:tx>
          <c:spPr>
            <a:ln w="28575" cap="rnd">
              <a:solidFill>
                <a:srgbClr val="1A7FFA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statement'!$B$210:$K$210</c:f>
              <c:numCache>
                <c:formatCode>"$"#,##0.00</c:formatCode>
                <c:ptCount val="10"/>
                <c:pt idx="0">
                  <c:v>44033000</c:v>
                </c:pt>
                <c:pt idx="1">
                  <c:v>42237000</c:v>
                </c:pt>
                <c:pt idx="2">
                  <c:v>39498000</c:v>
                </c:pt>
                <c:pt idx="3">
                  <c:v>39807000</c:v>
                </c:pt>
                <c:pt idx="4">
                  <c:v>40122000</c:v>
                </c:pt>
                <c:pt idx="5">
                  <c:v>42294000</c:v>
                </c:pt>
                <c:pt idx="6">
                  <c:v>46840000</c:v>
                </c:pt>
                <c:pt idx="7">
                  <c:v>47994000</c:v>
                </c:pt>
                <c:pt idx="8">
                  <c:v>48704000</c:v>
                </c:pt>
                <c:pt idx="9">
                  <c:v>59283000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7-0245-BEF6-C88E990A739C}"/>
            </c:ext>
          </c:extLst>
        </c:ser>
        <c:ser>
          <c:idx val="3"/>
          <c:order val="3"/>
          <c:tx>
            <c:v>Eli Lilly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statement'!$B$264:$K$264</c:f>
              <c:numCache>
                <c:formatCode>"$"#,##0.00</c:formatCode>
                <c:ptCount val="10"/>
                <c:pt idx="0">
                  <c:v>23113100</c:v>
                </c:pt>
                <c:pt idx="1">
                  <c:v>19615600</c:v>
                </c:pt>
                <c:pt idx="2">
                  <c:v>19958700</c:v>
                </c:pt>
                <c:pt idx="3">
                  <c:v>21222100</c:v>
                </c:pt>
                <c:pt idx="4">
                  <c:v>22871300</c:v>
                </c:pt>
                <c:pt idx="5">
                  <c:v>24555700</c:v>
                </c:pt>
                <c:pt idx="6">
                  <c:v>22319500</c:v>
                </c:pt>
                <c:pt idx="7">
                  <c:v>24539800</c:v>
                </c:pt>
                <c:pt idx="8">
                  <c:v>28318400</c:v>
                </c:pt>
                <c:pt idx="9">
                  <c:v>28541400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7-0245-BEF6-C88E990A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34383"/>
        <c:axId val="300803455"/>
      </c:lineChart>
      <c:catAx>
        <c:axId val="3001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3455"/>
        <c:crosses val="autoZero"/>
        <c:auto val="1"/>
        <c:lblAlgn val="ctr"/>
        <c:lblOffset val="100"/>
        <c:noMultiLvlLbl val="0"/>
      </c:catAx>
      <c:valAx>
        <c:axId val="3008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4383"/>
        <c:crosses val="autoZero"/>
        <c:crossBetween val="between"/>
        <c:majorUnit val="2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Sales Revenue vs Profit Margin 2021 - 2032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'!$A$38</c:f>
              <c:strCache>
                <c:ptCount val="1"/>
                <c:pt idx="0">
                  <c:v>Sales Revenue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'DCF Model '!$B$35:$M$35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'DCF Model '!$C$38:$M$38</c:f>
              <c:numCache>
                <c:formatCode>"$"#,##0.00</c:formatCode>
                <c:ptCount val="11"/>
                <c:pt idx="0">
                  <c:v>94943</c:v>
                </c:pt>
                <c:pt idx="1">
                  <c:v>101114.295</c:v>
                </c:pt>
                <c:pt idx="2">
                  <c:v>107686.724175</c:v>
                </c:pt>
                <c:pt idx="3">
                  <c:v>113071.06038375001</c:v>
                </c:pt>
                <c:pt idx="4">
                  <c:v>118724.61340293751</c:v>
                </c:pt>
                <c:pt idx="5">
                  <c:v>124660.8440730844</c:v>
                </c:pt>
                <c:pt idx="6">
                  <c:v>130893.88627673863</c:v>
                </c:pt>
                <c:pt idx="7">
                  <c:v>137438.58059057558</c:v>
                </c:pt>
                <c:pt idx="8">
                  <c:v>144310.50962010436</c:v>
                </c:pt>
                <c:pt idx="9">
                  <c:v>151526.03510110959</c:v>
                </c:pt>
                <c:pt idx="10">
                  <c:v>159102.33685616509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3-724D-83D2-9A06D67E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69600"/>
        <c:axId val="1329756991"/>
      </c:barChart>
      <c:lineChart>
        <c:grouping val="standard"/>
        <c:varyColors val="0"/>
        <c:ser>
          <c:idx val="1"/>
          <c:order val="1"/>
          <c:tx>
            <c:strRef>
              <c:f>'DCF Model '!$A$55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'DCF Model '!$C$35:$M$35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'DCF Model '!$C$55:$M$55</c:f>
              <c:numCache>
                <c:formatCode>0.00%</c:formatCode>
                <c:ptCount val="11"/>
                <c:pt idx="0">
                  <c:v>0.18896601118565876</c:v>
                </c:pt>
                <c:pt idx="1">
                  <c:v>0.19510176619819186</c:v>
                </c:pt>
                <c:pt idx="2">
                  <c:v>0.19577320300299708</c:v>
                </c:pt>
                <c:pt idx="3">
                  <c:v>0.20496509809809235</c:v>
                </c:pt>
                <c:pt idx="4">
                  <c:v>0.20543356961723078</c:v>
                </c:pt>
                <c:pt idx="5">
                  <c:v>0.20587973296879117</c:v>
                </c:pt>
                <c:pt idx="6">
                  <c:v>0.20630465044646781</c:v>
                </c:pt>
                <c:pt idx="7">
                  <c:v>0.21540933375854071</c:v>
                </c:pt>
                <c:pt idx="8">
                  <c:v>0.2157947464367054</c:v>
                </c:pt>
                <c:pt idx="9">
                  <c:v>0.21616180613019564</c:v>
                </c:pt>
                <c:pt idx="10">
                  <c:v>0.21651138679066248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3-724D-83D2-9A06D67E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44511"/>
        <c:axId val="1752564111"/>
      </c:lineChart>
      <c:catAx>
        <c:axId val="10595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6991"/>
        <c:crosses val="autoZero"/>
        <c:auto val="1"/>
        <c:lblAlgn val="ctr"/>
        <c:lblOffset val="100"/>
        <c:noMultiLvlLbl val="0"/>
      </c:catAx>
      <c:valAx>
        <c:axId val="13297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Sales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Revenue ($)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69600"/>
        <c:crosses val="autoZero"/>
        <c:crossBetween val="between"/>
      </c:valAx>
      <c:valAx>
        <c:axId val="1752564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Profit Margin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44511"/>
        <c:crosses val="max"/>
        <c:crossBetween val="between"/>
      </c:valAx>
      <c:catAx>
        <c:axId val="132584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256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Stock Performance JNJ &amp;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'JNJ Stock &amp; BETA'!$B$1</c:f>
              <c:strCache>
                <c:ptCount val="1"/>
                <c:pt idx="0">
                  <c:v>JNJ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'JNJ Stock &amp; BETA'!$A$2:$A$2269</c:f>
              <c:numCache>
                <c:formatCode>m/d/yy</c:formatCode>
                <c:ptCount val="2268"/>
                <c:pt idx="0">
                  <c:v>41638</c:v>
                </c:pt>
                <c:pt idx="1">
                  <c:v>41639</c:v>
                </c:pt>
                <c:pt idx="2">
                  <c:v>41641</c:v>
                </c:pt>
                <c:pt idx="3">
                  <c:v>41642</c:v>
                </c:pt>
                <c:pt idx="4">
                  <c:v>41645</c:v>
                </c:pt>
                <c:pt idx="5">
                  <c:v>41646</c:v>
                </c:pt>
                <c:pt idx="6">
                  <c:v>41647</c:v>
                </c:pt>
                <c:pt idx="7">
                  <c:v>41648</c:v>
                </c:pt>
                <c:pt idx="8">
                  <c:v>41649</c:v>
                </c:pt>
                <c:pt idx="9">
                  <c:v>41652</c:v>
                </c:pt>
                <c:pt idx="10">
                  <c:v>41653</c:v>
                </c:pt>
                <c:pt idx="11">
                  <c:v>41654</c:v>
                </c:pt>
                <c:pt idx="12">
                  <c:v>41655</c:v>
                </c:pt>
                <c:pt idx="13">
                  <c:v>41656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41688</c:v>
                </c:pt>
                <c:pt idx="34">
                  <c:v>41689</c:v>
                </c:pt>
                <c:pt idx="35">
                  <c:v>41690</c:v>
                </c:pt>
                <c:pt idx="36">
                  <c:v>41691</c:v>
                </c:pt>
                <c:pt idx="37">
                  <c:v>41694</c:v>
                </c:pt>
                <c:pt idx="38">
                  <c:v>41695</c:v>
                </c:pt>
                <c:pt idx="39">
                  <c:v>41696</c:v>
                </c:pt>
                <c:pt idx="40">
                  <c:v>41697</c:v>
                </c:pt>
                <c:pt idx="41">
                  <c:v>41698</c:v>
                </c:pt>
                <c:pt idx="42">
                  <c:v>41701</c:v>
                </c:pt>
                <c:pt idx="43">
                  <c:v>41702</c:v>
                </c:pt>
                <c:pt idx="44">
                  <c:v>41703</c:v>
                </c:pt>
                <c:pt idx="45">
                  <c:v>41704</c:v>
                </c:pt>
                <c:pt idx="46">
                  <c:v>41705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41715</c:v>
                </c:pt>
                <c:pt idx="53">
                  <c:v>41716</c:v>
                </c:pt>
                <c:pt idx="54">
                  <c:v>41717</c:v>
                </c:pt>
                <c:pt idx="55">
                  <c:v>41718</c:v>
                </c:pt>
                <c:pt idx="56">
                  <c:v>41719</c:v>
                </c:pt>
                <c:pt idx="57">
                  <c:v>41722</c:v>
                </c:pt>
                <c:pt idx="58">
                  <c:v>41723</c:v>
                </c:pt>
                <c:pt idx="59">
                  <c:v>41724</c:v>
                </c:pt>
                <c:pt idx="60">
                  <c:v>41725</c:v>
                </c:pt>
                <c:pt idx="61">
                  <c:v>41726</c:v>
                </c:pt>
                <c:pt idx="62">
                  <c:v>41729</c:v>
                </c:pt>
                <c:pt idx="63">
                  <c:v>41730</c:v>
                </c:pt>
                <c:pt idx="64">
                  <c:v>41731</c:v>
                </c:pt>
                <c:pt idx="65">
                  <c:v>41732</c:v>
                </c:pt>
                <c:pt idx="66">
                  <c:v>41733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41743</c:v>
                </c:pt>
                <c:pt idx="73">
                  <c:v>41744</c:v>
                </c:pt>
                <c:pt idx="74">
                  <c:v>41745</c:v>
                </c:pt>
                <c:pt idx="75">
                  <c:v>41746</c:v>
                </c:pt>
                <c:pt idx="76">
                  <c:v>41750</c:v>
                </c:pt>
                <c:pt idx="77">
                  <c:v>41751</c:v>
                </c:pt>
                <c:pt idx="78">
                  <c:v>41752</c:v>
                </c:pt>
                <c:pt idx="79">
                  <c:v>41753</c:v>
                </c:pt>
                <c:pt idx="80">
                  <c:v>41754</c:v>
                </c:pt>
                <c:pt idx="81">
                  <c:v>41757</c:v>
                </c:pt>
                <c:pt idx="82">
                  <c:v>41758</c:v>
                </c:pt>
                <c:pt idx="83">
                  <c:v>41759</c:v>
                </c:pt>
                <c:pt idx="84">
                  <c:v>41760</c:v>
                </c:pt>
                <c:pt idx="85">
                  <c:v>41761</c:v>
                </c:pt>
                <c:pt idx="86">
                  <c:v>41764</c:v>
                </c:pt>
                <c:pt idx="87">
                  <c:v>41765</c:v>
                </c:pt>
                <c:pt idx="88">
                  <c:v>41766</c:v>
                </c:pt>
                <c:pt idx="89">
                  <c:v>41767</c:v>
                </c:pt>
                <c:pt idx="90">
                  <c:v>41768</c:v>
                </c:pt>
                <c:pt idx="91">
                  <c:v>41771</c:v>
                </c:pt>
                <c:pt idx="92">
                  <c:v>41772</c:v>
                </c:pt>
                <c:pt idx="93">
                  <c:v>41773</c:v>
                </c:pt>
                <c:pt idx="94">
                  <c:v>41774</c:v>
                </c:pt>
                <c:pt idx="95">
                  <c:v>41775</c:v>
                </c:pt>
                <c:pt idx="96">
                  <c:v>41778</c:v>
                </c:pt>
                <c:pt idx="97">
                  <c:v>41779</c:v>
                </c:pt>
                <c:pt idx="98">
                  <c:v>41780</c:v>
                </c:pt>
                <c:pt idx="99">
                  <c:v>41781</c:v>
                </c:pt>
                <c:pt idx="100">
                  <c:v>41782</c:v>
                </c:pt>
                <c:pt idx="101">
                  <c:v>41786</c:v>
                </c:pt>
                <c:pt idx="102">
                  <c:v>41787</c:v>
                </c:pt>
                <c:pt idx="103">
                  <c:v>41788</c:v>
                </c:pt>
                <c:pt idx="104">
                  <c:v>41789</c:v>
                </c:pt>
                <c:pt idx="105">
                  <c:v>41792</c:v>
                </c:pt>
                <c:pt idx="106">
                  <c:v>41793</c:v>
                </c:pt>
                <c:pt idx="107">
                  <c:v>41794</c:v>
                </c:pt>
                <c:pt idx="108">
                  <c:v>41795</c:v>
                </c:pt>
                <c:pt idx="109">
                  <c:v>41796</c:v>
                </c:pt>
                <c:pt idx="110">
                  <c:v>41799</c:v>
                </c:pt>
                <c:pt idx="111">
                  <c:v>41800</c:v>
                </c:pt>
                <c:pt idx="112">
                  <c:v>41801</c:v>
                </c:pt>
                <c:pt idx="113">
                  <c:v>41802</c:v>
                </c:pt>
                <c:pt idx="114">
                  <c:v>41803</c:v>
                </c:pt>
                <c:pt idx="115">
                  <c:v>41806</c:v>
                </c:pt>
                <c:pt idx="116">
                  <c:v>41807</c:v>
                </c:pt>
                <c:pt idx="117">
                  <c:v>41808</c:v>
                </c:pt>
                <c:pt idx="118">
                  <c:v>41809</c:v>
                </c:pt>
                <c:pt idx="119">
                  <c:v>41810</c:v>
                </c:pt>
                <c:pt idx="120">
                  <c:v>41813</c:v>
                </c:pt>
                <c:pt idx="121">
                  <c:v>41814</c:v>
                </c:pt>
                <c:pt idx="122">
                  <c:v>41815</c:v>
                </c:pt>
                <c:pt idx="123">
                  <c:v>41816</c:v>
                </c:pt>
                <c:pt idx="124">
                  <c:v>41817</c:v>
                </c:pt>
                <c:pt idx="125">
                  <c:v>41820</c:v>
                </c:pt>
                <c:pt idx="126">
                  <c:v>41821</c:v>
                </c:pt>
                <c:pt idx="127">
                  <c:v>41822</c:v>
                </c:pt>
                <c:pt idx="128">
                  <c:v>41823</c:v>
                </c:pt>
                <c:pt idx="129">
                  <c:v>41827</c:v>
                </c:pt>
                <c:pt idx="130">
                  <c:v>41828</c:v>
                </c:pt>
                <c:pt idx="131">
                  <c:v>41829</c:v>
                </c:pt>
                <c:pt idx="132">
                  <c:v>41830</c:v>
                </c:pt>
                <c:pt idx="133">
                  <c:v>41831</c:v>
                </c:pt>
                <c:pt idx="134">
                  <c:v>41834</c:v>
                </c:pt>
                <c:pt idx="135">
                  <c:v>41835</c:v>
                </c:pt>
                <c:pt idx="136">
                  <c:v>41836</c:v>
                </c:pt>
                <c:pt idx="137">
                  <c:v>41837</c:v>
                </c:pt>
                <c:pt idx="138">
                  <c:v>41838</c:v>
                </c:pt>
                <c:pt idx="139">
                  <c:v>41841</c:v>
                </c:pt>
                <c:pt idx="140">
                  <c:v>41842</c:v>
                </c:pt>
                <c:pt idx="141">
                  <c:v>41843</c:v>
                </c:pt>
                <c:pt idx="142">
                  <c:v>41844</c:v>
                </c:pt>
                <c:pt idx="143">
                  <c:v>41845</c:v>
                </c:pt>
                <c:pt idx="144">
                  <c:v>41848</c:v>
                </c:pt>
                <c:pt idx="145">
                  <c:v>41849</c:v>
                </c:pt>
                <c:pt idx="146">
                  <c:v>41850</c:v>
                </c:pt>
                <c:pt idx="147">
                  <c:v>41851</c:v>
                </c:pt>
                <c:pt idx="148">
                  <c:v>41852</c:v>
                </c:pt>
                <c:pt idx="149">
                  <c:v>41855</c:v>
                </c:pt>
                <c:pt idx="150">
                  <c:v>41856</c:v>
                </c:pt>
                <c:pt idx="151">
                  <c:v>41857</c:v>
                </c:pt>
                <c:pt idx="152">
                  <c:v>41858</c:v>
                </c:pt>
                <c:pt idx="153">
                  <c:v>41859</c:v>
                </c:pt>
                <c:pt idx="154">
                  <c:v>41862</c:v>
                </c:pt>
                <c:pt idx="155">
                  <c:v>41863</c:v>
                </c:pt>
                <c:pt idx="156">
                  <c:v>41864</c:v>
                </c:pt>
                <c:pt idx="157">
                  <c:v>41865</c:v>
                </c:pt>
                <c:pt idx="158">
                  <c:v>41866</c:v>
                </c:pt>
                <c:pt idx="159">
                  <c:v>41869</c:v>
                </c:pt>
                <c:pt idx="160">
                  <c:v>41870</c:v>
                </c:pt>
                <c:pt idx="161">
                  <c:v>41871</c:v>
                </c:pt>
                <c:pt idx="162">
                  <c:v>41872</c:v>
                </c:pt>
                <c:pt idx="163">
                  <c:v>41873</c:v>
                </c:pt>
                <c:pt idx="164">
                  <c:v>41876</c:v>
                </c:pt>
                <c:pt idx="165">
                  <c:v>41877</c:v>
                </c:pt>
                <c:pt idx="166">
                  <c:v>41878</c:v>
                </c:pt>
                <c:pt idx="167">
                  <c:v>41879</c:v>
                </c:pt>
                <c:pt idx="168">
                  <c:v>41880</c:v>
                </c:pt>
                <c:pt idx="169">
                  <c:v>41884</c:v>
                </c:pt>
                <c:pt idx="170">
                  <c:v>41885</c:v>
                </c:pt>
                <c:pt idx="171">
                  <c:v>41886</c:v>
                </c:pt>
                <c:pt idx="172">
                  <c:v>41887</c:v>
                </c:pt>
                <c:pt idx="173">
                  <c:v>41890</c:v>
                </c:pt>
                <c:pt idx="174">
                  <c:v>41891</c:v>
                </c:pt>
                <c:pt idx="175">
                  <c:v>41892</c:v>
                </c:pt>
                <c:pt idx="176">
                  <c:v>41893</c:v>
                </c:pt>
                <c:pt idx="177">
                  <c:v>41894</c:v>
                </c:pt>
                <c:pt idx="178">
                  <c:v>41897</c:v>
                </c:pt>
                <c:pt idx="179">
                  <c:v>41898</c:v>
                </c:pt>
                <c:pt idx="180">
                  <c:v>41899</c:v>
                </c:pt>
                <c:pt idx="181">
                  <c:v>41900</c:v>
                </c:pt>
                <c:pt idx="182">
                  <c:v>41901</c:v>
                </c:pt>
                <c:pt idx="183">
                  <c:v>41904</c:v>
                </c:pt>
                <c:pt idx="184">
                  <c:v>41905</c:v>
                </c:pt>
                <c:pt idx="185">
                  <c:v>41906</c:v>
                </c:pt>
                <c:pt idx="186">
                  <c:v>41907</c:v>
                </c:pt>
                <c:pt idx="187">
                  <c:v>41908</c:v>
                </c:pt>
                <c:pt idx="188">
                  <c:v>41911</c:v>
                </c:pt>
                <c:pt idx="189">
                  <c:v>41912</c:v>
                </c:pt>
                <c:pt idx="190">
                  <c:v>41913</c:v>
                </c:pt>
                <c:pt idx="191">
                  <c:v>41914</c:v>
                </c:pt>
                <c:pt idx="192">
                  <c:v>41915</c:v>
                </c:pt>
                <c:pt idx="193">
                  <c:v>41918</c:v>
                </c:pt>
                <c:pt idx="194">
                  <c:v>41919</c:v>
                </c:pt>
                <c:pt idx="195">
                  <c:v>41920</c:v>
                </c:pt>
                <c:pt idx="196">
                  <c:v>41921</c:v>
                </c:pt>
                <c:pt idx="197">
                  <c:v>41922</c:v>
                </c:pt>
                <c:pt idx="198">
                  <c:v>41925</c:v>
                </c:pt>
                <c:pt idx="199">
                  <c:v>41926</c:v>
                </c:pt>
                <c:pt idx="200">
                  <c:v>41927</c:v>
                </c:pt>
                <c:pt idx="201">
                  <c:v>41928</c:v>
                </c:pt>
                <c:pt idx="202">
                  <c:v>41929</c:v>
                </c:pt>
                <c:pt idx="203">
                  <c:v>41932</c:v>
                </c:pt>
                <c:pt idx="204">
                  <c:v>41933</c:v>
                </c:pt>
                <c:pt idx="205">
                  <c:v>41934</c:v>
                </c:pt>
                <c:pt idx="206">
                  <c:v>41935</c:v>
                </c:pt>
                <c:pt idx="207">
                  <c:v>41936</c:v>
                </c:pt>
                <c:pt idx="208">
                  <c:v>41939</c:v>
                </c:pt>
                <c:pt idx="209">
                  <c:v>41940</c:v>
                </c:pt>
                <c:pt idx="210">
                  <c:v>41941</c:v>
                </c:pt>
                <c:pt idx="211">
                  <c:v>41942</c:v>
                </c:pt>
                <c:pt idx="212">
                  <c:v>41943</c:v>
                </c:pt>
                <c:pt idx="213">
                  <c:v>41946</c:v>
                </c:pt>
                <c:pt idx="214">
                  <c:v>41947</c:v>
                </c:pt>
                <c:pt idx="215">
                  <c:v>41948</c:v>
                </c:pt>
                <c:pt idx="216">
                  <c:v>41949</c:v>
                </c:pt>
                <c:pt idx="217">
                  <c:v>41950</c:v>
                </c:pt>
                <c:pt idx="218">
                  <c:v>41953</c:v>
                </c:pt>
                <c:pt idx="219">
                  <c:v>41954</c:v>
                </c:pt>
                <c:pt idx="220">
                  <c:v>41955</c:v>
                </c:pt>
                <c:pt idx="221">
                  <c:v>41956</c:v>
                </c:pt>
                <c:pt idx="222">
                  <c:v>41957</c:v>
                </c:pt>
                <c:pt idx="223">
                  <c:v>41960</c:v>
                </c:pt>
                <c:pt idx="224">
                  <c:v>41961</c:v>
                </c:pt>
                <c:pt idx="225">
                  <c:v>41962</c:v>
                </c:pt>
                <c:pt idx="226">
                  <c:v>41963</c:v>
                </c:pt>
                <c:pt idx="227">
                  <c:v>41964</c:v>
                </c:pt>
                <c:pt idx="228">
                  <c:v>41967</c:v>
                </c:pt>
                <c:pt idx="229">
                  <c:v>41968</c:v>
                </c:pt>
                <c:pt idx="230">
                  <c:v>41969</c:v>
                </c:pt>
                <c:pt idx="231">
                  <c:v>41971</c:v>
                </c:pt>
                <c:pt idx="232">
                  <c:v>41974</c:v>
                </c:pt>
                <c:pt idx="233">
                  <c:v>41975</c:v>
                </c:pt>
                <c:pt idx="234">
                  <c:v>41976</c:v>
                </c:pt>
                <c:pt idx="235">
                  <c:v>41977</c:v>
                </c:pt>
                <c:pt idx="236">
                  <c:v>41978</c:v>
                </c:pt>
                <c:pt idx="237">
                  <c:v>41981</c:v>
                </c:pt>
                <c:pt idx="238">
                  <c:v>41982</c:v>
                </c:pt>
                <c:pt idx="239">
                  <c:v>41983</c:v>
                </c:pt>
                <c:pt idx="240">
                  <c:v>41984</c:v>
                </c:pt>
                <c:pt idx="241">
                  <c:v>41985</c:v>
                </c:pt>
                <c:pt idx="242">
                  <c:v>41988</c:v>
                </c:pt>
                <c:pt idx="243">
                  <c:v>41989</c:v>
                </c:pt>
                <c:pt idx="244">
                  <c:v>41990</c:v>
                </c:pt>
                <c:pt idx="245">
                  <c:v>41991</c:v>
                </c:pt>
                <c:pt idx="246">
                  <c:v>41992</c:v>
                </c:pt>
                <c:pt idx="247">
                  <c:v>41995</c:v>
                </c:pt>
                <c:pt idx="248">
                  <c:v>41996</c:v>
                </c:pt>
                <c:pt idx="249">
                  <c:v>41997</c:v>
                </c:pt>
                <c:pt idx="250">
                  <c:v>41999</c:v>
                </c:pt>
                <c:pt idx="251">
                  <c:v>42002</c:v>
                </c:pt>
                <c:pt idx="252">
                  <c:v>42003</c:v>
                </c:pt>
                <c:pt idx="253">
                  <c:v>42004</c:v>
                </c:pt>
                <c:pt idx="254">
                  <c:v>42006</c:v>
                </c:pt>
                <c:pt idx="255">
                  <c:v>42009</c:v>
                </c:pt>
                <c:pt idx="256">
                  <c:v>42010</c:v>
                </c:pt>
                <c:pt idx="257">
                  <c:v>42011</c:v>
                </c:pt>
                <c:pt idx="258">
                  <c:v>42012</c:v>
                </c:pt>
                <c:pt idx="259">
                  <c:v>42013</c:v>
                </c:pt>
                <c:pt idx="260">
                  <c:v>42016</c:v>
                </c:pt>
                <c:pt idx="261">
                  <c:v>42017</c:v>
                </c:pt>
                <c:pt idx="262">
                  <c:v>42018</c:v>
                </c:pt>
                <c:pt idx="263">
                  <c:v>42019</c:v>
                </c:pt>
                <c:pt idx="264">
                  <c:v>42020</c:v>
                </c:pt>
                <c:pt idx="265">
                  <c:v>42024</c:v>
                </c:pt>
                <c:pt idx="266">
                  <c:v>42025</c:v>
                </c:pt>
                <c:pt idx="267">
                  <c:v>42026</c:v>
                </c:pt>
                <c:pt idx="268">
                  <c:v>42027</c:v>
                </c:pt>
                <c:pt idx="269">
                  <c:v>42030</c:v>
                </c:pt>
                <c:pt idx="270">
                  <c:v>42031</c:v>
                </c:pt>
                <c:pt idx="271">
                  <c:v>42032</c:v>
                </c:pt>
                <c:pt idx="272">
                  <c:v>42033</c:v>
                </c:pt>
                <c:pt idx="273">
                  <c:v>42034</c:v>
                </c:pt>
                <c:pt idx="274">
                  <c:v>42037</c:v>
                </c:pt>
                <c:pt idx="275">
                  <c:v>42038</c:v>
                </c:pt>
                <c:pt idx="276">
                  <c:v>42039</c:v>
                </c:pt>
                <c:pt idx="277">
                  <c:v>42040</c:v>
                </c:pt>
                <c:pt idx="278">
                  <c:v>42041</c:v>
                </c:pt>
                <c:pt idx="279">
                  <c:v>42044</c:v>
                </c:pt>
                <c:pt idx="280">
                  <c:v>42045</c:v>
                </c:pt>
                <c:pt idx="281">
                  <c:v>42046</c:v>
                </c:pt>
                <c:pt idx="282">
                  <c:v>42047</c:v>
                </c:pt>
                <c:pt idx="283">
                  <c:v>42048</c:v>
                </c:pt>
                <c:pt idx="284">
                  <c:v>42052</c:v>
                </c:pt>
                <c:pt idx="285">
                  <c:v>42053</c:v>
                </c:pt>
                <c:pt idx="286">
                  <c:v>42054</c:v>
                </c:pt>
                <c:pt idx="287">
                  <c:v>42055</c:v>
                </c:pt>
                <c:pt idx="288">
                  <c:v>42058</c:v>
                </c:pt>
                <c:pt idx="289">
                  <c:v>42059</c:v>
                </c:pt>
                <c:pt idx="290">
                  <c:v>42060</c:v>
                </c:pt>
                <c:pt idx="291">
                  <c:v>42061</c:v>
                </c:pt>
                <c:pt idx="292">
                  <c:v>42062</c:v>
                </c:pt>
                <c:pt idx="293">
                  <c:v>42065</c:v>
                </c:pt>
                <c:pt idx="294">
                  <c:v>42066</c:v>
                </c:pt>
                <c:pt idx="295">
                  <c:v>42067</c:v>
                </c:pt>
                <c:pt idx="296">
                  <c:v>42068</c:v>
                </c:pt>
                <c:pt idx="297">
                  <c:v>42069</c:v>
                </c:pt>
                <c:pt idx="298">
                  <c:v>42072</c:v>
                </c:pt>
                <c:pt idx="299">
                  <c:v>42073</c:v>
                </c:pt>
                <c:pt idx="300">
                  <c:v>42074</c:v>
                </c:pt>
                <c:pt idx="301">
                  <c:v>42075</c:v>
                </c:pt>
                <c:pt idx="302">
                  <c:v>42076</c:v>
                </c:pt>
                <c:pt idx="303">
                  <c:v>42079</c:v>
                </c:pt>
                <c:pt idx="304">
                  <c:v>42080</c:v>
                </c:pt>
                <c:pt idx="305">
                  <c:v>42081</c:v>
                </c:pt>
                <c:pt idx="306">
                  <c:v>42082</c:v>
                </c:pt>
                <c:pt idx="307">
                  <c:v>42083</c:v>
                </c:pt>
                <c:pt idx="308">
                  <c:v>42086</c:v>
                </c:pt>
                <c:pt idx="309">
                  <c:v>42087</c:v>
                </c:pt>
                <c:pt idx="310">
                  <c:v>42088</c:v>
                </c:pt>
                <c:pt idx="311">
                  <c:v>42089</c:v>
                </c:pt>
                <c:pt idx="312">
                  <c:v>42090</c:v>
                </c:pt>
                <c:pt idx="313">
                  <c:v>42093</c:v>
                </c:pt>
                <c:pt idx="314">
                  <c:v>42094</c:v>
                </c:pt>
                <c:pt idx="315">
                  <c:v>42095</c:v>
                </c:pt>
                <c:pt idx="316">
                  <c:v>42096</c:v>
                </c:pt>
                <c:pt idx="317">
                  <c:v>42100</c:v>
                </c:pt>
                <c:pt idx="318">
                  <c:v>42101</c:v>
                </c:pt>
                <c:pt idx="319">
                  <c:v>42102</c:v>
                </c:pt>
                <c:pt idx="320">
                  <c:v>42103</c:v>
                </c:pt>
                <c:pt idx="321">
                  <c:v>42104</c:v>
                </c:pt>
                <c:pt idx="322">
                  <c:v>42107</c:v>
                </c:pt>
                <c:pt idx="323">
                  <c:v>42108</c:v>
                </c:pt>
                <c:pt idx="324">
                  <c:v>42109</c:v>
                </c:pt>
                <c:pt idx="325">
                  <c:v>42110</c:v>
                </c:pt>
                <c:pt idx="326">
                  <c:v>42111</c:v>
                </c:pt>
                <c:pt idx="327">
                  <c:v>42114</c:v>
                </c:pt>
                <c:pt idx="328">
                  <c:v>42115</c:v>
                </c:pt>
                <c:pt idx="329">
                  <c:v>42116</c:v>
                </c:pt>
                <c:pt idx="330">
                  <c:v>42117</c:v>
                </c:pt>
                <c:pt idx="331">
                  <c:v>42118</c:v>
                </c:pt>
                <c:pt idx="332">
                  <c:v>42121</c:v>
                </c:pt>
                <c:pt idx="333">
                  <c:v>42122</c:v>
                </c:pt>
                <c:pt idx="334">
                  <c:v>42123</c:v>
                </c:pt>
                <c:pt idx="335">
                  <c:v>42124</c:v>
                </c:pt>
                <c:pt idx="336">
                  <c:v>42125</c:v>
                </c:pt>
                <c:pt idx="337">
                  <c:v>42128</c:v>
                </c:pt>
                <c:pt idx="338">
                  <c:v>42129</c:v>
                </c:pt>
                <c:pt idx="339">
                  <c:v>42130</c:v>
                </c:pt>
                <c:pt idx="340">
                  <c:v>42131</c:v>
                </c:pt>
                <c:pt idx="341">
                  <c:v>42132</c:v>
                </c:pt>
                <c:pt idx="342">
                  <c:v>42135</c:v>
                </c:pt>
                <c:pt idx="343">
                  <c:v>42136</c:v>
                </c:pt>
                <c:pt idx="344">
                  <c:v>42137</c:v>
                </c:pt>
                <c:pt idx="345">
                  <c:v>42138</c:v>
                </c:pt>
                <c:pt idx="346">
                  <c:v>42139</c:v>
                </c:pt>
                <c:pt idx="347">
                  <c:v>42142</c:v>
                </c:pt>
                <c:pt idx="348">
                  <c:v>42143</c:v>
                </c:pt>
                <c:pt idx="349">
                  <c:v>42144</c:v>
                </c:pt>
                <c:pt idx="350">
                  <c:v>42145</c:v>
                </c:pt>
                <c:pt idx="351">
                  <c:v>42146</c:v>
                </c:pt>
                <c:pt idx="352">
                  <c:v>42150</c:v>
                </c:pt>
                <c:pt idx="353">
                  <c:v>42151</c:v>
                </c:pt>
                <c:pt idx="354">
                  <c:v>42152</c:v>
                </c:pt>
                <c:pt idx="355">
                  <c:v>42153</c:v>
                </c:pt>
                <c:pt idx="356">
                  <c:v>42156</c:v>
                </c:pt>
                <c:pt idx="357">
                  <c:v>42157</c:v>
                </c:pt>
                <c:pt idx="358">
                  <c:v>42158</c:v>
                </c:pt>
                <c:pt idx="359">
                  <c:v>42159</c:v>
                </c:pt>
                <c:pt idx="360">
                  <c:v>42160</c:v>
                </c:pt>
                <c:pt idx="361">
                  <c:v>42163</c:v>
                </c:pt>
                <c:pt idx="362">
                  <c:v>42164</c:v>
                </c:pt>
                <c:pt idx="363">
                  <c:v>42165</c:v>
                </c:pt>
                <c:pt idx="364">
                  <c:v>42166</c:v>
                </c:pt>
                <c:pt idx="365">
                  <c:v>42167</c:v>
                </c:pt>
                <c:pt idx="366">
                  <c:v>42170</c:v>
                </c:pt>
                <c:pt idx="367">
                  <c:v>42171</c:v>
                </c:pt>
                <c:pt idx="368">
                  <c:v>42172</c:v>
                </c:pt>
                <c:pt idx="369">
                  <c:v>42173</c:v>
                </c:pt>
                <c:pt idx="370">
                  <c:v>42174</c:v>
                </c:pt>
                <c:pt idx="371">
                  <c:v>42177</c:v>
                </c:pt>
                <c:pt idx="372">
                  <c:v>42178</c:v>
                </c:pt>
                <c:pt idx="373">
                  <c:v>42179</c:v>
                </c:pt>
                <c:pt idx="374">
                  <c:v>42180</c:v>
                </c:pt>
                <c:pt idx="375">
                  <c:v>42181</c:v>
                </c:pt>
                <c:pt idx="376">
                  <c:v>42184</c:v>
                </c:pt>
                <c:pt idx="377">
                  <c:v>42185</c:v>
                </c:pt>
                <c:pt idx="378">
                  <c:v>42186</c:v>
                </c:pt>
                <c:pt idx="379">
                  <c:v>42187</c:v>
                </c:pt>
                <c:pt idx="380">
                  <c:v>42191</c:v>
                </c:pt>
                <c:pt idx="381">
                  <c:v>42192</c:v>
                </c:pt>
                <c:pt idx="382">
                  <c:v>42193</c:v>
                </c:pt>
                <c:pt idx="383">
                  <c:v>42194</c:v>
                </c:pt>
                <c:pt idx="384">
                  <c:v>42195</c:v>
                </c:pt>
                <c:pt idx="385">
                  <c:v>42198</c:v>
                </c:pt>
                <c:pt idx="386">
                  <c:v>42199</c:v>
                </c:pt>
                <c:pt idx="387">
                  <c:v>42200</c:v>
                </c:pt>
                <c:pt idx="388">
                  <c:v>42201</c:v>
                </c:pt>
                <c:pt idx="389">
                  <c:v>42202</c:v>
                </c:pt>
                <c:pt idx="390">
                  <c:v>42205</c:v>
                </c:pt>
                <c:pt idx="391">
                  <c:v>42206</c:v>
                </c:pt>
                <c:pt idx="392">
                  <c:v>42207</c:v>
                </c:pt>
                <c:pt idx="393">
                  <c:v>42208</c:v>
                </c:pt>
                <c:pt idx="394">
                  <c:v>42209</c:v>
                </c:pt>
                <c:pt idx="395">
                  <c:v>42212</c:v>
                </c:pt>
                <c:pt idx="396">
                  <c:v>42213</c:v>
                </c:pt>
                <c:pt idx="397">
                  <c:v>42214</c:v>
                </c:pt>
                <c:pt idx="398">
                  <c:v>42215</c:v>
                </c:pt>
                <c:pt idx="399">
                  <c:v>42216</c:v>
                </c:pt>
                <c:pt idx="400">
                  <c:v>42219</c:v>
                </c:pt>
                <c:pt idx="401">
                  <c:v>42220</c:v>
                </c:pt>
                <c:pt idx="402">
                  <c:v>42221</c:v>
                </c:pt>
                <c:pt idx="403">
                  <c:v>42222</c:v>
                </c:pt>
                <c:pt idx="404">
                  <c:v>42223</c:v>
                </c:pt>
                <c:pt idx="405">
                  <c:v>42226</c:v>
                </c:pt>
                <c:pt idx="406">
                  <c:v>42227</c:v>
                </c:pt>
                <c:pt idx="407">
                  <c:v>42228</c:v>
                </c:pt>
                <c:pt idx="408">
                  <c:v>42229</c:v>
                </c:pt>
                <c:pt idx="409">
                  <c:v>42230</c:v>
                </c:pt>
                <c:pt idx="410">
                  <c:v>42233</c:v>
                </c:pt>
                <c:pt idx="411">
                  <c:v>42234</c:v>
                </c:pt>
                <c:pt idx="412">
                  <c:v>42235</c:v>
                </c:pt>
                <c:pt idx="413">
                  <c:v>42236</c:v>
                </c:pt>
                <c:pt idx="414">
                  <c:v>42237</c:v>
                </c:pt>
                <c:pt idx="415">
                  <c:v>42240</c:v>
                </c:pt>
                <c:pt idx="416">
                  <c:v>42241</c:v>
                </c:pt>
                <c:pt idx="417">
                  <c:v>42242</c:v>
                </c:pt>
                <c:pt idx="418">
                  <c:v>42243</c:v>
                </c:pt>
                <c:pt idx="419">
                  <c:v>42244</c:v>
                </c:pt>
                <c:pt idx="420">
                  <c:v>42247</c:v>
                </c:pt>
                <c:pt idx="421">
                  <c:v>42248</c:v>
                </c:pt>
                <c:pt idx="422">
                  <c:v>42249</c:v>
                </c:pt>
                <c:pt idx="423">
                  <c:v>42250</c:v>
                </c:pt>
                <c:pt idx="424">
                  <c:v>42251</c:v>
                </c:pt>
                <c:pt idx="425">
                  <c:v>42255</c:v>
                </c:pt>
                <c:pt idx="426">
                  <c:v>42256</c:v>
                </c:pt>
                <c:pt idx="427">
                  <c:v>42257</c:v>
                </c:pt>
                <c:pt idx="428">
                  <c:v>42258</c:v>
                </c:pt>
                <c:pt idx="429">
                  <c:v>42261</c:v>
                </c:pt>
                <c:pt idx="430">
                  <c:v>42262</c:v>
                </c:pt>
                <c:pt idx="431">
                  <c:v>42263</c:v>
                </c:pt>
                <c:pt idx="432">
                  <c:v>42264</c:v>
                </c:pt>
                <c:pt idx="433">
                  <c:v>42265</c:v>
                </c:pt>
                <c:pt idx="434">
                  <c:v>42268</c:v>
                </c:pt>
                <c:pt idx="435">
                  <c:v>42269</c:v>
                </c:pt>
                <c:pt idx="436">
                  <c:v>42270</c:v>
                </c:pt>
                <c:pt idx="437">
                  <c:v>42271</c:v>
                </c:pt>
                <c:pt idx="438">
                  <c:v>42272</c:v>
                </c:pt>
                <c:pt idx="439">
                  <c:v>42275</c:v>
                </c:pt>
                <c:pt idx="440">
                  <c:v>42276</c:v>
                </c:pt>
                <c:pt idx="441">
                  <c:v>42277</c:v>
                </c:pt>
                <c:pt idx="442">
                  <c:v>42278</c:v>
                </c:pt>
                <c:pt idx="443">
                  <c:v>42279</c:v>
                </c:pt>
                <c:pt idx="444">
                  <c:v>42282</c:v>
                </c:pt>
                <c:pt idx="445">
                  <c:v>42283</c:v>
                </c:pt>
                <c:pt idx="446">
                  <c:v>42284</c:v>
                </c:pt>
                <c:pt idx="447">
                  <c:v>42285</c:v>
                </c:pt>
                <c:pt idx="448">
                  <c:v>42286</c:v>
                </c:pt>
                <c:pt idx="449">
                  <c:v>42289</c:v>
                </c:pt>
                <c:pt idx="450">
                  <c:v>42290</c:v>
                </c:pt>
                <c:pt idx="451">
                  <c:v>42291</c:v>
                </c:pt>
                <c:pt idx="452">
                  <c:v>42292</c:v>
                </c:pt>
                <c:pt idx="453">
                  <c:v>42293</c:v>
                </c:pt>
                <c:pt idx="454">
                  <c:v>42296</c:v>
                </c:pt>
                <c:pt idx="455">
                  <c:v>42297</c:v>
                </c:pt>
                <c:pt idx="456">
                  <c:v>42298</c:v>
                </c:pt>
                <c:pt idx="457">
                  <c:v>42299</c:v>
                </c:pt>
                <c:pt idx="458">
                  <c:v>42300</c:v>
                </c:pt>
                <c:pt idx="459">
                  <c:v>42303</c:v>
                </c:pt>
                <c:pt idx="460">
                  <c:v>42304</c:v>
                </c:pt>
                <c:pt idx="461">
                  <c:v>42305</c:v>
                </c:pt>
                <c:pt idx="462">
                  <c:v>42306</c:v>
                </c:pt>
                <c:pt idx="463">
                  <c:v>42307</c:v>
                </c:pt>
                <c:pt idx="464">
                  <c:v>42310</c:v>
                </c:pt>
                <c:pt idx="465">
                  <c:v>42311</c:v>
                </c:pt>
                <c:pt idx="466">
                  <c:v>42312</c:v>
                </c:pt>
                <c:pt idx="467">
                  <c:v>42313</c:v>
                </c:pt>
                <c:pt idx="468">
                  <c:v>42314</c:v>
                </c:pt>
                <c:pt idx="469">
                  <c:v>42317</c:v>
                </c:pt>
                <c:pt idx="470">
                  <c:v>42318</c:v>
                </c:pt>
                <c:pt idx="471">
                  <c:v>42319</c:v>
                </c:pt>
                <c:pt idx="472">
                  <c:v>42320</c:v>
                </c:pt>
                <c:pt idx="473">
                  <c:v>42321</c:v>
                </c:pt>
                <c:pt idx="474">
                  <c:v>42324</c:v>
                </c:pt>
                <c:pt idx="475">
                  <c:v>42325</c:v>
                </c:pt>
                <c:pt idx="476">
                  <c:v>42326</c:v>
                </c:pt>
                <c:pt idx="477">
                  <c:v>42327</c:v>
                </c:pt>
                <c:pt idx="478">
                  <c:v>42328</c:v>
                </c:pt>
                <c:pt idx="479">
                  <c:v>42331</c:v>
                </c:pt>
                <c:pt idx="480">
                  <c:v>42332</c:v>
                </c:pt>
                <c:pt idx="481">
                  <c:v>42333</c:v>
                </c:pt>
                <c:pt idx="482">
                  <c:v>42335</c:v>
                </c:pt>
                <c:pt idx="483">
                  <c:v>42338</c:v>
                </c:pt>
                <c:pt idx="484">
                  <c:v>42339</c:v>
                </c:pt>
                <c:pt idx="485">
                  <c:v>42340</c:v>
                </c:pt>
                <c:pt idx="486">
                  <c:v>42341</c:v>
                </c:pt>
                <c:pt idx="487">
                  <c:v>42342</c:v>
                </c:pt>
                <c:pt idx="488">
                  <c:v>42345</c:v>
                </c:pt>
                <c:pt idx="489">
                  <c:v>42346</c:v>
                </c:pt>
                <c:pt idx="490">
                  <c:v>42347</c:v>
                </c:pt>
                <c:pt idx="491">
                  <c:v>42348</c:v>
                </c:pt>
                <c:pt idx="492">
                  <c:v>42349</c:v>
                </c:pt>
                <c:pt idx="493">
                  <c:v>42352</c:v>
                </c:pt>
                <c:pt idx="494">
                  <c:v>42353</c:v>
                </c:pt>
                <c:pt idx="495">
                  <c:v>42354</c:v>
                </c:pt>
                <c:pt idx="496">
                  <c:v>42355</c:v>
                </c:pt>
                <c:pt idx="497">
                  <c:v>42356</c:v>
                </c:pt>
                <c:pt idx="498">
                  <c:v>42359</c:v>
                </c:pt>
                <c:pt idx="499">
                  <c:v>42360</c:v>
                </c:pt>
                <c:pt idx="500">
                  <c:v>42361</c:v>
                </c:pt>
                <c:pt idx="501">
                  <c:v>42362</c:v>
                </c:pt>
                <c:pt idx="502">
                  <c:v>42366</c:v>
                </c:pt>
                <c:pt idx="503">
                  <c:v>42367</c:v>
                </c:pt>
                <c:pt idx="504">
                  <c:v>42368</c:v>
                </c:pt>
                <c:pt idx="505">
                  <c:v>42369</c:v>
                </c:pt>
                <c:pt idx="506">
                  <c:v>42373</c:v>
                </c:pt>
                <c:pt idx="507">
                  <c:v>42374</c:v>
                </c:pt>
                <c:pt idx="508">
                  <c:v>42375</c:v>
                </c:pt>
                <c:pt idx="509">
                  <c:v>42376</c:v>
                </c:pt>
                <c:pt idx="510">
                  <c:v>42377</c:v>
                </c:pt>
                <c:pt idx="511">
                  <c:v>42380</c:v>
                </c:pt>
                <c:pt idx="512">
                  <c:v>42381</c:v>
                </c:pt>
                <c:pt idx="513">
                  <c:v>42382</c:v>
                </c:pt>
                <c:pt idx="514">
                  <c:v>42383</c:v>
                </c:pt>
                <c:pt idx="515">
                  <c:v>42384</c:v>
                </c:pt>
                <c:pt idx="516">
                  <c:v>42388</c:v>
                </c:pt>
                <c:pt idx="517">
                  <c:v>42389</c:v>
                </c:pt>
                <c:pt idx="518">
                  <c:v>42390</c:v>
                </c:pt>
                <c:pt idx="519">
                  <c:v>42391</c:v>
                </c:pt>
                <c:pt idx="520">
                  <c:v>42394</c:v>
                </c:pt>
                <c:pt idx="521">
                  <c:v>42395</c:v>
                </c:pt>
                <c:pt idx="522">
                  <c:v>42396</c:v>
                </c:pt>
                <c:pt idx="523">
                  <c:v>42397</c:v>
                </c:pt>
                <c:pt idx="524">
                  <c:v>42398</c:v>
                </c:pt>
                <c:pt idx="525">
                  <c:v>42401</c:v>
                </c:pt>
                <c:pt idx="526">
                  <c:v>42402</c:v>
                </c:pt>
                <c:pt idx="527">
                  <c:v>42403</c:v>
                </c:pt>
                <c:pt idx="528">
                  <c:v>42404</c:v>
                </c:pt>
                <c:pt idx="529">
                  <c:v>42405</c:v>
                </c:pt>
                <c:pt idx="530">
                  <c:v>42408</c:v>
                </c:pt>
                <c:pt idx="531">
                  <c:v>42409</c:v>
                </c:pt>
                <c:pt idx="532">
                  <c:v>42410</c:v>
                </c:pt>
                <c:pt idx="533">
                  <c:v>42411</c:v>
                </c:pt>
                <c:pt idx="534">
                  <c:v>42412</c:v>
                </c:pt>
                <c:pt idx="535">
                  <c:v>42416</c:v>
                </c:pt>
                <c:pt idx="536">
                  <c:v>42417</c:v>
                </c:pt>
                <c:pt idx="537">
                  <c:v>42418</c:v>
                </c:pt>
                <c:pt idx="538">
                  <c:v>42419</c:v>
                </c:pt>
                <c:pt idx="539">
                  <c:v>42422</c:v>
                </c:pt>
                <c:pt idx="540">
                  <c:v>42423</c:v>
                </c:pt>
                <c:pt idx="541">
                  <c:v>42424</c:v>
                </c:pt>
                <c:pt idx="542">
                  <c:v>42425</c:v>
                </c:pt>
                <c:pt idx="543">
                  <c:v>42426</c:v>
                </c:pt>
                <c:pt idx="544">
                  <c:v>42429</c:v>
                </c:pt>
                <c:pt idx="545">
                  <c:v>42430</c:v>
                </c:pt>
                <c:pt idx="546">
                  <c:v>42431</c:v>
                </c:pt>
                <c:pt idx="547">
                  <c:v>42432</c:v>
                </c:pt>
                <c:pt idx="548">
                  <c:v>42433</c:v>
                </c:pt>
                <c:pt idx="549">
                  <c:v>42436</c:v>
                </c:pt>
                <c:pt idx="550">
                  <c:v>42437</c:v>
                </c:pt>
                <c:pt idx="551">
                  <c:v>42438</c:v>
                </c:pt>
                <c:pt idx="552">
                  <c:v>42439</c:v>
                </c:pt>
                <c:pt idx="553">
                  <c:v>42440</c:v>
                </c:pt>
                <c:pt idx="554">
                  <c:v>42443</c:v>
                </c:pt>
                <c:pt idx="555">
                  <c:v>42444</c:v>
                </c:pt>
                <c:pt idx="556">
                  <c:v>42445</c:v>
                </c:pt>
                <c:pt idx="557">
                  <c:v>42446</c:v>
                </c:pt>
                <c:pt idx="558">
                  <c:v>42447</c:v>
                </c:pt>
                <c:pt idx="559">
                  <c:v>42450</c:v>
                </c:pt>
                <c:pt idx="560">
                  <c:v>42451</c:v>
                </c:pt>
                <c:pt idx="561">
                  <c:v>42452</c:v>
                </c:pt>
                <c:pt idx="562">
                  <c:v>42453</c:v>
                </c:pt>
                <c:pt idx="563">
                  <c:v>42457</c:v>
                </c:pt>
                <c:pt idx="564">
                  <c:v>42458</c:v>
                </c:pt>
                <c:pt idx="565">
                  <c:v>42459</c:v>
                </c:pt>
                <c:pt idx="566">
                  <c:v>42460</c:v>
                </c:pt>
                <c:pt idx="567">
                  <c:v>42461</c:v>
                </c:pt>
                <c:pt idx="568">
                  <c:v>42464</c:v>
                </c:pt>
                <c:pt idx="569">
                  <c:v>42465</c:v>
                </c:pt>
                <c:pt idx="570">
                  <c:v>42466</c:v>
                </c:pt>
                <c:pt idx="571">
                  <c:v>42467</c:v>
                </c:pt>
                <c:pt idx="572">
                  <c:v>42468</c:v>
                </c:pt>
                <c:pt idx="573">
                  <c:v>42471</c:v>
                </c:pt>
                <c:pt idx="574">
                  <c:v>42472</c:v>
                </c:pt>
                <c:pt idx="575">
                  <c:v>42473</c:v>
                </c:pt>
                <c:pt idx="576">
                  <c:v>42474</c:v>
                </c:pt>
                <c:pt idx="577">
                  <c:v>42475</c:v>
                </c:pt>
                <c:pt idx="578">
                  <c:v>42478</c:v>
                </c:pt>
                <c:pt idx="579">
                  <c:v>42479</c:v>
                </c:pt>
                <c:pt idx="580">
                  <c:v>42480</c:v>
                </c:pt>
                <c:pt idx="581">
                  <c:v>42481</c:v>
                </c:pt>
                <c:pt idx="582">
                  <c:v>42482</c:v>
                </c:pt>
                <c:pt idx="583">
                  <c:v>42485</c:v>
                </c:pt>
                <c:pt idx="584">
                  <c:v>42486</c:v>
                </c:pt>
                <c:pt idx="585">
                  <c:v>42487</c:v>
                </c:pt>
                <c:pt idx="586">
                  <c:v>42488</c:v>
                </c:pt>
                <c:pt idx="587">
                  <c:v>42489</c:v>
                </c:pt>
                <c:pt idx="588">
                  <c:v>42492</c:v>
                </c:pt>
                <c:pt idx="589">
                  <c:v>42493</c:v>
                </c:pt>
                <c:pt idx="590">
                  <c:v>42494</c:v>
                </c:pt>
                <c:pt idx="591">
                  <c:v>42495</c:v>
                </c:pt>
                <c:pt idx="592">
                  <c:v>42496</c:v>
                </c:pt>
                <c:pt idx="593">
                  <c:v>42499</c:v>
                </c:pt>
                <c:pt idx="594">
                  <c:v>42500</c:v>
                </c:pt>
                <c:pt idx="595">
                  <c:v>42501</c:v>
                </c:pt>
                <c:pt idx="596">
                  <c:v>42502</c:v>
                </c:pt>
                <c:pt idx="597">
                  <c:v>42503</c:v>
                </c:pt>
                <c:pt idx="598">
                  <c:v>42506</c:v>
                </c:pt>
                <c:pt idx="599">
                  <c:v>42507</c:v>
                </c:pt>
                <c:pt idx="600">
                  <c:v>42508</c:v>
                </c:pt>
                <c:pt idx="601">
                  <c:v>42509</c:v>
                </c:pt>
                <c:pt idx="602">
                  <c:v>42510</c:v>
                </c:pt>
                <c:pt idx="603">
                  <c:v>42513</c:v>
                </c:pt>
                <c:pt idx="604">
                  <c:v>42514</c:v>
                </c:pt>
                <c:pt idx="605">
                  <c:v>42515</c:v>
                </c:pt>
                <c:pt idx="606">
                  <c:v>42516</c:v>
                </c:pt>
                <c:pt idx="607">
                  <c:v>42517</c:v>
                </c:pt>
                <c:pt idx="608">
                  <c:v>42521</c:v>
                </c:pt>
                <c:pt idx="609">
                  <c:v>42522</c:v>
                </c:pt>
                <c:pt idx="610">
                  <c:v>42523</c:v>
                </c:pt>
                <c:pt idx="611">
                  <c:v>42524</c:v>
                </c:pt>
                <c:pt idx="612">
                  <c:v>42527</c:v>
                </c:pt>
                <c:pt idx="613">
                  <c:v>42528</c:v>
                </c:pt>
                <c:pt idx="614">
                  <c:v>42529</c:v>
                </c:pt>
                <c:pt idx="615">
                  <c:v>42530</c:v>
                </c:pt>
                <c:pt idx="616">
                  <c:v>42531</c:v>
                </c:pt>
                <c:pt idx="617">
                  <c:v>42534</c:v>
                </c:pt>
                <c:pt idx="618">
                  <c:v>42535</c:v>
                </c:pt>
                <c:pt idx="619">
                  <c:v>42536</c:v>
                </c:pt>
                <c:pt idx="620">
                  <c:v>42537</c:v>
                </c:pt>
                <c:pt idx="621">
                  <c:v>42538</c:v>
                </c:pt>
                <c:pt idx="622">
                  <c:v>42541</c:v>
                </c:pt>
                <c:pt idx="623">
                  <c:v>42542</c:v>
                </c:pt>
                <c:pt idx="624">
                  <c:v>42543</c:v>
                </c:pt>
                <c:pt idx="625">
                  <c:v>42544</c:v>
                </c:pt>
                <c:pt idx="626">
                  <c:v>42545</c:v>
                </c:pt>
                <c:pt idx="627">
                  <c:v>42548</c:v>
                </c:pt>
                <c:pt idx="628">
                  <c:v>42549</c:v>
                </c:pt>
                <c:pt idx="629">
                  <c:v>42550</c:v>
                </c:pt>
                <c:pt idx="630">
                  <c:v>42551</c:v>
                </c:pt>
                <c:pt idx="631">
                  <c:v>42552</c:v>
                </c:pt>
                <c:pt idx="632">
                  <c:v>42556</c:v>
                </c:pt>
                <c:pt idx="633">
                  <c:v>42557</c:v>
                </c:pt>
                <c:pt idx="634">
                  <c:v>42558</c:v>
                </c:pt>
                <c:pt idx="635">
                  <c:v>42559</c:v>
                </c:pt>
                <c:pt idx="636">
                  <c:v>42562</c:v>
                </c:pt>
                <c:pt idx="637">
                  <c:v>42563</c:v>
                </c:pt>
                <c:pt idx="638">
                  <c:v>42564</c:v>
                </c:pt>
                <c:pt idx="639">
                  <c:v>42565</c:v>
                </c:pt>
                <c:pt idx="640">
                  <c:v>42566</c:v>
                </c:pt>
                <c:pt idx="641">
                  <c:v>42569</c:v>
                </c:pt>
                <c:pt idx="642">
                  <c:v>42570</c:v>
                </c:pt>
                <c:pt idx="643">
                  <c:v>42571</c:v>
                </c:pt>
                <c:pt idx="644">
                  <c:v>42572</c:v>
                </c:pt>
                <c:pt idx="645">
                  <c:v>42573</c:v>
                </c:pt>
                <c:pt idx="646">
                  <c:v>42576</c:v>
                </c:pt>
                <c:pt idx="647">
                  <c:v>42577</c:v>
                </c:pt>
                <c:pt idx="648">
                  <c:v>42578</c:v>
                </c:pt>
                <c:pt idx="649">
                  <c:v>42579</c:v>
                </c:pt>
                <c:pt idx="650">
                  <c:v>42580</c:v>
                </c:pt>
                <c:pt idx="651">
                  <c:v>42583</c:v>
                </c:pt>
                <c:pt idx="652">
                  <c:v>42584</c:v>
                </c:pt>
                <c:pt idx="653">
                  <c:v>42585</c:v>
                </c:pt>
                <c:pt idx="654">
                  <c:v>42586</c:v>
                </c:pt>
                <c:pt idx="655">
                  <c:v>42587</c:v>
                </c:pt>
                <c:pt idx="656">
                  <c:v>42590</c:v>
                </c:pt>
                <c:pt idx="657">
                  <c:v>42591</c:v>
                </c:pt>
                <c:pt idx="658">
                  <c:v>42592</c:v>
                </c:pt>
                <c:pt idx="659">
                  <c:v>42593</c:v>
                </c:pt>
                <c:pt idx="660">
                  <c:v>42594</c:v>
                </c:pt>
                <c:pt idx="661">
                  <c:v>42597</c:v>
                </c:pt>
                <c:pt idx="662">
                  <c:v>42598</c:v>
                </c:pt>
                <c:pt idx="663">
                  <c:v>42599</c:v>
                </c:pt>
                <c:pt idx="664">
                  <c:v>42600</c:v>
                </c:pt>
                <c:pt idx="665">
                  <c:v>42601</c:v>
                </c:pt>
                <c:pt idx="666">
                  <c:v>42604</c:v>
                </c:pt>
                <c:pt idx="667">
                  <c:v>42605</c:v>
                </c:pt>
                <c:pt idx="668">
                  <c:v>42606</c:v>
                </c:pt>
                <c:pt idx="669">
                  <c:v>42607</c:v>
                </c:pt>
                <c:pt idx="670">
                  <c:v>42608</c:v>
                </c:pt>
                <c:pt idx="671">
                  <c:v>42611</c:v>
                </c:pt>
                <c:pt idx="672">
                  <c:v>42612</c:v>
                </c:pt>
                <c:pt idx="673">
                  <c:v>42613</c:v>
                </c:pt>
                <c:pt idx="674">
                  <c:v>42614</c:v>
                </c:pt>
                <c:pt idx="675">
                  <c:v>42615</c:v>
                </c:pt>
                <c:pt idx="676">
                  <c:v>42619</c:v>
                </c:pt>
                <c:pt idx="677">
                  <c:v>42620</c:v>
                </c:pt>
                <c:pt idx="678">
                  <c:v>42621</c:v>
                </c:pt>
                <c:pt idx="679">
                  <c:v>42622</c:v>
                </c:pt>
                <c:pt idx="680">
                  <c:v>42625</c:v>
                </c:pt>
                <c:pt idx="681">
                  <c:v>42626</c:v>
                </c:pt>
                <c:pt idx="682">
                  <c:v>42627</c:v>
                </c:pt>
                <c:pt idx="683">
                  <c:v>42628</c:v>
                </c:pt>
                <c:pt idx="684">
                  <c:v>42629</c:v>
                </c:pt>
                <c:pt idx="685">
                  <c:v>42632</c:v>
                </c:pt>
                <c:pt idx="686">
                  <c:v>42633</c:v>
                </c:pt>
                <c:pt idx="687">
                  <c:v>42634</c:v>
                </c:pt>
                <c:pt idx="688">
                  <c:v>42635</c:v>
                </c:pt>
                <c:pt idx="689">
                  <c:v>42636</c:v>
                </c:pt>
                <c:pt idx="690">
                  <c:v>42639</c:v>
                </c:pt>
                <c:pt idx="691">
                  <c:v>42640</c:v>
                </c:pt>
                <c:pt idx="692">
                  <c:v>42641</c:v>
                </c:pt>
                <c:pt idx="693">
                  <c:v>42642</c:v>
                </c:pt>
                <c:pt idx="694">
                  <c:v>42643</c:v>
                </c:pt>
                <c:pt idx="695">
                  <c:v>42646</c:v>
                </c:pt>
                <c:pt idx="696">
                  <c:v>42647</c:v>
                </c:pt>
                <c:pt idx="697">
                  <c:v>42648</c:v>
                </c:pt>
                <c:pt idx="698">
                  <c:v>42649</c:v>
                </c:pt>
                <c:pt idx="699">
                  <c:v>42650</c:v>
                </c:pt>
                <c:pt idx="700">
                  <c:v>42653</c:v>
                </c:pt>
                <c:pt idx="701">
                  <c:v>42654</c:v>
                </c:pt>
                <c:pt idx="702">
                  <c:v>42655</c:v>
                </c:pt>
                <c:pt idx="703">
                  <c:v>42656</c:v>
                </c:pt>
                <c:pt idx="704">
                  <c:v>42657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42667</c:v>
                </c:pt>
                <c:pt idx="711">
                  <c:v>42668</c:v>
                </c:pt>
                <c:pt idx="712">
                  <c:v>42669</c:v>
                </c:pt>
                <c:pt idx="713">
                  <c:v>42670</c:v>
                </c:pt>
                <c:pt idx="714">
                  <c:v>42671</c:v>
                </c:pt>
                <c:pt idx="715">
                  <c:v>42674</c:v>
                </c:pt>
                <c:pt idx="716">
                  <c:v>42675</c:v>
                </c:pt>
                <c:pt idx="717">
                  <c:v>42676</c:v>
                </c:pt>
                <c:pt idx="718">
                  <c:v>42677</c:v>
                </c:pt>
                <c:pt idx="719">
                  <c:v>42678</c:v>
                </c:pt>
                <c:pt idx="720">
                  <c:v>42681</c:v>
                </c:pt>
                <c:pt idx="721">
                  <c:v>42682</c:v>
                </c:pt>
                <c:pt idx="722">
                  <c:v>42683</c:v>
                </c:pt>
                <c:pt idx="723">
                  <c:v>42684</c:v>
                </c:pt>
                <c:pt idx="724">
                  <c:v>42685</c:v>
                </c:pt>
                <c:pt idx="725">
                  <c:v>42688</c:v>
                </c:pt>
                <c:pt idx="726">
                  <c:v>42689</c:v>
                </c:pt>
                <c:pt idx="727">
                  <c:v>42690</c:v>
                </c:pt>
                <c:pt idx="728">
                  <c:v>42691</c:v>
                </c:pt>
                <c:pt idx="729">
                  <c:v>42692</c:v>
                </c:pt>
                <c:pt idx="730">
                  <c:v>42695</c:v>
                </c:pt>
                <c:pt idx="731">
                  <c:v>42696</c:v>
                </c:pt>
                <c:pt idx="732">
                  <c:v>42697</c:v>
                </c:pt>
                <c:pt idx="733">
                  <c:v>42699</c:v>
                </c:pt>
                <c:pt idx="734">
                  <c:v>42702</c:v>
                </c:pt>
                <c:pt idx="735">
                  <c:v>42703</c:v>
                </c:pt>
                <c:pt idx="736">
                  <c:v>42704</c:v>
                </c:pt>
                <c:pt idx="737">
                  <c:v>42705</c:v>
                </c:pt>
                <c:pt idx="738">
                  <c:v>42706</c:v>
                </c:pt>
                <c:pt idx="739">
                  <c:v>42709</c:v>
                </c:pt>
                <c:pt idx="740">
                  <c:v>42710</c:v>
                </c:pt>
                <c:pt idx="741">
                  <c:v>42711</c:v>
                </c:pt>
                <c:pt idx="742">
                  <c:v>42712</c:v>
                </c:pt>
                <c:pt idx="743">
                  <c:v>42713</c:v>
                </c:pt>
                <c:pt idx="744">
                  <c:v>42716</c:v>
                </c:pt>
                <c:pt idx="745">
                  <c:v>42717</c:v>
                </c:pt>
                <c:pt idx="746">
                  <c:v>42718</c:v>
                </c:pt>
                <c:pt idx="747">
                  <c:v>42719</c:v>
                </c:pt>
                <c:pt idx="748">
                  <c:v>42720</c:v>
                </c:pt>
                <c:pt idx="749">
                  <c:v>42723</c:v>
                </c:pt>
                <c:pt idx="750">
                  <c:v>42724</c:v>
                </c:pt>
                <c:pt idx="751">
                  <c:v>42725</c:v>
                </c:pt>
                <c:pt idx="752">
                  <c:v>42726</c:v>
                </c:pt>
                <c:pt idx="753">
                  <c:v>42727</c:v>
                </c:pt>
                <c:pt idx="754">
                  <c:v>42731</c:v>
                </c:pt>
                <c:pt idx="755">
                  <c:v>42732</c:v>
                </c:pt>
                <c:pt idx="756">
                  <c:v>42733</c:v>
                </c:pt>
                <c:pt idx="757">
                  <c:v>42734</c:v>
                </c:pt>
                <c:pt idx="758">
                  <c:v>42738</c:v>
                </c:pt>
                <c:pt idx="759">
                  <c:v>42739</c:v>
                </c:pt>
                <c:pt idx="760">
                  <c:v>42740</c:v>
                </c:pt>
                <c:pt idx="761">
                  <c:v>42741</c:v>
                </c:pt>
                <c:pt idx="762">
                  <c:v>42744</c:v>
                </c:pt>
                <c:pt idx="763">
                  <c:v>42745</c:v>
                </c:pt>
                <c:pt idx="764">
                  <c:v>42746</c:v>
                </c:pt>
                <c:pt idx="765">
                  <c:v>42747</c:v>
                </c:pt>
                <c:pt idx="766">
                  <c:v>42748</c:v>
                </c:pt>
                <c:pt idx="767">
                  <c:v>42752</c:v>
                </c:pt>
                <c:pt idx="768">
                  <c:v>42753</c:v>
                </c:pt>
                <c:pt idx="769">
                  <c:v>42754</c:v>
                </c:pt>
                <c:pt idx="770">
                  <c:v>42755</c:v>
                </c:pt>
                <c:pt idx="771">
                  <c:v>42758</c:v>
                </c:pt>
                <c:pt idx="772">
                  <c:v>42759</c:v>
                </c:pt>
                <c:pt idx="773">
                  <c:v>42760</c:v>
                </c:pt>
                <c:pt idx="774">
                  <c:v>42761</c:v>
                </c:pt>
                <c:pt idx="775">
                  <c:v>42762</c:v>
                </c:pt>
                <c:pt idx="776">
                  <c:v>42765</c:v>
                </c:pt>
                <c:pt idx="777">
                  <c:v>42766</c:v>
                </c:pt>
                <c:pt idx="778">
                  <c:v>42767</c:v>
                </c:pt>
                <c:pt idx="779">
                  <c:v>42768</c:v>
                </c:pt>
                <c:pt idx="780">
                  <c:v>42769</c:v>
                </c:pt>
                <c:pt idx="781">
                  <c:v>42772</c:v>
                </c:pt>
                <c:pt idx="782">
                  <c:v>42773</c:v>
                </c:pt>
                <c:pt idx="783">
                  <c:v>42774</c:v>
                </c:pt>
                <c:pt idx="784">
                  <c:v>42775</c:v>
                </c:pt>
                <c:pt idx="785">
                  <c:v>42776</c:v>
                </c:pt>
                <c:pt idx="786">
                  <c:v>42779</c:v>
                </c:pt>
                <c:pt idx="787">
                  <c:v>42780</c:v>
                </c:pt>
                <c:pt idx="788">
                  <c:v>42781</c:v>
                </c:pt>
                <c:pt idx="789">
                  <c:v>42782</c:v>
                </c:pt>
                <c:pt idx="790">
                  <c:v>42783</c:v>
                </c:pt>
                <c:pt idx="791">
                  <c:v>42787</c:v>
                </c:pt>
                <c:pt idx="792">
                  <c:v>42788</c:v>
                </c:pt>
                <c:pt idx="793">
                  <c:v>42789</c:v>
                </c:pt>
                <c:pt idx="794">
                  <c:v>42790</c:v>
                </c:pt>
                <c:pt idx="795">
                  <c:v>42793</c:v>
                </c:pt>
                <c:pt idx="796">
                  <c:v>42794</c:v>
                </c:pt>
                <c:pt idx="797">
                  <c:v>42795</c:v>
                </c:pt>
                <c:pt idx="798">
                  <c:v>42796</c:v>
                </c:pt>
                <c:pt idx="799">
                  <c:v>42797</c:v>
                </c:pt>
                <c:pt idx="800">
                  <c:v>42800</c:v>
                </c:pt>
                <c:pt idx="801">
                  <c:v>42801</c:v>
                </c:pt>
                <c:pt idx="802">
                  <c:v>42802</c:v>
                </c:pt>
                <c:pt idx="803">
                  <c:v>42803</c:v>
                </c:pt>
                <c:pt idx="804">
                  <c:v>42804</c:v>
                </c:pt>
                <c:pt idx="805">
                  <c:v>42807</c:v>
                </c:pt>
                <c:pt idx="806">
                  <c:v>42808</c:v>
                </c:pt>
                <c:pt idx="807">
                  <c:v>42809</c:v>
                </c:pt>
                <c:pt idx="808">
                  <c:v>42810</c:v>
                </c:pt>
                <c:pt idx="809">
                  <c:v>42811</c:v>
                </c:pt>
                <c:pt idx="810">
                  <c:v>42814</c:v>
                </c:pt>
                <c:pt idx="811">
                  <c:v>42815</c:v>
                </c:pt>
                <c:pt idx="812">
                  <c:v>42816</c:v>
                </c:pt>
                <c:pt idx="813">
                  <c:v>42817</c:v>
                </c:pt>
                <c:pt idx="814">
                  <c:v>42818</c:v>
                </c:pt>
                <c:pt idx="815">
                  <c:v>42821</c:v>
                </c:pt>
                <c:pt idx="816">
                  <c:v>42822</c:v>
                </c:pt>
                <c:pt idx="817">
                  <c:v>42823</c:v>
                </c:pt>
                <c:pt idx="818">
                  <c:v>42824</c:v>
                </c:pt>
                <c:pt idx="819">
                  <c:v>42825</c:v>
                </c:pt>
                <c:pt idx="820">
                  <c:v>42828</c:v>
                </c:pt>
                <c:pt idx="821">
                  <c:v>42829</c:v>
                </c:pt>
                <c:pt idx="822">
                  <c:v>42830</c:v>
                </c:pt>
                <c:pt idx="823">
                  <c:v>42831</c:v>
                </c:pt>
                <c:pt idx="824">
                  <c:v>42832</c:v>
                </c:pt>
                <c:pt idx="825">
                  <c:v>42835</c:v>
                </c:pt>
                <c:pt idx="826">
                  <c:v>42836</c:v>
                </c:pt>
                <c:pt idx="827">
                  <c:v>42837</c:v>
                </c:pt>
                <c:pt idx="828">
                  <c:v>42838</c:v>
                </c:pt>
                <c:pt idx="829">
                  <c:v>42842</c:v>
                </c:pt>
                <c:pt idx="830">
                  <c:v>42843</c:v>
                </c:pt>
                <c:pt idx="831">
                  <c:v>42844</c:v>
                </c:pt>
                <c:pt idx="832">
                  <c:v>42845</c:v>
                </c:pt>
                <c:pt idx="833">
                  <c:v>42846</c:v>
                </c:pt>
                <c:pt idx="834">
                  <c:v>42849</c:v>
                </c:pt>
                <c:pt idx="835">
                  <c:v>42850</c:v>
                </c:pt>
                <c:pt idx="836">
                  <c:v>42851</c:v>
                </c:pt>
                <c:pt idx="837">
                  <c:v>42852</c:v>
                </c:pt>
                <c:pt idx="838">
                  <c:v>42853</c:v>
                </c:pt>
                <c:pt idx="839">
                  <c:v>42856</c:v>
                </c:pt>
                <c:pt idx="840">
                  <c:v>42857</c:v>
                </c:pt>
                <c:pt idx="841">
                  <c:v>42858</c:v>
                </c:pt>
                <c:pt idx="842">
                  <c:v>42859</c:v>
                </c:pt>
                <c:pt idx="843">
                  <c:v>42860</c:v>
                </c:pt>
                <c:pt idx="844">
                  <c:v>42863</c:v>
                </c:pt>
                <c:pt idx="845">
                  <c:v>42864</c:v>
                </c:pt>
                <c:pt idx="846">
                  <c:v>42865</c:v>
                </c:pt>
                <c:pt idx="847">
                  <c:v>42866</c:v>
                </c:pt>
                <c:pt idx="848">
                  <c:v>42867</c:v>
                </c:pt>
                <c:pt idx="849">
                  <c:v>42870</c:v>
                </c:pt>
                <c:pt idx="850">
                  <c:v>42871</c:v>
                </c:pt>
                <c:pt idx="851">
                  <c:v>42872</c:v>
                </c:pt>
                <c:pt idx="852">
                  <c:v>42873</c:v>
                </c:pt>
                <c:pt idx="853">
                  <c:v>42874</c:v>
                </c:pt>
                <c:pt idx="854">
                  <c:v>42877</c:v>
                </c:pt>
                <c:pt idx="855">
                  <c:v>42878</c:v>
                </c:pt>
                <c:pt idx="856">
                  <c:v>42879</c:v>
                </c:pt>
                <c:pt idx="857">
                  <c:v>42880</c:v>
                </c:pt>
                <c:pt idx="858">
                  <c:v>42881</c:v>
                </c:pt>
                <c:pt idx="859">
                  <c:v>42885</c:v>
                </c:pt>
                <c:pt idx="860">
                  <c:v>42886</c:v>
                </c:pt>
                <c:pt idx="861">
                  <c:v>42887</c:v>
                </c:pt>
                <c:pt idx="862">
                  <c:v>42888</c:v>
                </c:pt>
                <c:pt idx="863">
                  <c:v>42891</c:v>
                </c:pt>
                <c:pt idx="864">
                  <c:v>42892</c:v>
                </c:pt>
                <c:pt idx="865">
                  <c:v>42893</c:v>
                </c:pt>
                <c:pt idx="866">
                  <c:v>42894</c:v>
                </c:pt>
                <c:pt idx="867">
                  <c:v>42895</c:v>
                </c:pt>
                <c:pt idx="868">
                  <c:v>42898</c:v>
                </c:pt>
                <c:pt idx="869">
                  <c:v>42899</c:v>
                </c:pt>
                <c:pt idx="870">
                  <c:v>42900</c:v>
                </c:pt>
                <c:pt idx="871">
                  <c:v>42901</c:v>
                </c:pt>
                <c:pt idx="872">
                  <c:v>42902</c:v>
                </c:pt>
                <c:pt idx="873">
                  <c:v>42905</c:v>
                </c:pt>
                <c:pt idx="874">
                  <c:v>42906</c:v>
                </c:pt>
                <c:pt idx="875">
                  <c:v>42907</c:v>
                </c:pt>
                <c:pt idx="876">
                  <c:v>42908</c:v>
                </c:pt>
                <c:pt idx="877">
                  <c:v>42909</c:v>
                </c:pt>
                <c:pt idx="878">
                  <c:v>42912</c:v>
                </c:pt>
                <c:pt idx="879">
                  <c:v>42913</c:v>
                </c:pt>
                <c:pt idx="880">
                  <c:v>42914</c:v>
                </c:pt>
                <c:pt idx="881">
                  <c:v>42915</c:v>
                </c:pt>
                <c:pt idx="882">
                  <c:v>42916</c:v>
                </c:pt>
                <c:pt idx="883">
                  <c:v>42919</c:v>
                </c:pt>
                <c:pt idx="884">
                  <c:v>42921</c:v>
                </c:pt>
                <c:pt idx="885">
                  <c:v>42922</c:v>
                </c:pt>
                <c:pt idx="886">
                  <c:v>42923</c:v>
                </c:pt>
                <c:pt idx="887">
                  <c:v>42926</c:v>
                </c:pt>
                <c:pt idx="888">
                  <c:v>42927</c:v>
                </c:pt>
                <c:pt idx="889">
                  <c:v>42928</c:v>
                </c:pt>
                <c:pt idx="890">
                  <c:v>42929</c:v>
                </c:pt>
                <c:pt idx="891">
                  <c:v>42930</c:v>
                </c:pt>
                <c:pt idx="892">
                  <c:v>42933</c:v>
                </c:pt>
                <c:pt idx="893">
                  <c:v>42934</c:v>
                </c:pt>
                <c:pt idx="894">
                  <c:v>42935</c:v>
                </c:pt>
                <c:pt idx="895">
                  <c:v>42936</c:v>
                </c:pt>
                <c:pt idx="896">
                  <c:v>42937</c:v>
                </c:pt>
                <c:pt idx="897">
                  <c:v>42940</c:v>
                </c:pt>
                <c:pt idx="898">
                  <c:v>42941</c:v>
                </c:pt>
                <c:pt idx="899">
                  <c:v>42942</c:v>
                </c:pt>
                <c:pt idx="900">
                  <c:v>42943</c:v>
                </c:pt>
                <c:pt idx="901">
                  <c:v>42944</c:v>
                </c:pt>
                <c:pt idx="902">
                  <c:v>42947</c:v>
                </c:pt>
                <c:pt idx="903">
                  <c:v>42948</c:v>
                </c:pt>
                <c:pt idx="904">
                  <c:v>42949</c:v>
                </c:pt>
                <c:pt idx="905">
                  <c:v>42950</c:v>
                </c:pt>
                <c:pt idx="906">
                  <c:v>42951</c:v>
                </c:pt>
                <c:pt idx="907">
                  <c:v>42954</c:v>
                </c:pt>
                <c:pt idx="908">
                  <c:v>42955</c:v>
                </c:pt>
                <c:pt idx="909">
                  <c:v>42956</c:v>
                </c:pt>
                <c:pt idx="910">
                  <c:v>42957</c:v>
                </c:pt>
                <c:pt idx="911">
                  <c:v>42958</c:v>
                </c:pt>
                <c:pt idx="912">
                  <c:v>42961</c:v>
                </c:pt>
                <c:pt idx="913">
                  <c:v>42962</c:v>
                </c:pt>
                <c:pt idx="914">
                  <c:v>42963</c:v>
                </c:pt>
                <c:pt idx="915">
                  <c:v>42964</c:v>
                </c:pt>
                <c:pt idx="916">
                  <c:v>42965</c:v>
                </c:pt>
                <c:pt idx="917">
                  <c:v>42968</c:v>
                </c:pt>
                <c:pt idx="918">
                  <c:v>42969</c:v>
                </c:pt>
                <c:pt idx="919">
                  <c:v>42970</c:v>
                </c:pt>
                <c:pt idx="920">
                  <c:v>42971</c:v>
                </c:pt>
                <c:pt idx="921">
                  <c:v>42972</c:v>
                </c:pt>
                <c:pt idx="922">
                  <c:v>42975</c:v>
                </c:pt>
                <c:pt idx="923">
                  <c:v>42976</c:v>
                </c:pt>
                <c:pt idx="924">
                  <c:v>42977</c:v>
                </c:pt>
                <c:pt idx="925">
                  <c:v>42978</c:v>
                </c:pt>
                <c:pt idx="926">
                  <c:v>42979</c:v>
                </c:pt>
                <c:pt idx="927">
                  <c:v>42983</c:v>
                </c:pt>
                <c:pt idx="928">
                  <c:v>42984</c:v>
                </c:pt>
                <c:pt idx="929">
                  <c:v>42985</c:v>
                </c:pt>
                <c:pt idx="930">
                  <c:v>42986</c:v>
                </c:pt>
                <c:pt idx="931">
                  <c:v>42989</c:v>
                </c:pt>
                <c:pt idx="932">
                  <c:v>42990</c:v>
                </c:pt>
                <c:pt idx="933">
                  <c:v>42991</c:v>
                </c:pt>
                <c:pt idx="934">
                  <c:v>42992</c:v>
                </c:pt>
                <c:pt idx="935">
                  <c:v>42993</c:v>
                </c:pt>
                <c:pt idx="936">
                  <c:v>42996</c:v>
                </c:pt>
                <c:pt idx="937">
                  <c:v>42997</c:v>
                </c:pt>
                <c:pt idx="938">
                  <c:v>42998</c:v>
                </c:pt>
                <c:pt idx="939">
                  <c:v>42999</c:v>
                </c:pt>
                <c:pt idx="940">
                  <c:v>43000</c:v>
                </c:pt>
                <c:pt idx="941">
                  <c:v>43003</c:v>
                </c:pt>
                <c:pt idx="942">
                  <c:v>43004</c:v>
                </c:pt>
                <c:pt idx="943">
                  <c:v>43005</c:v>
                </c:pt>
                <c:pt idx="944">
                  <c:v>43006</c:v>
                </c:pt>
                <c:pt idx="945">
                  <c:v>43007</c:v>
                </c:pt>
                <c:pt idx="946">
                  <c:v>43010</c:v>
                </c:pt>
                <c:pt idx="947">
                  <c:v>43011</c:v>
                </c:pt>
                <c:pt idx="948">
                  <c:v>43012</c:v>
                </c:pt>
                <c:pt idx="949">
                  <c:v>43013</c:v>
                </c:pt>
                <c:pt idx="950">
                  <c:v>43014</c:v>
                </c:pt>
                <c:pt idx="951">
                  <c:v>43017</c:v>
                </c:pt>
                <c:pt idx="952">
                  <c:v>43018</c:v>
                </c:pt>
                <c:pt idx="953">
                  <c:v>43019</c:v>
                </c:pt>
                <c:pt idx="954">
                  <c:v>43020</c:v>
                </c:pt>
                <c:pt idx="955">
                  <c:v>43021</c:v>
                </c:pt>
                <c:pt idx="956">
                  <c:v>43024</c:v>
                </c:pt>
                <c:pt idx="957">
                  <c:v>43025</c:v>
                </c:pt>
                <c:pt idx="958">
                  <c:v>43026</c:v>
                </c:pt>
                <c:pt idx="959">
                  <c:v>43027</c:v>
                </c:pt>
                <c:pt idx="960">
                  <c:v>43028</c:v>
                </c:pt>
                <c:pt idx="961">
                  <c:v>43031</c:v>
                </c:pt>
                <c:pt idx="962">
                  <c:v>43032</c:v>
                </c:pt>
                <c:pt idx="963">
                  <c:v>43033</c:v>
                </c:pt>
                <c:pt idx="964">
                  <c:v>43034</c:v>
                </c:pt>
                <c:pt idx="965">
                  <c:v>43035</c:v>
                </c:pt>
                <c:pt idx="966">
                  <c:v>43038</c:v>
                </c:pt>
                <c:pt idx="967">
                  <c:v>43039</c:v>
                </c:pt>
                <c:pt idx="968">
                  <c:v>43040</c:v>
                </c:pt>
                <c:pt idx="969">
                  <c:v>43041</c:v>
                </c:pt>
                <c:pt idx="970">
                  <c:v>43042</c:v>
                </c:pt>
                <c:pt idx="971">
                  <c:v>43045</c:v>
                </c:pt>
                <c:pt idx="972">
                  <c:v>43046</c:v>
                </c:pt>
                <c:pt idx="973">
                  <c:v>43047</c:v>
                </c:pt>
                <c:pt idx="974">
                  <c:v>43048</c:v>
                </c:pt>
                <c:pt idx="975">
                  <c:v>43049</c:v>
                </c:pt>
                <c:pt idx="976">
                  <c:v>43052</c:v>
                </c:pt>
                <c:pt idx="977">
                  <c:v>43053</c:v>
                </c:pt>
                <c:pt idx="978">
                  <c:v>43054</c:v>
                </c:pt>
                <c:pt idx="979">
                  <c:v>43055</c:v>
                </c:pt>
                <c:pt idx="980">
                  <c:v>43056</c:v>
                </c:pt>
                <c:pt idx="981">
                  <c:v>43059</c:v>
                </c:pt>
                <c:pt idx="982">
                  <c:v>43060</c:v>
                </c:pt>
                <c:pt idx="983">
                  <c:v>43061</c:v>
                </c:pt>
                <c:pt idx="984">
                  <c:v>43063</c:v>
                </c:pt>
                <c:pt idx="985">
                  <c:v>43066</c:v>
                </c:pt>
                <c:pt idx="986">
                  <c:v>43067</c:v>
                </c:pt>
                <c:pt idx="987">
                  <c:v>43068</c:v>
                </c:pt>
                <c:pt idx="988">
                  <c:v>43069</c:v>
                </c:pt>
                <c:pt idx="989">
                  <c:v>43070</c:v>
                </c:pt>
                <c:pt idx="990">
                  <c:v>43073</c:v>
                </c:pt>
                <c:pt idx="991">
                  <c:v>43074</c:v>
                </c:pt>
                <c:pt idx="992">
                  <c:v>43075</c:v>
                </c:pt>
                <c:pt idx="993">
                  <c:v>43076</c:v>
                </c:pt>
                <c:pt idx="994">
                  <c:v>43077</c:v>
                </c:pt>
                <c:pt idx="995">
                  <c:v>43080</c:v>
                </c:pt>
                <c:pt idx="996">
                  <c:v>43081</c:v>
                </c:pt>
                <c:pt idx="997">
                  <c:v>43082</c:v>
                </c:pt>
                <c:pt idx="998">
                  <c:v>43083</c:v>
                </c:pt>
                <c:pt idx="999">
                  <c:v>43084</c:v>
                </c:pt>
                <c:pt idx="1000">
                  <c:v>43087</c:v>
                </c:pt>
                <c:pt idx="1001">
                  <c:v>43088</c:v>
                </c:pt>
                <c:pt idx="1002">
                  <c:v>43089</c:v>
                </c:pt>
                <c:pt idx="1003">
                  <c:v>43090</c:v>
                </c:pt>
                <c:pt idx="1004">
                  <c:v>43091</c:v>
                </c:pt>
                <c:pt idx="1005">
                  <c:v>43095</c:v>
                </c:pt>
                <c:pt idx="1006">
                  <c:v>43096</c:v>
                </c:pt>
                <c:pt idx="1007">
                  <c:v>43097</c:v>
                </c:pt>
                <c:pt idx="1008">
                  <c:v>43098</c:v>
                </c:pt>
                <c:pt idx="1009">
                  <c:v>43102</c:v>
                </c:pt>
                <c:pt idx="1010">
                  <c:v>43103</c:v>
                </c:pt>
                <c:pt idx="1011">
                  <c:v>43104</c:v>
                </c:pt>
                <c:pt idx="1012">
                  <c:v>43105</c:v>
                </c:pt>
                <c:pt idx="1013">
                  <c:v>43108</c:v>
                </c:pt>
                <c:pt idx="1014">
                  <c:v>43109</c:v>
                </c:pt>
                <c:pt idx="1015">
                  <c:v>43110</c:v>
                </c:pt>
                <c:pt idx="1016">
                  <c:v>43111</c:v>
                </c:pt>
                <c:pt idx="1017">
                  <c:v>43112</c:v>
                </c:pt>
                <c:pt idx="1018">
                  <c:v>43116</c:v>
                </c:pt>
                <c:pt idx="1019">
                  <c:v>43117</c:v>
                </c:pt>
                <c:pt idx="1020">
                  <c:v>43118</c:v>
                </c:pt>
                <c:pt idx="1021">
                  <c:v>43119</c:v>
                </c:pt>
                <c:pt idx="1022">
                  <c:v>43122</c:v>
                </c:pt>
                <c:pt idx="1023">
                  <c:v>43123</c:v>
                </c:pt>
                <c:pt idx="1024">
                  <c:v>43124</c:v>
                </c:pt>
                <c:pt idx="1025">
                  <c:v>43125</c:v>
                </c:pt>
                <c:pt idx="1026">
                  <c:v>43126</c:v>
                </c:pt>
                <c:pt idx="1027">
                  <c:v>43129</c:v>
                </c:pt>
                <c:pt idx="1028">
                  <c:v>43130</c:v>
                </c:pt>
                <c:pt idx="1029">
                  <c:v>43131</c:v>
                </c:pt>
                <c:pt idx="1030">
                  <c:v>43132</c:v>
                </c:pt>
                <c:pt idx="1031">
                  <c:v>43133</c:v>
                </c:pt>
                <c:pt idx="1032">
                  <c:v>43136</c:v>
                </c:pt>
                <c:pt idx="1033">
                  <c:v>43137</c:v>
                </c:pt>
                <c:pt idx="1034">
                  <c:v>43138</c:v>
                </c:pt>
                <c:pt idx="1035">
                  <c:v>43139</c:v>
                </c:pt>
                <c:pt idx="1036">
                  <c:v>43140</c:v>
                </c:pt>
                <c:pt idx="1037">
                  <c:v>43143</c:v>
                </c:pt>
                <c:pt idx="1038">
                  <c:v>43144</c:v>
                </c:pt>
                <c:pt idx="1039">
                  <c:v>43145</c:v>
                </c:pt>
                <c:pt idx="1040">
                  <c:v>43146</c:v>
                </c:pt>
                <c:pt idx="1041">
                  <c:v>43147</c:v>
                </c:pt>
                <c:pt idx="1042">
                  <c:v>43151</c:v>
                </c:pt>
                <c:pt idx="1043">
                  <c:v>43152</c:v>
                </c:pt>
                <c:pt idx="1044">
                  <c:v>43153</c:v>
                </c:pt>
                <c:pt idx="1045">
                  <c:v>43154</c:v>
                </c:pt>
                <c:pt idx="1046">
                  <c:v>43157</c:v>
                </c:pt>
                <c:pt idx="1047">
                  <c:v>43158</c:v>
                </c:pt>
                <c:pt idx="1048">
                  <c:v>43159</c:v>
                </c:pt>
                <c:pt idx="1049">
                  <c:v>43160</c:v>
                </c:pt>
                <c:pt idx="1050">
                  <c:v>43161</c:v>
                </c:pt>
                <c:pt idx="1051">
                  <c:v>43164</c:v>
                </c:pt>
                <c:pt idx="1052">
                  <c:v>43165</c:v>
                </c:pt>
                <c:pt idx="1053">
                  <c:v>43166</c:v>
                </c:pt>
                <c:pt idx="1054">
                  <c:v>43167</c:v>
                </c:pt>
                <c:pt idx="1055">
                  <c:v>43168</c:v>
                </c:pt>
                <c:pt idx="1056">
                  <c:v>43171</c:v>
                </c:pt>
                <c:pt idx="1057">
                  <c:v>43172</c:v>
                </c:pt>
                <c:pt idx="1058">
                  <c:v>43173</c:v>
                </c:pt>
                <c:pt idx="1059">
                  <c:v>43174</c:v>
                </c:pt>
                <c:pt idx="1060">
                  <c:v>43175</c:v>
                </c:pt>
                <c:pt idx="1061">
                  <c:v>43178</c:v>
                </c:pt>
                <c:pt idx="1062">
                  <c:v>43179</c:v>
                </c:pt>
                <c:pt idx="1063">
                  <c:v>43180</c:v>
                </c:pt>
                <c:pt idx="1064">
                  <c:v>43181</c:v>
                </c:pt>
                <c:pt idx="1065">
                  <c:v>43182</c:v>
                </c:pt>
                <c:pt idx="1066">
                  <c:v>43185</c:v>
                </c:pt>
                <c:pt idx="1067">
                  <c:v>43186</c:v>
                </c:pt>
                <c:pt idx="1068">
                  <c:v>43187</c:v>
                </c:pt>
                <c:pt idx="1069">
                  <c:v>43188</c:v>
                </c:pt>
                <c:pt idx="1070">
                  <c:v>43192</c:v>
                </c:pt>
                <c:pt idx="1071">
                  <c:v>43193</c:v>
                </c:pt>
                <c:pt idx="1072">
                  <c:v>43194</c:v>
                </c:pt>
                <c:pt idx="1073">
                  <c:v>43195</c:v>
                </c:pt>
                <c:pt idx="1074">
                  <c:v>43196</c:v>
                </c:pt>
                <c:pt idx="1075">
                  <c:v>43199</c:v>
                </c:pt>
                <c:pt idx="1076">
                  <c:v>43200</c:v>
                </c:pt>
                <c:pt idx="1077">
                  <c:v>43201</c:v>
                </c:pt>
                <c:pt idx="1078">
                  <c:v>43202</c:v>
                </c:pt>
                <c:pt idx="1079">
                  <c:v>43203</c:v>
                </c:pt>
                <c:pt idx="1080">
                  <c:v>43206</c:v>
                </c:pt>
                <c:pt idx="1081">
                  <c:v>43207</c:v>
                </c:pt>
                <c:pt idx="1082">
                  <c:v>43208</c:v>
                </c:pt>
                <c:pt idx="1083">
                  <c:v>43209</c:v>
                </c:pt>
                <c:pt idx="1084">
                  <c:v>43210</c:v>
                </c:pt>
                <c:pt idx="1085">
                  <c:v>43213</c:v>
                </c:pt>
                <c:pt idx="1086">
                  <c:v>43214</c:v>
                </c:pt>
                <c:pt idx="1087">
                  <c:v>43215</c:v>
                </c:pt>
                <c:pt idx="1088">
                  <c:v>43216</c:v>
                </c:pt>
                <c:pt idx="1089">
                  <c:v>43217</c:v>
                </c:pt>
                <c:pt idx="1090">
                  <c:v>43220</c:v>
                </c:pt>
                <c:pt idx="1091">
                  <c:v>43221</c:v>
                </c:pt>
                <c:pt idx="1092">
                  <c:v>43222</c:v>
                </c:pt>
                <c:pt idx="1093">
                  <c:v>43223</c:v>
                </c:pt>
                <c:pt idx="1094">
                  <c:v>43224</c:v>
                </c:pt>
                <c:pt idx="1095">
                  <c:v>43227</c:v>
                </c:pt>
                <c:pt idx="1096">
                  <c:v>43228</c:v>
                </c:pt>
                <c:pt idx="1097">
                  <c:v>43229</c:v>
                </c:pt>
                <c:pt idx="1098">
                  <c:v>43230</c:v>
                </c:pt>
                <c:pt idx="1099">
                  <c:v>43231</c:v>
                </c:pt>
                <c:pt idx="1100">
                  <c:v>43234</c:v>
                </c:pt>
                <c:pt idx="1101">
                  <c:v>43235</c:v>
                </c:pt>
                <c:pt idx="1102">
                  <c:v>43236</c:v>
                </c:pt>
                <c:pt idx="1103">
                  <c:v>43237</c:v>
                </c:pt>
                <c:pt idx="1104">
                  <c:v>43238</c:v>
                </c:pt>
                <c:pt idx="1105">
                  <c:v>43241</c:v>
                </c:pt>
                <c:pt idx="1106">
                  <c:v>43242</c:v>
                </c:pt>
                <c:pt idx="1107">
                  <c:v>43243</c:v>
                </c:pt>
                <c:pt idx="1108">
                  <c:v>43244</c:v>
                </c:pt>
                <c:pt idx="1109">
                  <c:v>43245</c:v>
                </c:pt>
                <c:pt idx="1110">
                  <c:v>43249</c:v>
                </c:pt>
                <c:pt idx="1111">
                  <c:v>43250</c:v>
                </c:pt>
                <c:pt idx="1112">
                  <c:v>43251</c:v>
                </c:pt>
                <c:pt idx="1113">
                  <c:v>43252</c:v>
                </c:pt>
                <c:pt idx="1114">
                  <c:v>43255</c:v>
                </c:pt>
                <c:pt idx="1115">
                  <c:v>43256</c:v>
                </c:pt>
                <c:pt idx="1116">
                  <c:v>43257</c:v>
                </c:pt>
                <c:pt idx="1117">
                  <c:v>43258</c:v>
                </c:pt>
                <c:pt idx="1118">
                  <c:v>43259</c:v>
                </c:pt>
                <c:pt idx="1119">
                  <c:v>43262</c:v>
                </c:pt>
                <c:pt idx="1120">
                  <c:v>43263</c:v>
                </c:pt>
                <c:pt idx="1121">
                  <c:v>43264</c:v>
                </c:pt>
                <c:pt idx="1122">
                  <c:v>43265</c:v>
                </c:pt>
                <c:pt idx="1123">
                  <c:v>43266</c:v>
                </c:pt>
                <c:pt idx="1124">
                  <c:v>43269</c:v>
                </c:pt>
                <c:pt idx="1125">
                  <c:v>43270</c:v>
                </c:pt>
                <c:pt idx="1126">
                  <c:v>43271</c:v>
                </c:pt>
                <c:pt idx="1127">
                  <c:v>43272</c:v>
                </c:pt>
                <c:pt idx="1128">
                  <c:v>43273</c:v>
                </c:pt>
                <c:pt idx="1129">
                  <c:v>43276</c:v>
                </c:pt>
                <c:pt idx="1130">
                  <c:v>43277</c:v>
                </c:pt>
                <c:pt idx="1131">
                  <c:v>43278</c:v>
                </c:pt>
                <c:pt idx="1132">
                  <c:v>43279</c:v>
                </c:pt>
                <c:pt idx="1133">
                  <c:v>43280</c:v>
                </c:pt>
                <c:pt idx="1134">
                  <c:v>43283</c:v>
                </c:pt>
                <c:pt idx="1135">
                  <c:v>43284</c:v>
                </c:pt>
                <c:pt idx="1136">
                  <c:v>43286</c:v>
                </c:pt>
                <c:pt idx="1137">
                  <c:v>43287</c:v>
                </c:pt>
                <c:pt idx="1138">
                  <c:v>43290</c:v>
                </c:pt>
                <c:pt idx="1139">
                  <c:v>43291</c:v>
                </c:pt>
                <c:pt idx="1140">
                  <c:v>43292</c:v>
                </c:pt>
                <c:pt idx="1141">
                  <c:v>43293</c:v>
                </c:pt>
                <c:pt idx="1142">
                  <c:v>43294</c:v>
                </c:pt>
                <c:pt idx="1143">
                  <c:v>43297</c:v>
                </c:pt>
                <c:pt idx="1144">
                  <c:v>43298</c:v>
                </c:pt>
                <c:pt idx="1145">
                  <c:v>43299</c:v>
                </c:pt>
                <c:pt idx="1146">
                  <c:v>43300</c:v>
                </c:pt>
                <c:pt idx="1147">
                  <c:v>43301</c:v>
                </c:pt>
                <c:pt idx="1148">
                  <c:v>43304</c:v>
                </c:pt>
                <c:pt idx="1149">
                  <c:v>43305</c:v>
                </c:pt>
                <c:pt idx="1150">
                  <c:v>43306</c:v>
                </c:pt>
                <c:pt idx="1151">
                  <c:v>43307</c:v>
                </c:pt>
                <c:pt idx="1152">
                  <c:v>43308</c:v>
                </c:pt>
                <c:pt idx="1153">
                  <c:v>43311</c:v>
                </c:pt>
                <c:pt idx="1154">
                  <c:v>43312</c:v>
                </c:pt>
                <c:pt idx="1155">
                  <c:v>43313</c:v>
                </c:pt>
                <c:pt idx="1156">
                  <c:v>43314</c:v>
                </c:pt>
                <c:pt idx="1157">
                  <c:v>43315</c:v>
                </c:pt>
                <c:pt idx="1158">
                  <c:v>43318</c:v>
                </c:pt>
                <c:pt idx="1159">
                  <c:v>43319</c:v>
                </c:pt>
                <c:pt idx="1160">
                  <c:v>43320</c:v>
                </c:pt>
                <c:pt idx="1161">
                  <c:v>43321</c:v>
                </c:pt>
                <c:pt idx="1162">
                  <c:v>43322</c:v>
                </c:pt>
                <c:pt idx="1163">
                  <c:v>43325</c:v>
                </c:pt>
                <c:pt idx="1164">
                  <c:v>43326</c:v>
                </c:pt>
                <c:pt idx="1165">
                  <c:v>43327</c:v>
                </c:pt>
                <c:pt idx="1166">
                  <c:v>43328</c:v>
                </c:pt>
                <c:pt idx="1167">
                  <c:v>43329</c:v>
                </c:pt>
                <c:pt idx="1168">
                  <c:v>43332</c:v>
                </c:pt>
                <c:pt idx="1169">
                  <c:v>43333</c:v>
                </c:pt>
                <c:pt idx="1170">
                  <c:v>43334</c:v>
                </c:pt>
                <c:pt idx="1171">
                  <c:v>43335</c:v>
                </c:pt>
                <c:pt idx="1172">
                  <c:v>43336</c:v>
                </c:pt>
                <c:pt idx="1173">
                  <c:v>43339</c:v>
                </c:pt>
                <c:pt idx="1174">
                  <c:v>43340</c:v>
                </c:pt>
                <c:pt idx="1175">
                  <c:v>43341</c:v>
                </c:pt>
                <c:pt idx="1176">
                  <c:v>43342</c:v>
                </c:pt>
                <c:pt idx="1177">
                  <c:v>43343</c:v>
                </c:pt>
                <c:pt idx="1178">
                  <c:v>43347</c:v>
                </c:pt>
                <c:pt idx="1179">
                  <c:v>43348</c:v>
                </c:pt>
                <c:pt idx="1180">
                  <c:v>43349</c:v>
                </c:pt>
                <c:pt idx="1181">
                  <c:v>43350</c:v>
                </c:pt>
                <c:pt idx="1182">
                  <c:v>43353</c:v>
                </c:pt>
                <c:pt idx="1183">
                  <c:v>43354</c:v>
                </c:pt>
                <c:pt idx="1184">
                  <c:v>43355</c:v>
                </c:pt>
                <c:pt idx="1185">
                  <c:v>43356</c:v>
                </c:pt>
                <c:pt idx="1186">
                  <c:v>43357</c:v>
                </c:pt>
                <c:pt idx="1187">
                  <c:v>43360</c:v>
                </c:pt>
                <c:pt idx="1188">
                  <c:v>43361</c:v>
                </c:pt>
                <c:pt idx="1189">
                  <c:v>43362</c:v>
                </c:pt>
                <c:pt idx="1190">
                  <c:v>43363</c:v>
                </c:pt>
                <c:pt idx="1191">
                  <c:v>43364</c:v>
                </c:pt>
                <c:pt idx="1192">
                  <c:v>43367</c:v>
                </c:pt>
                <c:pt idx="1193">
                  <c:v>43368</c:v>
                </c:pt>
                <c:pt idx="1194">
                  <c:v>43369</c:v>
                </c:pt>
                <c:pt idx="1195">
                  <c:v>43370</c:v>
                </c:pt>
                <c:pt idx="1196">
                  <c:v>43371</c:v>
                </c:pt>
                <c:pt idx="1197">
                  <c:v>43374</c:v>
                </c:pt>
                <c:pt idx="1198">
                  <c:v>43375</c:v>
                </c:pt>
                <c:pt idx="1199">
                  <c:v>43376</c:v>
                </c:pt>
                <c:pt idx="1200">
                  <c:v>43377</c:v>
                </c:pt>
                <c:pt idx="1201">
                  <c:v>43378</c:v>
                </c:pt>
                <c:pt idx="1202">
                  <c:v>43381</c:v>
                </c:pt>
                <c:pt idx="1203">
                  <c:v>43382</c:v>
                </c:pt>
                <c:pt idx="1204">
                  <c:v>43383</c:v>
                </c:pt>
                <c:pt idx="1205">
                  <c:v>43384</c:v>
                </c:pt>
                <c:pt idx="1206">
                  <c:v>43385</c:v>
                </c:pt>
                <c:pt idx="1207">
                  <c:v>43388</c:v>
                </c:pt>
                <c:pt idx="1208">
                  <c:v>43389</c:v>
                </c:pt>
                <c:pt idx="1209">
                  <c:v>43390</c:v>
                </c:pt>
                <c:pt idx="1210">
                  <c:v>43391</c:v>
                </c:pt>
                <c:pt idx="1211">
                  <c:v>43392</c:v>
                </c:pt>
                <c:pt idx="1212">
                  <c:v>43395</c:v>
                </c:pt>
                <c:pt idx="1213">
                  <c:v>43396</c:v>
                </c:pt>
                <c:pt idx="1214">
                  <c:v>43397</c:v>
                </c:pt>
                <c:pt idx="1215">
                  <c:v>43398</c:v>
                </c:pt>
                <c:pt idx="1216">
                  <c:v>43399</c:v>
                </c:pt>
                <c:pt idx="1217">
                  <c:v>43402</c:v>
                </c:pt>
                <c:pt idx="1218">
                  <c:v>43403</c:v>
                </c:pt>
                <c:pt idx="1219">
                  <c:v>43404</c:v>
                </c:pt>
                <c:pt idx="1220">
                  <c:v>43405</c:v>
                </c:pt>
                <c:pt idx="1221">
                  <c:v>43406</c:v>
                </c:pt>
                <c:pt idx="1222">
                  <c:v>43409</c:v>
                </c:pt>
                <c:pt idx="1223">
                  <c:v>43410</c:v>
                </c:pt>
                <c:pt idx="1224">
                  <c:v>43411</c:v>
                </c:pt>
                <c:pt idx="1225">
                  <c:v>43412</c:v>
                </c:pt>
                <c:pt idx="1226">
                  <c:v>43413</c:v>
                </c:pt>
                <c:pt idx="1227">
                  <c:v>43416</c:v>
                </c:pt>
                <c:pt idx="1228">
                  <c:v>43417</c:v>
                </c:pt>
                <c:pt idx="1229">
                  <c:v>43418</c:v>
                </c:pt>
                <c:pt idx="1230">
                  <c:v>43419</c:v>
                </c:pt>
                <c:pt idx="1231">
                  <c:v>43420</c:v>
                </c:pt>
                <c:pt idx="1232">
                  <c:v>43423</c:v>
                </c:pt>
                <c:pt idx="1233">
                  <c:v>43424</c:v>
                </c:pt>
                <c:pt idx="1234">
                  <c:v>43425</c:v>
                </c:pt>
                <c:pt idx="1235">
                  <c:v>43427</c:v>
                </c:pt>
                <c:pt idx="1236">
                  <c:v>43430</c:v>
                </c:pt>
                <c:pt idx="1237">
                  <c:v>43431</c:v>
                </c:pt>
                <c:pt idx="1238">
                  <c:v>43432</c:v>
                </c:pt>
                <c:pt idx="1239">
                  <c:v>43433</c:v>
                </c:pt>
                <c:pt idx="1240">
                  <c:v>43434</c:v>
                </c:pt>
                <c:pt idx="1241">
                  <c:v>43437</c:v>
                </c:pt>
                <c:pt idx="1242">
                  <c:v>43438</c:v>
                </c:pt>
                <c:pt idx="1243">
                  <c:v>43440</c:v>
                </c:pt>
                <c:pt idx="1244">
                  <c:v>43441</c:v>
                </c:pt>
                <c:pt idx="1245">
                  <c:v>43444</c:v>
                </c:pt>
                <c:pt idx="1246">
                  <c:v>43445</c:v>
                </c:pt>
                <c:pt idx="1247">
                  <c:v>43446</c:v>
                </c:pt>
                <c:pt idx="1248">
                  <c:v>43447</c:v>
                </c:pt>
                <c:pt idx="1249">
                  <c:v>43448</c:v>
                </c:pt>
                <c:pt idx="1250">
                  <c:v>43451</c:v>
                </c:pt>
                <c:pt idx="1251">
                  <c:v>43452</c:v>
                </c:pt>
                <c:pt idx="1252">
                  <c:v>43453</c:v>
                </c:pt>
                <c:pt idx="1253">
                  <c:v>43454</c:v>
                </c:pt>
                <c:pt idx="1254">
                  <c:v>43455</c:v>
                </c:pt>
                <c:pt idx="1255">
                  <c:v>43458</c:v>
                </c:pt>
                <c:pt idx="1256">
                  <c:v>43460</c:v>
                </c:pt>
                <c:pt idx="1257">
                  <c:v>43461</c:v>
                </c:pt>
                <c:pt idx="1258">
                  <c:v>43462</c:v>
                </c:pt>
                <c:pt idx="1259">
                  <c:v>43465</c:v>
                </c:pt>
                <c:pt idx="1260">
                  <c:v>43467</c:v>
                </c:pt>
                <c:pt idx="1261">
                  <c:v>43468</c:v>
                </c:pt>
                <c:pt idx="1262">
                  <c:v>43469</c:v>
                </c:pt>
                <c:pt idx="1263">
                  <c:v>43472</c:v>
                </c:pt>
                <c:pt idx="1264">
                  <c:v>43473</c:v>
                </c:pt>
                <c:pt idx="1265">
                  <c:v>43474</c:v>
                </c:pt>
                <c:pt idx="1266">
                  <c:v>43475</c:v>
                </c:pt>
                <c:pt idx="1267">
                  <c:v>43476</c:v>
                </c:pt>
                <c:pt idx="1268">
                  <c:v>43479</c:v>
                </c:pt>
                <c:pt idx="1269">
                  <c:v>43480</c:v>
                </c:pt>
                <c:pt idx="1270">
                  <c:v>43481</c:v>
                </c:pt>
                <c:pt idx="1271">
                  <c:v>43482</c:v>
                </c:pt>
                <c:pt idx="1272">
                  <c:v>43483</c:v>
                </c:pt>
                <c:pt idx="1273">
                  <c:v>43487</c:v>
                </c:pt>
                <c:pt idx="1274">
                  <c:v>43488</c:v>
                </c:pt>
                <c:pt idx="1275">
                  <c:v>43489</c:v>
                </c:pt>
                <c:pt idx="1276">
                  <c:v>43490</c:v>
                </c:pt>
                <c:pt idx="1277">
                  <c:v>43493</c:v>
                </c:pt>
                <c:pt idx="1278">
                  <c:v>43494</c:v>
                </c:pt>
                <c:pt idx="1279">
                  <c:v>43495</c:v>
                </c:pt>
                <c:pt idx="1280">
                  <c:v>43496</c:v>
                </c:pt>
                <c:pt idx="1281">
                  <c:v>43497</c:v>
                </c:pt>
                <c:pt idx="1282">
                  <c:v>43500</c:v>
                </c:pt>
                <c:pt idx="1283">
                  <c:v>43501</c:v>
                </c:pt>
                <c:pt idx="1284">
                  <c:v>43502</c:v>
                </c:pt>
                <c:pt idx="1285">
                  <c:v>43503</c:v>
                </c:pt>
                <c:pt idx="1286">
                  <c:v>43504</c:v>
                </c:pt>
                <c:pt idx="1287">
                  <c:v>43507</c:v>
                </c:pt>
                <c:pt idx="1288">
                  <c:v>43508</c:v>
                </c:pt>
                <c:pt idx="1289">
                  <c:v>43509</c:v>
                </c:pt>
                <c:pt idx="1290">
                  <c:v>43510</c:v>
                </c:pt>
                <c:pt idx="1291">
                  <c:v>43511</c:v>
                </c:pt>
                <c:pt idx="1292">
                  <c:v>43515</c:v>
                </c:pt>
                <c:pt idx="1293">
                  <c:v>43516</c:v>
                </c:pt>
                <c:pt idx="1294">
                  <c:v>43517</c:v>
                </c:pt>
                <c:pt idx="1295">
                  <c:v>43518</c:v>
                </c:pt>
                <c:pt idx="1296">
                  <c:v>43521</c:v>
                </c:pt>
                <c:pt idx="1297">
                  <c:v>43522</c:v>
                </c:pt>
                <c:pt idx="1298">
                  <c:v>43523</c:v>
                </c:pt>
                <c:pt idx="1299">
                  <c:v>43524</c:v>
                </c:pt>
                <c:pt idx="1300">
                  <c:v>43525</c:v>
                </c:pt>
                <c:pt idx="1301">
                  <c:v>43528</c:v>
                </c:pt>
                <c:pt idx="1302">
                  <c:v>43529</c:v>
                </c:pt>
                <c:pt idx="1303">
                  <c:v>43530</c:v>
                </c:pt>
                <c:pt idx="1304">
                  <c:v>43531</c:v>
                </c:pt>
                <c:pt idx="1305">
                  <c:v>43532</c:v>
                </c:pt>
                <c:pt idx="1306">
                  <c:v>43535</c:v>
                </c:pt>
                <c:pt idx="1307">
                  <c:v>43536</c:v>
                </c:pt>
                <c:pt idx="1308">
                  <c:v>43537</c:v>
                </c:pt>
                <c:pt idx="1309">
                  <c:v>43538</c:v>
                </c:pt>
                <c:pt idx="1310">
                  <c:v>43539</c:v>
                </c:pt>
                <c:pt idx="1311">
                  <c:v>43542</c:v>
                </c:pt>
                <c:pt idx="1312">
                  <c:v>43543</c:v>
                </c:pt>
                <c:pt idx="1313">
                  <c:v>43544</c:v>
                </c:pt>
                <c:pt idx="1314">
                  <c:v>43545</c:v>
                </c:pt>
                <c:pt idx="1315">
                  <c:v>43546</c:v>
                </c:pt>
                <c:pt idx="1316">
                  <c:v>43549</c:v>
                </c:pt>
                <c:pt idx="1317">
                  <c:v>43550</c:v>
                </c:pt>
                <c:pt idx="1318">
                  <c:v>43551</c:v>
                </c:pt>
                <c:pt idx="1319">
                  <c:v>43552</c:v>
                </c:pt>
                <c:pt idx="1320">
                  <c:v>43553</c:v>
                </c:pt>
                <c:pt idx="1321">
                  <c:v>43556</c:v>
                </c:pt>
                <c:pt idx="1322">
                  <c:v>43557</c:v>
                </c:pt>
                <c:pt idx="1323">
                  <c:v>43558</c:v>
                </c:pt>
                <c:pt idx="1324">
                  <c:v>43559</c:v>
                </c:pt>
                <c:pt idx="1325">
                  <c:v>43560</c:v>
                </c:pt>
                <c:pt idx="1326">
                  <c:v>43563</c:v>
                </c:pt>
                <c:pt idx="1327">
                  <c:v>43564</c:v>
                </c:pt>
                <c:pt idx="1328">
                  <c:v>43565</c:v>
                </c:pt>
                <c:pt idx="1329">
                  <c:v>43566</c:v>
                </c:pt>
                <c:pt idx="1330">
                  <c:v>43567</c:v>
                </c:pt>
                <c:pt idx="1331">
                  <c:v>43570</c:v>
                </c:pt>
                <c:pt idx="1332">
                  <c:v>43571</c:v>
                </c:pt>
                <c:pt idx="1333">
                  <c:v>43572</c:v>
                </c:pt>
                <c:pt idx="1334">
                  <c:v>43573</c:v>
                </c:pt>
                <c:pt idx="1335">
                  <c:v>43577</c:v>
                </c:pt>
                <c:pt idx="1336">
                  <c:v>43578</c:v>
                </c:pt>
                <c:pt idx="1337">
                  <c:v>43579</c:v>
                </c:pt>
                <c:pt idx="1338">
                  <c:v>43580</c:v>
                </c:pt>
                <c:pt idx="1339">
                  <c:v>43581</c:v>
                </c:pt>
                <c:pt idx="1340">
                  <c:v>43584</c:v>
                </c:pt>
                <c:pt idx="1341">
                  <c:v>43585</c:v>
                </c:pt>
                <c:pt idx="1342">
                  <c:v>43586</c:v>
                </c:pt>
                <c:pt idx="1343">
                  <c:v>43587</c:v>
                </c:pt>
                <c:pt idx="1344">
                  <c:v>43588</c:v>
                </c:pt>
                <c:pt idx="1345">
                  <c:v>43591</c:v>
                </c:pt>
                <c:pt idx="1346">
                  <c:v>43592</c:v>
                </c:pt>
                <c:pt idx="1347">
                  <c:v>43593</c:v>
                </c:pt>
                <c:pt idx="1348">
                  <c:v>43594</c:v>
                </c:pt>
                <c:pt idx="1349">
                  <c:v>43595</c:v>
                </c:pt>
                <c:pt idx="1350">
                  <c:v>43598</c:v>
                </c:pt>
                <c:pt idx="1351">
                  <c:v>43599</c:v>
                </c:pt>
                <c:pt idx="1352">
                  <c:v>43600</c:v>
                </c:pt>
                <c:pt idx="1353">
                  <c:v>43601</c:v>
                </c:pt>
                <c:pt idx="1354">
                  <c:v>43602</c:v>
                </c:pt>
                <c:pt idx="1355">
                  <c:v>43605</c:v>
                </c:pt>
                <c:pt idx="1356">
                  <c:v>43606</c:v>
                </c:pt>
                <c:pt idx="1357">
                  <c:v>43607</c:v>
                </c:pt>
                <c:pt idx="1358">
                  <c:v>43608</c:v>
                </c:pt>
                <c:pt idx="1359">
                  <c:v>43609</c:v>
                </c:pt>
                <c:pt idx="1360">
                  <c:v>43613</c:v>
                </c:pt>
                <c:pt idx="1361">
                  <c:v>43614</c:v>
                </c:pt>
                <c:pt idx="1362">
                  <c:v>43615</c:v>
                </c:pt>
                <c:pt idx="1363">
                  <c:v>43616</c:v>
                </c:pt>
                <c:pt idx="1364">
                  <c:v>43619</c:v>
                </c:pt>
                <c:pt idx="1365">
                  <c:v>43620</c:v>
                </c:pt>
                <c:pt idx="1366">
                  <c:v>43621</c:v>
                </c:pt>
                <c:pt idx="1367">
                  <c:v>43622</c:v>
                </c:pt>
                <c:pt idx="1368">
                  <c:v>43623</c:v>
                </c:pt>
                <c:pt idx="1369">
                  <c:v>43626</c:v>
                </c:pt>
                <c:pt idx="1370">
                  <c:v>43627</c:v>
                </c:pt>
                <c:pt idx="1371">
                  <c:v>43628</c:v>
                </c:pt>
                <c:pt idx="1372">
                  <c:v>43629</c:v>
                </c:pt>
                <c:pt idx="1373">
                  <c:v>43630</c:v>
                </c:pt>
                <c:pt idx="1374">
                  <c:v>43633</c:v>
                </c:pt>
                <c:pt idx="1375">
                  <c:v>43634</c:v>
                </c:pt>
                <c:pt idx="1376">
                  <c:v>43635</c:v>
                </c:pt>
                <c:pt idx="1377">
                  <c:v>43636</c:v>
                </c:pt>
                <c:pt idx="1378">
                  <c:v>43637</c:v>
                </c:pt>
                <c:pt idx="1379">
                  <c:v>43640</c:v>
                </c:pt>
                <c:pt idx="1380">
                  <c:v>43641</c:v>
                </c:pt>
                <c:pt idx="1381">
                  <c:v>43642</c:v>
                </c:pt>
                <c:pt idx="1382">
                  <c:v>43643</c:v>
                </c:pt>
                <c:pt idx="1383">
                  <c:v>43644</c:v>
                </c:pt>
                <c:pt idx="1384">
                  <c:v>43647</c:v>
                </c:pt>
                <c:pt idx="1385">
                  <c:v>43648</c:v>
                </c:pt>
                <c:pt idx="1386">
                  <c:v>43649</c:v>
                </c:pt>
                <c:pt idx="1387">
                  <c:v>43651</c:v>
                </c:pt>
                <c:pt idx="1388">
                  <c:v>43654</c:v>
                </c:pt>
                <c:pt idx="1389">
                  <c:v>43655</c:v>
                </c:pt>
                <c:pt idx="1390">
                  <c:v>43656</c:v>
                </c:pt>
                <c:pt idx="1391">
                  <c:v>43657</c:v>
                </c:pt>
                <c:pt idx="1392">
                  <c:v>43658</c:v>
                </c:pt>
                <c:pt idx="1393">
                  <c:v>43661</c:v>
                </c:pt>
                <c:pt idx="1394">
                  <c:v>43662</c:v>
                </c:pt>
                <c:pt idx="1395">
                  <c:v>43663</c:v>
                </c:pt>
                <c:pt idx="1396">
                  <c:v>43664</c:v>
                </c:pt>
                <c:pt idx="1397">
                  <c:v>43665</c:v>
                </c:pt>
                <c:pt idx="1398">
                  <c:v>43668</c:v>
                </c:pt>
                <c:pt idx="1399">
                  <c:v>43669</c:v>
                </c:pt>
                <c:pt idx="1400">
                  <c:v>43670</c:v>
                </c:pt>
                <c:pt idx="1401">
                  <c:v>43671</c:v>
                </c:pt>
                <c:pt idx="1402">
                  <c:v>43672</c:v>
                </c:pt>
                <c:pt idx="1403">
                  <c:v>43675</c:v>
                </c:pt>
                <c:pt idx="1404">
                  <c:v>43676</c:v>
                </c:pt>
                <c:pt idx="1405">
                  <c:v>43677</c:v>
                </c:pt>
                <c:pt idx="1406">
                  <c:v>43678</c:v>
                </c:pt>
                <c:pt idx="1407">
                  <c:v>43679</c:v>
                </c:pt>
                <c:pt idx="1408">
                  <c:v>43682</c:v>
                </c:pt>
                <c:pt idx="1409">
                  <c:v>43683</c:v>
                </c:pt>
                <c:pt idx="1410">
                  <c:v>43684</c:v>
                </c:pt>
                <c:pt idx="1411">
                  <c:v>43685</c:v>
                </c:pt>
                <c:pt idx="1412">
                  <c:v>43686</c:v>
                </c:pt>
                <c:pt idx="1413">
                  <c:v>43689</c:v>
                </c:pt>
                <c:pt idx="1414">
                  <c:v>43690</c:v>
                </c:pt>
                <c:pt idx="1415">
                  <c:v>43691</c:v>
                </c:pt>
                <c:pt idx="1416">
                  <c:v>43692</c:v>
                </c:pt>
                <c:pt idx="1417">
                  <c:v>43693</c:v>
                </c:pt>
                <c:pt idx="1418">
                  <c:v>43696</c:v>
                </c:pt>
                <c:pt idx="1419">
                  <c:v>43697</c:v>
                </c:pt>
                <c:pt idx="1420">
                  <c:v>43698</c:v>
                </c:pt>
                <c:pt idx="1421">
                  <c:v>43699</c:v>
                </c:pt>
                <c:pt idx="1422">
                  <c:v>43700</c:v>
                </c:pt>
                <c:pt idx="1423">
                  <c:v>43703</c:v>
                </c:pt>
                <c:pt idx="1424">
                  <c:v>43704</c:v>
                </c:pt>
                <c:pt idx="1425">
                  <c:v>43705</c:v>
                </c:pt>
                <c:pt idx="1426">
                  <c:v>43706</c:v>
                </c:pt>
                <c:pt idx="1427">
                  <c:v>43707</c:v>
                </c:pt>
                <c:pt idx="1428">
                  <c:v>43711</c:v>
                </c:pt>
                <c:pt idx="1429">
                  <c:v>43712</c:v>
                </c:pt>
                <c:pt idx="1430">
                  <c:v>43713</c:v>
                </c:pt>
                <c:pt idx="1431">
                  <c:v>43714</c:v>
                </c:pt>
                <c:pt idx="1432">
                  <c:v>43717</c:v>
                </c:pt>
                <c:pt idx="1433">
                  <c:v>43718</c:v>
                </c:pt>
                <c:pt idx="1434">
                  <c:v>43719</c:v>
                </c:pt>
                <c:pt idx="1435">
                  <c:v>43720</c:v>
                </c:pt>
                <c:pt idx="1436">
                  <c:v>43721</c:v>
                </c:pt>
                <c:pt idx="1437">
                  <c:v>43724</c:v>
                </c:pt>
                <c:pt idx="1438">
                  <c:v>43725</c:v>
                </c:pt>
                <c:pt idx="1439">
                  <c:v>43726</c:v>
                </c:pt>
                <c:pt idx="1440">
                  <c:v>43727</c:v>
                </c:pt>
                <c:pt idx="1441">
                  <c:v>43728</c:v>
                </c:pt>
                <c:pt idx="1442">
                  <c:v>43731</c:v>
                </c:pt>
                <c:pt idx="1443">
                  <c:v>43732</c:v>
                </c:pt>
                <c:pt idx="1444">
                  <c:v>43733</c:v>
                </c:pt>
                <c:pt idx="1445">
                  <c:v>43734</c:v>
                </c:pt>
                <c:pt idx="1446">
                  <c:v>43735</c:v>
                </c:pt>
                <c:pt idx="1447">
                  <c:v>43738</c:v>
                </c:pt>
                <c:pt idx="1448">
                  <c:v>43739</c:v>
                </c:pt>
                <c:pt idx="1449">
                  <c:v>43740</c:v>
                </c:pt>
                <c:pt idx="1450">
                  <c:v>43741</c:v>
                </c:pt>
                <c:pt idx="1451">
                  <c:v>43742</c:v>
                </c:pt>
                <c:pt idx="1452">
                  <c:v>43745</c:v>
                </c:pt>
                <c:pt idx="1453">
                  <c:v>43746</c:v>
                </c:pt>
                <c:pt idx="1454">
                  <c:v>43747</c:v>
                </c:pt>
                <c:pt idx="1455">
                  <c:v>43748</c:v>
                </c:pt>
                <c:pt idx="1456">
                  <c:v>43749</c:v>
                </c:pt>
                <c:pt idx="1457">
                  <c:v>43752</c:v>
                </c:pt>
                <c:pt idx="1458">
                  <c:v>43753</c:v>
                </c:pt>
                <c:pt idx="1459">
                  <c:v>43754</c:v>
                </c:pt>
                <c:pt idx="1460">
                  <c:v>43755</c:v>
                </c:pt>
                <c:pt idx="1461">
                  <c:v>43756</c:v>
                </c:pt>
                <c:pt idx="1462">
                  <c:v>43759</c:v>
                </c:pt>
                <c:pt idx="1463">
                  <c:v>43760</c:v>
                </c:pt>
                <c:pt idx="1464">
                  <c:v>43761</c:v>
                </c:pt>
                <c:pt idx="1465">
                  <c:v>43762</c:v>
                </c:pt>
                <c:pt idx="1466">
                  <c:v>43763</c:v>
                </c:pt>
                <c:pt idx="1467">
                  <c:v>43766</c:v>
                </c:pt>
                <c:pt idx="1468">
                  <c:v>43767</c:v>
                </c:pt>
                <c:pt idx="1469">
                  <c:v>43768</c:v>
                </c:pt>
                <c:pt idx="1470">
                  <c:v>43769</c:v>
                </c:pt>
                <c:pt idx="1471">
                  <c:v>43770</c:v>
                </c:pt>
                <c:pt idx="1472">
                  <c:v>43773</c:v>
                </c:pt>
                <c:pt idx="1473">
                  <c:v>43774</c:v>
                </c:pt>
                <c:pt idx="1474">
                  <c:v>43775</c:v>
                </c:pt>
                <c:pt idx="1475">
                  <c:v>43776</c:v>
                </c:pt>
                <c:pt idx="1476">
                  <c:v>43777</c:v>
                </c:pt>
                <c:pt idx="1477">
                  <c:v>43780</c:v>
                </c:pt>
                <c:pt idx="1478">
                  <c:v>43781</c:v>
                </c:pt>
                <c:pt idx="1479">
                  <c:v>43782</c:v>
                </c:pt>
                <c:pt idx="1480">
                  <c:v>43783</c:v>
                </c:pt>
                <c:pt idx="1481">
                  <c:v>43784</c:v>
                </c:pt>
                <c:pt idx="1482">
                  <c:v>43787</c:v>
                </c:pt>
                <c:pt idx="1483">
                  <c:v>43788</c:v>
                </c:pt>
                <c:pt idx="1484">
                  <c:v>43789</c:v>
                </c:pt>
                <c:pt idx="1485">
                  <c:v>43790</c:v>
                </c:pt>
                <c:pt idx="1486">
                  <c:v>43791</c:v>
                </c:pt>
                <c:pt idx="1487">
                  <c:v>43794</c:v>
                </c:pt>
                <c:pt idx="1488">
                  <c:v>43795</c:v>
                </c:pt>
                <c:pt idx="1489">
                  <c:v>43796</c:v>
                </c:pt>
                <c:pt idx="1490">
                  <c:v>43798</c:v>
                </c:pt>
                <c:pt idx="1491">
                  <c:v>43801</c:v>
                </c:pt>
                <c:pt idx="1492">
                  <c:v>43802</c:v>
                </c:pt>
                <c:pt idx="1493">
                  <c:v>43803</c:v>
                </c:pt>
                <c:pt idx="1494">
                  <c:v>43804</c:v>
                </c:pt>
                <c:pt idx="1495">
                  <c:v>43805</c:v>
                </c:pt>
                <c:pt idx="1496">
                  <c:v>43808</c:v>
                </c:pt>
                <c:pt idx="1497">
                  <c:v>43809</c:v>
                </c:pt>
                <c:pt idx="1498">
                  <c:v>43810</c:v>
                </c:pt>
                <c:pt idx="1499">
                  <c:v>43811</c:v>
                </c:pt>
                <c:pt idx="1500">
                  <c:v>43812</c:v>
                </c:pt>
                <c:pt idx="1501">
                  <c:v>43815</c:v>
                </c:pt>
                <c:pt idx="1502">
                  <c:v>43816</c:v>
                </c:pt>
                <c:pt idx="1503">
                  <c:v>43817</c:v>
                </c:pt>
                <c:pt idx="1504">
                  <c:v>43818</c:v>
                </c:pt>
                <c:pt idx="1505">
                  <c:v>43819</c:v>
                </c:pt>
                <c:pt idx="1506">
                  <c:v>43822</c:v>
                </c:pt>
                <c:pt idx="1507">
                  <c:v>43823</c:v>
                </c:pt>
                <c:pt idx="1508">
                  <c:v>43825</c:v>
                </c:pt>
                <c:pt idx="1509">
                  <c:v>43826</c:v>
                </c:pt>
                <c:pt idx="1510">
                  <c:v>43829</c:v>
                </c:pt>
                <c:pt idx="1511">
                  <c:v>43830</c:v>
                </c:pt>
                <c:pt idx="1512">
                  <c:v>43832</c:v>
                </c:pt>
                <c:pt idx="1513">
                  <c:v>43833</c:v>
                </c:pt>
                <c:pt idx="1514">
                  <c:v>43836</c:v>
                </c:pt>
                <c:pt idx="1515">
                  <c:v>43837</c:v>
                </c:pt>
                <c:pt idx="1516">
                  <c:v>43838</c:v>
                </c:pt>
                <c:pt idx="1517">
                  <c:v>43839</c:v>
                </c:pt>
                <c:pt idx="1518">
                  <c:v>43840</c:v>
                </c:pt>
                <c:pt idx="1519">
                  <c:v>43843</c:v>
                </c:pt>
                <c:pt idx="1520">
                  <c:v>43844</c:v>
                </c:pt>
                <c:pt idx="1521">
                  <c:v>43845</c:v>
                </c:pt>
                <c:pt idx="1522">
                  <c:v>43846</c:v>
                </c:pt>
                <c:pt idx="1523">
                  <c:v>43847</c:v>
                </c:pt>
                <c:pt idx="1524">
                  <c:v>43851</c:v>
                </c:pt>
                <c:pt idx="1525">
                  <c:v>43852</c:v>
                </c:pt>
                <c:pt idx="1526">
                  <c:v>43853</c:v>
                </c:pt>
                <c:pt idx="1527">
                  <c:v>43854</c:v>
                </c:pt>
                <c:pt idx="1528">
                  <c:v>43857</c:v>
                </c:pt>
                <c:pt idx="1529">
                  <c:v>43858</c:v>
                </c:pt>
                <c:pt idx="1530">
                  <c:v>43859</c:v>
                </c:pt>
                <c:pt idx="1531">
                  <c:v>43860</c:v>
                </c:pt>
                <c:pt idx="1532">
                  <c:v>43861</c:v>
                </c:pt>
                <c:pt idx="1533">
                  <c:v>43864</c:v>
                </c:pt>
                <c:pt idx="1534">
                  <c:v>43865</c:v>
                </c:pt>
                <c:pt idx="1535">
                  <c:v>43866</c:v>
                </c:pt>
                <c:pt idx="1536">
                  <c:v>43867</c:v>
                </c:pt>
                <c:pt idx="1537">
                  <c:v>43868</c:v>
                </c:pt>
                <c:pt idx="1538">
                  <c:v>43871</c:v>
                </c:pt>
                <c:pt idx="1539">
                  <c:v>43872</c:v>
                </c:pt>
                <c:pt idx="1540">
                  <c:v>43873</c:v>
                </c:pt>
                <c:pt idx="1541">
                  <c:v>43874</c:v>
                </c:pt>
                <c:pt idx="1542">
                  <c:v>43875</c:v>
                </c:pt>
                <c:pt idx="1543">
                  <c:v>43879</c:v>
                </c:pt>
                <c:pt idx="1544">
                  <c:v>43880</c:v>
                </c:pt>
                <c:pt idx="1545">
                  <c:v>43881</c:v>
                </c:pt>
                <c:pt idx="1546">
                  <c:v>43882</c:v>
                </c:pt>
                <c:pt idx="1547">
                  <c:v>43885</c:v>
                </c:pt>
                <c:pt idx="1548">
                  <c:v>43886</c:v>
                </c:pt>
                <c:pt idx="1549">
                  <c:v>43887</c:v>
                </c:pt>
                <c:pt idx="1550">
                  <c:v>43888</c:v>
                </c:pt>
                <c:pt idx="1551">
                  <c:v>43889</c:v>
                </c:pt>
                <c:pt idx="1552">
                  <c:v>43892</c:v>
                </c:pt>
                <c:pt idx="1553">
                  <c:v>43893</c:v>
                </c:pt>
                <c:pt idx="1554">
                  <c:v>43894</c:v>
                </c:pt>
                <c:pt idx="1555">
                  <c:v>43895</c:v>
                </c:pt>
                <c:pt idx="1556">
                  <c:v>43896</c:v>
                </c:pt>
                <c:pt idx="1557">
                  <c:v>43899</c:v>
                </c:pt>
                <c:pt idx="1558">
                  <c:v>43900</c:v>
                </c:pt>
                <c:pt idx="1559">
                  <c:v>43901</c:v>
                </c:pt>
                <c:pt idx="1560">
                  <c:v>43902</c:v>
                </c:pt>
                <c:pt idx="1561">
                  <c:v>43903</c:v>
                </c:pt>
                <c:pt idx="1562">
                  <c:v>43906</c:v>
                </c:pt>
                <c:pt idx="1563">
                  <c:v>43907</c:v>
                </c:pt>
                <c:pt idx="1564">
                  <c:v>43908</c:v>
                </c:pt>
                <c:pt idx="1565">
                  <c:v>43909</c:v>
                </c:pt>
                <c:pt idx="1566">
                  <c:v>43910</c:v>
                </c:pt>
                <c:pt idx="1567">
                  <c:v>43913</c:v>
                </c:pt>
                <c:pt idx="1568">
                  <c:v>43914</c:v>
                </c:pt>
                <c:pt idx="1569">
                  <c:v>43915</c:v>
                </c:pt>
                <c:pt idx="1570">
                  <c:v>43916</c:v>
                </c:pt>
                <c:pt idx="1571">
                  <c:v>43917</c:v>
                </c:pt>
                <c:pt idx="1572">
                  <c:v>43920</c:v>
                </c:pt>
                <c:pt idx="1573">
                  <c:v>43921</c:v>
                </c:pt>
                <c:pt idx="1574">
                  <c:v>43922</c:v>
                </c:pt>
                <c:pt idx="1575">
                  <c:v>43923</c:v>
                </c:pt>
                <c:pt idx="1576">
                  <c:v>43924</c:v>
                </c:pt>
                <c:pt idx="1577">
                  <c:v>43927</c:v>
                </c:pt>
                <c:pt idx="1578">
                  <c:v>43928</c:v>
                </c:pt>
                <c:pt idx="1579">
                  <c:v>43929</c:v>
                </c:pt>
                <c:pt idx="1580">
                  <c:v>43930</c:v>
                </c:pt>
                <c:pt idx="1581">
                  <c:v>43934</c:v>
                </c:pt>
                <c:pt idx="1582">
                  <c:v>43935</c:v>
                </c:pt>
                <c:pt idx="1583">
                  <c:v>43936</c:v>
                </c:pt>
                <c:pt idx="1584">
                  <c:v>43937</c:v>
                </c:pt>
                <c:pt idx="1585">
                  <c:v>43938</c:v>
                </c:pt>
                <c:pt idx="1586">
                  <c:v>43941</c:v>
                </c:pt>
                <c:pt idx="1587">
                  <c:v>43942</c:v>
                </c:pt>
                <c:pt idx="1588">
                  <c:v>43943</c:v>
                </c:pt>
                <c:pt idx="1589">
                  <c:v>43944</c:v>
                </c:pt>
                <c:pt idx="1590">
                  <c:v>43945</c:v>
                </c:pt>
                <c:pt idx="1591">
                  <c:v>43948</c:v>
                </c:pt>
                <c:pt idx="1592">
                  <c:v>43949</c:v>
                </c:pt>
                <c:pt idx="1593">
                  <c:v>43950</c:v>
                </c:pt>
                <c:pt idx="1594">
                  <c:v>43951</c:v>
                </c:pt>
                <c:pt idx="1595">
                  <c:v>43952</c:v>
                </c:pt>
                <c:pt idx="1596">
                  <c:v>43955</c:v>
                </c:pt>
                <c:pt idx="1597">
                  <c:v>43956</c:v>
                </c:pt>
                <c:pt idx="1598">
                  <c:v>43957</c:v>
                </c:pt>
                <c:pt idx="1599">
                  <c:v>43958</c:v>
                </c:pt>
                <c:pt idx="1600">
                  <c:v>43959</c:v>
                </c:pt>
                <c:pt idx="1601">
                  <c:v>43962</c:v>
                </c:pt>
                <c:pt idx="1602">
                  <c:v>43963</c:v>
                </c:pt>
                <c:pt idx="1603">
                  <c:v>43964</c:v>
                </c:pt>
                <c:pt idx="1604">
                  <c:v>43965</c:v>
                </c:pt>
                <c:pt idx="1605">
                  <c:v>43966</c:v>
                </c:pt>
                <c:pt idx="1606">
                  <c:v>43969</c:v>
                </c:pt>
                <c:pt idx="1607">
                  <c:v>43970</c:v>
                </c:pt>
                <c:pt idx="1608">
                  <c:v>43971</c:v>
                </c:pt>
                <c:pt idx="1609">
                  <c:v>43972</c:v>
                </c:pt>
                <c:pt idx="1610">
                  <c:v>43973</c:v>
                </c:pt>
                <c:pt idx="1611">
                  <c:v>43977</c:v>
                </c:pt>
                <c:pt idx="1612">
                  <c:v>43978</c:v>
                </c:pt>
                <c:pt idx="1613">
                  <c:v>43979</c:v>
                </c:pt>
                <c:pt idx="1614">
                  <c:v>43980</c:v>
                </c:pt>
                <c:pt idx="1615">
                  <c:v>43983</c:v>
                </c:pt>
                <c:pt idx="1616">
                  <c:v>43984</c:v>
                </c:pt>
                <c:pt idx="1617">
                  <c:v>43985</c:v>
                </c:pt>
                <c:pt idx="1618">
                  <c:v>43986</c:v>
                </c:pt>
                <c:pt idx="1619">
                  <c:v>43987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43997</c:v>
                </c:pt>
                <c:pt idx="1626">
                  <c:v>43998</c:v>
                </c:pt>
                <c:pt idx="1627">
                  <c:v>43999</c:v>
                </c:pt>
                <c:pt idx="1628">
                  <c:v>44000</c:v>
                </c:pt>
                <c:pt idx="1629">
                  <c:v>44001</c:v>
                </c:pt>
                <c:pt idx="1630">
                  <c:v>44004</c:v>
                </c:pt>
                <c:pt idx="1631">
                  <c:v>44005</c:v>
                </c:pt>
                <c:pt idx="1632">
                  <c:v>44006</c:v>
                </c:pt>
                <c:pt idx="1633">
                  <c:v>44007</c:v>
                </c:pt>
                <c:pt idx="1634">
                  <c:v>44008</c:v>
                </c:pt>
                <c:pt idx="1635">
                  <c:v>44011</c:v>
                </c:pt>
                <c:pt idx="1636">
                  <c:v>44012</c:v>
                </c:pt>
                <c:pt idx="1637">
                  <c:v>44013</c:v>
                </c:pt>
                <c:pt idx="1638">
                  <c:v>44014</c:v>
                </c:pt>
                <c:pt idx="1639">
                  <c:v>44018</c:v>
                </c:pt>
                <c:pt idx="1640">
                  <c:v>44019</c:v>
                </c:pt>
                <c:pt idx="1641">
                  <c:v>44020</c:v>
                </c:pt>
                <c:pt idx="1642">
                  <c:v>44021</c:v>
                </c:pt>
                <c:pt idx="1643">
                  <c:v>44022</c:v>
                </c:pt>
                <c:pt idx="1644">
                  <c:v>44025</c:v>
                </c:pt>
                <c:pt idx="1645">
                  <c:v>44026</c:v>
                </c:pt>
                <c:pt idx="1646">
                  <c:v>44027</c:v>
                </c:pt>
                <c:pt idx="1647">
                  <c:v>44028</c:v>
                </c:pt>
                <c:pt idx="1648">
                  <c:v>44029</c:v>
                </c:pt>
                <c:pt idx="1649">
                  <c:v>44032</c:v>
                </c:pt>
                <c:pt idx="1650">
                  <c:v>44033</c:v>
                </c:pt>
                <c:pt idx="1651">
                  <c:v>44034</c:v>
                </c:pt>
                <c:pt idx="1652">
                  <c:v>44035</c:v>
                </c:pt>
                <c:pt idx="1653">
                  <c:v>44036</c:v>
                </c:pt>
                <c:pt idx="1654">
                  <c:v>44039</c:v>
                </c:pt>
                <c:pt idx="1655">
                  <c:v>44040</c:v>
                </c:pt>
                <c:pt idx="1656">
                  <c:v>44041</c:v>
                </c:pt>
                <c:pt idx="1657">
                  <c:v>44042</c:v>
                </c:pt>
                <c:pt idx="1658">
                  <c:v>44043</c:v>
                </c:pt>
                <c:pt idx="1659">
                  <c:v>44046</c:v>
                </c:pt>
                <c:pt idx="1660">
                  <c:v>44047</c:v>
                </c:pt>
                <c:pt idx="1661">
                  <c:v>44048</c:v>
                </c:pt>
                <c:pt idx="1662">
                  <c:v>44049</c:v>
                </c:pt>
                <c:pt idx="1663">
                  <c:v>44050</c:v>
                </c:pt>
                <c:pt idx="1664">
                  <c:v>44053</c:v>
                </c:pt>
                <c:pt idx="1665">
                  <c:v>44054</c:v>
                </c:pt>
                <c:pt idx="1666">
                  <c:v>44055</c:v>
                </c:pt>
                <c:pt idx="1667">
                  <c:v>44056</c:v>
                </c:pt>
                <c:pt idx="1668">
                  <c:v>44057</c:v>
                </c:pt>
                <c:pt idx="1669">
                  <c:v>44060</c:v>
                </c:pt>
                <c:pt idx="1670">
                  <c:v>44061</c:v>
                </c:pt>
                <c:pt idx="1671">
                  <c:v>44062</c:v>
                </c:pt>
                <c:pt idx="1672">
                  <c:v>44063</c:v>
                </c:pt>
                <c:pt idx="1673">
                  <c:v>44064</c:v>
                </c:pt>
                <c:pt idx="1674">
                  <c:v>44067</c:v>
                </c:pt>
                <c:pt idx="1675">
                  <c:v>44068</c:v>
                </c:pt>
                <c:pt idx="1676">
                  <c:v>44069</c:v>
                </c:pt>
                <c:pt idx="1677">
                  <c:v>44070</c:v>
                </c:pt>
                <c:pt idx="1678">
                  <c:v>44071</c:v>
                </c:pt>
                <c:pt idx="1679">
                  <c:v>44074</c:v>
                </c:pt>
                <c:pt idx="1680">
                  <c:v>44075</c:v>
                </c:pt>
                <c:pt idx="1681">
                  <c:v>44076</c:v>
                </c:pt>
                <c:pt idx="1682">
                  <c:v>44077</c:v>
                </c:pt>
                <c:pt idx="1683">
                  <c:v>44078</c:v>
                </c:pt>
                <c:pt idx="1684">
                  <c:v>44082</c:v>
                </c:pt>
                <c:pt idx="1685">
                  <c:v>44083</c:v>
                </c:pt>
                <c:pt idx="1686">
                  <c:v>44084</c:v>
                </c:pt>
                <c:pt idx="1687">
                  <c:v>44085</c:v>
                </c:pt>
                <c:pt idx="1688">
                  <c:v>44088</c:v>
                </c:pt>
                <c:pt idx="1689">
                  <c:v>44089</c:v>
                </c:pt>
                <c:pt idx="1690">
                  <c:v>44090</c:v>
                </c:pt>
                <c:pt idx="1691">
                  <c:v>44091</c:v>
                </c:pt>
                <c:pt idx="1692">
                  <c:v>44092</c:v>
                </c:pt>
                <c:pt idx="1693">
                  <c:v>44095</c:v>
                </c:pt>
                <c:pt idx="1694">
                  <c:v>44096</c:v>
                </c:pt>
                <c:pt idx="1695">
                  <c:v>44097</c:v>
                </c:pt>
                <c:pt idx="1696">
                  <c:v>44098</c:v>
                </c:pt>
                <c:pt idx="1697">
                  <c:v>44099</c:v>
                </c:pt>
                <c:pt idx="1698">
                  <c:v>44102</c:v>
                </c:pt>
                <c:pt idx="1699">
                  <c:v>44103</c:v>
                </c:pt>
                <c:pt idx="1700">
                  <c:v>44104</c:v>
                </c:pt>
                <c:pt idx="1701">
                  <c:v>44105</c:v>
                </c:pt>
                <c:pt idx="1702">
                  <c:v>44106</c:v>
                </c:pt>
                <c:pt idx="1703">
                  <c:v>44109</c:v>
                </c:pt>
                <c:pt idx="1704">
                  <c:v>44110</c:v>
                </c:pt>
                <c:pt idx="1705">
                  <c:v>44111</c:v>
                </c:pt>
                <c:pt idx="1706">
                  <c:v>44112</c:v>
                </c:pt>
                <c:pt idx="1707">
                  <c:v>44113</c:v>
                </c:pt>
                <c:pt idx="1708">
                  <c:v>44116</c:v>
                </c:pt>
                <c:pt idx="1709">
                  <c:v>44117</c:v>
                </c:pt>
                <c:pt idx="1710">
                  <c:v>44118</c:v>
                </c:pt>
                <c:pt idx="1711">
                  <c:v>44119</c:v>
                </c:pt>
                <c:pt idx="1712">
                  <c:v>44120</c:v>
                </c:pt>
                <c:pt idx="1713">
                  <c:v>44123</c:v>
                </c:pt>
                <c:pt idx="1714">
                  <c:v>44124</c:v>
                </c:pt>
                <c:pt idx="1715">
                  <c:v>44125</c:v>
                </c:pt>
                <c:pt idx="1716">
                  <c:v>44126</c:v>
                </c:pt>
                <c:pt idx="1717">
                  <c:v>44127</c:v>
                </c:pt>
                <c:pt idx="1718">
                  <c:v>44130</c:v>
                </c:pt>
                <c:pt idx="1719">
                  <c:v>44131</c:v>
                </c:pt>
                <c:pt idx="1720">
                  <c:v>44132</c:v>
                </c:pt>
                <c:pt idx="1721">
                  <c:v>44133</c:v>
                </c:pt>
                <c:pt idx="1722">
                  <c:v>44134</c:v>
                </c:pt>
                <c:pt idx="1723">
                  <c:v>44137</c:v>
                </c:pt>
                <c:pt idx="1724">
                  <c:v>44138</c:v>
                </c:pt>
                <c:pt idx="1725">
                  <c:v>44139</c:v>
                </c:pt>
                <c:pt idx="1726">
                  <c:v>44140</c:v>
                </c:pt>
                <c:pt idx="1727">
                  <c:v>44141</c:v>
                </c:pt>
                <c:pt idx="1728">
                  <c:v>44144</c:v>
                </c:pt>
                <c:pt idx="1729">
                  <c:v>44145</c:v>
                </c:pt>
                <c:pt idx="1730">
                  <c:v>44146</c:v>
                </c:pt>
                <c:pt idx="1731">
                  <c:v>44147</c:v>
                </c:pt>
                <c:pt idx="1732">
                  <c:v>44148</c:v>
                </c:pt>
                <c:pt idx="1733">
                  <c:v>44151</c:v>
                </c:pt>
                <c:pt idx="1734">
                  <c:v>44152</c:v>
                </c:pt>
                <c:pt idx="1735">
                  <c:v>44153</c:v>
                </c:pt>
                <c:pt idx="1736">
                  <c:v>44154</c:v>
                </c:pt>
                <c:pt idx="1737">
                  <c:v>44155</c:v>
                </c:pt>
                <c:pt idx="1738">
                  <c:v>44158</c:v>
                </c:pt>
                <c:pt idx="1739">
                  <c:v>44159</c:v>
                </c:pt>
                <c:pt idx="1740">
                  <c:v>44160</c:v>
                </c:pt>
                <c:pt idx="1741">
                  <c:v>44162</c:v>
                </c:pt>
                <c:pt idx="1742">
                  <c:v>44165</c:v>
                </c:pt>
                <c:pt idx="1743">
                  <c:v>44166</c:v>
                </c:pt>
                <c:pt idx="1744">
                  <c:v>44167</c:v>
                </c:pt>
                <c:pt idx="1745">
                  <c:v>44168</c:v>
                </c:pt>
                <c:pt idx="1746">
                  <c:v>44169</c:v>
                </c:pt>
                <c:pt idx="1747">
                  <c:v>44172</c:v>
                </c:pt>
                <c:pt idx="1748">
                  <c:v>44173</c:v>
                </c:pt>
                <c:pt idx="1749">
                  <c:v>44174</c:v>
                </c:pt>
                <c:pt idx="1750">
                  <c:v>44175</c:v>
                </c:pt>
                <c:pt idx="1751">
                  <c:v>44176</c:v>
                </c:pt>
                <c:pt idx="1752">
                  <c:v>44179</c:v>
                </c:pt>
                <c:pt idx="1753">
                  <c:v>44180</c:v>
                </c:pt>
                <c:pt idx="1754">
                  <c:v>44181</c:v>
                </c:pt>
                <c:pt idx="1755">
                  <c:v>44182</c:v>
                </c:pt>
                <c:pt idx="1756">
                  <c:v>44183</c:v>
                </c:pt>
                <c:pt idx="1757">
                  <c:v>44186</c:v>
                </c:pt>
                <c:pt idx="1758">
                  <c:v>44187</c:v>
                </c:pt>
                <c:pt idx="1759">
                  <c:v>44188</c:v>
                </c:pt>
                <c:pt idx="1760">
                  <c:v>44189</c:v>
                </c:pt>
                <c:pt idx="1761">
                  <c:v>44193</c:v>
                </c:pt>
                <c:pt idx="1762">
                  <c:v>44194</c:v>
                </c:pt>
                <c:pt idx="1763">
                  <c:v>44195</c:v>
                </c:pt>
                <c:pt idx="1764">
                  <c:v>44196</c:v>
                </c:pt>
                <c:pt idx="1765">
                  <c:v>44200</c:v>
                </c:pt>
                <c:pt idx="1766">
                  <c:v>44201</c:v>
                </c:pt>
                <c:pt idx="1767">
                  <c:v>44202</c:v>
                </c:pt>
                <c:pt idx="1768">
                  <c:v>44203</c:v>
                </c:pt>
                <c:pt idx="1769">
                  <c:v>44204</c:v>
                </c:pt>
                <c:pt idx="1770">
                  <c:v>44207</c:v>
                </c:pt>
                <c:pt idx="1771">
                  <c:v>44208</c:v>
                </c:pt>
                <c:pt idx="1772">
                  <c:v>44209</c:v>
                </c:pt>
                <c:pt idx="1773">
                  <c:v>44210</c:v>
                </c:pt>
                <c:pt idx="1774">
                  <c:v>44211</c:v>
                </c:pt>
                <c:pt idx="1775">
                  <c:v>44215</c:v>
                </c:pt>
                <c:pt idx="1776">
                  <c:v>44216</c:v>
                </c:pt>
                <c:pt idx="1777">
                  <c:v>44217</c:v>
                </c:pt>
                <c:pt idx="1778">
                  <c:v>44218</c:v>
                </c:pt>
                <c:pt idx="1779">
                  <c:v>44221</c:v>
                </c:pt>
                <c:pt idx="1780">
                  <c:v>44222</c:v>
                </c:pt>
                <c:pt idx="1781">
                  <c:v>44223</c:v>
                </c:pt>
                <c:pt idx="1782">
                  <c:v>44224</c:v>
                </c:pt>
                <c:pt idx="1783">
                  <c:v>44225</c:v>
                </c:pt>
                <c:pt idx="1784">
                  <c:v>44228</c:v>
                </c:pt>
                <c:pt idx="1785">
                  <c:v>44229</c:v>
                </c:pt>
                <c:pt idx="1786">
                  <c:v>44230</c:v>
                </c:pt>
                <c:pt idx="1787">
                  <c:v>44231</c:v>
                </c:pt>
                <c:pt idx="1788">
                  <c:v>44232</c:v>
                </c:pt>
                <c:pt idx="1789">
                  <c:v>44235</c:v>
                </c:pt>
                <c:pt idx="1790">
                  <c:v>44236</c:v>
                </c:pt>
                <c:pt idx="1791">
                  <c:v>44237</c:v>
                </c:pt>
                <c:pt idx="1792">
                  <c:v>44238</c:v>
                </c:pt>
                <c:pt idx="1793">
                  <c:v>44239</c:v>
                </c:pt>
                <c:pt idx="1794">
                  <c:v>44243</c:v>
                </c:pt>
                <c:pt idx="1795">
                  <c:v>44244</c:v>
                </c:pt>
                <c:pt idx="1796">
                  <c:v>44245</c:v>
                </c:pt>
                <c:pt idx="1797">
                  <c:v>44246</c:v>
                </c:pt>
                <c:pt idx="1798">
                  <c:v>44249</c:v>
                </c:pt>
                <c:pt idx="1799">
                  <c:v>44250</c:v>
                </c:pt>
                <c:pt idx="1800">
                  <c:v>44251</c:v>
                </c:pt>
                <c:pt idx="1801">
                  <c:v>44252</c:v>
                </c:pt>
                <c:pt idx="1802">
                  <c:v>44253</c:v>
                </c:pt>
                <c:pt idx="1803">
                  <c:v>44256</c:v>
                </c:pt>
                <c:pt idx="1804">
                  <c:v>44257</c:v>
                </c:pt>
                <c:pt idx="1805">
                  <c:v>44258</c:v>
                </c:pt>
                <c:pt idx="1806">
                  <c:v>44259</c:v>
                </c:pt>
                <c:pt idx="1807">
                  <c:v>44260</c:v>
                </c:pt>
                <c:pt idx="1808">
                  <c:v>44263</c:v>
                </c:pt>
                <c:pt idx="1809">
                  <c:v>44264</c:v>
                </c:pt>
                <c:pt idx="1810">
                  <c:v>44265</c:v>
                </c:pt>
                <c:pt idx="1811">
                  <c:v>44266</c:v>
                </c:pt>
                <c:pt idx="1812">
                  <c:v>44267</c:v>
                </c:pt>
                <c:pt idx="1813">
                  <c:v>44270</c:v>
                </c:pt>
                <c:pt idx="1814">
                  <c:v>44271</c:v>
                </c:pt>
                <c:pt idx="1815">
                  <c:v>44272</c:v>
                </c:pt>
                <c:pt idx="1816">
                  <c:v>44273</c:v>
                </c:pt>
                <c:pt idx="1817">
                  <c:v>44274</c:v>
                </c:pt>
                <c:pt idx="1818">
                  <c:v>44277</c:v>
                </c:pt>
                <c:pt idx="1819">
                  <c:v>44278</c:v>
                </c:pt>
                <c:pt idx="1820">
                  <c:v>44279</c:v>
                </c:pt>
                <c:pt idx="1821">
                  <c:v>44280</c:v>
                </c:pt>
                <c:pt idx="1822">
                  <c:v>44281</c:v>
                </c:pt>
                <c:pt idx="1823">
                  <c:v>44284</c:v>
                </c:pt>
                <c:pt idx="1824">
                  <c:v>44285</c:v>
                </c:pt>
                <c:pt idx="1825">
                  <c:v>44286</c:v>
                </c:pt>
                <c:pt idx="1826">
                  <c:v>44287</c:v>
                </c:pt>
                <c:pt idx="1827">
                  <c:v>44291</c:v>
                </c:pt>
                <c:pt idx="1828">
                  <c:v>44292</c:v>
                </c:pt>
                <c:pt idx="1829">
                  <c:v>44293</c:v>
                </c:pt>
                <c:pt idx="1830">
                  <c:v>44294</c:v>
                </c:pt>
                <c:pt idx="1831">
                  <c:v>44295</c:v>
                </c:pt>
                <c:pt idx="1832">
                  <c:v>44298</c:v>
                </c:pt>
                <c:pt idx="1833">
                  <c:v>44299</c:v>
                </c:pt>
                <c:pt idx="1834">
                  <c:v>44300</c:v>
                </c:pt>
                <c:pt idx="1835">
                  <c:v>44301</c:v>
                </c:pt>
                <c:pt idx="1836">
                  <c:v>44302</c:v>
                </c:pt>
                <c:pt idx="1837">
                  <c:v>44305</c:v>
                </c:pt>
                <c:pt idx="1838">
                  <c:v>44306</c:v>
                </c:pt>
                <c:pt idx="1839">
                  <c:v>44307</c:v>
                </c:pt>
                <c:pt idx="1840">
                  <c:v>44308</c:v>
                </c:pt>
                <c:pt idx="1841">
                  <c:v>44309</c:v>
                </c:pt>
                <c:pt idx="1842">
                  <c:v>44312</c:v>
                </c:pt>
                <c:pt idx="1843">
                  <c:v>44313</c:v>
                </c:pt>
                <c:pt idx="1844">
                  <c:v>44314</c:v>
                </c:pt>
                <c:pt idx="1845">
                  <c:v>44315</c:v>
                </c:pt>
                <c:pt idx="1846">
                  <c:v>44316</c:v>
                </c:pt>
                <c:pt idx="1847">
                  <c:v>44319</c:v>
                </c:pt>
                <c:pt idx="1848">
                  <c:v>44320</c:v>
                </c:pt>
                <c:pt idx="1849">
                  <c:v>44321</c:v>
                </c:pt>
                <c:pt idx="1850">
                  <c:v>44322</c:v>
                </c:pt>
                <c:pt idx="1851">
                  <c:v>44323</c:v>
                </c:pt>
                <c:pt idx="1852">
                  <c:v>44326</c:v>
                </c:pt>
                <c:pt idx="1853">
                  <c:v>44327</c:v>
                </c:pt>
                <c:pt idx="1854">
                  <c:v>44328</c:v>
                </c:pt>
                <c:pt idx="1855">
                  <c:v>44329</c:v>
                </c:pt>
                <c:pt idx="1856">
                  <c:v>44330</c:v>
                </c:pt>
                <c:pt idx="1857">
                  <c:v>44333</c:v>
                </c:pt>
                <c:pt idx="1858">
                  <c:v>44334</c:v>
                </c:pt>
                <c:pt idx="1859">
                  <c:v>44335</c:v>
                </c:pt>
                <c:pt idx="1860">
                  <c:v>44336</c:v>
                </c:pt>
                <c:pt idx="1861">
                  <c:v>44337</c:v>
                </c:pt>
                <c:pt idx="1862">
                  <c:v>44340</c:v>
                </c:pt>
                <c:pt idx="1863">
                  <c:v>44341</c:v>
                </c:pt>
                <c:pt idx="1864">
                  <c:v>44342</c:v>
                </c:pt>
                <c:pt idx="1865">
                  <c:v>44343</c:v>
                </c:pt>
                <c:pt idx="1866">
                  <c:v>44344</c:v>
                </c:pt>
                <c:pt idx="1867">
                  <c:v>44348</c:v>
                </c:pt>
                <c:pt idx="1868">
                  <c:v>44349</c:v>
                </c:pt>
                <c:pt idx="1869">
                  <c:v>44350</c:v>
                </c:pt>
                <c:pt idx="1870">
                  <c:v>44351</c:v>
                </c:pt>
                <c:pt idx="1871">
                  <c:v>44354</c:v>
                </c:pt>
                <c:pt idx="1872">
                  <c:v>44355</c:v>
                </c:pt>
                <c:pt idx="1873">
                  <c:v>44356</c:v>
                </c:pt>
                <c:pt idx="1874">
                  <c:v>44357</c:v>
                </c:pt>
                <c:pt idx="1875">
                  <c:v>44358</c:v>
                </c:pt>
                <c:pt idx="1876">
                  <c:v>44361</c:v>
                </c:pt>
                <c:pt idx="1877">
                  <c:v>44362</c:v>
                </c:pt>
                <c:pt idx="1878">
                  <c:v>44363</c:v>
                </c:pt>
                <c:pt idx="1879">
                  <c:v>44364</c:v>
                </c:pt>
                <c:pt idx="1880">
                  <c:v>44365</c:v>
                </c:pt>
                <c:pt idx="1881">
                  <c:v>44368</c:v>
                </c:pt>
                <c:pt idx="1882">
                  <c:v>44369</c:v>
                </c:pt>
                <c:pt idx="1883">
                  <c:v>44370</c:v>
                </c:pt>
                <c:pt idx="1884">
                  <c:v>44371</c:v>
                </c:pt>
                <c:pt idx="1885">
                  <c:v>44372</c:v>
                </c:pt>
                <c:pt idx="1886">
                  <c:v>44375</c:v>
                </c:pt>
                <c:pt idx="1887">
                  <c:v>44376</c:v>
                </c:pt>
                <c:pt idx="1888">
                  <c:v>44377</c:v>
                </c:pt>
                <c:pt idx="1889">
                  <c:v>44378</c:v>
                </c:pt>
                <c:pt idx="1890">
                  <c:v>44379</c:v>
                </c:pt>
                <c:pt idx="1891">
                  <c:v>44383</c:v>
                </c:pt>
                <c:pt idx="1892">
                  <c:v>44384</c:v>
                </c:pt>
                <c:pt idx="1893">
                  <c:v>44385</c:v>
                </c:pt>
                <c:pt idx="1894">
                  <c:v>44386</c:v>
                </c:pt>
                <c:pt idx="1895">
                  <c:v>44389</c:v>
                </c:pt>
                <c:pt idx="1896">
                  <c:v>44390</c:v>
                </c:pt>
                <c:pt idx="1897">
                  <c:v>44391</c:v>
                </c:pt>
                <c:pt idx="1898">
                  <c:v>44392</c:v>
                </c:pt>
                <c:pt idx="1899">
                  <c:v>44393</c:v>
                </c:pt>
                <c:pt idx="1900">
                  <c:v>44396</c:v>
                </c:pt>
                <c:pt idx="1901">
                  <c:v>44397</c:v>
                </c:pt>
                <c:pt idx="1902">
                  <c:v>44398</c:v>
                </c:pt>
                <c:pt idx="1903">
                  <c:v>44399</c:v>
                </c:pt>
                <c:pt idx="1904">
                  <c:v>44400</c:v>
                </c:pt>
                <c:pt idx="1905">
                  <c:v>44403</c:v>
                </c:pt>
                <c:pt idx="1906">
                  <c:v>44404</c:v>
                </c:pt>
                <c:pt idx="1907">
                  <c:v>44405</c:v>
                </c:pt>
                <c:pt idx="1908">
                  <c:v>44406</c:v>
                </c:pt>
                <c:pt idx="1909">
                  <c:v>44407</c:v>
                </c:pt>
                <c:pt idx="1910">
                  <c:v>44410</c:v>
                </c:pt>
                <c:pt idx="1911">
                  <c:v>44411</c:v>
                </c:pt>
                <c:pt idx="1912">
                  <c:v>44412</c:v>
                </c:pt>
                <c:pt idx="1913">
                  <c:v>44413</c:v>
                </c:pt>
                <c:pt idx="1914">
                  <c:v>44414</c:v>
                </c:pt>
                <c:pt idx="1915">
                  <c:v>44417</c:v>
                </c:pt>
                <c:pt idx="1916">
                  <c:v>44418</c:v>
                </c:pt>
                <c:pt idx="1917">
                  <c:v>44419</c:v>
                </c:pt>
                <c:pt idx="1918">
                  <c:v>44420</c:v>
                </c:pt>
                <c:pt idx="1919">
                  <c:v>44421</c:v>
                </c:pt>
                <c:pt idx="1920">
                  <c:v>44424</c:v>
                </c:pt>
                <c:pt idx="1921">
                  <c:v>44425</c:v>
                </c:pt>
                <c:pt idx="1922">
                  <c:v>44426</c:v>
                </c:pt>
                <c:pt idx="1923">
                  <c:v>44427</c:v>
                </c:pt>
                <c:pt idx="1924">
                  <c:v>44428</c:v>
                </c:pt>
                <c:pt idx="1925">
                  <c:v>44431</c:v>
                </c:pt>
                <c:pt idx="1926">
                  <c:v>44432</c:v>
                </c:pt>
                <c:pt idx="1927">
                  <c:v>44433</c:v>
                </c:pt>
                <c:pt idx="1928">
                  <c:v>44434</c:v>
                </c:pt>
                <c:pt idx="1929">
                  <c:v>44435</c:v>
                </c:pt>
                <c:pt idx="1930">
                  <c:v>44438</c:v>
                </c:pt>
                <c:pt idx="1931">
                  <c:v>44439</c:v>
                </c:pt>
                <c:pt idx="1932">
                  <c:v>44440</c:v>
                </c:pt>
                <c:pt idx="1933">
                  <c:v>44441</c:v>
                </c:pt>
                <c:pt idx="1934">
                  <c:v>44442</c:v>
                </c:pt>
                <c:pt idx="1935">
                  <c:v>44446</c:v>
                </c:pt>
                <c:pt idx="1936">
                  <c:v>44447</c:v>
                </c:pt>
                <c:pt idx="1937">
                  <c:v>44448</c:v>
                </c:pt>
                <c:pt idx="1938">
                  <c:v>44449</c:v>
                </c:pt>
                <c:pt idx="1939">
                  <c:v>44452</c:v>
                </c:pt>
                <c:pt idx="1940">
                  <c:v>44453</c:v>
                </c:pt>
                <c:pt idx="1941">
                  <c:v>44454</c:v>
                </c:pt>
                <c:pt idx="1942">
                  <c:v>44455</c:v>
                </c:pt>
                <c:pt idx="1943">
                  <c:v>44456</c:v>
                </c:pt>
                <c:pt idx="1944">
                  <c:v>44459</c:v>
                </c:pt>
                <c:pt idx="1945">
                  <c:v>44460</c:v>
                </c:pt>
                <c:pt idx="1946">
                  <c:v>44461</c:v>
                </c:pt>
                <c:pt idx="1947">
                  <c:v>44462</c:v>
                </c:pt>
                <c:pt idx="1948">
                  <c:v>44463</c:v>
                </c:pt>
                <c:pt idx="1949">
                  <c:v>44466</c:v>
                </c:pt>
                <c:pt idx="1950">
                  <c:v>44467</c:v>
                </c:pt>
                <c:pt idx="1951">
                  <c:v>44468</c:v>
                </c:pt>
                <c:pt idx="1952">
                  <c:v>44469</c:v>
                </c:pt>
                <c:pt idx="1953">
                  <c:v>44470</c:v>
                </c:pt>
                <c:pt idx="1954">
                  <c:v>44473</c:v>
                </c:pt>
                <c:pt idx="1955">
                  <c:v>44474</c:v>
                </c:pt>
                <c:pt idx="1956">
                  <c:v>44475</c:v>
                </c:pt>
                <c:pt idx="1957">
                  <c:v>44476</c:v>
                </c:pt>
                <c:pt idx="1958">
                  <c:v>44477</c:v>
                </c:pt>
                <c:pt idx="1959">
                  <c:v>44480</c:v>
                </c:pt>
                <c:pt idx="1960">
                  <c:v>44481</c:v>
                </c:pt>
                <c:pt idx="1961">
                  <c:v>44482</c:v>
                </c:pt>
                <c:pt idx="1962">
                  <c:v>44483</c:v>
                </c:pt>
                <c:pt idx="1963">
                  <c:v>44484</c:v>
                </c:pt>
                <c:pt idx="1964">
                  <c:v>44487</c:v>
                </c:pt>
                <c:pt idx="1965">
                  <c:v>44488</c:v>
                </c:pt>
                <c:pt idx="1966">
                  <c:v>44489</c:v>
                </c:pt>
                <c:pt idx="1967">
                  <c:v>44490</c:v>
                </c:pt>
                <c:pt idx="1968">
                  <c:v>44491</c:v>
                </c:pt>
                <c:pt idx="1969">
                  <c:v>44494</c:v>
                </c:pt>
                <c:pt idx="1970">
                  <c:v>44495</c:v>
                </c:pt>
                <c:pt idx="1971">
                  <c:v>44496</c:v>
                </c:pt>
                <c:pt idx="1972">
                  <c:v>44497</c:v>
                </c:pt>
                <c:pt idx="1973">
                  <c:v>44498</c:v>
                </c:pt>
                <c:pt idx="1974">
                  <c:v>44501</c:v>
                </c:pt>
                <c:pt idx="1975">
                  <c:v>44502</c:v>
                </c:pt>
                <c:pt idx="1976">
                  <c:v>44503</c:v>
                </c:pt>
                <c:pt idx="1977">
                  <c:v>44504</c:v>
                </c:pt>
                <c:pt idx="1978">
                  <c:v>44505</c:v>
                </c:pt>
                <c:pt idx="1979">
                  <c:v>44508</c:v>
                </c:pt>
                <c:pt idx="1980">
                  <c:v>44509</c:v>
                </c:pt>
                <c:pt idx="1981">
                  <c:v>44510</c:v>
                </c:pt>
                <c:pt idx="1982">
                  <c:v>44511</c:v>
                </c:pt>
                <c:pt idx="1983">
                  <c:v>44512</c:v>
                </c:pt>
                <c:pt idx="1984">
                  <c:v>44515</c:v>
                </c:pt>
                <c:pt idx="1985">
                  <c:v>44516</c:v>
                </c:pt>
                <c:pt idx="1986">
                  <c:v>44517</c:v>
                </c:pt>
                <c:pt idx="1987">
                  <c:v>44518</c:v>
                </c:pt>
                <c:pt idx="1988">
                  <c:v>44519</c:v>
                </c:pt>
                <c:pt idx="1989">
                  <c:v>44522</c:v>
                </c:pt>
                <c:pt idx="1990">
                  <c:v>44523</c:v>
                </c:pt>
                <c:pt idx="1991">
                  <c:v>44524</c:v>
                </c:pt>
                <c:pt idx="1992">
                  <c:v>44526</c:v>
                </c:pt>
                <c:pt idx="1993">
                  <c:v>44529</c:v>
                </c:pt>
                <c:pt idx="1994">
                  <c:v>44530</c:v>
                </c:pt>
                <c:pt idx="1995">
                  <c:v>44531</c:v>
                </c:pt>
                <c:pt idx="1996">
                  <c:v>44532</c:v>
                </c:pt>
                <c:pt idx="1997">
                  <c:v>44533</c:v>
                </c:pt>
                <c:pt idx="1998">
                  <c:v>44536</c:v>
                </c:pt>
                <c:pt idx="1999">
                  <c:v>44537</c:v>
                </c:pt>
                <c:pt idx="2000">
                  <c:v>44538</c:v>
                </c:pt>
                <c:pt idx="2001">
                  <c:v>44539</c:v>
                </c:pt>
                <c:pt idx="2002">
                  <c:v>44540</c:v>
                </c:pt>
                <c:pt idx="2003">
                  <c:v>44543</c:v>
                </c:pt>
                <c:pt idx="2004">
                  <c:v>44544</c:v>
                </c:pt>
                <c:pt idx="2005">
                  <c:v>44545</c:v>
                </c:pt>
                <c:pt idx="2006">
                  <c:v>44546</c:v>
                </c:pt>
                <c:pt idx="2007">
                  <c:v>44547</c:v>
                </c:pt>
                <c:pt idx="2008">
                  <c:v>44550</c:v>
                </c:pt>
                <c:pt idx="2009">
                  <c:v>44551</c:v>
                </c:pt>
                <c:pt idx="2010">
                  <c:v>44552</c:v>
                </c:pt>
                <c:pt idx="2011">
                  <c:v>44553</c:v>
                </c:pt>
                <c:pt idx="2012">
                  <c:v>44557</c:v>
                </c:pt>
                <c:pt idx="2013">
                  <c:v>44558</c:v>
                </c:pt>
                <c:pt idx="2014">
                  <c:v>44559</c:v>
                </c:pt>
                <c:pt idx="2015">
                  <c:v>44560</c:v>
                </c:pt>
                <c:pt idx="2016">
                  <c:v>44561</c:v>
                </c:pt>
                <c:pt idx="2017">
                  <c:v>44564</c:v>
                </c:pt>
                <c:pt idx="2018">
                  <c:v>44565</c:v>
                </c:pt>
                <c:pt idx="2019">
                  <c:v>44566</c:v>
                </c:pt>
                <c:pt idx="2020">
                  <c:v>44567</c:v>
                </c:pt>
                <c:pt idx="2021">
                  <c:v>44568</c:v>
                </c:pt>
                <c:pt idx="2022">
                  <c:v>44571</c:v>
                </c:pt>
                <c:pt idx="2023">
                  <c:v>44572</c:v>
                </c:pt>
                <c:pt idx="2024">
                  <c:v>44573</c:v>
                </c:pt>
                <c:pt idx="2025">
                  <c:v>44574</c:v>
                </c:pt>
                <c:pt idx="2026">
                  <c:v>44575</c:v>
                </c:pt>
                <c:pt idx="2027">
                  <c:v>44579</c:v>
                </c:pt>
                <c:pt idx="2028">
                  <c:v>44580</c:v>
                </c:pt>
                <c:pt idx="2029">
                  <c:v>44581</c:v>
                </c:pt>
                <c:pt idx="2030">
                  <c:v>44582</c:v>
                </c:pt>
                <c:pt idx="2031">
                  <c:v>44585</c:v>
                </c:pt>
                <c:pt idx="2032">
                  <c:v>44586</c:v>
                </c:pt>
                <c:pt idx="2033">
                  <c:v>44587</c:v>
                </c:pt>
                <c:pt idx="2034">
                  <c:v>44588</c:v>
                </c:pt>
                <c:pt idx="2035">
                  <c:v>44589</c:v>
                </c:pt>
                <c:pt idx="2036">
                  <c:v>44592</c:v>
                </c:pt>
                <c:pt idx="2037">
                  <c:v>44593</c:v>
                </c:pt>
                <c:pt idx="2038">
                  <c:v>44594</c:v>
                </c:pt>
                <c:pt idx="2039">
                  <c:v>44595</c:v>
                </c:pt>
                <c:pt idx="2040">
                  <c:v>44596</c:v>
                </c:pt>
                <c:pt idx="2041">
                  <c:v>44599</c:v>
                </c:pt>
                <c:pt idx="2042">
                  <c:v>44600</c:v>
                </c:pt>
                <c:pt idx="2043">
                  <c:v>44601</c:v>
                </c:pt>
                <c:pt idx="2044">
                  <c:v>44602</c:v>
                </c:pt>
                <c:pt idx="2045">
                  <c:v>44603</c:v>
                </c:pt>
                <c:pt idx="2046">
                  <c:v>44606</c:v>
                </c:pt>
                <c:pt idx="2047">
                  <c:v>44607</c:v>
                </c:pt>
                <c:pt idx="2048">
                  <c:v>44608</c:v>
                </c:pt>
                <c:pt idx="2049">
                  <c:v>44609</c:v>
                </c:pt>
                <c:pt idx="2050">
                  <c:v>44610</c:v>
                </c:pt>
                <c:pt idx="2051">
                  <c:v>44614</c:v>
                </c:pt>
                <c:pt idx="2052">
                  <c:v>44615</c:v>
                </c:pt>
                <c:pt idx="2053">
                  <c:v>44616</c:v>
                </c:pt>
                <c:pt idx="2054">
                  <c:v>44617</c:v>
                </c:pt>
                <c:pt idx="2055">
                  <c:v>44620</c:v>
                </c:pt>
                <c:pt idx="2056">
                  <c:v>44621</c:v>
                </c:pt>
                <c:pt idx="2057">
                  <c:v>44622</c:v>
                </c:pt>
                <c:pt idx="2058">
                  <c:v>44623</c:v>
                </c:pt>
                <c:pt idx="2059">
                  <c:v>44624</c:v>
                </c:pt>
                <c:pt idx="2060">
                  <c:v>44627</c:v>
                </c:pt>
                <c:pt idx="2061">
                  <c:v>44628</c:v>
                </c:pt>
                <c:pt idx="2062">
                  <c:v>44629</c:v>
                </c:pt>
                <c:pt idx="2063">
                  <c:v>44630</c:v>
                </c:pt>
                <c:pt idx="2064">
                  <c:v>44631</c:v>
                </c:pt>
                <c:pt idx="2065">
                  <c:v>44634</c:v>
                </c:pt>
                <c:pt idx="2066">
                  <c:v>44635</c:v>
                </c:pt>
                <c:pt idx="2067">
                  <c:v>44636</c:v>
                </c:pt>
                <c:pt idx="2068">
                  <c:v>44637</c:v>
                </c:pt>
                <c:pt idx="2069">
                  <c:v>44638</c:v>
                </c:pt>
                <c:pt idx="2070">
                  <c:v>44641</c:v>
                </c:pt>
                <c:pt idx="2071">
                  <c:v>44642</c:v>
                </c:pt>
                <c:pt idx="2072">
                  <c:v>44643</c:v>
                </c:pt>
                <c:pt idx="2073">
                  <c:v>44644</c:v>
                </c:pt>
                <c:pt idx="2074">
                  <c:v>44645</c:v>
                </c:pt>
                <c:pt idx="2075">
                  <c:v>44648</c:v>
                </c:pt>
                <c:pt idx="2076">
                  <c:v>44649</c:v>
                </c:pt>
                <c:pt idx="2077">
                  <c:v>44650</c:v>
                </c:pt>
                <c:pt idx="2078">
                  <c:v>44651</c:v>
                </c:pt>
                <c:pt idx="2079">
                  <c:v>44652</c:v>
                </c:pt>
                <c:pt idx="2080">
                  <c:v>44655</c:v>
                </c:pt>
                <c:pt idx="2081">
                  <c:v>44656</c:v>
                </c:pt>
                <c:pt idx="2082">
                  <c:v>44657</c:v>
                </c:pt>
                <c:pt idx="2083">
                  <c:v>44658</c:v>
                </c:pt>
                <c:pt idx="2084">
                  <c:v>44659</c:v>
                </c:pt>
                <c:pt idx="2085">
                  <c:v>44662</c:v>
                </c:pt>
                <c:pt idx="2086">
                  <c:v>44663</c:v>
                </c:pt>
                <c:pt idx="2087">
                  <c:v>44664</c:v>
                </c:pt>
                <c:pt idx="2088">
                  <c:v>44665</c:v>
                </c:pt>
                <c:pt idx="2089">
                  <c:v>44669</c:v>
                </c:pt>
                <c:pt idx="2090">
                  <c:v>44670</c:v>
                </c:pt>
                <c:pt idx="2091">
                  <c:v>44671</c:v>
                </c:pt>
                <c:pt idx="2092">
                  <c:v>44672</c:v>
                </c:pt>
                <c:pt idx="2093">
                  <c:v>44673</c:v>
                </c:pt>
                <c:pt idx="2094">
                  <c:v>44676</c:v>
                </c:pt>
                <c:pt idx="2095">
                  <c:v>44677</c:v>
                </c:pt>
                <c:pt idx="2096">
                  <c:v>44678</c:v>
                </c:pt>
                <c:pt idx="2097">
                  <c:v>44679</c:v>
                </c:pt>
                <c:pt idx="2098">
                  <c:v>44680</c:v>
                </c:pt>
                <c:pt idx="2099">
                  <c:v>44683</c:v>
                </c:pt>
                <c:pt idx="2100">
                  <c:v>44684</c:v>
                </c:pt>
                <c:pt idx="2101">
                  <c:v>44685</c:v>
                </c:pt>
                <c:pt idx="2102">
                  <c:v>44686</c:v>
                </c:pt>
                <c:pt idx="2103">
                  <c:v>44687</c:v>
                </c:pt>
                <c:pt idx="2104">
                  <c:v>44690</c:v>
                </c:pt>
                <c:pt idx="2105">
                  <c:v>44691</c:v>
                </c:pt>
                <c:pt idx="2106">
                  <c:v>44692</c:v>
                </c:pt>
                <c:pt idx="2107">
                  <c:v>44693</c:v>
                </c:pt>
                <c:pt idx="2108">
                  <c:v>44694</c:v>
                </c:pt>
                <c:pt idx="2109">
                  <c:v>44697</c:v>
                </c:pt>
                <c:pt idx="2110">
                  <c:v>44698</c:v>
                </c:pt>
                <c:pt idx="2111">
                  <c:v>44699</c:v>
                </c:pt>
                <c:pt idx="2112">
                  <c:v>44700</c:v>
                </c:pt>
                <c:pt idx="2113">
                  <c:v>44701</c:v>
                </c:pt>
                <c:pt idx="2114">
                  <c:v>44704</c:v>
                </c:pt>
                <c:pt idx="2115">
                  <c:v>44705</c:v>
                </c:pt>
                <c:pt idx="2116">
                  <c:v>44706</c:v>
                </c:pt>
                <c:pt idx="2117">
                  <c:v>44707</c:v>
                </c:pt>
                <c:pt idx="2118">
                  <c:v>44708</c:v>
                </c:pt>
                <c:pt idx="2119">
                  <c:v>44712</c:v>
                </c:pt>
                <c:pt idx="2120">
                  <c:v>44713</c:v>
                </c:pt>
                <c:pt idx="2121">
                  <c:v>44714</c:v>
                </c:pt>
                <c:pt idx="2122">
                  <c:v>44715</c:v>
                </c:pt>
                <c:pt idx="2123">
                  <c:v>44718</c:v>
                </c:pt>
                <c:pt idx="2124">
                  <c:v>44719</c:v>
                </c:pt>
                <c:pt idx="2125">
                  <c:v>44720</c:v>
                </c:pt>
                <c:pt idx="2126">
                  <c:v>44721</c:v>
                </c:pt>
                <c:pt idx="2127">
                  <c:v>44722</c:v>
                </c:pt>
                <c:pt idx="2128">
                  <c:v>44725</c:v>
                </c:pt>
                <c:pt idx="2129">
                  <c:v>44726</c:v>
                </c:pt>
                <c:pt idx="2130">
                  <c:v>44727</c:v>
                </c:pt>
                <c:pt idx="2131">
                  <c:v>44728</c:v>
                </c:pt>
                <c:pt idx="2132">
                  <c:v>44729</c:v>
                </c:pt>
                <c:pt idx="2133">
                  <c:v>44733</c:v>
                </c:pt>
                <c:pt idx="2134">
                  <c:v>44734</c:v>
                </c:pt>
                <c:pt idx="2135">
                  <c:v>44735</c:v>
                </c:pt>
                <c:pt idx="2136">
                  <c:v>44736</c:v>
                </c:pt>
                <c:pt idx="2137">
                  <c:v>44739</c:v>
                </c:pt>
                <c:pt idx="2138">
                  <c:v>44740</c:v>
                </c:pt>
                <c:pt idx="2139">
                  <c:v>44741</c:v>
                </c:pt>
                <c:pt idx="2140">
                  <c:v>44742</c:v>
                </c:pt>
                <c:pt idx="2141">
                  <c:v>44743</c:v>
                </c:pt>
                <c:pt idx="2142">
                  <c:v>44747</c:v>
                </c:pt>
                <c:pt idx="2143">
                  <c:v>44748</c:v>
                </c:pt>
                <c:pt idx="2144">
                  <c:v>44749</c:v>
                </c:pt>
                <c:pt idx="2145">
                  <c:v>44750</c:v>
                </c:pt>
                <c:pt idx="2146">
                  <c:v>44753</c:v>
                </c:pt>
                <c:pt idx="2147">
                  <c:v>44754</c:v>
                </c:pt>
                <c:pt idx="2148">
                  <c:v>44755</c:v>
                </c:pt>
                <c:pt idx="2149">
                  <c:v>44756</c:v>
                </c:pt>
                <c:pt idx="2150">
                  <c:v>44757</c:v>
                </c:pt>
                <c:pt idx="2151">
                  <c:v>44760</c:v>
                </c:pt>
                <c:pt idx="2152">
                  <c:v>44761</c:v>
                </c:pt>
                <c:pt idx="2153">
                  <c:v>44762</c:v>
                </c:pt>
                <c:pt idx="2154">
                  <c:v>44763</c:v>
                </c:pt>
                <c:pt idx="2155">
                  <c:v>44764</c:v>
                </c:pt>
                <c:pt idx="2156">
                  <c:v>44767</c:v>
                </c:pt>
                <c:pt idx="2157">
                  <c:v>44768</c:v>
                </c:pt>
                <c:pt idx="2158">
                  <c:v>44769</c:v>
                </c:pt>
                <c:pt idx="2159">
                  <c:v>44770</c:v>
                </c:pt>
                <c:pt idx="2160">
                  <c:v>44771</c:v>
                </c:pt>
                <c:pt idx="2161">
                  <c:v>44774</c:v>
                </c:pt>
                <c:pt idx="2162">
                  <c:v>44775</c:v>
                </c:pt>
                <c:pt idx="2163">
                  <c:v>44776</c:v>
                </c:pt>
                <c:pt idx="2164">
                  <c:v>44777</c:v>
                </c:pt>
                <c:pt idx="2165">
                  <c:v>44778</c:v>
                </c:pt>
                <c:pt idx="2166">
                  <c:v>44781</c:v>
                </c:pt>
                <c:pt idx="2167">
                  <c:v>44782</c:v>
                </c:pt>
                <c:pt idx="2168">
                  <c:v>44783</c:v>
                </c:pt>
                <c:pt idx="2169">
                  <c:v>44784</c:v>
                </c:pt>
                <c:pt idx="2170">
                  <c:v>44785</c:v>
                </c:pt>
                <c:pt idx="2171">
                  <c:v>44788</c:v>
                </c:pt>
                <c:pt idx="2172">
                  <c:v>44789</c:v>
                </c:pt>
                <c:pt idx="2173">
                  <c:v>44790</c:v>
                </c:pt>
                <c:pt idx="2174">
                  <c:v>44791</c:v>
                </c:pt>
                <c:pt idx="2175">
                  <c:v>44792</c:v>
                </c:pt>
                <c:pt idx="2176">
                  <c:v>44795</c:v>
                </c:pt>
                <c:pt idx="2177">
                  <c:v>44796</c:v>
                </c:pt>
                <c:pt idx="2178">
                  <c:v>44797</c:v>
                </c:pt>
                <c:pt idx="2179">
                  <c:v>44798</c:v>
                </c:pt>
                <c:pt idx="2180">
                  <c:v>44799</c:v>
                </c:pt>
                <c:pt idx="2181">
                  <c:v>44802</c:v>
                </c:pt>
                <c:pt idx="2182">
                  <c:v>44803</c:v>
                </c:pt>
                <c:pt idx="2183">
                  <c:v>44804</c:v>
                </c:pt>
                <c:pt idx="2184">
                  <c:v>44805</c:v>
                </c:pt>
                <c:pt idx="2185">
                  <c:v>44806</c:v>
                </c:pt>
                <c:pt idx="2186">
                  <c:v>44810</c:v>
                </c:pt>
                <c:pt idx="2187">
                  <c:v>44811</c:v>
                </c:pt>
                <c:pt idx="2188">
                  <c:v>44812</c:v>
                </c:pt>
                <c:pt idx="2189">
                  <c:v>44813</c:v>
                </c:pt>
                <c:pt idx="2190">
                  <c:v>44816</c:v>
                </c:pt>
                <c:pt idx="2191">
                  <c:v>44817</c:v>
                </c:pt>
                <c:pt idx="2192">
                  <c:v>44818</c:v>
                </c:pt>
                <c:pt idx="2193">
                  <c:v>44819</c:v>
                </c:pt>
                <c:pt idx="2194">
                  <c:v>44820</c:v>
                </c:pt>
                <c:pt idx="2195">
                  <c:v>44823</c:v>
                </c:pt>
                <c:pt idx="2196">
                  <c:v>44824</c:v>
                </c:pt>
                <c:pt idx="2197">
                  <c:v>44825</c:v>
                </c:pt>
                <c:pt idx="2198">
                  <c:v>44826</c:v>
                </c:pt>
                <c:pt idx="2199">
                  <c:v>44827</c:v>
                </c:pt>
                <c:pt idx="2200">
                  <c:v>44830</c:v>
                </c:pt>
                <c:pt idx="2201">
                  <c:v>44831</c:v>
                </c:pt>
                <c:pt idx="2202">
                  <c:v>44832</c:v>
                </c:pt>
                <c:pt idx="2203">
                  <c:v>44833</c:v>
                </c:pt>
                <c:pt idx="2204">
                  <c:v>44834</c:v>
                </c:pt>
                <c:pt idx="2205">
                  <c:v>44837</c:v>
                </c:pt>
                <c:pt idx="2206">
                  <c:v>44838</c:v>
                </c:pt>
                <c:pt idx="2207">
                  <c:v>44839</c:v>
                </c:pt>
                <c:pt idx="2208">
                  <c:v>44840</c:v>
                </c:pt>
                <c:pt idx="2209">
                  <c:v>44841</c:v>
                </c:pt>
                <c:pt idx="2210">
                  <c:v>44844</c:v>
                </c:pt>
                <c:pt idx="2211">
                  <c:v>44845</c:v>
                </c:pt>
                <c:pt idx="2212">
                  <c:v>44846</c:v>
                </c:pt>
                <c:pt idx="2213">
                  <c:v>44847</c:v>
                </c:pt>
                <c:pt idx="2214">
                  <c:v>44848</c:v>
                </c:pt>
                <c:pt idx="2215">
                  <c:v>44851</c:v>
                </c:pt>
                <c:pt idx="2216">
                  <c:v>44852</c:v>
                </c:pt>
                <c:pt idx="2217">
                  <c:v>44853</c:v>
                </c:pt>
                <c:pt idx="2218">
                  <c:v>44854</c:v>
                </c:pt>
                <c:pt idx="2219">
                  <c:v>44855</c:v>
                </c:pt>
                <c:pt idx="2220">
                  <c:v>44858</c:v>
                </c:pt>
                <c:pt idx="2221">
                  <c:v>44859</c:v>
                </c:pt>
                <c:pt idx="2222">
                  <c:v>44860</c:v>
                </c:pt>
                <c:pt idx="2223">
                  <c:v>44861</c:v>
                </c:pt>
                <c:pt idx="2224">
                  <c:v>44862</c:v>
                </c:pt>
                <c:pt idx="2225">
                  <c:v>44865</c:v>
                </c:pt>
                <c:pt idx="2226">
                  <c:v>44866</c:v>
                </c:pt>
                <c:pt idx="2227">
                  <c:v>44867</c:v>
                </c:pt>
                <c:pt idx="2228">
                  <c:v>44868</c:v>
                </c:pt>
                <c:pt idx="2229">
                  <c:v>44869</c:v>
                </c:pt>
                <c:pt idx="2230">
                  <c:v>44872</c:v>
                </c:pt>
                <c:pt idx="2231">
                  <c:v>44873</c:v>
                </c:pt>
                <c:pt idx="2232">
                  <c:v>44874</c:v>
                </c:pt>
                <c:pt idx="2233">
                  <c:v>44875</c:v>
                </c:pt>
                <c:pt idx="2234">
                  <c:v>44876</c:v>
                </c:pt>
                <c:pt idx="2235">
                  <c:v>44879</c:v>
                </c:pt>
                <c:pt idx="2236">
                  <c:v>44880</c:v>
                </c:pt>
                <c:pt idx="2237">
                  <c:v>44881</c:v>
                </c:pt>
                <c:pt idx="2238">
                  <c:v>44882</c:v>
                </c:pt>
                <c:pt idx="2239">
                  <c:v>44883</c:v>
                </c:pt>
                <c:pt idx="2240">
                  <c:v>44886</c:v>
                </c:pt>
                <c:pt idx="2241">
                  <c:v>44887</c:v>
                </c:pt>
                <c:pt idx="2242">
                  <c:v>44888</c:v>
                </c:pt>
                <c:pt idx="2243">
                  <c:v>44890</c:v>
                </c:pt>
                <c:pt idx="2244">
                  <c:v>44893</c:v>
                </c:pt>
                <c:pt idx="2245">
                  <c:v>44894</c:v>
                </c:pt>
                <c:pt idx="2246">
                  <c:v>44895</c:v>
                </c:pt>
                <c:pt idx="2247">
                  <c:v>44896</c:v>
                </c:pt>
                <c:pt idx="2248">
                  <c:v>44897</c:v>
                </c:pt>
                <c:pt idx="2249">
                  <c:v>44900</c:v>
                </c:pt>
                <c:pt idx="2250">
                  <c:v>44901</c:v>
                </c:pt>
                <c:pt idx="2251">
                  <c:v>44902</c:v>
                </c:pt>
                <c:pt idx="2252">
                  <c:v>44903</c:v>
                </c:pt>
                <c:pt idx="2253">
                  <c:v>44904</c:v>
                </c:pt>
                <c:pt idx="2254">
                  <c:v>44907</c:v>
                </c:pt>
                <c:pt idx="2255">
                  <c:v>44908</c:v>
                </c:pt>
                <c:pt idx="2256">
                  <c:v>44909</c:v>
                </c:pt>
                <c:pt idx="2257">
                  <c:v>44910</c:v>
                </c:pt>
                <c:pt idx="2258">
                  <c:v>44911</c:v>
                </c:pt>
                <c:pt idx="2259">
                  <c:v>44914</c:v>
                </c:pt>
                <c:pt idx="2260">
                  <c:v>44915</c:v>
                </c:pt>
                <c:pt idx="2261">
                  <c:v>44916</c:v>
                </c:pt>
                <c:pt idx="2262">
                  <c:v>44917</c:v>
                </c:pt>
                <c:pt idx="2263">
                  <c:v>44918</c:v>
                </c:pt>
                <c:pt idx="2264">
                  <c:v>44922</c:v>
                </c:pt>
                <c:pt idx="2265">
                  <c:v>44923</c:v>
                </c:pt>
                <c:pt idx="2266">
                  <c:v>44924</c:v>
                </c:pt>
                <c:pt idx="2267">
                  <c:v>44925</c:v>
                </c:pt>
              </c:numCache>
            </c:numRef>
          </c:cat>
          <c:val>
            <c:numRef>
              <c:f>'JNJ Stock &amp; BETA'!$B$2:$B$2269</c:f>
              <c:numCache>
                <c:formatCode>General</c:formatCode>
                <c:ptCount val="2268"/>
                <c:pt idx="0">
                  <c:v>70.306610000000006</c:v>
                </c:pt>
                <c:pt idx="1">
                  <c:v>69.765770000000003</c:v>
                </c:pt>
                <c:pt idx="2">
                  <c:v>69.339195000000004</c:v>
                </c:pt>
                <c:pt idx="3">
                  <c:v>69.963829000000004</c:v>
                </c:pt>
                <c:pt idx="4">
                  <c:v>70.329436999999999</c:v>
                </c:pt>
                <c:pt idx="5">
                  <c:v>71.822417999999999</c:v>
                </c:pt>
                <c:pt idx="6">
                  <c:v>71.723419000000007</c:v>
                </c:pt>
                <c:pt idx="7">
                  <c:v>72.157561999999999</c:v>
                </c:pt>
                <c:pt idx="8">
                  <c:v>72.165192000000005</c:v>
                </c:pt>
                <c:pt idx="9">
                  <c:v>71.982353000000003</c:v>
                </c:pt>
                <c:pt idx="10">
                  <c:v>72.149924999999996</c:v>
                </c:pt>
                <c:pt idx="11">
                  <c:v>72.210907000000006</c:v>
                </c:pt>
                <c:pt idx="12">
                  <c:v>72.089005</c:v>
                </c:pt>
                <c:pt idx="13">
                  <c:v>72.408935999999997</c:v>
                </c:pt>
                <c:pt idx="14">
                  <c:v>71.624374000000003</c:v>
                </c:pt>
                <c:pt idx="15">
                  <c:v>71.845268000000004</c:v>
                </c:pt>
                <c:pt idx="16">
                  <c:v>70.641754000000006</c:v>
                </c:pt>
                <c:pt idx="17">
                  <c:v>69.019278999999997</c:v>
                </c:pt>
                <c:pt idx="18">
                  <c:v>68.508942000000005</c:v>
                </c:pt>
                <c:pt idx="19">
                  <c:v>68.630797999999999</c:v>
                </c:pt>
                <c:pt idx="20">
                  <c:v>67.716758999999996</c:v>
                </c:pt>
                <c:pt idx="21">
                  <c:v>68.173775000000006</c:v>
                </c:pt>
                <c:pt idx="22">
                  <c:v>67.389213999999996</c:v>
                </c:pt>
                <c:pt idx="23">
                  <c:v>66.101906</c:v>
                </c:pt>
                <c:pt idx="24">
                  <c:v>65.980041999999997</c:v>
                </c:pt>
                <c:pt idx="25">
                  <c:v>66.482749999999996</c:v>
                </c:pt>
                <c:pt idx="26">
                  <c:v>67.602501000000004</c:v>
                </c:pt>
                <c:pt idx="27">
                  <c:v>68.585105999999996</c:v>
                </c:pt>
                <c:pt idx="28">
                  <c:v>69.369675000000001</c:v>
                </c:pt>
                <c:pt idx="29">
                  <c:v>70.816933000000006</c:v>
                </c:pt>
                <c:pt idx="30">
                  <c:v>70.397987000000001</c:v>
                </c:pt>
                <c:pt idx="31">
                  <c:v>70.504638999999997</c:v>
                </c:pt>
                <c:pt idx="32">
                  <c:v>70.656981999999999</c:v>
                </c:pt>
                <c:pt idx="33">
                  <c:v>70.207572999999996</c:v>
                </c:pt>
                <c:pt idx="34">
                  <c:v>69.803871000000001</c:v>
                </c:pt>
                <c:pt idx="35">
                  <c:v>70.367508000000001</c:v>
                </c:pt>
                <c:pt idx="36">
                  <c:v>70.214080999999993</c:v>
                </c:pt>
                <c:pt idx="37">
                  <c:v>69.899544000000006</c:v>
                </c:pt>
                <c:pt idx="38">
                  <c:v>69.899544000000006</c:v>
                </c:pt>
                <c:pt idx="39">
                  <c:v>69.899544000000006</c:v>
                </c:pt>
                <c:pt idx="40">
                  <c:v>70.091316000000006</c:v>
                </c:pt>
                <c:pt idx="41">
                  <c:v>70.674415999999994</c:v>
                </c:pt>
                <c:pt idx="42">
                  <c:v>70.244774000000007</c:v>
                </c:pt>
                <c:pt idx="43">
                  <c:v>71.610382000000001</c:v>
                </c:pt>
                <c:pt idx="44">
                  <c:v>71.034987999999998</c:v>
                </c:pt>
                <c:pt idx="45">
                  <c:v>71.265144000000006</c:v>
                </c:pt>
                <c:pt idx="46">
                  <c:v>71.595032000000003</c:v>
                </c:pt>
                <c:pt idx="47">
                  <c:v>71.694755999999998</c:v>
                </c:pt>
                <c:pt idx="48">
                  <c:v>71.725470999999999</c:v>
                </c:pt>
                <c:pt idx="49">
                  <c:v>71.809867999999994</c:v>
                </c:pt>
                <c:pt idx="50">
                  <c:v>71.349547999999999</c:v>
                </c:pt>
                <c:pt idx="51">
                  <c:v>71.203757999999993</c:v>
                </c:pt>
                <c:pt idx="52">
                  <c:v>72.063018999999997</c:v>
                </c:pt>
                <c:pt idx="53">
                  <c:v>72.070708999999994</c:v>
                </c:pt>
                <c:pt idx="54">
                  <c:v>71.802184999999994</c:v>
                </c:pt>
                <c:pt idx="55">
                  <c:v>72.208824000000007</c:v>
                </c:pt>
                <c:pt idx="56">
                  <c:v>73.597426999999996</c:v>
                </c:pt>
                <c:pt idx="57">
                  <c:v>73.037384000000003</c:v>
                </c:pt>
                <c:pt idx="58">
                  <c:v>74.709854000000007</c:v>
                </c:pt>
                <c:pt idx="59">
                  <c:v>74.456695999999994</c:v>
                </c:pt>
                <c:pt idx="60">
                  <c:v>74.633148000000006</c:v>
                </c:pt>
                <c:pt idx="61">
                  <c:v>74.755904999999998</c:v>
                </c:pt>
                <c:pt idx="62">
                  <c:v>75.361999999999995</c:v>
                </c:pt>
                <c:pt idx="63">
                  <c:v>75.139495999999994</c:v>
                </c:pt>
                <c:pt idx="64">
                  <c:v>75.361999999999995</c:v>
                </c:pt>
                <c:pt idx="65">
                  <c:v>75.385009999999994</c:v>
                </c:pt>
                <c:pt idx="66">
                  <c:v>75.507773999999998</c:v>
                </c:pt>
                <c:pt idx="67">
                  <c:v>75.101128000000003</c:v>
                </c:pt>
                <c:pt idx="68">
                  <c:v>75.231551999999994</c:v>
                </c:pt>
                <c:pt idx="69">
                  <c:v>75.914375000000007</c:v>
                </c:pt>
                <c:pt idx="70">
                  <c:v>74.065414000000004</c:v>
                </c:pt>
                <c:pt idx="71">
                  <c:v>74.318618999999998</c:v>
                </c:pt>
                <c:pt idx="72">
                  <c:v>74.525741999999994</c:v>
                </c:pt>
                <c:pt idx="73">
                  <c:v>76.106178</c:v>
                </c:pt>
                <c:pt idx="74">
                  <c:v>75.760947999999999</c:v>
                </c:pt>
                <c:pt idx="75">
                  <c:v>75.922034999999994</c:v>
                </c:pt>
                <c:pt idx="76">
                  <c:v>76.719925000000003</c:v>
                </c:pt>
                <c:pt idx="77">
                  <c:v>76.858054999999993</c:v>
                </c:pt>
                <c:pt idx="78">
                  <c:v>76.888717999999997</c:v>
                </c:pt>
                <c:pt idx="79">
                  <c:v>76.689261999999999</c:v>
                </c:pt>
                <c:pt idx="80">
                  <c:v>76.558807000000002</c:v>
                </c:pt>
                <c:pt idx="81">
                  <c:v>77.747978000000003</c:v>
                </c:pt>
                <c:pt idx="82">
                  <c:v>77.510161999999994</c:v>
                </c:pt>
                <c:pt idx="83">
                  <c:v>77.709625000000003</c:v>
                </c:pt>
                <c:pt idx="84">
                  <c:v>77.126548999999997</c:v>
                </c:pt>
                <c:pt idx="85">
                  <c:v>76.190574999999995</c:v>
                </c:pt>
                <c:pt idx="86">
                  <c:v>76.719925000000003</c:v>
                </c:pt>
                <c:pt idx="87">
                  <c:v>76.344025000000002</c:v>
                </c:pt>
                <c:pt idx="88">
                  <c:v>77.418082999999996</c:v>
                </c:pt>
                <c:pt idx="89">
                  <c:v>77.103531000000004</c:v>
                </c:pt>
                <c:pt idx="90">
                  <c:v>77.418082999999996</c:v>
                </c:pt>
                <c:pt idx="91">
                  <c:v>77.118881000000002</c:v>
                </c:pt>
                <c:pt idx="92">
                  <c:v>77.502494999999996</c:v>
                </c:pt>
                <c:pt idx="93">
                  <c:v>77.387383</c:v>
                </c:pt>
                <c:pt idx="94">
                  <c:v>77.249283000000005</c:v>
                </c:pt>
                <c:pt idx="95">
                  <c:v>77.164908999999994</c:v>
                </c:pt>
                <c:pt idx="96">
                  <c:v>77.210953000000003</c:v>
                </c:pt>
                <c:pt idx="97">
                  <c:v>76.911727999999997</c:v>
                </c:pt>
                <c:pt idx="98">
                  <c:v>77.594566</c:v>
                </c:pt>
                <c:pt idx="99">
                  <c:v>77.996268999999998</c:v>
                </c:pt>
                <c:pt idx="100">
                  <c:v>78.011718999999999</c:v>
                </c:pt>
                <c:pt idx="101">
                  <c:v>77.880402000000004</c:v>
                </c:pt>
                <c:pt idx="102">
                  <c:v>77.486396999999997</c:v>
                </c:pt>
                <c:pt idx="103">
                  <c:v>77.841774000000001</c:v>
                </c:pt>
                <c:pt idx="104">
                  <c:v>78.382537999999997</c:v>
                </c:pt>
                <c:pt idx="105">
                  <c:v>78.931045999999995</c:v>
                </c:pt>
                <c:pt idx="106">
                  <c:v>79.155083000000005</c:v>
                </c:pt>
                <c:pt idx="107">
                  <c:v>79.325057999999999</c:v>
                </c:pt>
                <c:pt idx="108">
                  <c:v>79.742226000000002</c:v>
                </c:pt>
                <c:pt idx="109">
                  <c:v>79.711319000000003</c:v>
                </c:pt>
                <c:pt idx="110">
                  <c:v>79.742226000000002</c:v>
                </c:pt>
                <c:pt idx="111">
                  <c:v>80.422066000000001</c:v>
                </c:pt>
                <c:pt idx="112">
                  <c:v>79.819496000000001</c:v>
                </c:pt>
                <c:pt idx="113">
                  <c:v>79.209175000000002</c:v>
                </c:pt>
                <c:pt idx="114">
                  <c:v>79.209175000000002</c:v>
                </c:pt>
                <c:pt idx="115">
                  <c:v>79.147362000000001</c:v>
                </c:pt>
                <c:pt idx="116">
                  <c:v>78.745643999999999</c:v>
                </c:pt>
                <c:pt idx="117">
                  <c:v>79.425467999999995</c:v>
                </c:pt>
                <c:pt idx="118">
                  <c:v>80.198029000000005</c:v>
                </c:pt>
                <c:pt idx="119">
                  <c:v>81.325919999999996</c:v>
                </c:pt>
                <c:pt idx="120">
                  <c:v>80.924216999999999</c:v>
                </c:pt>
                <c:pt idx="121">
                  <c:v>80.800612999999998</c:v>
                </c:pt>
                <c:pt idx="122">
                  <c:v>81.704475000000002</c:v>
                </c:pt>
                <c:pt idx="123">
                  <c:v>81.619513999999995</c:v>
                </c:pt>
                <c:pt idx="124">
                  <c:v>81.109618999999995</c:v>
                </c:pt>
                <c:pt idx="125">
                  <c:v>80.823798999999994</c:v>
                </c:pt>
                <c:pt idx="126">
                  <c:v>81.789444000000003</c:v>
                </c:pt>
                <c:pt idx="127">
                  <c:v>81.781754000000006</c:v>
                </c:pt>
                <c:pt idx="128">
                  <c:v>81.441811000000001</c:v>
                </c:pt>
                <c:pt idx="129">
                  <c:v>82.252998000000005</c:v>
                </c:pt>
                <c:pt idx="130">
                  <c:v>81.673584000000005</c:v>
                </c:pt>
                <c:pt idx="131">
                  <c:v>81.920806999999996</c:v>
                </c:pt>
                <c:pt idx="132">
                  <c:v>81.735382000000001</c:v>
                </c:pt>
                <c:pt idx="133">
                  <c:v>81.194580000000002</c:v>
                </c:pt>
                <c:pt idx="134">
                  <c:v>81.410919000000007</c:v>
                </c:pt>
                <c:pt idx="135">
                  <c:v>79.788573999999997</c:v>
                </c:pt>
                <c:pt idx="136">
                  <c:v>78.969666000000004</c:v>
                </c:pt>
                <c:pt idx="137">
                  <c:v>77.540488999999994</c:v>
                </c:pt>
                <c:pt idx="138">
                  <c:v>78.645179999999996</c:v>
                </c:pt>
                <c:pt idx="139">
                  <c:v>78.235755999999995</c:v>
                </c:pt>
                <c:pt idx="140">
                  <c:v>79.162803999999994</c:v>
                </c:pt>
                <c:pt idx="141">
                  <c:v>78.946487000000005</c:v>
                </c:pt>
                <c:pt idx="142">
                  <c:v>78.954230999999993</c:v>
                </c:pt>
                <c:pt idx="143">
                  <c:v>78.884688999999995</c:v>
                </c:pt>
                <c:pt idx="144">
                  <c:v>78.884688999999995</c:v>
                </c:pt>
                <c:pt idx="145">
                  <c:v>78.768822</c:v>
                </c:pt>
                <c:pt idx="146">
                  <c:v>79.031470999999996</c:v>
                </c:pt>
                <c:pt idx="147">
                  <c:v>77.324180999999996</c:v>
                </c:pt>
                <c:pt idx="148">
                  <c:v>77.177368000000001</c:v>
                </c:pt>
                <c:pt idx="149">
                  <c:v>77.378249999999994</c:v>
                </c:pt>
                <c:pt idx="150">
                  <c:v>77.115555000000001</c:v>
                </c:pt>
                <c:pt idx="151">
                  <c:v>77.803122999999999</c:v>
                </c:pt>
                <c:pt idx="152">
                  <c:v>77.200539000000006</c:v>
                </c:pt>
                <c:pt idx="153">
                  <c:v>78.088973999999993</c:v>
                </c:pt>
                <c:pt idx="154">
                  <c:v>78.150786999999994</c:v>
                </c:pt>
                <c:pt idx="155">
                  <c:v>77.741318000000007</c:v>
                </c:pt>
                <c:pt idx="156">
                  <c:v>78.598845999999995</c:v>
                </c:pt>
                <c:pt idx="157">
                  <c:v>78.815162999999998</c:v>
                </c:pt>
                <c:pt idx="158">
                  <c:v>78.158507999999998</c:v>
                </c:pt>
                <c:pt idx="159">
                  <c:v>79.340514999999996</c:v>
                </c:pt>
                <c:pt idx="160">
                  <c:v>79.541381999999999</c:v>
                </c:pt>
                <c:pt idx="161">
                  <c:v>79.734511999999995</c:v>
                </c:pt>
                <c:pt idx="162">
                  <c:v>80.491585000000001</c:v>
                </c:pt>
                <c:pt idx="163">
                  <c:v>80.188263000000006</c:v>
                </c:pt>
                <c:pt idx="164">
                  <c:v>80.289390999999995</c:v>
                </c:pt>
                <c:pt idx="165">
                  <c:v>80.452713000000003</c:v>
                </c:pt>
                <c:pt idx="166">
                  <c:v>80.281600999999995</c:v>
                </c:pt>
                <c:pt idx="167">
                  <c:v>80.071601999999999</c:v>
                </c:pt>
                <c:pt idx="168">
                  <c:v>80.678261000000006</c:v>
                </c:pt>
                <c:pt idx="169">
                  <c:v>80.390472000000003</c:v>
                </c:pt>
                <c:pt idx="170">
                  <c:v>80.701583999999997</c:v>
                </c:pt>
                <c:pt idx="171">
                  <c:v>80.763817000000003</c:v>
                </c:pt>
                <c:pt idx="172">
                  <c:v>81.214928</c:v>
                </c:pt>
                <c:pt idx="173">
                  <c:v>80.927170000000004</c:v>
                </c:pt>
                <c:pt idx="174">
                  <c:v>80.732712000000006</c:v>
                </c:pt>
                <c:pt idx="175">
                  <c:v>81.658241000000004</c:v>
                </c:pt>
                <c:pt idx="176">
                  <c:v>81.316032000000007</c:v>
                </c:pt>
                <c:pt idx="177">
                  <c:v>81.339377999999996</c:v>
                </c:pt>
                <c:pt idx="178">
                  <c:v>81.448273</c:v>
                </c:pt>
                <c:pt idx="179">
                  <c:v>82.350470999999999</c:v>
                </c:pt>
                <c:pt idx="180">
                  <c:v>82.591590999999994</c:v>
                </c:pt>
                <c:pt idx="181">
                  <c:v>83.493797000000001</c:v>
                </c:pt>
                <c:pt idx="182">
                  <c:v>83.991569999999996</c:v>
                </c:pt>
                <c:pt idx="183">
                  <c:v>83.906020999999996</c:v>
                </c:pt>
                <c:pt idx="184">
                  <c:v>83.579329999999999</c:v>
                </c:pt>
                <c:pt idx="185">
                  <c:v>84.497107999999997</c:v>
                </c:pt>
                <c:pt idx="186">
                  <c:v>83.299362000000002</c:v>
                </c:pt>
                <c:pt idx="187">
                  <c:v>83.299362000000002</c:v>
                </c:pt>
                <c:pt idx="188">
                  <c:v>82.863776999999999</c:v>
                </c:pt>
                <c:pt idx="189">
                  <c:v>82.902679000000006</c:v>
                </c:pt>
                <c:pt idx="190">
                  <c:v>81.121596999999994</c:v>
                </c:pt>
                <c:pt idx="191">
                  <c:v>80.771584000000004</c:v>
                </c:pt>
                <c:pt idx="192">
                  <c:v>81.767150999999998</c:v>
                </c:pt>
                <c:pt idx="193">
                  <c:v>81.557152000000002</c:v>
                </c:pt>
                <c:pt idx="194">
                  <c:v>79.636039999999994</c:v>
                </c:pt>
                <c:pt idx="195">
                  <c:v>81.596046000000001</c:v>
                </c:pt>
                <c:pt idx="196">
                  <c:v>79.394942999999998</c:v>
                </c:pt>
                <c:pt idx="197">
                  <c:v>78.733849000000006</c:v>
                </c:pt>
                <c:pt idx="198">
                  <c:v>77.092727999999994</c:v>
                </c:pt>
                <c:pt idx="199">
                  <c:v>75.451606999999996</c:v>
                </c:pt>
                <c:pt idx="200">
                  <c:v>76.384949000000006</c:v>
                </c:pt>
                <c:pt idx="201">
                  <c:v>75.272735999999995</c:v>
                </c:pt>
                <c:pt idx="202">
                  <c:v>76.766059999999996</c:v>
                </c:pt>
                <c:pt idx="203">
                  <c:v>77.154961</c:v>
                </c:pt>
                <c:pt idx="204">
                  <c:v>78.057175000000001</c:v>
                </c:pt>
                <c:pt idx="205">
                  <c:v>78.726059000000006</c:v>
                </c:pt>
                <c:pt idx="206">
                  <c:v>79.822708000000006</c:v>
                </c:pt>
                <c:pt idx="207">
                  <c:v>80.211585999999997</c:v>
                </c:pt>
                <c:pt idx="208">
                  <c:v>80.942718999999997</c:v>
                </c:pt>
                <c:pt idx="209">
                  <c:v>81.502724000000001</c:v>
                </c:pt>
                <c:pt idx="210">
                  <c:v>82.101592999999994</c:v>
                </c:pt>
                <c:pt idx="211">
                  <c:v>83.252685999999997</c:v>
                </c:pt>
                <c:pt idx="212">
                  <c:v>83.828216999999995</c:v>
                </c:pt>
                <c:pt idx="213">
                  <c:v>83.579329999999999</c:v>
                </c:pt>
                <c:pt idx="214">
                  <c:v>84.481566999999998</c:v>
                </c:pt>
                <c:pt idx="215">
                  <c:v>84.637137999999993</c:v>
                </c:pt>
                <c:pt idx="216">
                  <c:v>84.784889000000007</c:v>
                </c:pt>
                <c:pt idx="217">
                  <c:v>84.154899999999998</c:v>
                </c:pt>
                <c:pt idx="218">
                  <c:v>84.637137999999993</c:v>
                </c:pt>
                <c:pt idx="219">
                  <c:v>84.707138</c:v>
                </c:pt>
                <c:pt idx="220">
                  <c:v>84.582672000000002</c:v>
                </c:pt>
                <c:pt idx="221">
                  <c:v>84.831565999999995</c:v>
                </c:pt>
                <c:pt idx="222">
                  <c:v>84.123786999999993</c:v>
                </c:pt>
                <c:pt idx="223">
                  <c:v>84.232680999999999</c:v>
                </c:pt>
                <c:pt idx="224">
                  <c:v>84.644881999999996</c:v>
                </c:pt>
                <c:pt idx="225">
                  <c:v>84.590446</c:v>
                </c:pt>
                <c:pt idx="226">
                  <c:v>84.139358999999999</c:v>
                </c:pt>
                <c:pt idx="227">
                  <c:v>84.436806000000004</c:v>
                </c:pt>
                <c:pt idx="228">
                  <c:v>83.669640000000001</c:v>
                </c:pt>
                <c:pt idx="229">
                  <c:v>83.528717</c:v>
                </c:pt>
                <c:pt idx="230">
                  <c:v>83.927978999999993</c:v>
                </c:pt>
                <c:pt idx="231">
                  <c:v>84.742165</c:v>
                </c:pt>
                <c:pt idx="232">
                  <c:v>84.569923000000003</c:v>
                </c:pt>
                <c:pt idx="233">
                  <c:v>84.945671000000004</c:v>
                </c:pt>
                <c:pt idx="234">
                  <c:v>84.327217000000005</c:v>
                </c:pt>
                <c:pt idx="235">
                  <c:v>84.201949999999997</c:v>
                </c:pt>
                <c:pt idx="236">
                  <c:v>84.945671000000004</c:v>
                </c:pt>
                <c:pt idx="237">
                  <c:v>84.953491</c:v>
                </c:pt>
                <c:pt idx="238">
                  <c:v>84.585555999999997</c:v>
                </c:pt>
                <c:pt idx="239">
                  <c:v>83.168593999999999</c:v>
                </c:pt>
                <c:pt idx="240">
                  <c:v>83.544372999999993</c:v>
                </c:pt>
                <c:pt idx="241">
                  <c:v>81.751671000000002</c:v>
                </c:pt>
                <c:pt idx="242">
                  <c:v>81.383735999999999</c:v>
                </c:pt>
                <c:pt idx="243">
                  <c:v>80.444344000000001</c:v>
                </c:pt>
                <c:pt idx="244">
                  <c:v>81.469887</c:v>
                </c:pt>
                <c:pt idx="245">
                  <c:v>83.614806999999999</c:v>
                </c:pt>
                <c:pt idx="246">
                  <c:v>82.628478999999999</c:v>
                </c:pt>
                <c:pt idx="247">
                  <c:v>83.560035999999997</c:v>
                </c:pt>
                <c:pt idx="248">
                  <c:v>81.634270000000001</c:v>
                </c:pt>
                <c:pt idx="249">
                  <c:v>81.876937999999996</c:v>
                </c:pt>
                <c:pt idx="250">
                  <c:v>82.244895999999997</c:v>
                </c:pt>
                <c:pt idx="251">
                  <c:v>82.456260999999998</c:v>
                </c:pt>
                <c:pt idx="252">
                  <c:v>82.479720999999998</c:v>
                </c:pt>
                <c:pt idx="253">
                  <c:v>81.861275000000006</c:v>
                </c:pt>
                <c:pt idx="254">
                  <c:v>81.822158999999999</c:v>
                </c:pt>
                <c:pt idx="255">
                  <c:v>81.250670999999997</c:v>
                </c:pt>
                <c:pt idx="256">
                  <c:v>80.851433</c:v>
                </c:pt>
                <c:pt idx="257">
                  <c:v>82.636313999999999</c:v>
                </c:pt>
                <c:pt idx="258">
                  <c:v>83.286040999999997</c:v>
                </c:pt>
                <c:pt idx="259">
                  <c:v>82.150925000000001</c:v>
                </c:pt>
                <c:pt idx="260">
                  <c:v>81.869124999999997</c:v>
                </c:pt>
                <c:pt idx="261">
                  <c:v>82.010040000000004</c:v>
                </c:pt>
                <c:pt idx="262">
                  <c:v>81.415062000000006</c:v>
                </c:pt>
                <c:pt idx="263">
                  <c:v>80.232971000000006</c:v>
                </c:pt>
                <c:pt idx="264">
                  <c:v>81.446395999999993</c:v>
                </c:pt>
                <c:pt idx="265">
                  <c:v>79.293571</c:v>
                </c:pt>
                <c:pt idx="266">
                  <c:v>79.771111000000005</c:v>
                </c:pt>
                <c:pt idx="267">
                  <c:v>81.227187999999998</c:v>
                </c:pt>
                <c:pt idx="268">
                  <c:v>80.005966000000001</c:v>
                </c:pt>
                <c:pt idx="269">
                  <c:v>80.052940000000007</c:v>
                </c:pt>
                <c:pt idx="270">
                  <c:v>79.919846000000007</c:v>
                </c:pt>
                <c:pt idx="271">
                  <c:v>79.442313999999996</c:v>
                </c:pt>
                <c:pt idx="272">
                  <c:v>80.146880999999993</c:v>
                </c:pt>
                <c:pt idx="273">
                  <c:v>78.393310999999997</c:v>
                </c:pt>
                <c:pt idx="274">
                  <c:v>78.933471999999995</c:v>
                </c:pt>
                <c:pt idx="275">
                  <c:v>80.209496000000001</c:v>
                </c:pt>
                <c:pt idx="276">
                  <c:v>79.348365999999999</c:v>
                </c:pt>
                <c:pt idx="277">
                  <c:v>80.209496000000001</c:v>
                </c:pt>
                <c:pt idx="278">
                  <c:v>79.144835999999998</c:v>
                </c:pt>
                <c:pt idx="279">
                  <c:v>78.111480999999998</c:v>
                </c:pt>
                <c:pt idx="280">
                  <c:v>78.557715999999999</c:v>
                </c:pt>
                <c:pt idx="281">
                  <c:v>78.581183999999993</c:v>
                </c:pt>
                <c:pt idx="282">
                  <c:v>77.0625</c:v>
                </c:pt>
                <c:pt idx="283">
                  <c:v>77.986251999999993</c:v>
                </c:pt>
                <c:pt idx="284">
                  <c:v>78.628189000000006</c:v>
                </c:pt>
                <c:pt idx="285">
                  <c:v>78.252419000000003</c:v>
                </c:pt>
                <c:pt idx="286">
                  <c:v>78.831695999999994</c:v>
                </c:pt>
                <c:pt idx="287">
                  <c:v>79.036674000000005</c:v>
                </c:pt>
                <c:pt idx="288">
                  <c:v>78.973595000000003</c:v>
                </c:pt>
                <c:pt idx="289">
                  <c:v>79.383529999999993</c:v>
                </c:pt>
                <c:pt idx="290">
                  <c:v>79.785567999999998</c:v>
                </c:pt>
                <c:pt idx="291">
                  <c:v>81.038978999999998</c:v>
                </c:pt>
                <c:pt idx="292">
                  <c:v>80.810387000000006</c:v>
                </c:pt>
                <c:pt idx="293">
                  <c:v>81.370093999999995</c:v>
                </c:pt>
                <c:pt idx="294">
                  <c:v>80.676361</c:v>
                </c:pt>
                <c:pt idx="295">
                  <c:v>80.132416000000006</c:v>
                </c:pt>
                <c:pt idx="296">
                  <c:v>80.818245000000005</c:v>
                </c:pt>
                <c:pt idx="297">
                  <c:v>78.918411000000006</c:v>
                </c:pt>
                <c:pt idx="298">
                  <c:v>79.351990000000001</c:v>
                </c:pt>
                <c:pt idx="299">
                  <c:v>78.461205000000007</c:v>
                </c:pt>
                <c:pt idx="300">
                  <c:v>77.507332000000005</c:v>
                </c:pt>
                <c:pt idx="301">
                  <c:v>78.697693000000001</c:v>
                </c:pt>
                <c:pt idx="302">
                  <c:v>78.208939000000001</c:v>
                </c:pt>
                <c:pt idx="303">
                  <c:v>79.667312999999993</c:v>
                </c:pt>
                <c:pt idx="304">
                  <c:v>78.745002999999997</c:v>
                </c:pt>
                <c:pt idx="305">
                  <c:v>79.982651000000004</c:v>
                </c:pt>
                <c:pt idx="306">
                  <c:v>80.163962999999995</c:v>
                </c:pt>
                <c:pt idx="307">
                  <c:v>80.723679000000004</c:v>
                </c:pt>
                <c:pt idx="308">
                  <c:v>81.180885000000004</c:v>
                </c:pt>
                <c:pt idx="309">
                  <c:v>80.376793000000006</c:v>
                </c:pt>
                <c:pt idx="310">
                  <c:v>79.099739</c:v>
                </c:pt>
                <c:pt idx="311">
                  <c:v>78.942070000000001</c:v>
                </c:pt>
                <c:pt idx="312">
                  <c:v>79.099739</c:v>
                </c:pt>
                <c:pt idx="313">
                  <c:v>80.053618999999998</c:v>
                </c:pt>
                <c:pt idx="314">
                  <c:v>79.304680000000005</c:v>
                </c:pt>
                <c:pt idx="315">
                  <c:v>78.161636000000001</c:v>
                </c:pt>
                <c:pt idx="316">
                  <c:v>78.547905</c:v>
                </c:pt>
                <c:pt idx="317">
                  <c:v>78.169524999999993</c:v>
                </c:pt>
                <c:pt idx="318">
                  <c:v>78.910515000000004</c:v>
                </c:pt>
                <c:pt idx="319">
                  <c:v>78.95787</c:v>
                </c:pt>
                <c:pt idx="320">
                  <c:v>79.880165000000005</c:v>
                </c:pt>
                <c:pt idx="321">
                  <c:v>80.455635000000001</c:v>
                </c:pt>
                <c:pt idx="322">
                  <c:v>79.265281999999999</c:v>
                </c:pt>
                <c:pt idx="323">
                  <c:v>79.241614999999996</c:v>
                </c:pt>
                <c:pt idx="324">
                  <c:v>79.304680000000005</c:v>
                </c:pt>
                <c:pt idx="325">
                  <c:v>78.666161000000002</c:v>
                </c:pt>
                <c:pt idx="326">
                  <c:v>78.500625999999997</c:v>
                </c:pt>
                <c:pt idx="327">
                  <c:v>78.997230999999999</c:v>
                </c:pt>
                <c:pt idx="328">
                  <c:v>79.068199000000007</c:v>
                </c:pt>
                <c:pt idx="329">
                  <c:v>79.170670000000001</c:v>
                </c:pt>
                <c:pt idx="330">
                  <c:v>79.194336000000007</c:v>
                </c:pt>
                <c:pt idx="331">
                  <c:v>79.683098000000001</c:v>
                </c:pt>
                <c:pt idx="332">
                  <c:v>79.288925000000006</c:v>
                </c:pt>
                <c:pt idx="333">
                  <c:v>79.415076999999997</c:v>
                </c:pt>
                <c:pt idx="334">
                  <c:v>79.139144999999999</c:v>
                </c:pt>
                <c:pt idx="335">
                  <c:v>78.201035000000005</c:v>
                </c:pt>
                <c:pt idx="336">
                  <c:v>78.934173999999999</c:v>
                </c:pt>
                <c:pt idx="337">
                  <c:v>79.107613000000001</c:v>
                </c:pt>
                <c:pt idx="338">
                  <c:v>78.437568999999996</c:v>
                </c:pt>
                <c:pt idx="339">
                  <c:v>78.177398999999994</c:v>
                </c:pt>
                <c:pt idx="340">
                  <c:v>78.563682999999997</c:v>
                </c:pt>
                <c:pt idx="341">
                  <c:v>79.990523999999994</c:v>
                </c:pt>
                <c:pt idx="342">
                  <c:v>79.643683999999993</c:v>
                </c:pt>
                <c:pt idx="343">
                  <c:v>79.202208999999996</c:v>
                </c:pt>
                <c:pt idx="344">
                  <c:v>79.265281999999999</c:v>
                </c:pt>
                <c:pt idx="345">
                  <c:v>80.274330000000006</c:v>
                </c:pt>
                <c:pt idx="346">
                  <c:v>80.644858999999997</c:v>
                </c:pt>
                <c:pt idx="347">
                  <c:v>81.527771000000001</c:v>
                </c:pt>
                <c:pt idx="348">
                  <c:v>81.953429999999997</c:v>
                </c:pt>
                <c:pt idx="349">
                  <c:v>81.669655000000006</c:v>
                </c:pt>
                <c:pt idx="350">
                  <c:v>81.328193999999996</c:v>
                </c:pt>
                <c:pt idx="351">
                  <c:v>80.478545999999994</c:v>
                </c:pt>
                <c:pt idx="352">
                  <c:v>80.057670999999999</c:v>
                </c:pt>
                <c:pt idx="353">
                  <c:v>80.303855999999996</c:v>
                </c:pt>
                <c:pt idx="354">
                  <c:v>80.319755999999998</c:v>
                </c:pt>
                <c:pt idx="355">
                  <c:v>79.517730999999998</c:v>
                </c:pt>
                <c:pt idx="356">
                  <c:v>79.438323999999994</c:v>
                </c:pt>
                <c:pt idx="357">
                  <c:v>79.390693999999996</c:v>
                </c:pt>
                <c:pt idx="358">
                  <c:v>79.478035000000006</c:v>
                </c:pt>
                <c:pt idx="359">
                  <c:v>78.795128000000005</c:v>
                </c:pt>
                <c:pt idx="360">
                  <c:v>78.286934000000002</c:v>
                </c:pt>
                <c:pt idx="361">
                  <c:v>77.786674000000005</c:v>
                </c:pt>
                <c:pt idx="362">
                  <c:v>77.985175999999996</c:v>
                </c:pt>
                <c:pt idx="363">
                  <c:v>78.517234999999999</c:v>
                </c:pt>
                <c:pt idx="364">
                  <c:v>78.803084999999996</c:v>
                </c:pt>
                <c:pt idx="365">
                  <c:v>78.096351999999996</c:v>
                </c:pt>
                <c:pt idx="366">
                  <c:v>77.413452000000007</c:v>
                </c:pt>
                <c:pt idx="367">
                  <c:v>78.104301000000007</c:v>
                </c:pt>
                <c:pt idx="368">
                  <c:v>78.398101999999994</c:v>
                </c:pt>
                <c:pt idx="369">
                  <c:v>79.692436000000001</c:v>
                </c:pt>
                <c:pt idx="370">
                  <c:v>79.295394999999999</c:v>
                </c:pt>
                <c:pt idx="371">
                  <c:v>79.478035000000006</c:v>
                </c:pt>
                <c:pt idx="372">
                  <c:v>79.231864999999999</c:v>
                </c:pt>
                <c:pt idx="373">
                  <c:v>78.874534999999995</c:v>
                </c:pt>
                <c:pt idx="374">
                  <c:v>78.707786999999996</c:v>
                </c:pt>
                <c:pt idx="375">
                  <c:v>79.120682000000002</c:v>
                </c:pt>
                <c:pt idx="376">
                  <c:v>77.564339000000004</c:v>
                </c:pt>
                <c:pt idx="377">
                  <c:v>77.389647999999994</c:v>
                </c:pt>
                <c:pt idx="378">
                  <c:v>78.191649999999996</c:v>
                </c:pt>
                <c:pt idx="379">
                  <c:v>78.167809000000005</c:v>
                </c:pt>
                <c:pt idx="380">
                  <c:v>77.977242000000004</c:v>
                </c:pt>
                <c:pt idx="381">
                  <c:v>78.548950000000005</c:v>
                </c:pt>
                <c:pt idx="382">
                  <c:v>77.635779999999997</c:v>
                </c:pt>
                <c:pt idx="383">
                  <c:v>78.136070000000004</c:v>
                </c:pt>
                <c:pt idx="384">
                  <c:v>79.033378999999996</c:v>
                </c:pt>
                <c:pt idx="385">
                  <c:v>79.620934000000005</c:v>
                </c:pt>
                <c:pt idx="386">
                  <c:v>79.231864999999999</c:v>
                </c:pt>
                <c:pt idx="387">
                  <c:v>79.740082000000001</c:v>
                </c:pt>
                <c:pt idx="388">
                  <c:v>80.287964000000002</c:v>
                </c:pt>
                <c:pt idx="389">
                  <c:v>79.470078000000001</c:v>
                </c:pt>
                <c:pt idx="390">
                  <c:v>79.700394000000003</c:v>
                </c:pt>
                <c:pt idx="391">
                  <c:v>79.676552000000001</c:v>
                </c:pt>
                <c:pt idx="392">
                  <c:v>79.549499999999995</c:v>
                </c:pt>
                <c:pt idx="393">
                  <c:v>79.565360999999996</c:v>
                </c:pt>
                <c:pt idx="394">
                  <c:v>78.731598000000005</c:v>
                </c:pt>
                <c:pt idx="395">
                  <c:v>78.040779000000001</c:v>
                </c:pt>
                <c:pt idx="396">
                  <c:v>78.628371999999999</c:v>
                </c:pt>
                <c:pt idx="397">
                  <c:v>79.192183999999997</c:v>
                </c:pt>
                <c:pt idx="398">
                  <c:v>79.279510000000002</c:v>
                </c:pt>
                <c:pt idx="399">
                  <c:v>79.573311000000004</c:v>
                </c:pt>
                <c:pt idx="400">
                  <c:v>79.422439999999995</c:v>
                </c:pt>
                <c:pt idx="401">
                  <c:v>79.247748999999999</c:v>
                </c:pt>
                <c:pt idx="402">
                  <c:v>79.819466000000006</c:v>
                </c:pt>
                <c:pt idx="403">
                  <c:v>78.668098000000001</c:v>
                </c:pt>
                <c:pt idx="404">
                  <c:v>78.493408000000002</c:v>
                </c:pt>
                <c:pt idx="405">
                  <c:v>79.239799000000005</c:v>
                </c:pt>
                <c:pt idx="406">
                  <c:v>78.620414999999994</c:v>
                </c:pt>
                <c:pt idx="407">
                  <c:v>78.382225000000005</c:v>
                </c:pt>
                <c:pt idx="408">
                  <c:v>78.199577000000005</c:v>
                </c:pt>
                <c:pt idx="409">
                  <c:v>78.461617000000004</c:v>
                </c:pt>
                <c:pt idx="410">
                  <c:v>79.303321999999994</c:v>
                </c:pt>
                <c:pt idx="411">
                  <c:v>78.906311000000002</c:v>
                </c:pt>
                <c:pt idx="412">
                  <c:v>78.858665000000002</c:v>
                </c:pt>
                <c:pt idx="413">
                  <c:v>78.445740000000001</c:v>
                </c:pt>
                <c:pt idx="414">
                  <c:v>76.461394999999996</c:v>
                </c:pt>
                <c:pt idx="415">
                  <c:v>74.269005000000007</c:v>
                </c:pt>
                <c:pt idx="416">
                  <c:v>72.596703000000005</c:v>
                </c:pt>
                <c:pt idx="417">
                  <c:v>76.101326</c:v>
                </c:pt>
                <c:pt idx="418">
                  <c:v>76.989486999999997</c:v>
                </c:pt>
                <c:pt idx="419">
                  <c:v>76.149338</c:v>
                </c:pt>
                <c:pt idx="420">
                  <c:v>75.197181999999998</c:v>
                </c:pt>
                <c:pt idx="421">
                  <c:v>73.684898000000004</c:v>
                </c:pt>
                <c:pt idx="422">
                  <c:v>74.693084999999996</c:v>
                </c:pt>
                <c:pt idx="423">
                  <c:v>74.124968999999993</c:v>
                </c:pt>
                <c:pt idx="424">
                  <c:v>73.060790999999995</c:v>
                </c:pt>
                <c:pt idx="425">
                  <c:v>75.165176000000002</c:v>
                </c:pt>
                <c:pt idx="426">
                  <c:v>73.788939999999997</c:v>
                </c:pt>
                <c:pt idx="427">
                  <c:v>74.189003</c:v>
                </c:pt>
                <c:pt idx="428">
                  <c:v>74.357024999999993</c:v>
                </c:pt>
                <c:pt idx="429">
                  <c:v>74.669098000000005</c:v>
                </c:pt>
                <c:pt idx="430">
                  <c:v>75.533233999999993</c:v>
                </c:pt>
                <c:pt idx="431">
                  <c:v>75.701256000000001</c:v>
                </c:pt>
                <c:pt idx="432">
                  <c:v>75.885268999999994</c:v>
                </c:pt>
                <c:pt idx="433">
                  <c:v>74.725082</c:v>
                </c:pt>
                <c:pt idx="434">
                  <c:v>74.517052000000007</c:v>
                </c:pt>
                <c:pt idx="435">
                  <c:v>74.605080000000001</c:v>
                </c:pt>
                <c:pt idx="436">
                  <c:v>74.405045000000001</c:v>
                </c:pt>
                <c:pt idx="437">
                  <c:v>73.996978999999996</c:v>
                </c:pt>
                <c:pt idx="438">
                  <c:v>72.812766999999994</c:v>
                </c:pt>
                <c:pt idx="439">
                  <c:v>73.108802999999995</c:v>
                </c:pt>
                <c:pt idx="440">
                  <c:v>74.445044999999993</c:v>
                </c:pt>
                <c:pt idx="441">
                  <c:v>74.693084999999996</c:v>
                </c:pt>
                <c:pt idx="442">
                  <c:v>74.549064999999999</c:v>
                </c:pt>
                <c:pt idx="443">
                  <c:v>75.157166000000004</c:v>
                </c:pt>
                <c:pt idx="444">
                  <c:v>75.821280999999999</c:v>
                </c:pt>
                <c:pt idx="445">
                  <c:v>74.749092000000005</c:v>
                </c:pt>
                <c:pt idx="446">
                  <c:v>75.997321999999997</c:v>
                </c:pt>
                <c:pt idx="447">
                  <c:v>76.077338999999995</c:v>
                </c:pt>
                <c:pt idx="448">
                  <c:v>76.309380000000004</c:v>
                </c:pt>
                <c:pt idx="449">
                  <c:v>76.805449999999993</c:v>
                </c:pt>
                <c:pt idx="450">
                  <c:v>76.373390000000001</c:v>
                </c:pt>
                <c:pt idx="451">
                  <c:v>75.637244999999993</c:v>
                </c:pt>
                <c:pt idx="452">
                  <c:v>77.733611999999994</c:v>
                </c:pt>
                <c:pt idx="453">
                  <c:v>78.605773999999997</c:v>
                </c:pt>
                <c:pt idx="454">
                  <c:v>78.365729999999999</c:v>
                </c:pt>
                <c:pt idx="455">
                  <c:v>78.085693000000006</c:v>
                </c:pt>
                <c:pt idx="456">
                  <c:v>78.117676000000003</c:v>
                </c:pt>
                <c:pt idx="457">
                  <c:v>79.637969999999996</c:v>
                </c:pt>
                <c:pt idx="458">
                  <c:v>80.262046999999995</c:v>
                </c:pt>
                <c:pt idx="459">
                  <c:v>79.966003000000001</c:v>
                </c:pt>
                <c:pt idx="460">
                  <c:v>80.166045999999994</c:v>
                </c:pt>
                <c:pt idx="461">
                  <c:v>80.398064000000005</c:v>
                </c:pt>
                <c:pt idx="462">
                  <c:v>81.110213999999999</c:v>
                </c:pt>
                <c:pt idx="463">
                  <c:v>80.838165000000004</c:v>
                </c:pt>
                <c:pt idx="464">
                  <c:v>81.750327999999996</c:v>
                </c:pt>
                <c:pt idx="465">
                  <c:v>81.582290999999998</c:v>
                </c:pt>
                <c:pt idx="466">
                  <c:v>81.566283999999996</c:v>
                </c:pt>
                <c:pt idx="467">
                  <c:v>81.878342000000004</c:v>
                </c:pt>
                <c:pt idx="468">
                  <c:v>81.550292999999996</c:v>
                </c:pt>
                <c:pt idx="469">
                  <c:v>80.686133999999996</c:v>
                </c:pt>
                <c:pt idx="470">
                  <c:v>81.174232000000003</c:v>
                </c:pt>
                <c:pt idx="471">
                  <c:v>81.502274</c:v>
                </c:pt>
                <c:pt idx="472">
                  <c:v>80.230048999999994</c:v>
                </c:pt>
                <c:pt idx="473">
                  <c:v>79.917991999999998</c:v>
                </c:pt>
                <c:pt idx="474">
                  <c:v>80.990189000000001</c:v>
                </c:pt>
                <c:pt idx="475">
                  <c:v>81.214225999999996</c:v>
                </c:pt>
                <c:pt idx="476">
                  <c:v>82.150397999999996</c:v>
                </c:pt>
                <c:pt idx="477">
                  <c:v>82.006362999999993</c:v>
                </c:pt>
                <c:pt idx="478">
                  <c:v>82.602836999999994</c:v>
                </c:pt>
                <c:pt idx="479">
                  <c:v>82.836571000000006</c:v>
                </c:pt>
                <c:pt idx="480">
                  <c:v>82.248192000000003</c:v>
                </c:pt>
                <c:pt idx="481">
                  <c:v>82.183700999999999</c:v>
                </c:pt>
                <c:pt idx="482">
                  <c:v>82.514190999999997</c:v>
                </c:pt>
                <c:pt idx="483">
                  <c:v>81.603354999999993</c:v>
                </c:pt>
                <c:pt idx="484">
                  <c:v>82.506118999999998</c:v>
                </c:pt>
                <c:pt idx="485">
                  <c:v>82.256232999999995</c:v>
                </c:pt>
                <c:pt idx="486">
                  <c:v>81.240607999999995</c:v>
                </c:pt>
                <c:pt idx="487">
                  <c:v>82.981673999999998</c:v>
                </c:pt>
                <c:pt idx="488">
                  <c:v>83.279906999999994</c:v>
                </c:pt>
                <c:pt idx="489">
                  <c:v>82.554466000000005</c:v>
                </c:pt>
                <c:pt idx="490">
                  <c:v>82.336853000000005</c:v>
                </c:pt>
                <c:pt idx="491">
                  <c:v>82.731812000000005</c:v>
                </c:pt>
                <c:pt idx="492">
                  <c:v>81.958015000000003</c:v>
                </c:pt>
                <c:pt idx="493">
                  <c:v>82.336853000000005</c:v>
                </c:pt>
                <c:pt idx="494">
                  <c:v>83.932784999999996</c:v>
                </c:pt>
                <c:pt idx="495">
                  <c:v>84.835564000000005</c:v>
                </c:pt>
                <c:pt idx="496">
                  <c:v>83.537818999999999</c:v>
                </c:pt>
                <c:pt idx="497">
                  <c:v>82.175644000000005</c:v>
                </c:pt>
                <c:pt idx="498">
                  <c:v>81.877396000000005</c:v>
                </c:pt>
                <c:pt idx="499">
                  <c:v>82.788246000000001</c:v>
                </c:pt>
                <c:pt idx="500">
                  <c:v>83.416945999999996</c:v>
                </c:pt>
                <c:pt idx="501">
                  <c:v>83.602324999999993</c:v>
                </c:pt>
                <c:pt idx="502">
                  <c:v>83.199303</c:v>
                </c:pt>
                <c:pt idx="503">
                  <c:v>83.852180000000004</c:v>
                </c:pt>
                <c:pt idx="504">
                  <c:v>83.650672999999998</c:v>
                </c:pt>
                <c:pt idx="505">
                  <c:v>82.796256999999997</c:v>
                </c:pt>
                <c:pt idx="506">
                  <c:v>80.990746000000001</c:v>
                </c:pt>
                <c:pt idx="507">
                  <c:v>81.329291999999995</c:v>
                </c:pt>
                <c:pt idx="508">
                  <c:v>80.918212999999994</c:v>
                </c:pt>
                <c:pt idx="509">
                  <c:v>79.975143000000003</c:v>
                </c:pt>
                <c:pt idx="510">
                  <c:v>79.120757999999995</c:v>
                </c:pt>
                <c:pt idx="511">
                  <c:v>78.645187000000007</c:v>
                </c:pt>
                <c:pt idx="512">
                  <c:v>79.185226</c:v>
                </c:pt>
                <c:pt idx="513">
                  <c:v>78.201851000000005</c:v>
                </c:pt>
                <c:pt idx="514">
                  <c:v>79.709159999999997</c:v>
                </c:pt>
                <c:pt idx="515">
                  <c:v>78.185753000000005</c:v>
                </c:pt>
                <c:pt idx="516">
                  <c:v>78.588768000000002</c:v>
                </c:pt>
                <c:pt idx="517">
                  <c:v>77.178214999999994</c:v>
                </c:pt>
                <c:pt idx="518">
                  <c:v>77.331337000000005</c:v>
                </c:pt>
                <c:pt idx="519">
                  <c:v>77.984238000000005</c:v>
                </c:pt>
                <c:pt idx="520">
                  <c:v>77.702110000000005</c:v>
                </c:pt>
                <c:pt idx="521">
                  <c:v>81.555000000000007</c:v>
                </c:pt>
                <c:pt idx="522">
                  <c:v>82.344909999999999</c:v>
                </c:pt>
                <c:pt idx="523">
                  <c:v>82.433571000000001</c:v>
                </c:pt>
                <c:pt idx="524">
                  <c:v>84.182654999999997</c:v>
                </c:pt>
                <c:pt idx="525">
                  <c:v>84.126259000000005</c:v>
                </c:pt>
                <c:pt idx="526">
                  <c:v>83.352440000000001</c:v>
                </c:pt>
                <c:pt idx="527">
                  <c:v>83.940865000000002</c:v>
                </c:pt>
                <c:pt idx="528">
                  <c:v>83.747421000000003</c:v>
                </c:pt>
                <c:pt idx="529">
                  <c:v>81.039116000000007</c:v>
                </c:pt>
                <c:pt idx="530">
                  <c:v>82.215935000000002</c:v>
                </c:pt>
                <c:pt idx="531">
                  <c:v>82.191742000000005</c:v>
                </c:pt>
                <c:pt idx="532">
                  <c:v>81.998313999999993</c:v>
                </c:pt>
                <c:pt idx="533">
                  <c:v>81.974113000000003</c:v>
                </c:pt>
                <c:pt idx="534">
                  <c:v>82.070853999999997</c:v>
                </c:pt>
                <c:pt idx="535">
                  <c:v>82.473854000000003</c:v>
                </c:pt>
                <c:pt idx="536">
                  <c:v>82.618958000000006</c:v>
                </c:pt>
                <c:pt idx="537">
                  <c:v>84.021454000000006</c:v>
                </c:pt>
                <c:pt idx="538">
                  <c:v>84.565444999999997</c:v>
                </c:pt>
                <c:pt idx="539">
                  <c:v>85.044410999999997</c:v>
                </c:pt>
                <c:pt idx="540">
                  <c:v>84.500480999999994</c:v>
                </c:pt>
                <c:pt idx="541">
                  <c:v>85.214928</c:v>
                </c:pt>
                <c:pt idx="542">
                  <c:v>86.367789999999999</c:v>
                </c:pt>
                <c:pt idx="543">
                  <c:v>85.880645999999999</c:v>
                </c:pt>
                <c:pt idx="544">
                  <c:v>85.417900000000003</c:v>
                </c:pt>
                <c:pt idx="545">
                  <c:v>87.049773999999999</c:v>
                </c:pt>
                <c:pt idx="546">
                  <c:v>86.903632999999999</c:v>
                </c:pt>
                <c:pt idx="547">
                  <c:v>86.587029000000001</c:v>
                </c:pt>
                <c:pt idx="548">
                  <c:v>86.465225000000004</c:v>
                </c:pt>
                <c:pt idx="549">
                  <c:v>86.660065000000003</c:v>
                </c:pt>
                <c:pt idx="550">
                  <c:v>86.237885000000006</c:v>
                </c:pt>
                <c:pt idx="551">
                  <c:v>86.741234000000006</c:v>
                </c:pt>
                <c:pt idx="552">
                  <c:v>86.984832999999995</c:v>
                </c:pt>
                <c:pt idx="553">
                  <c:v>87.447593999999995</c:v>
                </c:pt>
                <c:pt idx="554">
                  <c:v>87.407013000000006</c:v>
                </c:pt>
                <c:pt idx="555">
                  <c:v>87.488181999999995</c:v>
                </c:pt>
                <c:pt idx="556">
                  <c:v>87.204041000000004</c:v>
                </c:pt>
                <c:pt idx="557">
                  <c:v>86.660065000000003</c:v>
                </c:pt>
                <c:pt idx="558">
                  <c:v>87.277107000000001</c:v>
                </c:pt>
                <c:pt idx="559">
                  <c:v>87.098479999999995</c:v>
                </c:pt>
                <c:pt idx="560">
                  <c:v>87.179665</c:v>
                </c:pt>
                <c:pt idx="561">
                  <c:v>88.088973999999993</c:v>
                </c:pt>
                <c:pt idx="562">
                  <c:v>87.934723000000005</c:v>
                </c:pt>
                <c:pt idx="563">
                  <c:v>87.869759000000002</c:v>
                </c:pt>
                <c:pt idx="564">
                  <c:v>88.608588999999995</c:v>
                </c:pt>
                <c:pt idx="565">
                  <c:v>88.478683000000004</c:v>
                </c:pt>
                <c:pt idx="566">
                  <c:v>87.845412999999994</c:v>
                </c:pt>
                <c:pt idx="567">
                  <c:v>88.649169999999998</c:v>
                </c:pt>
                <c:pt idx="568">
                  <c:v>88.162032999999994</c:v>
                </c:pt>
                <c:pt idx="569">
                  <c:v>88.454329999999999</c:v>
                </c:pt>
                <c:pt idx="570">
                  <c:v>88.835907000000006</c:v>
                </c:pt>
                <c:pt idx="571">
                  <c:v>88.714141999999995</c:v>
                </c:pt>
                <c:pt idx="572">
                  <c:v>88.576103000000003</c:v>
                </c:pt>
                <c:pt idx="573">
                  <c:v>88.470573000000002</c:v>
                </c:pt>
                <c:pt idx="574">
                  <c:v>88.982071000000005</c:v>
                </c:pt>
                <c:pt idx="575">
                  <c:v>89.201256000000001</c:v>
                </c:pt>
                <c:pt idx="576">
                  <c:v>89.176895000000002</c:v>
                </c:pt>
                <c:pt idx="577">
                  <c:v>89.452927000000003</c:v>
                </c:pt>
                <c:pt idx="578">
                  <c:v>90.061852000000002</c:v>
                </c:pt>
                <c:pt idx="579">
                  <c:v>91.482642999999996</c:v>
                </c:pt>
                <c:pt idx="580">
                  <c:v>92.213325999999995</c:v>
                </c:pt>
                <c:pt idx="581">
                  <c:v>92.205192999999994</c:v>
                </c:pt>
                <c:pt idx="582">
                  <c:v>92.002243000000007</c:v>
                </c:pt>
                <c:pt idx="583">
                  <c:v>92.156502000000003</c:v>
                </c:pt>
                <c:pt idx="584">
                  <c:v>91.669380000000004</c:v>
                </c:pt>
                <c:pt idx="585">
                  <c:v>91.555701999999997</c:v>
                </c:pt>
                <c:pt idx="586">
                  <c:v>91.320282000000006</c:v>
                </c:pt>
                <c:pt idx="587">
                  <c:v>90.995506000000006</c:v>
                </c:pt>
                <c:pt idx="588">
                  <c:v>91.539473999999998</c:v>
                </c:pt>
                <c:pt idx="589">
                  <c:v>91.490768000000003</c:v>
                </c:pt>
                <c:pt idx="590">
                  <c:v>91.109183999999999</c:v>
                </c:pt>
                <c:pt idx="591">
                  <c:v>91.645004</c:v>
                </c:pt>
                <c:pt idx="592">
                  <c:v>91.531341999999995</c:v>
                </c:pt>
                <c:pt idx="593">
                  <c:v>92.326995999999994</c:v>
                </c:pt>
                <c:pt idx="594">
                  <c:v>93.098267000000007</c:v>
                </c:pt>
                <c:pt idx="595">
                  <c:v>92.854713000000004</c:v>
                </c:pt>
                <c:pt idx="596">
                  <c:v>92.741050999999999</c:v>
                </c:pt>
                <c:pt idx="597">
                  <c:v>92.197083000000006</c:v>
                </c:pt>
                <c:pt idx="598">
                  <c:v>92.911574999999999</c:v>
                </c:pt>
                <c:pt idx="599">
                  <c:v>92.416297999999998</c:v>
                </c:pt>
                <c:pt idx="600">
                  <c:v>92.221457999999998</c:v>
                </c:pt>
                <c:pt idx="601">
                  <c:v>91.620659000000003</c:v>
                </c:pt>
                <c:pt idx="602">
                  <c:v>92.103095999999994</c:v>
                </c:pt>
                <c:pt idx="603">
                  <c:v>91.710609000000005</c:v>
                </c:pt>
                <c:pt idx="604">
                  <c:v>92.143981999999994</c:v>
                </c:pt>
                <c:pt idx="605">
                  <c:v>92.683655000000002</c:v>
                </c:pt>
                <c:pt idx="606">
                  <c:v>92.315689000000006</c:v>
                </c:pt>
                <c:pt idx="607">
                  <c:v>92.446517999999998</c:v>
                </c:pt>
                <c:pt idx="608">
                  <c:v>92.143981999999994</c:v>
                </c:pt>
                <c:pt idx="609">
                  <c:v>92.217551999999998</c:v>
                </c:pt>
                <c:pt idx="610">
                  <c:v>93.615768000000003</c:v>
                </c:pt>
                <c:pt idx="611">
                  <c:v>93.836555000000004</c:v>
                </c:pt>
                <c:pt idx="612">
                  <c:v>94.662414999999996</c:v>
                </c:pt>
                <c:pt idx="613">
                  <c:v>94.629715000000004</c:v>
                </c:pt>
                <c:pt idx="614">
                  <c:v>94.686958000000004</c:v>
                </c:pt>
                <c:pt idx="615">
                  <c:v>95.668175000000005</c:v>
                </c:pt>
                <c:pt idx="616">
                  <c:v>95.676338000000001</c:v>
                </c:pt>
                <c:pt idx="617">
                  <c:v>95.496444999999994</c:v>
                </c:pt>
                <c:pt idx="618">
                  <c:v>95.766272999999998</c:v>
                </c:pt>
                <c:pt idx="619">
                  <c:v>95.185730000000007</c:v>
                </c:pt>
                <c:pt idx="620">
                  <c:v>95.373817000000003</c:v>
                </c:pt>
                <c:pt idx="621">
                  <c:v>94.425301000000005</c:v>
                </c:pt>
                <c:pt idx="622">
                  <c:v>95.292023</c:v>
                </c:pt>
                <c:pt idx="623">
                  <c:v>94.997658000000001</c:v>
                </c:pt>
                <c:pt idx="624">
                  <c:v>95.226616000000007</c:v>
                </c:pt>
                <c:pt idx="625">
                  <c:v>95.978866999999994</c:v>
                </c:pt>
                <c:pt idx="626">
                  <c:v>94.547920000000005</c:v>
                </c:pt>
                <c:pt idx="627">
                  <c:v>95.300208999999995</c:v>
                </c:pt>
                <c:pt idx="628">
                  <c:v>96.673919999999995</c:v>
                </c:pt>
                <c:pt idx="629">
                  <c:v>97.573348999999993</c:v>
                </c:pt>
                <c:pt idx="630">
                  <c:v>99.184157999999996</c:v>
                </c:pt>
                <c:pt idx="631">
                  <c:v>99.175995</c:v>
                </c:pt>
                <c:pt idx="632">
                  <c:v>99.977310000000003</c:v>
                </c:pt>
                <c:pt idx="633">
                  <c:v>100.27986900000001</c:v>
                </c:pt>
                <c:pt idx="634">
                  <c:v>100.17358400000001</c:v>
                </c:pt>
                <c:pt idx="635">
                  <c:v>100.451576</c:v>
                </c:pt>
                <c:pt idx="636">
                  <c:v>100.516991</c:v>
                </c:pt>
                <c:pt idx="637">
                  <c:v>100.508781</c:v>
                </c:pt>
                <c:pt idx="638">
                  <c:v>100.574219</c:v>
                </c:pt>
                <c:pt idx="639">
                  <c:v>100.721413</c:v>
                </c:pt>
                <c:pt idx="640">
                  <c:v>100.574219</c:v>
                </c:pt>
                <c:pt idx="641">
                  <c:v>100.688698</c:v>
                </c:pt>
                <c:pt idx="642">
                  <c:v>102.414001</c:v>
                </c:pt>
                <c:pt idx="643">
                  <c:v>102.324074</c:v>
                </c:pt>
                <c:pt idx="644">
                  <c:v>102.332222</c:v>
                </c:pt>
                <c:pt idx="645">
                  <c:v>102.2341</c:v>
                </c:pt>
                <c:pt idx="646">
                  <c:v>102.11964399999999</c:v>
                </c:pt>
                <c:pt idx="647">
                  <c:v>102.332222</c:v>
                </c:pt>
                <c:pt idx="648">
                  <c:v>102.02151499999999</c:v>
                </c:pt>
                <c:pt idx="649">
                  <c:v>101.768021</c:v>
                </c:pt>
                <c:pt idx="650">
                  <c:v>102.397644</c:v>
                </c:pt>
                <c:pt idx="651">
                  <c:v>102.536644</c:v>
                </c:pt>
                <c:pt idx="652">
                  <c:v>102.086929</c:v>
                </c:pt>
                <c:pt idx="653">
                  <c:v>101.31012</c:v>
                </c:pt>
                <c:pt idx="654">
                  <c:v>101.277428</c:v>
                </c:pt>
                <c:pt idx="655">
                  <c:v>101.588112</c:v>
                </c:pt>
                <c:pt idx="656">
                  <c:v>101.10571299999999</c:v>
                </c:pt>
                <c:pt idx="657">
                  <c:v>100.92583500000001</c:v>
                </c:pt>
                <c:pt idx="658">
                  <c:v>100.868576</c:v>
                </c:pt>
                <c:pt idx="659">
                  <c:v>101.203812</c:v>
                </c:pt>
                <c:pt idx="660">
                  <c:v>100.75412</c:v>
                </c:pt>
                <c:pt idx="661">
                  <c:v>100.010025</c:v>
                </c:pt>
                <c:pt idx="662">
                  <c:v>98.391036999999997</c:v>
                </c:pt>
                <c:pt idx="663">
                  <c:v>99.192352</c:v>
                </c:pt>
                <c:pt idx="664">
                  <c:v>98.709923000000003</c:v>
                </c:pt>
                <c:pt idx="665">
                  <c:v>98.709914999999995</c:v>
                </c:pt>
                <c:pt idx="666">
                  <c:v>98.059639000000004</c:v>
                </c:pt>
                <c:pt idx="667">
                  <c:v>98.314803999999995</c:v>
                </c:pt>
                <c:pt idx="668">
                  <c:v>97.713920999999999</c:v>
                </c:pt>
                <c:pt idx="669">
                  <c:v>97.598693999999995</c:v>
                </c:pt>
                <c:pt idx="670">
                  <c:v>97.985564999999994</c:v>
                </c:pt>
                <c:pt idx="671">
                  <c:v>98.709914999999995</c:v>
                </c:pt>
                <c:pt idx="672">
                  <c:v>98.339523</c:v>
                </c:pt>
                <c:pt idx="673">
                  <c:v>98.232512999999997</c:v>
                </c:pt>
                <c:pt idx="674">
                  <c:v>98.018471000000005</c:v>
                </c:pt>
                <c:pt idx="675">
                  <c:v>98.216042000000002</c:v>
                </c:pt>
                <c:pt idx="676">
                  <c:v>98.569984000000005</c:v>
                </c:pt>
                <c:pt idx="677">
                  <c:v>98.454727000000005</c:v>
                </c:pt>
                <c:pt idx="678">
                  <c:v>98.339523</c:v>
                </c:pt>
                <c:pt idx="679">
                  <c:v>97.318832</c:v>
                </c:pt>
                <c:pt idx="680">
                  <c:v>98.084334999999996</c:v>
                </c:pt>
                <c:pt idx="681">
                  <c:v>96.808479000000005</c:v>
                </c:pt>
                <c:pt idx="682">
                  <c:v>97.014281999999994</c:v>
                </c:pt>
                <c:pt idx="683">
                  <c:v>97.648087000000004</c:v>
                </c:pt>
                <c:pt idx="684">
                  <c:v>97.335273999999998</c:v>
                </c:pt>
                <c:pt idx="685">
                  <c:v>96.849648000000002</c:v>
                </c:pt>
                <c:pt idx="686">
                  <c:v>97.088347999999996</c:v>
                </c:pt>
                <c:pt idx="687">
                  <c:v>97.878547999999995</c:v>
                </c:pt>
                <c:pt idx="688">
                  <c:v>98.331276000000003</c:v>
                </c:pt>
                <c:pt idx="689">
                  <c:v>97.796242000000007</c:v>
                </c:pt>
                <c:pt idx="690">
                  <c:v>96.948418000000004</c:v>
                </c:pt>
                <c:pt idx="691">
                  <c:v>98.133728000000005</c:v>
                </c:pt>
                <c:pt idx="692">
                  <c:v>98.273628000000002</c:v>
                </c:pt>
                <c:pt idx="693">
                  <c:v>96.528625000000005</c:v>
                </c:pt>
                <c:pt idx="694">
                  <c:v>97.236503999999996</c:v>
                </c:pt>
                <c:pt idx="695">
                  <c:v>97.796242000000007</c:v>
                </c:pt>
                <c:pt idx="696">
                  <c:v>97.804473999999999</c:v>
                </c:pt>
                <c:pt idx="697">
                  <c:v>98.100814999999997</c:v>
                </c:pt>
                <c:pt idx="698">
                  <c:v>97.746848999999997</c:v>
                </c:pt>
                <c:pt idx="699">
                  <c:v>98.150169000000005</c:v>
                </c:pt>
                <c:pt idx="700">
                  <c:v>98.611130000000003</c:v>
                </c:pt>
                <c:pt idx="701">
                  <c:v>96.833183000000005</c:v>
                </c:pt>
                <c:pt idx="702">
                  <c:v>97.104812999999993</c:v>
                </c:pt>
                <c:pt idx="703">
                  <c:v>97.343497999999997</c:v>
                </c:pt>
                <c:pt idx="704">
                  <c:v>96.767364999999998</c:v>
                </c:pt>
                <c:pt idx="705">
                  <c:v>97.532821999999996</c:v>
                </c:pt>
                <c:pt idx="706">
                  <c:v>94.997596999999999</c:v>
                </c:pt>
                <c:pt idx="707">
                  <c:v>94.322624000000005</c:v>
                </c:pt>
                <c:pt idx="708">
                  <c:v>94.553116000000003</c:v>
                </c:pt>
                <c:pt idx="709">
                  <c:v>93.376045000000005</c:v>
                </c:pt>
                <c:pt idx="710">
                  <c:v>93.515945000000002</c:v>
                </c:pt>
                <c:pt idx="711">
                  <c:v>93.804062000000002</c:v>
                </c:pt>
                <c:pt idx="712">
                  <c:v>94.297920000000005</c:v>
                </c:pt>
                <c:pt idx="713">
                  <c:v>95.236320000000006</c:v>
                </c:pt>
                <c:pt idx="714">
                  <c:v>94.931740000000005</c:v>
                </c:pt>
                <c:pt idx="715">
                  <c:v>95.475014000000002</c:v>
                </c:pt>
                <c:pt idx="716">
                  <c:v>94.939987000000002</c:v>
                </c:pt>
                <c:pt idx="717">
                  <c:v>94.544867999999994</c:v>
                </c:pt>
                <c:pt idx="718">
                  <c:v>94.684807000000006</c:v>
                </c:pt>
                <c:pt idx="719">
                  <c:v>94.750647999999998</c:v>
                </c:pt>
                <c:pt idx="720">
                  <c:v>96.026511999999997</c:v>
                </c:pt>
                <c:pt idx="721">
                  <c:v>96.347526999999999</c:v>
                </c:pt>
                <c:pt idx="722">
                  <c:v>99.030929999999998</c:v>
                </c:pt>
                <c:pt idx="723">
                  <c:v>98.397141000000005</c:v>
                </c:pt>
                <c:pt idx="724">
                  <c:v>97.516379999999998</c:v>
                </c:pt>
                <c:pt idx="725">
                  <c:v>95.977112000000005</c:v>
                </c:pt>
                <c:pt idx="726">
                  <c:v>95.746643000000006</c:v>
                </c:pt>
                <c:pt idx="727">
                  <c:v>95.779555999999999</c:v>
                </c:pt>
                <c:pt idx="728">
                  <c:v>95.952431000000004</c:v>
                </c:pt>
                <c:pt idx="729">
                  <c:v>95.612610000000004</c:v>
                </c:pt>
                <c:pt idx="730">
                  <c:v>95.314232000000004</c:v>
                </c:pt>
                <c:pt idx="731">
                  <c:v>93.441101000000003</c:v>
                </c:pt>
                <c:pt idx="732">
                  <c:v>93.714591999999996</c:v>
                </c:pt>
                <c:pt idx="733">
                  <c:v>94.593147000000002</c:v>
                </c:pt>
                <c:pt idx="734">
                  <c:v>93.764342999999997</c:v>
                </c:pt>
                <c:pt idx="735">
                  <c:v>93.225600999999997</c:v>
                </c:pt>
                <c:pt idx="736">
                  <c:v>92.247580999999997</c:v>
                </c:pt>
                <c:pt idx="737">
                  <c:v>92.313903999999994</c:v>
                </c:pt>
                <c:pt idx="738">
                  <c:v>92.794608999999994</c:v>
                </c:pt>
                <c:pt idx="739">
                  <c:v>92.778060999999994</c:v>
                </c:pt>
                <c:pt idx="740">
                  <c:v>92.877502000000007</c:v>
                </c:pt>
                <c:pt idx="741">
                  <c:v>92.081840999999997</c:v>
                </c:pt>
                <c:pt idx="742">
                  <c:v>91.990677000000005</c:v>
                </c:pt>
                <c:pt idx="743">
                  <c:v>93.043266000000003</c:v>
                </c:pt>
                <c:pt idx="744">
                  <c:v>95.612610000000004</c:v>
                </c:pt>
                <c:pt idx="745">
                  <c:v>96.051872000000003</c:v>
                </c:pt>
                <c:pt idx="746">
                  <c:v>95.305946000000006</c:v>
                </c:pt>
                <c:pt idx="747">
                  <c:v>96.051872000000003</c:v>
                </c:pt>
                <c:pt idx="748">
                  <c:v>96.043602000000007</c:v>
                </c:pt>
                <c:pt idx="749">
                  <c:v>96.159621999999999</c:v>
                </c:pt>
                <c:pt idx="750">
                  <c:v>95.861243999999999</c:v>
                </c:pt>
                <c:pt idx="751">
                  <c:v>95.571158999999994</c:v>
                </c:pt>
                <c:pt idx="752">
                  <c:v>95.678916999999998</c:v>
                </c:pt>
                <c:pt idx="753">
                  <c:v>96.109893999999997</c:v>
                </c:pt>
                <c:pt idx="754">
                  <c:v>96.068459000000004</c:v>
                </c:pt>
                <c:pt idx="755">
                  <c:v>95.397125000000003</c:v>
                </c:pt>
                <c:pt idx="756">
                  <c:v>95.720359999999999</c:v>
                </c:pt>
                <c:pt idx="757">
                  <c:v>95.488303999999999</c:v>
                </c:pt>
                <c:pt idx="758">
                  <c:v>96.010436999999996</c:v>
                </c:pt>
                <c:pt idx="759">
                  <c:v>95.852965999999995</c:v>
                </c:pt>
                <c:pt idx="760">
                  <c:v>96.855834999999999</c:v>
                </c:pt>
                <c:pt idx="761">
                  <c:v>96.391707999999994</c:v>
                </c:pt>
                <c:pt idx="762">
                  <c:v>96.375145000000003</c:v>
                </c:pt>
                <c:pt idx="763">
                  <c:v>96.275665000000004</c:v>
                </c:pt>
                <c:pt idx="764">
                  <c:v>95.090439000000003</c:v>
                </c:pt>
                <c:pt idx="765">
                  <c:v>94.999268000000001</c:v>
                </c:pt>
                <c:pt idx="766">
                  <c:v>94.982726999999997</c:v>
                </c:pt>
                <c:pt idx="767">
                  <c:v>95.206490000000002</c:v>
                </c:pt>
                <c:pt idx="768">
                  <c:v>95.065574999999995</c:v>
                </c:pt>
                <c:pt idx="769">
                  <c:v>94.651184000000001</c:v>
                </c:pt>
                <c:pt idx="770">
                  <c:v>94.609748999999994</c:v>
                </c:pt>
                <c:pt idx="771">
                  <c:v>94.410827999999995</c:v>
                </c:pt>
                <c:pt idx="772">
                  <c:v>92.628853000000007</c:v>
                </c:pt>
                <c:pt idx="773">
                  <c:v>93.490829000000005</c:v>
                </c:pt>
                <c:pt idx="774">
                  <c:v>92.695151999999993</c:v>
                </c:pt>
                <c:pt idx="775">
                  <c:v>93.971549999999993</c:v>
                </c:pt>
                <c:pt idx="776">
                  <c:v>93.764342999999997</c:v>
                </c:pt>
                <c:pt idx="777">
                  <c:v>93.863799999999998</c:v>
                </c:pt>
                <c:pt idx="778">
                  <c:v>93.847228999999999</c:v>
                </c:pt>
                <c:pt idx="779">
                  <c:v>94.129020999999995</c:v>
                </c:pt>
                <c:pt idx="780">
                  <c:v>94.187042000000005</c:v>
                </c:pt>
                <c:pt idx="781">
                  <c:v>93.988112999999998</c:v>
                </c:pt>
                <c:pt idx="782">
                  <c:v>94.054435999999995</c:v>
                </c:pt>
                <c:pt idx="783">
                  <c:v>93.988112999999998</c:v>
                </c:pt>
                <c:pt idx="784">
                  <c:v>94.551727</c:v>
                </c:pt>
                <c:pt idx="785">
                  <c:v>95.513160999999997</c:v>
                </c:pt>
                <c:pt idx="786">
                  <c:v>96.043602000000007</c:v>
                </c:pt>
                <c:pt idx="787">
                  <c:v>96.441422000000003</c:v>
                </c:pt>
                <c:pt idx="788">
                  <c:v>97.137619000000001</c:v>
                </c:pt>
                <c:pt idx="789">
                  <c:v>97.867003999999994</c:v>
                </c:pt>
                <c:pt idx="790">
                  <c:v>98.513458</c:v>
                </c:pt>
                <c:pt idx="791">
                  <c:v>99.176529000000002</c:v>
                </c:pt>
                <c:pt idx="792">
                  <c:v>99.060501000000002</c:v>
                </c:pt>
                <c:pt idx="793">
                  <c:v>100.86732499999999</c:v>
                </c:pt>
                <c:pt idx="794">
                  <c:v>102.394127</c:v>
                </c:pt>
                <c:pt idx="795">
                  <c:v>102.118774</c:v>
                </c:pt>
                <c:pt idx="796">
                  <c:v>101.960258</c:v>
                </c:pt>
                <c:pt idx="797">
                  <c:v>103.336884</c:v>
                </c:pt>
                <c:pt idx="798">
                  <c:v>103.144974</c:v>
                </c:pt>
                <c:pt idx="799">
                  <c:v>103.278442</c:v>
                </c:pt>
                <c:pt idx="800">
                  <c:v>103.211731</c:v>
                </c:pt>
                <c:pt idx="801">
                  <c:v>103.31184399999999</c:v>
                </c:pt>
                <c:pt idx="802">
                  <c:v>103.537094</c:v>
                </c:pt>
                <c:pt idx="803">
                  <c:v>105.080566</c:v>
                </c:pt>
                <c:pt idx="804">
                  <c:v>105.29747</c:v>
                </c:pt>
                <c:pt idx="805">
                  <c:v>105.68959</c:v>
                </c:pt>
                <c:pt idx="806">
                  <c:v>105.998299</c:v>
                </c:pt>
                <c:pt idx="807">
                  <c:v>107.59182699999999</c:v>
                </c:pt>
                <c:pt idx="808">
                  <c:v>107.174683</c:v>
                </c:pt>
                <c:pt idx="809">
                  <c:v>106.840919</c:v>
                </c:pt>
                <c:pt idx="810">
                  <c:v>106.849289</c:v>
                </c:pt>
                <c:pt idx="811">
                  <c:v>106.165131</c:v>
                </c:pt>
                <c:pt idx="812">
                  <c:v>105.33921100000001</c:v>
                </c:pt>
                <c:pt idx="813">
                  <c:v>105.038849</c:v>
                </c:pt>
                <c:pt idx="814">
                  <c:v>104.688438</c:v>
                </c:pt>
                <c:pt idx="815">
                  <c:v>104.955421</c:v>
                </c:pt>
                <c:pt idx="816">
                  <c:v>104.838623</c:v>
                </c:pt>
                <c:pt idx="817">
                  <c:v>104.221222</c:v>
                </c:pt>
                <c:pt idx="818">
                  <c:v>104.004318</c:v>
                </c:pt>
                <c:pt idx="819">
                  <c:v>103.912544</c:v>
                </c:pt>
                <c:pt idx="820">
                  <c:v>104.029335</c:v>
                </c:pt>
                <c:pt idx="821">
                  <c:v>104.020996</c:v>
                </c:pt>
                <c:pt idx="822">
                  <c:v>104.121117</c:v>
                </c:pt>
                <c:pt idx="823">
                  <c:v>104.32968099999999</c:v>
                </c:pt>
                <c:pt idx="824">
                  <c:v>104.221222</c:v>
                </c:pt>
                <c:pt idx="825">
                  <c:v>103.737312</c:v>
                </c:pt>
                <c:pt idx="826">
                  <c:v>103.637215</c:v>
                </c:pt>
                <c:pt idx="827">
                  <c:v>104.621696</c:v>
                </c:pt>
                <c:pt idx="828">
                  <c:v>104.27964</c:v>
                </c:pt>
                <c:pt idx="829">
                  <c:v>104.88867999999999</c:v>
                </c:pt>
                <c:pt idx="830">
                  <c:v>101.634888</c:v>
                </c:pt>
                <c:pt idx="831">
                  <c:v>101.25942999999999</c:v>
                </c:pt>
                <c:pt idx="832">
                  <c:v>101.676605</c:v>
                </c:pt>
                <c:pt idx="833">
                  <c:v>101.584839</c:v>
                </c:pt>
                <c:pt idx="834">
                  <c:v>102.527603</c:v>
                </c:pt>
                <c:pt idx="835">
                  <c:v>102.97811900000001</c:v>
                </c:pt>
                <c:pt idx="836">
                  <c:v>103.044853</c:v>
                </c:pt>
                <c:pt idx="837">
                  <c:v>103.23674</c:v>
                </c:pt>
                <c:pt idx="838">
                  <c:v>103.011475</c:v>
                </c:pt>
                <c:pt idx="839">
                  <c:v>102.903023</c:v>
                </c:pt>
                <c:pt idx="840">
                  <c:v>103.203377</c:v>
                </c:pt>
                <c:pt idx="841">
                  <c:v>102.894676</c:v>
                </c:pt>
                <c:pt idx="842">
                  <c:v>103.411934</c:v>
                </c:pt>
                <c:pt idx="843">
                  <c:v>103.044853</c:v>
                </c:pt>
                <c:pt idx="844">
                  <c:v>102.827934</c:v>
                </c:pt>
                <c:pt idx="845">
                  <c:v>102.794563</c:v>
                </c:pt>
                <c:pt idx="846">
                  <c:v>102.460854</c:v>
                </c:pt>
                <c:pt idx="847">
                  <c:v>102.786209</c:v>
                </c:pt>
                <c:pt idx="848">
                  <c:v>103.153305</c:v>
                </c:pt>
                <c:pt idx="849">
                  <c:v>105.948227</c:v>
                </c:pt>
                <c:pt idx="850">
                  <c:v>106.598991</c:v>
                </c:pt>
                <c:pt idx="851">
                  <c:v>105.681259</c:v>
                </c:pt>
                <c:pt idx="852">
                  <c:v>105.931541</c:v>
                </c:pt>
                <c:pt idx="853">
                  <c:v>105.95658899999999</c:v>
                </c:pt>
                <c:pt idx="854">
                  <c:v>106.173523</c:v>
                </c:pt>
                <c:pt idx="855">
                  <c:v>106.390411</c:v>
                </c:pt>
                <c:pt idx="856">
                  <c:v>106.38208</c:v>
                </c:pt>
                <c:pt idx="857">
                  <c:v>107.10432400000001</c:v>
                </c:pt>
                <c:pt idx="858">
                  <c:v>106.59204099999999</c:v>
                </c:pt>
                <c:pt idx="859">
                  <c:v>106.75157900000001</c:v>
                </c:pt>
                <c:pt idx="860">
                  <c:v>107.70903</c:v>
                </c:pt>
                <c:pt idx="861">
                  <c:v>108.154099</c:v>
                </c:pt>
                <c:pt idx="862">
                  <c:v>109.24591100000001</c:v>
                </c:pt>
                <c:pt idx="863">
                  <c:v>109.481071</c:v>
                </c:pt>
                <c:pt idx="864">
                  <c:v>109.875801</c:v>
                </c:pt>
                <c:pt idx="865">
                  <c:v>109.808617</c:v>
                </c:pt>
                <c:pt idx="866">
                  <c:v>109.640648</c:v>
                </c:pt>
                <c:pt idx="867">
                  <c:v>110.463684</c:v>
                </c:pt>
                <c:pt idx="868">
                  <c:v>110.707245</c:v>
                </c:pt>
                <c:pt idx="869">
                  <c:v>110.875198</c:v>
                </c:pt>
                <c:pt idx="870">
                  <c:v>111.50509599999999</c:v>
                </c:pt>
                <c:pt idx="871">
                  <c:v>111.731819</c:v>
                </c:pt>
                <c:pt idx="872">
                  <c:v>112.832008</c:v>
                </c:pt>
                <c:pt idx="873">
                  <c:v>112.59687</c:v>
                </c:pt>
                <c:pt idx="874">
                  <c:v>112.72283899999999</c:v>
                </c:pt>
                <c:pt idx="875">
                  <c:v>113.30233</c:v>
                </c:pt>
                <c:pt idx="876">
                  <c:v>114.259743</c:v>
                </c:pt>
                <c:pt idx="877">
                  <c:v>114.57888</c:v>
                </c:pt>
                <c:pt idx="878">
                  <c:v>114.503281</c:v>
                </c:pt>
                <c:pt idx="879">
                  <c:v>113.386314</c:v>
                </c:pt>
                <c:pt idx="880">
                  <c:v>112.38692500000001</c:v>
                </c:pt>
                <c:pt idx="881">
                  <c:v>111.395905</c:v>
                </c:pt>
                <c:pt idx="882">
                  <c:v>111.10193599999999</c:v>
                </c:pt>
                <c:pt idx="883">
                  <c:v>111.614265</c:v>
                </c:pt>
                <c:pt idx="884">
                  <c:v>112.235733</c:v>
                </c:pt>
                <c:pt idx="885">
                  <c:v>111.295113</c:v>
                </c:pt>
                <c:pt idx="886">
                  <c:v>111.311905</c:v>
                </c:pt>
                <c:pt idx="887">
                  <c:v>110.480469</c:v>
                </c:pt>
                <c:pt idx="888">
                  <c:v>110.21172300000001</c:v>
                </c:pt>
                <c:pt idx="889">
                  <c:v>111.05156700000001</c:v>
                </c:pt>
                <c:pt idx="890">
                  <c:v>110.74082199999999</c:v>
                </c:pt>
                <c:pt idx="891">
                  <c:v>111.36232800000001</c:v>
                </c:pt>
                <c:pt idx="892">
                  <c:v>110.98439</c:v>
                </c:pt>
                <c:pt idx="893">
                  <c:v>112.92441599999999</c:v>
                </c:pt>
                <c:pt idx="894">
                  <c:v>113.55429100000001</c:v>
                </c:pt>
                <c:pt idx="895">
                  <c:v>114.696457</c:v>
                </c:pt>
                <c:pt idx="896">
                  <c:v>113.63826</c:v>
                </c:pt>
                <c:pt idx="897">
                  <c:v>111.706627</c:v>
                </c:pt>
                <c:pt idx="898">
                  <c:v>110.757622</c:v>
                </c:pt>
                <c:pt idx="899">
                  <c:v>109.976563</c:v>
                </c:pt>
                <c:pt idx="900">
                  <c:v>109.875801</c:v>
                </c:pt>
                <c:pt idx="901">
                  <c:v>110.732445</c:v>
                </c:pt>
                <c:pt idx="902">
                  <c:v>111.463089</c:v>
                </c:pt>
                <c:pt idx="903">
                  <c:v>111.286743</c:v>
                </c:pt>
                <c:pt idx="904">
                  <c:v>110.99279</c:v>
                </c:pt>
                <c:pt idx="905">
                  <c:v>111.992188</c:v>
                </c:pt>
                <c:pt idx="906">
                  <c:v>111.849411</c:v>
                </c:pt>
                <c:pt idx="907">
                  <c:v>111.580658</c:v>
                </c:pt>
                <c:pt idx="908">
                  <c:v>111.08517500000001</c:v>
                </c:pt>
                <c:pt idx="909">
                  <c:v>111.891403</c:v>
                </c:pt>
                <c:pt idx="910">
                  <c:v>111.77381099999999</c:v>
                </c:pt>
                <c:pt idx="911">
                  <c:v>111.78224899999999</c:v>
                </c:pt>
                <c:pt idx="912">
                  <c:v>112.10135699999999</c:v>
                </c:pt>
                <c:pt idx="913">
                  <c:v>112.017387</c:v>
                </c:pt>
                <c:pt idx="914">
                  <c:v>112.680862</c:v>
                </c:pt>
                <c:pt idx="915">
                  <c:v>111.731819</c:v>
                </c:pt>
                <c:pt idx="916">
                  <c:v>111.387512</c:v>
                </c:pt>
                <c:pt idx="917">
                  <c:v>112.07614100000001</c:v>
                </c:pt>
                <c:pt idx="918">
                  <c:v>113.125961</c:v>
                </c:pt>
                <c:pt idx="919">
                  <c:v>111.530258</c:v>
                </c:pt>
                <c:pt idx="920">
                  <c:v>111.605858</c:v>
                </c:pt>
                <c:pt idx="921">
                  <c:v>111.29312899999999</c:v>
                </c:pt>
                <c:pt idx="922">
                  <c:v>111.343834</c:v>
                </c:pt>
                <c:pt idx="923">
                  <c:v>111.741112</c:v>
                </c:pt>
                <c:pt idx="924">
                  <c:v>110.777596</c:v>
                </c:pt>
                <c:pt idx="925">
                  <c:v>111.876305</c:v>
                </c:pt>
                <c:pt idx="926">
                  <c:v>110.74376700000001</c:v>
                </c:pt>
                <c:pt idx="927">
                  <c:v>109.78872699999999</c:v>
                </c:pt>
                <c:pt idx="928">
                  <c:v>110.43952899999999</c:v>
                </c:pt>
                <c:pt idx="929">
                  <c:v>111.72416699999999</c:v>
                </c:pt>
                <c:pt idx="930">
                  <c:v>110.701515</c:v>
                </c:pt>
                <c:pt idx="931">
                  <c:v>112.58626599999999</c:v>
                </c:pt>
                <c:pt idx="932">
                  <c:v>112.096046</c:v>
                </c:pt>
                <c:pt idx="933">
                  <c:v>111.94395400000001</c:v>
                </c:pt>
                <c:pt idx="934">
                  <c:v>113.40609000000001</c:v>
                </c:pt>
                <c:pt idx="935">
                  <c:v>113.634308</c:v>
                </c:pt>
                <c:pt idx="936">
                  <c:v>114.420303</c:v>
                </c:pt>
                <c:pt idx="937">
                  <c:v>114.285065</c:v>
                </c:pt>
                <c:pt idx="938">
                  <c:v>112.594719</c:v>
                </c:pt>
                <c:pt idx="939">
                  <c:v>111.352295</c:v>
                </c:pt>
                <c:pt idx="940">
                  <c:v>111.048019</c:v>
                </c:pt>
                <c:pt idx="941">
                  <c:v>110.86211400000001</c:v>
                </c:pt>
                <c:pt idx="942">
                  <c:v>110.667725</c:v>
                </c:pt>
                <c:pt idx="943">
                  <c:v>109.661942</c:v>
                </c:pt>
                <c:pt idx="944">
                  <c:v>109.425301</c:v>
                </c:pt>
                <c:pt idx="945">
                  <c:v>109.881683</c:v>
                </c:pt>
                <c:pt idx="946">
                  <c:v>110.904358</c:v>
                </c:pt>
                <c:pt idx="947">
                  <c:v>111.648132</c:v>
                </c:pt>
                <c:pt idx="948">
                  <c:v>112.315819</c:v>
                </c:pt>
                <c:pt idx="949">
                  <c:v>112.56935900000001</c:v>
                </c:pt>
                <c:pt idx="950">
                  <c:v>112.594719</c:v>
                </c:pt>
                <c:pt idx="951">
                  <c:v>112.789108</c:v>
                </c:pt>
                <c:pt idx="952">
                  <c:v>113.169411</c:v>
                </c:pt>
                <c:pt idx="953">
                  <c:v>115.493675</c:v>
                </c:pt>
                <c:pt idx="954">
                  <c:v>115.645821</c:v>
                </c:pt>
                <c:pt idx="955">
                  <c:v>115.30774700000001</c:v>
                </c:pt>
                <c:pt idx="956">
                  <c:v>115.045723</c:v>
                </c:pt>
                <c:pt idx="957">
                  <c:v>118.992729</c:v>
                </c:pt>
                <c:pt idx="958">
                  <c:v>118.899765</c:v>
                </c:pt>
                <c:pt idx="959">
                  <c:v>120.049194</c:v>
                </c:pt>
                <c:pt idx="960">
                  <c:v>120.353432</c:v>
                </c:pt>
                <c:pt idx="961">
                  <c:v>121.38455999999999</c:v>
                </c:pt>
                <c:pt idx="962">
                  <c:v>119.711105</c:v>
                </c:pt>
                <c:pt idx="963">
                  <c:v>120.319633</c:v>
                </c:pt>
                <c:pt idx="964">
                  <c:v>119.854782</c:v>
                </c:pt>
                <c:pt idx="965">
                  <c:v>119.82944500000001</c:v>
                </c:pt>
                <c:pt idx="966">
                  <c:v>118.325035</c:v>
                </c:pt>
                <c:pt idx="967">
                  <c:v>117.826385</c:v>
                </c:pt>
                <c:pt idx="968">
                  <c:v>118.308121</c:v>
                </c:pt>
                <c:pt idx="969">
                  <c:v>118.265862</c:v>
                </c:pt>
                <c:pt idx="970">
                  <c:v>118.392624</c:v>
                </c:pt>
                <c:pt idx="971">
                  <c:v>118.122192</c:v>
                </c:pt>
                <c:pt idx="972">
                  <c:v>118.130608</c:v>
                </c:pt>
                <c:pt idx="973">
                  <c:v>119.440674</c:v>
                </c:pt>
                <c:pt idx="974">
                  <c:v>118.620842</c:v>
                </c:pt>
                <c:pt idx="975">
                  <c:v>117.95311700000001</c:v>
                </c:pt>
                <c:pt idx="976">
                  <c:v>118.122192</c:v>
                </c:pt>
                <c:pt idx="977">
                  <c:v>117.893974</c:v>
                </c:pt>
                <c:pt idx="978">
                  <c:v>117.56440000000001</c:v>
                </c:pt>
                <c:pt idx="979">
                  <c:v>117.369972</c:v>
                </c:pt>
                <c:pt idx="980">
                  <c:v>116.634697</c:v>
                </c:pt>
                <c:pt idx="981">
                  <c:v>116.57550000000001</c:v>
                </c:pt>
                <c:pt idx="982">
                  <c:v>116.92202</c:v>
                </c:pt>
                <c:pt idx="983">
                  <c:v>116.034599</c:v>
                </c:pt>
                <c:pt idx="984">
                  <c:v>116.643158</c:v>
                </c:pt>
                <c:pt idx="985">
                  <c:v>117.43394499999999</c:v>
                </c:pt>
                <c:pt idx="986">
                  <c:v>119.06663500000001</c:v>
                </c:pt>
                <c:pt idx="987">
                  <c:v>118.888054</c:v>
                </c:pt>
                <c:pt idx="988">
                  <c:v>118.479904</c:v>
                </c:pt>
                <c:pt idx="989">
                  <c:v>119.0326</c:v>
                </c:pt>
                <c:pt idx="990">
                  <c:v>118.20779400000001</c:v>
                </c:pt>
                <c:pt idx="991">
                  <c:v>118.76899</c:v>
                </c:pt>
                <c:pt idx="992">
                  <c:v>119.951004</c:v>
                </c:pt>
                <c:pt idx="993">
                  <c:v>119.058144</c:v>
                </c:pt>
                <c:pt idx="994">
                  <c:v>119.551338</c:v>
                </c:pt>
                <c:pt idx="995">
                  <c:v>120.01902800000001</c:v>
                </c:pt>
                <c:pt idx="996">
                  <c:v>121.26057400000001</c:v>
                </c:pt>
                <c:pt idx="997">
                  <c:v>121.507187</c:v>
                </c:pt>
                <c:pt idx="998">
                  <c:v>120.45270499999999</c:v>
                </c:pt>
                <c:pt idx="999">
                  <c:v>121.141525</c:v>
                </c:pt>
                <c:pt idx="1000">
                  <c:v>120.580254</c:v>
                </c:pt>
                <c:pt idx="1001">
                  <c:v>120.56326300000001</c:v>
                </c:pt>
                <c:pt idx="1002">
                  <c:v>120.036034</c:v>
                </c:pt>
                <c:pt idx="1003">
                  <c:v>119.951004</c:v>
                </c:pt>
                <c:pt idx="1004">
                  <c:v>119.15166499999999</c:v>
                </c:pt>
                <c:pt idx="1005">
                  <c:v>119.126137</c:v>
                </c:pt>
                <c:pt idx="1006">
                  <c:v>119.53433200000001</c:v>
                </c:pt>
                <c:pt idx="1007">
                  <c:v>119.52581000000001</c:v>
                </c:pt>
                <c:pt idx="1008">
                  <c:v>118.811531</c:v>
                </c:pt>
                <c:pt idx="1009">
                  <c:v>118.39482099999999</c:v>
                </c:pt>
                <c:pt idx="1010">
                  <c:v>119.52581000000001</c:v>
                </c:pt>
                <c:pt idx="1011">
                  <c:v>119.517342</c:v>
                </c:pt>
                <c:pt idx="1012">
                  <c:v>120.50374600000001</c:v>
                </c:pt>
                <c:pt idx="1013">
                  <c:v>120.65677599999999</c:v>
                </c:pt>
                <c:pt idx="1014">
                  <c:v>122.57009100000001</c:v>
                </c:pt>
                <c:pt idx="1015">
                  <c:v>122.425522</c:v>
                </c:pt>
                <c:pt idx="1016">
                  <c:v>123.122795</c:v>
                </c:pt>
                <c:pt idx="1017">
                  <c:v>123.94770800000001</c:v>
                </c:pt>
                <c:pt idx="1018">
                  <c:v>124.88303399999999</c:v>
                </c:pt>
                <c:pt idx="1019">
                  <c:v>124.98511499999999</c:v>
                </c:pt>
                <c:pt idx="1020">
                  <c:v>124.934044</c:v>
                </c:pt>
                <c:pt idx="1021">
                  <c:v>125.308235</c:v>
                </c:pt>
                <c:pt idx="1022">
                  <c:v>125.971535</c:v>
                </c:pt>
                <c:pt idx="1023">
                  <c:v>120.60575900000001</c:v>
                </c:pt>
                <c:pt idx="1024">
                  <c:v>120.80986799999999</c:v>
                </c:pt>
                <c:pt idx="1025">
                  <c:v>122.791191</c:v>
                </c:pt>
                <c:pt idx="1026">
                  <c:v>123.582047</c:v>
                </c:pt>
                <c:pt idx="1027">
                  <c:v>122.17894699999999</c:v>
                </c:pt>
                <c:pt idx="1028">
                  <c:v>121.115982</c:v>
                </c:pt>
                <c:pt idx="1029">
                  <c:v>117.51050600000001</c:v>
                </c:pt>
                <c:pt idx="1030">
                  <c:v>119.06663500000001</c:v>
                </c:pt>
                <c:pt idx="1031">
                  <c:v>117.076813</c:v>
                </c:pt>
                <c:pt idx="1032">
                  <c:v>110.877724</c:v>
                </c:pt>
                <c:pt idx="1033">
                  <c:v>112.102226</c:v>
                </c:pt>
                <c:pt idx="1034">
                  <c:v>111.753593</c:v>
                </c:pt>
                <c:pt idx="1035">
                  <c:v>107.45079800000001</c:v>
                </c:pt>
                <c:pt idx="1036">
                  <c:v>110.146416</c:v>
                </c:pt>
                <c:pt idx="1037">
                  <c:v>110.775673</c:v>
                </c:pt>
                <c:pt idx="1038">
                  <c:v>110.51206999999999</c:v>
                </c:pt>
                <c:pt idx="1039">
                  <c:v>110.265457</c:v>
                </c:pt>
                <c:pt idx="1040">
                  <c:v>111.59201</c:v>
                </c:pt>
                <c:pt idx="1041">
                  <c:v>113.22467</c:v>
                </c:pt>
                <c:pt idx="1042">
                  <c:v>111.28589599999999</c:v>
                </c:pt>
                <c:pt idx="1043">
                  <c:v>110.469543</c:v>
                </c:pt>
                <c:pt idx="1044">
                  <c:v>110.469543</c:v>
                </c:pt>
                <c:pt idx="1045">
                  <c:v>112.26383199999999</c:v>
                </c:pt>
                <c:pt idx="1046">
                  <c:v>113.025452</c:v>
                </c:pt>
                <c:pt idx="1047">
                  <c:v>112.683182</c:v>
                </c:pt>
                <c:pt idx="1048">
                  <c:v>111.15125999999999</c:v>
                </c:pt>
                <c:pt idx="1049">
                  <c:v>108.926163</c:v>
                </c:pt>
                <c:pt idx="1050">
                  <c:v>110.244118</c:v>
                </c:pt>
                <c:pt idx="1051">
                  <c:v>111.074226</c:v>
                </c:pt>
                <c:pt idx="1052">
                  <c:v>109.73062899999999</c:v>
                </c:pt>
                <c:pt idx="1053">
                  <c:v>110.432373</c:v>
                </c:pt>
                <c:pt idx="1054">
                  <c:v>113.016891</c:v>
                </c:pt>
                <c:pt idx="1055">
                  <c:v>114.50599699999999</c:v>
                </c:pt>
                <c:pt idx="1056">
                  <c:v>113.5047</c:v>
                </c:pt>
                <c:pt idx="1057">
                  <c:v>114.976692</c:v>
                </c:pt>
                <c:pt idx="1058">
                  <c:v>113.23941000000001</c:v>
                </c:pt>
                <c:pt idx="1059">
                  <c:v>113.872681</c:v>
                </c:pt>
                <c:pt idx="1060">
                  <c:v>114.40329699999999</c:v>
                </c:pt>
                <c:pt idx="1061">
                  <c:v>111.459351</c:v>
                </c:pt>
                <c:pt idx="1062">
                  <c:v>112.289497</c:v>
                </c:pt>
                <c:pt idx="1063">
                  <c:v>112.272362</c:v>
                </c:pt>
                <c:pt idx="1064">
                  <c:v>109.01174899999999</c:v>
                </c:pt>
                <c:pt idx="1065">
                  <c:v>107.06053900000001</c:v>
                </c:pt>
                <c:pt idx="1066">
                  <c:v>109.02031700000001</c:v>
                </c:pt>
                <c:pt idx="1067">
                  <c:v>108.866272</c:v>
                </c:pt>
                <c:pt idx="1068">
                  <c:v>109.07165500000001</c:v>
                </c:pt>
                <c:pt idx="1069">
                  <c:v>109.670715</c:v>
                </c:pt>
                <c:pt idx="1070">
                  <c:v>106.598404</c:v>
                </c:pt>
                <c:pt idx="1071">
                  <c:v>109.841881</c:v>
                </c:pt>
                <c:pt idx="1072">
                  <c:v>111.604843</c:v>
                </c:pt>
                <c:pt idx="1073">
                  <c:v>111.861588</c:v>
                </c:pt>
                <c:pt idx="1074">
                  <c:v>109.627945</c:v>
                </c:pt>
                <c:pt idx="1075">
                  <c:v>110.80892900000001</c:v>
                </c:pt>
                <c:pt idx="1076">
                  <c:v>111.467896</c:v>
                </c:pt>
                <c:pt idx="1077">
                  <c:v>110.93731699999999</c:v>
                </c:pt>
                <c:pt idx="1078">
                  <c:v>111.621948</c:v>
                </c:pt>
                <c:pt idx="1079">
                  <c:v>111.784561</c:v>
                </c:pt>
                <c:pt idx="1080">
                  <c:v>112.760147</c:v>
                </c:pt>
                <c:pt idx="1081">
                  <c:v>111.71608000000001</c:v>
                </c:pt>
                <c:pt idx="1082">
                  <c:v>109.302734</c:v>
                </c:pt>
                <c:pt idx="1083">
                  <c:v>109.157257</c:v>
                </c:pt>
                <c:pt idx="1084">
                  <c:v>108.39559199999999</c:v>
                </c:pt>
                <c:pt idx="1085">
                  <c:v>108.541084</c:v>
                </c:pt>
                <c:pt idx="1086">
                  <c:v>107.99335499999999</c:v>
                </c:pt>
                <c:pt idx="1087">
                  <c:v>108.481171</c:v>
                </c:pt>
                <c:pt idx="1088">
                  <c:v>109.550926</c:v>
                </c:pt>
                <c:pt idx="1089">
                  <c:v>109.773422</c:v>
                </c:pt>
                <c:pt idx="1090">
                  <c:v>108.25009900000001</c:v>
                </c:pt>
                <c:pt idx="1091">
                  <c:v>107.83931699999999</c:v>
                </c:pt>
                <c:pt idx="1092">
                  <c:v>105.69126900000001</c:v>
                </c:pt>
                <c:pt idx="1093">
                  <c:v>105.28904</c:v>
                </c:pt>
                <c:pt idx="1094">
                  <c:v>106.281769</c:v>
                </c:pt>
                <c:pt idx="1095">
                  <c:v>105.768272</c:v>
                </c:pt>
                <c:pt idx="1096">
                  <c:v>104.929596</c:v>
                </c:pt>
                <c:pt idx="1097">
                  <c:v>105.69982899999999</c:v>
                </c:pt>
                <c:pt idx="1098">
                  <c:v>107.27449799999999</c:v>
                </c:pt>
                <c:pt idx="1099">
                  <c:v>108.891953</c:v>
                </c:pt>
                <c:pt idx="1100">
                  <c:v>107.882103</c:v>
                </c:pt>
                <c:pt idx="1101">
                  <c:v>107.086212</c:v>
                </c:pt>
                <c:pt idx="1102">
                  <c:v>107.27449799999999</c:v>
                </c:pt>
                <c:pt idx="1103">
                  <c:v>105.990784</c:v>
                </c:pt>
                <c:pt idx="1104">
                  <c:v>106.324539</c:v>
                </c:pt>
                <c:pt idx="1105">
                  <c:v>105.87953899999999</c:v>
                </c:pt>
                <c:pt idx="1106">
                  <c:v>105.186333</c:v>
                </c:pt>
                <c:pt idx="1107">
                  <c:v>105.64846</c:v>
                </c:pt>
                <c:pt idx="1108">
                  <c:v>104.62148999999999</c:v>
                </c:pt>
                <c:pt idx="1109">
                  <c:v>104.72498299999999</c:v>
                </c:pt>
                <c:pt idx="1110">
                  <c:v>102.940331</c:v>
                </c:pt>
                <c:pt idx="1111">
                  <c:v>104.293892</c:v>
                </c:pt>
                <c:pt idx="1112">
                  <c:v>103.12999000000001</c:v>
                </c:pt>
                <c:pt idx="1113">
                  <c:v>104.543938</c:v>
                </c:pt>
                <c:pt idx="1114">
                  <c:v>105.138794</c:v>
                </c:pt>
                <c:pt idx="1115">
                  <c:v>104.73358899999999</c:v>
                </c:pt>
                <c:pt idx="1116">
                  <c:v>105.863007</c:v>
                </c:pt>
                <c:pt idx="1117">
                  <c:v>106.328552</c:v>
                </c:pt>
                <c:pt idx="1118">
                  <c:v>106.957916</c:v>
                </c:pt>
                <c:pt idx="1119">
                  <c:v>105.750923</c:v>
                </c:pt>
                <c:pt idx="1120">
                  <c:v>105.647453</c:v>
                </c:pt>
                <c:pt idx="1121">
                  <c:v>105.72505200000001</c:v>
                </c:pt>
                <c:pt idx="1122">
                  <c:v>105.53537799999999</c:v>
                </c:pt>
                <c:pt idx="1123">
                  <c:v>105.70781700000001</c:v>
                </c:pt>
                <c:pt idx="1124">
                  <c:v>104.595642</c:v>
                </c:pt>
                <c:pt idx="1125">
                  <c:v>105.673332</c:v>
                </c:pt>
                <c:pt idx="1126">
                  <c:v>105.216385</c:v>
                </c:pt>
                <c:pt idx="1127">
                  <c:v>104.707718</c:v>
                </c:pt>
                <c:pt idx="1128">
                  <c:v>105.906097</c:v>
                </c:pt>
                <c:pt idx="1129">
                  <c:v>105.69058200000001</c:v>
                </c:pt>
                <c:pt idx="1130">
                  <c:v>105.483665</c:v>
                </c:pt>
                <c:pt idx="1131">
                  <c:v>104.84568</c:v>
                </c:pt>
                <c:pt idx="1132">
                  <c:v>105.1819</c:v>
                </c:pt>
                <c:pt idx="1133">
                  <c:v>104.61288500000001</c:v>
                </c:pt>
                <c:pt idx="1134">
                  <c:v>104.819801</c:v>
                </c:pt>
                <c:pt idx="1135">
                  <c:v>105.794037</c:v>
                </c:pt>
                <c:pt idx="1136">
                  <c:v>107.768349</c:v>
                </c:pt>
                <c:pt idx="1137">
                  <c:v>108.41495500000001</c:v>
                </c:pt>
                <c:pt idx="1138">
                  <c:v>108.673599</c:v>
                </c:pt>
                <c:pt idx="1139">
                  <c:v>109.820229</c:v>
                </c:pt>
                <c:pt idx="1140">
                  <c:v>108.837418</c:v>
                </c:pt>
                <c:pt idx="1141">
                  <c:v>110.147873</c:v>
                </c:pt>
                <c:pt idx="1142">
                  <c:v>108.570137</c:v>
                </c:pt>
                <c:pt idx="1143">
                  <c:v>107.50108299999999</c:v>
                </c:pt>
                <c:pt idx="1144">
                  <c:v>111.311768</c:v>
                </c:pt>
                <c:pt idx="1145">
                  <c:v>110.182365</c:v>
                </c:pt>
                <c:pt idx="1146">
                  <c:v>108.57875799999999</c:v>
                </c:pt>
                <c:pt idx="1147">
                  <c:v>108.501167</c:v>
                </c:pt>
                <c:pt idx="1148">
                  <c:v>109.17363</c:v>
                </c:pt>
                <c:pt idx="1149">
                  <c:v>111.52731300000001</c:v>
                </c:pt>
                <c:pt idx="1150">
                  <c:v>110.88930499999999</c:v>
                </c:pt>
                <c:pt idx="1151">
                  <c:v>112.320488</c:v>
                </c:pt>
                <c:pt idx="1152">
                  <c:v>113.415375</c:v>
                </c:pt>
                <c:pt idx="1153">
                  <c:v>113.949928</c:v>
                </c:pt>
                <c:pt idx="1154">
                  <c:v>114.251724</c:v>
                </c:pt>
                <c:pt idx="1155">
                  <c:v>114.355141</c:v>
                </c:pt>
                <c:pt idx="1156">
                  <c:v>113.15677599999999</c:v>
                </c:pt>
                <c:pt idx="1157">
                  <c:v>113.760254</c:v>
                </c:pt>
                <c:pt idx="1158">
                  <c:v>113.820618</c:v>
                </c:pt>
                <c:pt idx="1159">
                  <c:v>113.33781399999999</c:v>
                </c:pt>
                <c:pt idx="1160">
                  <c:v>113.087791</c:v>
                </c:pt>
                <c:pt idx="1161">
                  <c:v>113.113647</c:v>
                </c:pt>
                <c:pt idx="1162">
                  <c:v>112.7257</c:v>
                </c:pt>
                <c:pt idx="1163">
                  <c:v>112.268761</c:v>
                </c:pt>
                <c:pt idx="1164">
                  <c:v>111.64801</c:v>
                </c:pt>
                <c:pt idx="1165">
                  <c:v>112.449783</c:v>
                </c:pt>
                <c:pt idx="1166">
                  <c:v>114.217186</c:v>
                </c:pt>
                <c:pt idx="1167">
                  <c:v>115.932877</c:v>
                </c:pt>
                <c:pt idx="1168">
                  <c:v>118.010666</c:v>
                </c:pt>
                <c:pt idx="1169">
                  <c:v>116.691574</c:v>
                </c:pt>
                <c:pt idx="1170">
                  <c:v>116.053574</c:v>
                </c:pt>
                <c:pt idx="1171">
                  <c:v>116.48466500000001</c:v>
                </c:pt>
                <c:pt idx="1172">
                  <c:v>117.208839</c:v>
                </c:pt>
                <c:pt idx="1173">
                  <c:v>117.096039</c:v>
                </c:pt>
                <c:pt idx="1174">
                  <c:v>116.57530199999999</c:v>
                </c:pt>
                <c:pt idx="1175">
                  <c:v>117.043915</c:v>
                </c:pt>
                <c:pt idx="1176">
                  <c:v>117.12204699999999</c:v>
                </c:pt>
                <c:pt idx="1177">
                  <c:v>116.89640799999999</c:v>
                </c:pt>
                <c:pt idx="1178">
                  <c:v>116.054565</c:v>
                </c:pt>
                <c:pt idx="1179">
                  <c:v>117.911835</c:v>
                </c:pt>
                <c:pt idx="1180">
                  <c:v>118.788422</c:v>
                </c:pt>
                <c:pt idx="1181">
                  <c:v>119.17899300000001</c:v>
                </c:pt>
                <c:pt idx="1182">
                  <c:v>119.083473</c:v>
                </c:pt>
                <c:pt idx="1183">
                  <c:v>120.21173899999999</c:v>
                </c:pt>
                <c:pt idx="1184">
                  <c:v>120.949478</c:v>
                </c:pt>
                <c:pt idx="1185">
                  <c:v>121.409454</c:v>
                </c:pt>
                <c:pt idx="1186">
                  <c:v>121.062286</c:v>
                </c:pt>
                <c:pt idx="1187">
                  <c:v>121.470215</c:v>
                </c:pt>
                <c:pt idx="1188">
                  <c:v>121.973579</c:v>
                </c:pt>
                <c:pt idx="1189">
                  <c:v>121.904167</c:v>
                </c:pt>
                <c:pt idx="1190">
                  <c:v>123.22335099999999</c:v>
                </c:pt>
                <c:pt idx="1191">
                  <c:v>124.004456</c:v>
                </c:pt>
                <c:pt idx="1192">
                  <c:v>121.91282699999999</c:v>
                </c:pt>
                <c:pt idx="1193">
                  <c:v>120.32456999999999</c:v>
                </c:pt>
                <c:pt idx="1194">
                  <c:v>119.908012</c:v>
                </c:pt>
                <c:pt idx="1195">
                  <c:v>119.96009100000001</c:v>
                </c:pt>
                <c:pt idx="1196">
                  <c:v>119.916656</c:v>
                </c:pt>
                <c:pt idx="1197">
                  <c:v>121.23587000000001</c:v>
                </c:pt>
                <c:pt idx="1198">
                  <c:v>121.92150100000001</c:v>
                </c:pt>
                <c:pt idx="1199">
                  <c:v>120.663055</c:v>
                </c:pt>
                <c:pt idx="1200">
                  <c:v>120.940804</c:v>
                </c:pt>
                <c:pt idx="1201">
                  <c:v>120.723862</c:v>
                </c:pt>
                <c:pt idx="1202">
                  <c:v>120.97551</c:v>
                </c:pt>
                <c:pt idx="1203">
                  <c:v>120.81059999999999</c:v>
                </c:pt>
                <c:pt idx="1204">
                  <c:v>119.534813</c:v>
                </c:pt>
                <c:pt idx="1205">
                  <c:v>116.158699</c:v>
                </c:pt>
                <c:pt idx="1206">
                  <c:v>116.184738</c:v>
                </c:pt>
                <c:pt idx="1207">
                  <c:v>116.254181</c:v>
                </c:pt>
                <c:pt idx="1208">
                  <c:v>118.519363</c:v>
                </c:pt>
                <c:pt idx="1209">
                  <c:v>121.036255</c:v>
                </c:pt>
                <c:pt idx="1210">
                  <c:v>121.070953</c:v>
                </c:pt>
                <c:pt idx="1211">
                  <c:v>120.68042800000001</c:v>
                </c:pt>
                <c:pt idx="1212">
                  <c:v>120.35929899999999</c:v>
                </c:pt>
                <c:pt idx="1213">
                  <c:v>120.576263</c:v>
                </c:pt>
                <c:pt idx="1214">
                  <c:v>119.309151</c:v>
                </c:pt>
                <c:pt idx="1215">
                  <c:v>120.177055</c:v>
                </c:pt>
                <c:pt idx="1216">
                  <c:v>118.87520600000001</c:v>
                </c:pt>
                <c:pt idx="1217">
                  <c:v>119.378586</c:v>
                </c:pt>
                <c:pt idx="1218">
                  <c:v>122.155823</c:v>
                </c:pt>
                <c:pt idx="1219">
                  <c:v>121.496246</c:v>
                </c:pt>
                <c:pt idx="1220">
                  <c:v>122.216621</c:v>
                </c:pt>
                <c:pt idx="1221">
                  <c:v>122.095108</c:v>
                </c:pt>
                <c:pt idx="1222">
                  <c:v>123.414299</c:v>
                </c:pt>
                <c:pt idx="1223">
                  <c:v>123.735405</c:v>
                </c:pt>
                <c:pt idx="1224">
                  <c:v>125.627411</c:v>
                </c:pt>
                <c:pt idx="1225">
                  <c:v>126.104752</c:v>
                </c:pt>
                <c:pt idx="1226">
                  <c:v>126.13943500000001</c:v>
                </c:pt>
                <c:pt idx="1227">
                  <c:v>126.382462</c:v>
                </c:pt>
                <c:pt idx="1228">
                  <c:v>125.56663500000001</c:v>
                </c:pt>
                <c:pt idx="1229">
                  <c:v>125.193466</c:v>
                </c:pt>
                <c:pt idx="1230">
                  <c:v>125.410431</c:v>
                </c:pt>
                <c:pt idx="1231">
                  <c:v>126.703613</c:v>
                </c:pt>
                <c:pt idx="1232">
                  <c:v>128.21374499999999</c:v>
                </c:pt>
                <c:pt idx="1233">
                  <c:v>127.10282100000001</c:v>
                </c:pt>
                <c:pt idx="1234">
                  <c:v>123.232033</c:v>
                </c:pt>
                <c:pt idx="1235">
                  <c:v>123.44029999999999</c:v>
                </c:pt>
                <c:pt idx="1236">
                  <c:v>123.475266</c:v>
                </c:pt>
                <c:pt idx="1237">
                  <c:v>125.09108000000001</c:v>
                </c:pt>
                <c:pt idx="1238">
                  <c:v>127.903488</c:v>
                </c:pt>
                <c:pt idx="1239">
                  <c:v>127.388184</c:v>
                </c:pt>
                <c:pt idx="1240">
                  <c:v>128.305283</c:v>
                </c:pt>
                <c:pt idx="1241">
                  <c:v>127.702637</c:v>
                </c:pt>
                <c:pt idx="1242">
                  <c:v>127.54538700000001</c:v>
                </c:pt>
                <c:pt idx="1243">
                  <c:v>127.44059799999999</c:v>
                </c:pt>
                <c:pt idx="1244">
                  <c:v>127.021317</c:v>
                </c:pt>
                <c:pt idx="1245">
                  <c:v>126.872879</c:v>
                </c:pt>
                <c:pt idx="1246">
                  <c:v>127.955887</c:v>
                </c:pt>
                <c:pt idx="1247">
                  <c:v>128.47996499999999</c:v>
                </c:pt>
                <c:pt idx="1248">
                  <c:v>129.126251</c:v>
                </c:pt>
                <c:pt idx="1249">
                  <c:v>116.164734</c:v>
                </c:pt>
                <c:pt idx="1250">
                  <c:v>112.79334299999999</c:v>
                </c:pt>
                <c:pt idx="1251">
                  <c:v>113.91130800000001</c:v>
                </c:pt>
                <c:pt idx="1252">
                  <c:v>111.45700100000001</c:v>
                </c:pt>
                <c:pt idx="1253">
                  <c:v>112.033463</c:v>
                </c:pt>
                <c:pt idx="1254">
                  <c:v>111.876244</c:v>
                </c:pt>
                <c:pt idx="1255">
                  <c:v>107.29079400000001</c:v>
                </c:pt>
                <c:pt idx="1256">
                  <c:v>110.67092100000001</c:v>
                </c:pt>
                <c:pt idx="1257">
                  <c:v>111.282341</c:v>
                </c:pt>
                <c:pt idx="1258">
                  <c:v>111.160049</c:v>
                </c:pt>
                <c:pt idx="1259">
                  <c:v>112.714737</c:v>
                </c:pt>
                <c:pt idx="1260">
                  <c:v>111.579292</c:v>
                </c:pt>
                <c:pt idx="1261">
                  <c:v>109.806259</c:v>
                </c:pt>
                <c:pt idx="1262">
                  <c:v>111.64917800000001</c:v>
                </c:pt>
                <c:pt idx="1263">
                  <c:v>110.932945</c:v>
                </c:pt>
                <c:pt idx="1264">
                  <c:v>113.50955999999999</c:v>
                </c:pt>
                <c:pt idx="1265">
                  <c:v>112.60992400000001</c:v>
                </c:pt>
                <c:pt idx="1266">
                  <c:v>113.291191</c:v>
                </c:pt>
                <c:pt idx="1267">
                  <c:v>113.326134</c:v>
                </c:pt>
                <c:pt idx="1268">
                  <c:v>112.042213</c:v>
                </c:pt>
                <c:pt idx="1269">
                  <c:v>112.985489</c:v>
                </c:pt>
                <c:pt idx="1270">
                  <c:v>111.832581</c:v>
                </c:pt>
                <c:pt idx="1271">
                  <c:v>112.749664</c:v>
                </c:pt>
                <c:pt idx="1272">
                  <c:v>114.14716300000001</c:v>
                </c:pt>
                <c:pt idx="1273">
                  <c:v>112.496391</c:v>
                </c:pt>
                <c:pt idx="1274">
                  <c:v>112.496391</c:v>
                </c:pt>
                <c:pt idx="1275">
                  <c:v>110.95043200000001</c:v>
                </c:pt>
                <c:pt idx="1276">
                  <c:v>111.99852799999999</c:v>
                </c:pt>
                <c:pt idx="1277">
                  <c:v>112.662323</c:v>
                </c:pt>
                <c:pt idx="1278">
                  <c:v>113.832703</c:v>
                </c:pt>
                <c:pt idx="1279">
                  <c:v>114.97687500000001</c:v>
                </c:pt>
                <c:pt idx="1280">
                  <c:v>116.234612</c:v>
                </c:pt>
                <c:pt idx="1281">
                  <c:v>117.212845</c:v>
                </c:pt>
                <c:pt idx="1282">
                  <c:v>116.059944</c:v>
                </c:pt>
                <c:pt idx="1283">
                  <c:v>116.059944</c:v>
                </c:pt>
                <c:pt idx="1284">
                  <c:v>116.164734</c:v>
                </c:pt>
                <c:pt idx="1285">
                  <c:v>115.335007</c:v>
                </c:pt>
                <c:pt idx="1286">
                  <c:v>115.640694</c:v>
                </c:pt>
                <c:pt idx="1287">
                  <c:v>115.291313</c:v>
                </c:pt>
                <c:pt idx="1288">
                  <c:v>117.17789500000001</c:v>
                </c:pt>
                <c:pt idx="1289">
                  <c:v>117.431206</c:v>
                </c:pt>
                <c:pt idx="1290">
                  <c:v>117.308899</c:v>
                </c:pt>
                <c:pt idx="1291">
                  <c:v>119.116913</c:v>
                </c:pt>
                <c:pt idx="1292">
                  <c:v>118.514236</c:v>
                </c:pt>
                <c:pt idx="1293">
                  <c:v>119.09073600000001</c:v>
                </c:pt>
                <c:pt idx="1294">
                  <c:v>118.278412</c:v>
                </c:pt>
                <c:pt idx="1295">
                  <c:v>119.309067</c:v>
                </c:pt>
                <c:pt idx="1296">
                  <c:v>119.748642</c:v>
                </c:pt>
                <c:pt idx="1297">
                  <c:v>119.669533</c:v>
                </c:pt>
                <c:pt idx="1298">
                  <c:v>119.458504</c:v>
                </c:pt>
                <c:pt idx="1299">
                  <c:v>120.13550600000001</c:v>
                </c:pt>
                <c:pt idx="1300">
                  <c:v>121.638969</c:v>
                </c:pt>
                <c:pt idx="1301">
                  <c:v>121.75327299999999</c:v>
                </c:pt>
                <c:pt idx="1302">
                  <c:v>122.008224</c:v>
                </c:pt>
                <c:pt idx="1303">
                  <c:v>122.289558</c:v>
                </c:pt>
                <c:pt idx="1304">
                  <c:v>121.542259</c:v>
                </c:pt>
                <c:pt idx="1305">
                  <c:v>121.383965</c:v>
                </c:pt>
                <c:pt idx="1306">
                  <c:v>121.82358600000001</c:v>
                </c:pt>
                <c:pt idx="1307">
                  <c:v>122.368729</c:v>
                </c:pt>
                <c:pt idx="1308">
                  <c:v>122.570938</c:v>
                </c:pt>
                <c:pt idx="1309">
                  <c:v>121.348831</c:v>
                </c:pt>
                <c:pt idx="1310">
                  <c:v>120.97957599999999</c:v>
                </c:pt>
                <c:pt idx="1311">
                  <c:v>120.60148599999999</c:v>
                </c:pt>
                <c:pt idx="1312">
                  <c:v>121.718086</c:v>
                </c:pt>
                <c:pt idx="1313">
                  <c:v>120.706985</c:v>
                </c:pt>
                <c:pt idx="1314">
                  <c:v>121.419151</c:v>
                </c:pt>
                <c:pt idx="1315">
                  <c:v>120.372894</c:v>
                </c:pt>
                <c:pt idx="1316">
                  <c:v>120.109116</c:v>
                </c:pt>
                <c:pt idx="1317">
                  <c:v>121.832375</c:v>
                </c:pt>
                <c:pt idx="1318">
                  <c:v>121.946686</c:v>
                </c:pt>
                <c:pt idx="1319">
                  <c:v>122.10496500000001</c:v>
                </c:pt>
                <c:pt idx="1320">
                  <c:v>122.905045</c:v>
                </c:pt>
                <c:pt idx="1321">
                  <c:v>122.19285600000001</c:v>
                </c:pt>
                <c:pt idx="1322">
                  <c:v>121.076263</c:v>
                </c:pt>
                <c:pt idx="1323">
                  <c:v>120.60148599999999</c:v>
                </c:pt>
                <c:pt idx="1324">
                  <c:v>119.194756</c:v>
                </c:pt>
                <c:pt idx="1325">
                  <c:v>119.731064</c:v>
                </c:pt>
                <c:pt idx="1326">
                  <c:v>119.695915</c:v>
                </c:pt>
                <c:pt idx="1327">
                  <c:v>119.194756</c:v>
                </c:pt>
                <c:pt idx="1328">
                  <c:v>119.203529</c:v>
                </c:pt>
                <c:pt idx="1329">
                  <c:v>118.878258</c:v>
                </c:pt>
                <c:pt idx="1330">
                  <c:v>119.555229</c:v>
                </c:pt>
                <c:pt idx="1331">
                  <c:v>120.030029</c:v>
                </c:pt>
                <c:pt idx="1332">
                  <c:v>121.348831</c:v>
                </c:pt>
                <c:pt idx="1333">
                  <c:v>121.788437</c:v>
                </c:pt>
                <c:pt idx="1334">
                  <c:v>120.90924099999999</c:v>
                </c:pt>
                <c:pt idx="1335">
                  <c:v>121.18177799999999</c:v>
                </c:pt>
                <c:pt idx="1336">
                  <c:v>123.001724</c:v>
                </c:pt>
                <c:pt idx="1337">
                  <c:v>122.386292</c:v>
                </c:pt>
                <c:pt idx="1338">
                  <c:v>122.78192900000001</c:v>
                </c:pt>
                <c:pt idx="1339">
                  <c:v>123.43254899999999</c:v>
                </c:pt>
                <c:pt idx="1340">
                  <c:v>122.948975</c:v>
                </c:pt>
                <c:pt idx="1341">
                  <c:v>124.144699</c:v>
                </c:pt>
                <c:pt idx="1342">
                  <c:v>124.804123</c:v>
                </c:pt>
                <c:pt idx="1343">
                  <c:v>124.215057</c:v>
                </c:pt>
                <c:pt idx="1344">
                  <c:v>124.85689499999999</c:v>
                </c:pt>
                <c:pt idx="1345">
                  <c:v>124.927216</c:v>
                </c:pt>
                <c:pt idx="1346">
                  <c:v>123.063301</c:v>
                </c:pt>
                <c:pt idx="1347">
                  <c:v>122.905045</c:v>
                </c:pt>
                <c:pt idx="1348">
                  <c:v>121.973068</c:v>
                </c:pt>
                <c:pt idx="1349">
                  <c:v>122.254417</c:v>
                </c:pt>
                <c:pt idx="1350">
                  <c:v>120.627869</c:v>
                </c:pt>
                <c:pt idx="1351">
                  <c:v>120.29377700000001</c:v>
                </c:pt>
                <c:pt idx="1352">
                  <c:v>120.372894</c:v>
                </c:pt>
                <c:pt idx="1353">
                  <c:v>121.51593</c:v>
                </c:pt>
                <c:pt idx="1354">
                  <c:v>121.86756099999999</c:v>
                </c:pt>
                <c:pt idx="1355">
                  <c:v>121.70050000000001</c:v>
                </c:pt>
                <c:pt idx="1356">
                  <c:v>121.436729</c:v>
                </c:pt>
                <c:pt idx="1357">
                  <c:v>121.999405</c:v>
                </c:pt>
                <c:pt idx="1358">
                  <c:v>122.905045</c:v>
                </c:pt>
                <c:pt idx="1359">
                  <c:v>122.913872</c:v>
                </c:pt>
                <c:pt idx="1360">
                  <c:v>121.338173</c:v>
                </c:pt>
                <c:pt idx="1361">
                  <c:v>116.256973</c:v>
                </c:pt>
                <c:pt idx="1362">
                  <c:v>116.94742599999999</c:v>
                </c:pt>
                <c:pt idx="1363">
                  <c:v>116.097618</c:v>
                </c:pt>
                <c:pt idx="1364">
                  <c:v>116.354347</c:v>
                </c:pt>
                <c:pt idx="1365">
                  <c:v>118.381516</c:v>
                </c:pt>
                <c:pt idx="1366">
                  <c:v>118.956902</c:v>
                </c:pt>
                <c:pt idx="1367">
                  <c:v>120.992935</c:v>
                </c:pt>
                <c:pt idx="1368">
                  <c:v>122.64830000000001</c:v>
                </c:pt>
                <c:pt idx="1369">
                  <c:v>123.064369</c:v>
                </c:pt>
                <c:pt idx="1370">
                  <c:v>123.737137</c:v>
                </c:pt>
                <c:pt idx="1371">
                  <c:v>125.419067</c:v>
                </c:pt>
                <c:pt idx="1372">
                  <c:v>124.56044</c:v>
                </c:pt>
                <c:pt idx="1373">
                  <c:v>124.011551</c:v>
                </c:pt>
                <c:pt idx="1374">
                  <c:v>123.436172</c:v>
                </c:pt>
                <c:pt idx="1375">
                  <c:v>124.135475</c:v>
                </c:pt>
                <c:pt idx="1376">
                  <c:v>124.330246</c:v>
                </c:pt>
                <c:pt idx="1377">
                  <c:v>125.888237</c:v>
                </c:pt>
                <c:pt idx="1378">
                  <c:v>125.78201300000001</c:v>
                </c:pt>
                <c:pt idx="1379">
                  <c:v>126.640686</c:v>
                </c:pt>
                <c:pt idx="1380">
                  <c:v>127.685249</c:v>
                </c:pt>
                <c:pt idx="1381">
                  <c:v>125.56958</c:v>
                </c:pt>
                <c:pt idx="1382">
                  <c:v>124.542717</c:v>
                </c:pt>
                <c:pt idx="1383">
                  <c:v>123.29450199999999</c:v>
                </c:pt>
                <c:pt idx="1384">
                  <c:v>123.365341</c:v>
                </c:pt>
                <c:pt idx="1385">
                  <c:v>123.958443</c:v>
                </c:pt>
                <c:pt idx="1386">
                  <c:v>125.826279</c:v>
                </c:pt>
                <c:pt idx="1387">
                  <c:v>124.43647</c:v>
                </c:pt>
                <c:pt idx="1388">
                  <c:v>124.79055</c:v>
                </c:pt>
                <c:pt idx="1389">
                  <c:v>125.180069</c:v>
                </c:pt>
                <c:pt idx="1390">
                  <c:v>125.00299800000001</c:v>
                </c:pt>
                <c:pt idx="1391">
                  <c:v>124.029297</c:v>
                </c:pt>
                <c:pt idx="1392">
                  <c:v>118.88607</c:v>
                </c:pt>
                <c:pt idx="1393">
                  <c:v>119.24904600000001</c:v>
                </c:pt>
                <c:pt idx="1394">
                  <c:v>117.292694</c:v>
                </c:pt>
                <c:pt idx="1395">
                  <c:v>116.726135</c:v>
                </c:pt>
                <c:pt idx="1396">
                  <c:v>116.91205600000001</c:v>
                </c:pt>
                <c:pt idx="1397">
                  <c:v>115.35401899999999</c:v>
                </c:pt>
                <c:pt idx="1398">
                  <c:v>113.875694</c:v>
                </c:pt>
                <c:pt idx="1399">
                  <c:v>114.05275</c:v>
                </c:pt>
                <c:pt idx="1400">
                  <c:v>114.88485</c:v>
                </c:pt>
                <c:pt idx="1401">
                  <c:v>116.07106</c:v>
                </c:pt>
                <c:pt idx="1402">
                  <c:v>115.725815</c:v>
                </c:pt>
                <c:pt idx="1403">
                  <c:v>117.753021</c:v>
                </c:pt>
                <c:pt idx="1404">
                  <c:v>116.920891</c:v>
                </c:pt>
                <c:pt idx="1405">
                  <c:v>115.274376</c:v>
                </c:pt>
                <c:pt idx="1406">
                  <c:v>115.336319</c:v>
                </c:pt>
                <c:pt idx="1407">
                  <c:v>116.026833</c:v>
                </c:pt>
                <c:pt idx="1408">
                  <c:v>115.22126</c:v>
                </c:pt>
                <c:pt idx="1409">
                  <c:v>115.76123</c:v>
                </c:pt>
                <c:pt idx="1410">
                  <c:v>115.26552599999999</c:v>
                </c:pt>
                <c:pt idx="1411">
                  <c:v>116.566772</c:v>
                </c:pt>
                <c:pt idx="1412">
                  <c:v>116.88549</c:v>
                </c:pt>
                <c:pt idx="1413">
                  <c:v>116.788101</c:v>
                </c:pt>
                <c:pt idx="1414">
                  <c:v>118.107094</c:v>
                </c:pt>
                <c:pt idx="1415">
                  <c:v>115.309776</c:v>
                </c:pt>
                <c:pt idx="1416">
                  <c:v>115.557632</c:v>
                </c:pt>
                <c:pt idx="1417">
                  <c:v>116.28351600000001</c:v>
                </c:pt>
                <c:pt idx="1418">
                  <c:v>117.071381</c:v>
                </c:pt>
                <c:pt idx="1419">
                  <c:v>115.610741</c:v>
                </c:pt>
                <c:pt idx="1420">
                  <c:v>116.43401299999999</c:v>
                </c:pt>
                <c:pt idx="1421">
                  <c:v>116.20385</c:v>
                </c:pt>
                <c:pt idx="1422">
                  <c:v>113.070137</c:v>
                </c:pt>
                <c:pt idx="1423">
                  <c:v>113.97983600000001</c:v>
                </c:pt>
                <c:pt idx="1424">
                  <c:v>115.620857</c:v>
                </c:pt>
                <c:pt idx="1425">
                  <c:v>114.764656</c:v>
                </c:pt>
                <c:pt idx="1426">
                  <c:v>114.372276</c:v>
                </c:pt>
                <c:pt idx="1427">
                  <c:v>114.479286</c:v>
                </c:pt>
                <c:pt idx="1428">
                  <c:v>114.818192</c:v>
                </c:pt>
                <c:pt idx="1429">
                  <c:v>114.925217</c:v>
                </c:pt>
                <c:pt idx="1430">
                  <c:v>114.67549099999999</c:v>
                </c:pt>
                <c:pt idx="1431">
                  <c:v>114.34551999999999</c:v>
                </c:pt>
                <c:pt idx="1432">
                  <c:v>113.22174800000001</c:v>
                </c:pt>
                <c:pt idx="1433">
                  <c:v>115.540604</c:v>
                </c:pt>
                <c:pt idx="1434">
                  <c:v>116.98539</c:v>
                </c:pt>
                <c:pt idx="1435">
                  <c:v>116.325424</c:v>
                </c:pt>
                <c:pt idx="1436">
                  <c:v>116.637596</c:v>
                </c:pt>
                <c:pt idx="1437">
                  <c:v>115.531677</c:v>
                </c:pt>
                <c:pt idx="1438">
                  <c:v>115.647621</c:v>
                </c:pt>
                <c:pt idx="1439">
                  <c:v>116.30761</c:v>
                </c:pt>
                <c:pt idx="1440">
                  <c:v>116.040047</c:v>
                </c:pt>
                <c:pt idx="1441">
                  <c:v>117.413528</c:v>
                </c:pt>
                <c:pt idx="1442">
                  <c:v>117.493759</c:v>
                </c:pt>
                <c:pt idx="1443">
                  <c:v>117.32429500000001</c:v>
                </c:pt>
                <c:pt idx="1444">
                  <c:v>116.82487500000001</c:v>
                </c:pt>
                <c:pt idx="1445">
                  <c:v>114.916313</c:v>
                </c:pt>
                <c:pt idx="1446">
                  <c:v>114.693352</c:v>
                </c:pt>
                <c:pt idx="1447">
                  <c:v>115.38898500000001</c:v>
                </c:pt>
                <c:pt idx="1448">
                  <c:v>115.933037</c:v>
                </c:pt>
                <c:pt idx="1449">
                  <c:v>117.725647</c:v>
                </c:pt>
                <c:pt idx="1450">
                  <c:v>117.003265</c:v>
                </c:pt>
                <c:pt idx="1451">
                  <c:v>119.20616099999999</c:v>
                </c:pt>
                <c:pt idx="1452">
                  <c:v>118.760223</c:v>
                </c:pt>
                <c:pt idx="1453">
                  <c:v>117.582939</c:v>
                </c:pt>
                <c:pt idx="1454">
                  <c:v>115.246284</c:v>
                </c:pt>
                <c:pt idx="1455">
                  <c:v>115.103584</c:v>
                </c:pt>
                <c:pt idx="1456">
                  <c:v>117.12812</c:v>
                </c:pt>
                <c:pt idx="1457">
                  <c:v>116.58409899999999</c:v>
                </c:pt>
                <c:pt idx="1458">
                  <c:v>118.474823</c:v>
                </c:pt>
                <c:pt idx="1459">
                  <c:v>120.55284899999999</c:v>
                </c:pt>
                <c:pt idx="1460">
                  <c:v>121.444695</c:v>
                </c:pt>
                <c:pt idx="1461">
                  <c:v>113.890648</c:v>
                </c:pt>
                <c:pt idx="1462">
                  <c:v>114.176064</c:v>
                </c:pt>
                <c:pt idx="1463">
                  <c:v>115.22843899999999</c:v>
                </c:pt>
                <c:pt idx="1464">
                  <c:v>115.852745</c:v>
                </c:pt>
                <c:pt idx="1465">
                  <c:v>113.71228000000001</c:v>
                </c:pt>
                <c:pt idx="1466">
                  <c:v>114.470367</c:v>
                </c:pt>
                <c:pt idx="1467">
                  <c:v>115.21060900000001</c:v>
                </c:pt>
                <c:pt idx="1468">
                  <c:v>115.157089</c:v>
                </c:pt>
                <c:pt idx="1469">
                  <c:v>118.474823</c:v>
                </c:pt>
                <c:pt idx="1470">
                  <c:v>117.761337</c:v>
                </c:pt>
                <c:pt idx="1471">
                  <c:v>117.01217699999999</c:v>
                </c:pt>
                <c:pt idx="1472">
                  <c:v>116.147049</c:v>
                </c:pt>
                <c:pt idx="1473">
                  <c:v>116.31652099999999</c:v>
                </c:pt>
                <c:pt idx="1474">
                  <c:v>116.798126</c:v>
                </c:pt>
                <c:pt idx="1475">
                  <c:v>117.21729999999999</c:v>
                </c:pt>
                <c:pt idx="1476">
                  <c:v>118.61751599999999</c:v>
                </c:pt>
                <c:pt idx="1477">
                  <c:v>117.707832</c:v>
                </c:pt>
                <c:pt idx="1478">
                  <c:v>117.14595799999999</c:v>
                </c:pt>
                <c:pt idx="1479">
                  <c:v>117.074608</c:v>
                </c:pt>
                <c:pt idx="1480">
                  <c:v>116.798126</c:v>
                </c:pt>
                <c:pt idx="1481">
                  <c:v>120.34773300000001</c:v>
                </c:pt>
                <c:pt idx="1482">
                  <c:v>120.249641</c:v>
                </c:pt>
                <c:pt idx="1483">
                  <c:v>120.240723</c:v>
                </c:pt>
                <c:pt idx="1484">
                  <c:v>121.239586</c:v>
                </c:pt>
                <c:pt idx="1485">
                  <c:v>121.68551600000001</c:v>
                </c:pt>
                <c:pt idx="1486">
                  <c:v>123.139259</c:v>
                </c:pt>
                <c:pt idx="1487">
                  <c:v>123.193123</c:v>
                </c:pt>
                <c:pt idx="1488">
                  <c:v>123.184166</c:v>
                </c:pt>
                <c:pt idx="1489">
                  <c:v>123.705009</c:v>
                </c:pt>
                <c:pt idx="1490">
                  <c:v>123.471535</c:v>
                </c:pt>
                <c:pt idx="1491">
                  <c:v>123.35482</c:v>
                </c:pt>
                <c:pt idx="1492">
                  <c:v>123.175201</c:v>
                </c:pt>
                <c:pt idx="1493">
                  <c:v>125.16883900000001</c:v>
                </c:pt>
                <c:pt idx="1494">
                  <c:v>125.330467</c:v>
                </c:pt>
                <c:pt idx="1495">
                  <c:v>126.066872</c:v>
                </c:pt>
                <c:pt idx="1496">
                  <c:v>126.174622</c:v>
                </c:pt>
                <c:pt idx="1497">
                  <c:v>125.716644</c:v>
                </c:pt>
                <c:pt idx="1498">
                  <c:v>126.605682</c:v>
                </c:pt>
                <c:pt idx="1499">
                  <c:v>126.928978</c:v>
                </c:pt>
                <c:pt idx="1500">
                  <c:v>126.96489</c:v>
                </c:pt>
                <c:pt idx="1501">
                  <c:v>127.33309199999999</c:v>
                </c:pt>
                <c:pt idx="1502">
                  <c:v>128.92263800000001</c:v>
                </c:pt>
                <c:pt idx="1503">
                  <c:v>128.59037799999999</c:v>
                </c:pt>
                <c:pt idx="1504">
                  <c:v>130.530136</c:v>
                </c:pt>
                <c:pt idx="1505">
                  <c:v>131.16774000000001</c:v>
                </c:pt>
                <c:pt idx="1506">
                  <c:v>131.50895700000001</c:v>
                </c:pt>
                <c:pt idx="1507">
                  <c:v>131.05100999999999</c:v>
                </c:pt>
                <c:pt idx="1508">
                  <c:v>130.96121199999999</c:v>
                </c:pt>
                <c:pt idx="1509">
                  <c:v>130.88932800000001</c:v>
                </c:pt>
                <c:pt idx="1510">
                  <c:v>130.485229</c:v>
                </c:pt>
                <c:pt idx="1511">
                  <c:v>130.99707000000001</c:v>
                </c:pt>
                <c:pt idx="1512">
                  <c:v>131.08691400000001</c:v>
                </c:pt>
                <c:pt idx="1513">
                  <c:v>129.569199</c:v>
                </c:pt>
                <c:pt idx="1514">
                  <c:v>129.40756200000001</c:v>
                </c:pt>
                <c:pt idx="1515">
                  <c:v>130.19787600000001</c:v>
                </c:pt>
                <c:pt idx="1516">
                  <c:v>130.17991599999999</c:v>
                </c:pt>
                <c:pt idx="1517">
                  <c:v>130.56607099999999</c:v>
                </c:pt>
                <c:pt idx="1518">
                  <c:v>130.26966899999999</c:v>
                </c:pt>
                <c:pt idx="1519">
                  <c:v>130.84446700000001</c:v>
                </c:pt>
                <c:pt idx="1520">
                  <c:v>131.58085600000001</c:v>
                </c:pt>
                <c:pt idx="1521">
                  <c:v>132.020859</c:v>
                </c:pt>
                <c:pt idx="1522">
                  <c:v>133.08955399999999</c:v>
                </c:pt>
                <c:pt idx="1523">
                  <c:v>133.960632</c:v>
                </c:pt>
                <c:pt idx="1524">
                  <c:v>134.05046100000001</c:v>
                </c:pt>
                <c:pt idx="1525">
                  <c:v>133.134445</c:v>
                </c:pt>
                <c:pt idx="1526">
                  <c:v>133.385895</c:v>
                </c:pt>
                <c:pt idx="1527">
                  <c:v>133.19729599999999</c:v>
                </c:pt>
                <c:pt idx="1528">
                  <c:v>133.58346599999999</c:v>
                </c:pt>
                <c:pt idx="1529">
                  <c:v>134.257034</c:v>
                </c:pt>
                <c:pt idx="1530">
                  <c:v>135.19096400000001</c:v>
                </c:pt>
                <c:pt idx="1531">
                  <c:v>135.02929700000001</c:v>
                </c:pt>
                <c:pt idx="1532">
                  <c:v>133.691238</c:v>
                </c:pt>
                <c:pt idx="1533">
                  <c:v>134.85867300000001</c:v>
                </c:pt>
                <c:pt idx="1534">
                  <c:v>136.14288300000001</c:v>
                </c:pt>
                <c:pt idx="1535">
                  <c:v>138.28921500000001</c:v>
                </c:pt>
                <c:pt idx="1536">
                  <c:v>137.87608299999999</c:v>
                </c:pt>
                <c:pt idx="1537">
                  <c:v>136.40335099999999</c:v>
                </c:pt>
                <c:pt idx="1538">
                  <c:v>136.376373</c:v>
                </c:pt>
                <c:pt idx="1539">
                  <c:v>136.49311800000001</c:v>
                </c:pt>
                <c:pt idx="1540">
                  <c:v>135.68487500000001</c:v>
                </c:pt>
                <c:pt idx="1541">
                  <c:v>134.786835</c:v>
                </c:pt>
                <c:pt idx="1542">
                  <c:v>134.82278400000001</c:v>
                </c:pt>
                <c:pt idx="1543">
                  <c:v>133.933716</c:v>
                </c:pt>
                <c:pt idx="1544">
                  <c:v>133.754074</c:v>
                </c:pt>
                <c:pt idx="1545">
                  <c:v>133.24220299999999</c:v>
                </c:pt>
                <c:pt idx="1546">
                  <c:v>134.643112</c:v>
                </c:pt>
                <c:pt idx="1547">
                  <c:v>131.868607</c:v>
                </c:pt>
                <c:pt idx="1548">
                  <c:v>130.72984299999999</c:v>
                </c:pt>
                <c:pt idx="1549">
                  <c:v>129.853195</c:v>
                </c:pt>
                <c:pt idx="1550">
                  <c:v>125.73200199999999</c:v>
                </c:pt>
                <c:pt idx="1551">
                  <c:v>121.538528</c:v>
                </c:pt>
                <c:pt idx="1552">
                  <c:v>126.54540299999999</c:v>
                </c:pt>
                <c:pt idx="1553">
                  <c:v>122.541718</c:v>
                </c:pt>
                <c:pt idx="1554">
                  <c:v>129.67240899999999</c:v>
                </c:pt>
                <c:pt idx="1555">
                  <c:v>128.343918</c:v>
                </c:pt>
                <c:pt idx="1556">
                  <c:v>128.36196899999999</c:v>
                </c:pt>
                <c:pt idx="1557">
                  <c:v>123.30991400000001</c:v>
                </c:pt>
                <c:pt idx="1558">
                  <c:v>128.009491</c:v>
                </c:pt>
                <c:pt idx="1559">
                  <c:v>119.11644699999999</c:v>
                </c:pt>
                <c:pt idx="1560">
                  <c:v>113.34137</c:v>
                </c:pt>
                <c:pt idx="1561">
                  <c:v>121.366806</c:v>
                </c:pt>
                <c:pt idx="1562">
                  <c:v>114.895836</c:v>
                </c:pt>
                <c:pt idx="1563">
                  <c:v>123.44549600000001</c:v>
                </c:pt>
                <c:pt idx="1564">
                  <c:v>121.972359</c:v>
                </c:pt>
                <c:pt idx="1565">
                  <c:v>114.823547</c:v>
                </c:pt>
                <c:pt idx="1566">
                  <c:v>108.352592</c:v>
                </c:pt>
                <c:pt idx="1567">
                  <c:v>100.44461099999999</c:v>
                </c:pt>
                <c:pt idx="1568">
                  <c:v>107.71090700000001</c:v>
                </c:pt>
                <c:pt idx="1569">
                  <c:v>107.90973700000001</c:v>
                </c:pt>
                <c:pt idx="1570">
                  <c:v>114.389732</c:v>
                </c:pt>
                <c:pt idx="1571">
                  <c:v>111.307907</c:v>
                </c:pt>
                <c:pt idx="1572">
                  <c:v>120.20998400000001</c:v>
                </c:pt>
                <c:pt idx="1573">
                  <c:v>118.510918</c:v>
                </c:pt>
                <c:pt idx="1574">
                  <c:v>116.414169</c:v>
                </c:pt>
                <c:pt idx="1575">
                  <c:v>120.33652499999999</c:v>
                </c:pt>
                <c:pt idx="1576">
                  <c:v>121.25836200000001</c:v>
                </c:pt>
                <c:pt idx="1577">
                  <c:v>126.310402</c:v>
                </c:pt>
                <c:pt idx="1578">
                  <c:v>124.249832</c:v>
                </c:pt>
                <c:pt idx="1579">
                  <c:v>129.47361799999999</c:v>
                </c:pt>
                <c:pt idx="1580">
                  <c:v>127.63896200000001</c:v>
                </c:pt>
                <c:pt idx="1581">
                  <c:v>126.31946600000001</c:v>
                </c:pt>
                <c:pt idx="1582">
                  <c:v>131.977036</c:v>
                </c:pt>
                <c:pt idx="1583">
                  <c:v>133.45017999999999</c:v>
                </c:pt>
                <c:pt idx="1584">
                  <c:v>135.26676900000001</c:v>
                </c:pt>
                <c:pt idx="1585">
                  <c:v>137.39059399999999</c:v>
                </c:pt>
                <c:pt idx="1586">
                  <c:v>137.074265</c:v>
                </c:pt>
                <c:pt idx="1587">
                  <c:v>135.275803</c:v>
                </c:pt>
                <c:pt idx="1588">
                  <c:v>138.26724200000001</c:v>
                </c:pt>
                <c:pt idx="1589">
                  <c:v>140.54473899999999</c:v>
                </c:pt>
                <c:pt idx="1590">
                  <c:v>139.957291</c:v>
                </c:pt>
                <c:pt idx="1591">
                  <c:v>139.44216900000001</c:v>
                </c:pt>
                <c:pt idx="1592">
                  <c:v>136.82122799999999</c:v>
                </c:pt>
                <c:pt idx="1593">
                  <c:v>135.78190599999999</c:v>
                </c:pt>
                <c:pt idx="1594">
                  <c:v>135.601135</c:v>
                </c:pt>
                <c:pt idx="1595">
                  <c:v>134.01956200000001</c:v>
                </c:pt>
                <c:pt idx="1596">
                  <c:v>134.00147999999999</c:v>
                </c:pt>
                <c:pt idx="1597">
                  <c:v>135.113113</c:v>
                </c:pt>
                <c:pt idx="1598">
                  <c:v>133.829758</c:v>
                </c:pt>
                <c:pt idx="1599">
                  <c:v>133.38691700000001</c:v>
                </c:pt>
                <c:pt idx="1600">
                  <c:v>134.39012099999999</c:v>
                </c:pt>
                <c:pt idx="1601">
                  <c:v>134.76063500000001</c:v>
                </c:pt>
                <c:pt idx="1602">
                  <c:v>132.980255</c:v>
                </c:pt>
                <c:pt idx="1603">
                  <c:v>132.971161</c:v>
                </c:pt>
                <c:pt idx="1604">
                  <c:v>133.43208300000001</c:v>
                </c:pt>
                <c:pt idx="1605">
                  <c:v>135.96264600000001</c:v>
                </c:pt>
                <c:pt idx="1606">
                  <c:v>136.03497300000001</c:v>
                </c:pt>
                <c:pt idx="1607">
                  <c:v>134.67932099999999</c:v>
                </c:pt>
                <c:pt idx="1608">
                  <c:v>133.46824599999999</c:v>
                </c:pt>
                <c:pt idx="1609">
                  <c:v>132.59162900000001</c:v>
                </c:pt>
                <c:pt idx="1610">
                  <c:v>131.38124099999999</c:v>
                </c:pt>
                <c:pt idx="1611">
                  <c:v>131.55418399999999</c:v>
                </c:pt>
                <c:pt idx="1612">
                  <c:v>131.85449199999999</c:v>
                </c:pt>
                <c:pt idx="1613">
                  <c:v>133.74737500000001</c:v>
                </c:pt>
                <c:pt idx="1614">
                  <c:v>135.367188</c:v>
                </c:pt>
                <c:pt idx="1615">
                  <c:v>133.94752500000001</c:v>
                </c:pt>
                <c:pt idx="1616">
                  <c:v>134.91220100000001</c:v>
                </c:pt>
                <c:pt idx="1617">
                  <c:v>135.276184</c:v>
                </c:pt>
                <c:pt idx="1618">
                  <c:v>133.52894599999999</c:v>
                </c:pt>
                <c:pt idx="1619">
                  <c:v>134.04763800000001</c:v>
                </c:pt>
                <c:pt idx="1620">
                  <c:v>133.56532300000001</c:v>
                </c:pt>
                <c:pt idx="1621">
                  <c:v>132.828217</c:v>
                </c:pt>
                <c:pt idx="1622">
                  <c:v>134.502701</c:v>
                </c:pt>
                <c:pt idx="1623">
                  <c:v>128.196136</c:v>
                </c:pt>
                <c:pt idx="1624">
                  <c:v>129.36097699999999</c:v>
                </c:pt>
                <c:pt idx="1625">
                  <c:v>128.54191599999999</c:v>
                </c:pt>
                <c:pt idx="1626">
                  <c:v>131.463165</c:v>
                </c:pt>
                <c:pt idx="1627">
                  <c:v>131.06277499999999</c:v>
                </c:pt>
                <c:pt idx="1628">
                  <c:v>130.507645</c:v>
                </c:pt>
                <c:pt idx="1629">
                  <c:v>130.88983200000001</c:v>
                </c:pt>
                <c:pt idx="1630">
                  <c:v>130.48940999999999</c:v>
                </c:pt>
                <c:pt idx="1631">
                  <c:v>130.00709499999999</c:v>
                </c:pt>
                <c:pt idx="1632">
                  <c:v>127.240623</c:v>
                </c:pt>
                <c:pt idx="1633">
                  <c:v>127.104111</c:v>
                </c:pt>
                <c:pt idx="1634">
                  <c:v>125.411438</c:v>
                </c:pt>
                <c:pt idx="1635">
                  <c:v>126.530777</c:v>
                </c:pt>
                <c:pt idx="1636">
                  <c:v>127.977745</c:v>
                </c:pt>
                <c:pt idx="1637">
                  <c:v>127.750229</c:v>
                </c:pt>
                <c:pt idx="1638">
                  <c:v>128.28715500000001</c:v>
                </c:pt>
                <c:pt idx="1639">
                  <c:v>130.11630199999999</c:v>
                </c:pt>
                <c:pt idx="1640">
                  <c:v>129.99803199999999</c:v>
                </c:pt>
                <c:pt idx="1641">
                  <c:v>130.380234</c:v>
                </c:pt>
                <c:pt idx="1642">
                  <c:v>129.67041</c:v>
                </c:pt>
                <c:pt idx="1643">
                  <c:v>129.56120300000001</c:v>
                </c:pt>
                <c:pt idx="1644">
                  <c:v>132.14572100000001</c:v>
                </c:pt>
                <c:pt idx="1645">
                  <c:v>134.61184700000001</c:v>
                </c:pt>
                <c:pt idx="1646">
                  <c:v>134.92129499999999</c:v>
                </c:pt>
                <c:pt idx="1647">
                  <c:v>135.82221999999999</c:v>
                </c:pt>
                <c:pt idx="1648">
                  <c:v>135.91325399999999</c:v>
                </c:pt>
                <c:pt idx="1649">
                  <c:v>136.140717</c:v>
                </c:pt>
                <c:pt idx="1650">
                  <c:v>136.26812699999999</c:v>
                </c:pt>
                <c:pt idx="1651">
                  <c:v>136.513824</c:v>
                </c:pt>
                <c:pt idx="1652">
                  <c:v>136.14979600000001</c:v>
                </c:pt>
                <c:pt idx="1653">
                  <c:v>134.793869</c:v>
                </c:pt>
                <c:pt idx="1654">
                  <c:v>133.9384</c:v>
                </c:pt>
                <c:pt idx="1655">
                  <c:v>133.61994899999999</c:v>
                </c:pt>
                <c:pt idx="1656">
                  <c:v>133.35601800000001</c:v>
                </c:pt>
                <c:pt idx="1657">
                  <c:v>133.62901299999999</c:v>
                </c:pt>
                <c:pt idx="1658">
                  <c:v>132.64619400000001</c:v>
                </c:pt>
                <c:pt idx="1659">
                  <c:v>134.093155</c:v>
                </c:pt>
                <c:pt idx="1660">
                  <c:v>133.97485399999999</c:v>
                </c:pt>
                <c:pt idx="1661">
                  <c:v>135.048676</c:v>
                </c:pt>
                <c:pt idx="1662">
                  <c:v>134.27516199999999</c:v>
                </c:pt>
                <c:pt idx="1663">
                  <c:v>135.23071300000001</c:v>
                </c:pt>
                <c:pt idx="1664">
                  <c:v>134.71196</c:v>
                </c:pt>
                <c:pt idx="1665">
                  <c:v>133.74737500000001</c:v>
                </c:pt>
                <c:pt idx="1666">
                  <c:v>136.19534300000001</c:v>
                </c:pt>
                <c:pt idx="1667">
                  <c:v>134.684662</c:v>
                </c:pt>
                <c:pt idx="1668">
                  <c:v>134.90309099999999</c:v>
                </c:pt>
                <c:pt idx="1669">
                  <c:v>135.58561700000001</c:v>
                </c:pt>
                <c:pt idx="1670">
                  <c:v>136.58663899999999</c:v>
                </c:pt>
                <c:pt idx="1671">
                  <c:v>136.85966500000001</c:v>
                </c:pt>
                <c:pt idx="1672">
                  <c:v>137.796967</c:v>
                </c:pt>
                <c:pt idx="1673">
                  <c:v>139.016434</c:v>
                </c:pt>
                <c:pt idx="1674">
                  <c:v>139.38284300000001</c:v>
                </c:pt>
                <c:pt idx="1675">
                  <c:v>139.30043000000001</c:v>
                </c:pt>
                <c:pt idx="1676">
                  <c:v>139.520264</c:v>
                </c:pt>
                <c:pt idx="1677">
                  <c:v>140.14321899999999</c:v>
                </c:pt>
                <c:pt idx="1678">
                  <c:v>140.747818</c:v>
                </c:pt>
                <c:pt idx="1679">
                  <c:v>140.53715500000001</c:v>
                </c:pt>
                <c:pt idx="1680">
                  <c:v>138.80571</c:v>
                </c:pt>
                <c:pt idx="1681">
                  <c:v>140.92188999999999</c:v>
                </c:pt>
                <c:pt idx="1682">
                  <c:v>137.00103799999999</c:v>
                </c:pt>
                <c:pt idx="1683">
                  <c:v>136.12158199999999</c:v>
                </c:pt>
                <c:pt idx="1684">
                  <c:v>134.90315200000001</c:v>
                </c:pt>
                <c:pt idx="1685">
                  <c:v>137.138443</c:v>
                </c:pt>
                <c:pt idx="1686">
                  <c:v>134.58256499999999</c:v>
                </c:pt>
                <c:pt idx="1687">
                  <c:v>135.379547</c:v>
                </c:pt>
                <c:pt idx="1688">
                  <c:v>135.90173300000001</c:v>
                </c:pt>
                <c:pt idx="1689">
                  <c:v>136.39640800000001</c:v>
                </c:pt>
                <c:pt idx="1690">
                  <c:v>135.94752500000001</c:v>
                </c:pt>
                <c:pt idx="1691">
                  <c:v>134.82074</c:v>
                </c:pt>
                <c:pt idx="1692">
                  <c:v>136.66207900000001</c:v>
                </c:pt>
                <c:pt idx="1693">
                  <c:v>132.92443800000001</c:v>
                </c:pt>
                <c:pt idx="1694">
                  <c:v>132.109116</c:v>
                </c:pt>
                <c:pt idx="1695">
                  <c:v>132.319839</c:v>
                </c:pt>
                <c:pt idx="1696">
                  <c:v>132.530518</c:v>
                </c:pt>
                <c:pt idx="1697">
                  <c:v>133.43743900000001</c:v>
                </c:pt>
                <c:pt idx="1698">
                  <c:v>134.76577800000001</c:v>
                </c:pt>
                <c:pt idx="1699">
                  <c:v>134.719955</c:v>
                </c:pt>
                <c:pt idx="1700">
                  <c:v>136.387238</c:v>
                </c:pt>
                <c:pt idx="1701">
                  <c:v>134.95815999999999</c:v>
                </c:pt>
                <c:pt idx="1702">
                  <c:v>133.96878100000001</c:v>
                </c:pt>
                <c:pt idx="1703">
                  <c:v>135.791763</c:v>
                </c:pt>
                <c:pt idx="1704">
                  <c:v>133.98710600000001</c:v>
                </c:pt>
                <c:pt idx="1705">
                  <c:v>135.471191</c:v>
                </c:pt>
                <c:pt idx="1706">
                  <c:v>136.39640800000001</c:v>
                </c:pt>
                <c:pt idx="1707">
                  <c:v>138.301895</c:v>
                </c:pt>
                <c:pt idx="1708">
                  <c:v>139.098862</c:v>
                </c:pt>
                <c:pt idx="1709">
                  <c:v>135.91091900000001</c:v>
                </c:pt>
                <c:pt idx="1710">
                  <c:v>135.67271400000001</c:v>
                </c:pt>
                <c:pt idx="1711">
                  <c:v>134.839066</c:v>
                </c:pt>
                <c:pt idx="1712">
                  <c:v>135.67271400000001</c:v>
                </c:pt>
                <c:pt idx="1713">
                  <c:v>132.2099</c:v>
                </c:pt>
                <c:pt idx="1714">
                  <c:v>132.420593</c:v>
                </c:pt>
                <c:pt idx="1715">
                  <c:v>131.8526</c:v>
                </c:pt>
                <c:pt idx="1716">
                  <c:v>132.90609699999999</c:v>
                </c:pt>
                <c:pt idx="1717">
                  <c:v>133.05268899999999</c:v>
                </c:pt>
                <c:pt idx="1718">
                  <c:v>131.889252</c:v>
                </c:pt>
                <c:pt idx="1719">
                  <c:v>131.13807700000001</c:v>
                </c:pt>
                <c:pt idx="1720">
                  <c:v>126.750023</c:v>
                </c:pt>
                <c:pt idx="1721">
                  <c:v>125.678185</c:v>
                </c:pt>
                <c:pt idx="1722">
                  <c:v>125.60489699999999</c:v>
                </c:pt>
                <c:pt idx="1723">
                  <c:v>127.05229199999999</c:v>
                </c:pt>
                <c:pt idx="1724">
                  <c:v>126.878265</c:v>
                </c:pt>
                <c:pt idx="1725">
                  <c:v>127.702713</c:v>
                </c:pt>
                <c:pt idx="1726">
                  <c:v>128.032532</c:v>
                </c:pt>
                <c:pt idx="1727">
                  <c:v>130.31359900000001</c:v>
                </c:pt>
                <c:pt idx="1728">
                  <c:v>133.822205</c:v>
                </c:pt>
                <c:pt idx="1729">
                  <c:v>135.837616</c:v>
                </c:pt>
                <c:pt idx="1730">
                  <c:v>135.397919</c:v>
                </c:pt>
                <c:pt idx="1731">
                  <c:v>135.85592700000001</c:v>
                </c:pt>
                <c:pt idx="1732">
                  <c:v>137.32165499999999</c:v>
                </c:pt>
                <c:pt idx="1733">
                  <c:v>138.19193999999999</c:v>
                </c:pt>
                <c:pt idx="1734">
                  <c:v>136.81785600000001</c:v>
                </c:pt>
                <c:pt idx="1735">
                  <c:v>135.003998</c:v>
                </c:pt>
                <c:pt idx="1736">
                  <c:v>134.79325900000001</c:v>
                </c:pt>
                <c:pt idx="1737">
                  <c:v>134.07870500000001</c:v>
                </c:pt>
                <c:pt idx="1738">
                  <c:v>132.71345500000001</c:v>
                </c:pt>
                <c:pt idx="1739">
                  <c:v>132.71345500000001</c:v>
                </c:pt>
                <c:pt idx="1740">
                  <c:v>132.53822299999999</c:v>
                </c:pt>
                <c:pt idx="1741">
                  <c:v>132.833405</c:v>
                </c:pt>
                <c:pt idx="1742">
                  <c:v>133.46066300000001</c:v>
                </c:pt>
                <c:pt idx="1743">
                  <c:v>136.01586900000001</c:v>
                </c:pt>
                <c:pt idx="1744">
                  <c:v>136.65235899999999</c:v>
                </c:pt>
                <c:pt idx="1745">
                  <c:v>137.44567900000001</c:v>
                </c:pt>
                <c:pt idx="1746">
                  <c:v>138.617188</c:v>
                </c:pt>
                <c:pt idx="1747">
                  <c:v>137.418015</c:v>
                </c:pt>
                <c:pt idx="1748">
                  <c:v>139.79791299999999</c:v>
                </c:pt>
                <c:pt idx="1749">
                  <c:v>141.22775300000001</c:v>
                </c:pt>
                <c:pt idx="1750">
                  <c:v>140.44366500000001</c:v>
                </c:pt>
                <c:pt idx="1751">
                  <c:v>141.089371</c:v>
                </c:pt>
                <c:pt idx="1752">
                  <c:v>137.51023900000001</c:v>
                </c:pt>
                <c:pt idx="1753">
                  <c:v>138.89392100000001</c:v>
                </c:pt>
                <c:pt idx="1754">
                  <c:v>138.06372099999999</c:v>
                </c:pt>
                <c:pt idx="1755">
                  <c:v>141.707382</c:v>
                </c:pt>
                <c:pt idx="1756">
                  <c:v>142.528412</c:v>
                </c:pt>
                <c:pt idx="1757">
                  <c:v>141.15391500000001</c:v>
                </c:pt>
                <c:pt idx="1758">
                  <c:v>140.877182</c:v>
                </c:pt>
                <c:pt idx="1759">
                  <c:v>140.157669</c:v>
                </c:pt>
                <c:pt idx="1760">
                  <c:v>140.64657600000001</c:v>
                </c:pt>
                <c:pt idx="1761">
                  <c:v>141.31075999999999</c:v>
                </c:pt>
                <c:pt idx="1762">
                  <c:v>142.18705700000001</c:v>
                </c:pt>
                <c:pt idx="1763">
                  <c:v>143.94897499999999</c:v>
                </c:pt>
                <c:pt idx="1764">
                  <c:v>145.17585800000001</c:v>
                </c:pt>
                <c:pt idx="1765">
                  <c:v>144.36407500000001</c:v>
                </c:pt>
                <c:pt idx="1766">
                  <c:v>146.06137100000001</c:v>
                </c:pt>
                <c:pt idx="1767">
                  <c:v>147.43585200000001</c:v>
                </c:pt>
                <c:pt idx="1768">
                  <c:v>147.933975</c:v>
                </c:pt>
                <c:pt idx="1769">
                  <c:v>147.62957800000001</c:v>
                </c:pt>
                <c:pt idx="1770">
                  <c:v>147.01151999999999</c:v>
                </c:pt>
                <c:pt idx="1771">
                  <c:v>145.86767599999999</c:v>
                </c:pt>
                <c:pt idx="1772">
                  <c:v>145.646286</c:v>
                </c:pt>
                <c:pt idx="1773">
                  <c:v>148.19224500000001</c:v>
                </c:pt>
                <c:pt idx="1774">
                  <c:v>147.869415</c:v>
                </c:pt>
                <c:pt idx="1775">
                  <c:v>150.157059</c:v>
                </c:pt>
                <c:pt idx="1776">
                  <c:v>149.78808599999999</c:v>
                </c:pt>
                <c:pt idx="1777">
                  <c:v>149.18852200000001</c:v>
                </c:pt>
                <c:pt idx="1778">
                  <c:v>150.867401</c:v>
                </c:pt>
                <c:pt idx="1779">
                  <c:v>153.10893200000001</c:v>
                </c:pt>
                <c:pt idx="1780">
                  <c:v>157.259964</c:v>
                </c:pt>
                <c:pt idx="1781">
                  <c:v>154.861603</c:v>
                </c:pt>
                <c:pt idx="1782">
                  <c:v>156.042328</c:v>
                </c:pt>
                <c:pt idx="1783">
                  <c:v>150.47995</c:v>
                </c:pt>
                <c:pt idx="1784">
                  <c:v>150.09252900000001</c:v>
                </c:pt>
                <c:pt idx="1785">
                  <c:v>148.745758</c:v>
                </c:pt>
                <c:pt idx="1786">
                  <c:v>148.053909</c:v>
                </c:pt>
                <c:pt idx="1787">
                  <c:v>149.42834500000001</c:v>
                </c:pt>
                <c:pt idx="1788">
                  <c:v>151.69755599999999</c:v>
                </c:pt>
                <c:pt idx="1789">
                  <c:v>152.131134</c:v>
                </c:pt>
                <c:pt idx="1790">
                  <c:v>153.376465</c:v>
                </c:pt>
                <c:pt idx="1791">
                  <c:v>153.87458799999999</c:v>
                </c:pt>
                <c:pt idx="1792">
                  <c:v>153.18272400000001</c:v>
                </c:pt>
                <c:pt idx="1793">
                  <c:v>153.66241500000001</c:v>
                </c:pt>
                <c:pt idx="1794">
                  <c:v>152.26951600000001</c:v>
                </c:pt>
                <c:pt idx="1795">
                  <c:v>152.813751</c:v>
                </c:pt>
                <c:pt idx="1796">
                  <c:v>152.887573</c:v>
                </c:pt>
                <c:pt idx="1797">
                  <c:v>150.34158300000001</c:v>
                </c:pt>
                <c:pt idx="1798">
                  <c:v>150.248749</c:v>
                </c:pt>
                <c:pt idx="1799">
                  <c:v>148.921448</c:v>
                </c:pt>
                <c:pt idx="1800">
                  <c:v>150.917068</c:v>
                </c:pt>
                <c:pt idx="1801">
                  <c:v>151.07486</c:v>
                </c:pt>
                <c:pt idx="1802">
                  <c:v>147.083572</c:v>
                </c:pt>
                <c:pt idx="1803">
                  <c:v>147.881866</c:v>
                </c:pt>
                <c:pt idx="1804">
                  <c:v>147.603363</c:v>
                </c:pt>
                <c:pt idx="1805">
                  <c:v>145.00441000000001</c:v>
                </c:pt>
                <c:pt idx="1806">
                  <c:v>142.080536</c:v>
                </c:pt>
                <c:pt idx="1807">
                  <c:v>144.89299</c:v>
                </c:pt>
                <c:pt idx="1808">
                  <c:v>146.09965500000001</c:v>
                </c:pt>
                <c:pt idx="1809">
                  <c:v>146.37811300000001</c:v>
                </c:pt>
                <c:pt idx="1810">
                  <c:v>147.72401400000001</c:v>
                </c:pt>
                <c:pt idx="1811">
                  <c:v>147.714752</c:v>
                </c:pt>
                <c:pt idx="1812">
                  <c:v>148.14172400000001</c:v>
                </c:pt>
                <c:pt idx="1813">
                  <c:v>148.902863</c:v>
                </c:pt>
                <c:pt idx="1814">
                  <c:v>149.78465299999999</c:v>
                </c:pt>
                <c:pt idx="1815">
                  <c:v>149.227722</c:v>
                </c:pt>
                <c:pt idx="1816">
                  <c:v>148.94927999999999</c:v>
                </c:pt>
                <c:pt idx="1817">
                  <c:v>148.55012500000001</c:v>
                </c:pt>
                <c:pt idx="1818">
                  <c:v>148.977127</c:v>
                </c:pt>
                <c:pt idx="1819">
                  <c:v>148.837906</c:v>
                </c:pt>
                <c:pt idx="1820">
                  <c:v>150.28587300000001</c:v>
                </c:pt>
                <c:pt idx="1821">
                  <c:v>150.341599</c:v>
                </c:pt>
                <c:pt idx="1822">
                  <c:v>153.08904999999999</c:v>
                </c:pt>
                <c:pt idx="1823">
                  <c:v>154.11938499999999</c:v>
                </c:pt>
                <c:pt idx="1824">
                  <c:v>153.16331500000001</c:v>
                </c:pt>
                <c:pt idx="1825">
                  <c:v>152.550735</c:v>
                </c:pt>
                <c:pt idx="1826">
                  <c:v>151.139847</c:v>
                </c:pt>
                <c:pt idx="1827">
                  <c:v>151.69674699999999</c:v>
                </c:pt>
                <c:pt idx="1828">
                  <c:v>151.65962200000001</c:v>
                </c:pt>
                <c:pt idx="1829">
                  <c:v>151.863846</c:v>
                </c:pt>
                <c:pt idx="1830">
                  <c:v>151.26977500000001</c:v>
                </c:pt>
                <c:pt idx="1831">
                  <c:v>149.67327900000001</c:v>
                </c:pt>
                <c:pt idx="1832">
                  <c:v>150.03526299999999</c:v>
                </c:pt>
                <c:pt idx="1833">
                  <c:v>148.03035</c:v>
                </c:pt>
                <c:pt idx="1834">
                  <c:v>148.438751</c:v>
                </c:pt>
                <c:pt idx="1835">
                  <c:v>148.875</c:v>
                </c:pt>
                <c:pt idx="1836">
                  <c:v>150.592209</c:v>
                </c:pt>
                <c:pt idx="1837">
                  <c:v>151.00990300000001</c:v>
                </c:pt>
                <c:pt idx="1838">
                  <c:v>154.527817</c:v>
                </c:pt>
                <c:pt idx="1839">
                  <c:v>154.62991299999999</c:v>
                </c:pt>
                <c:pt idx="1840">
                  <c:v>153.32110599999999</c:v>
                </c:pt>
                <c:pt idx="1841">
                  <c:v>153.636719</c:v>
                </c:pt>
                <c:pt idx="1842">
                  <c:v>152.337234</c:v>
                </c:pt>
                <c:pt idx="1843">
                  <c:v>151.464676</c:v>
                </c:pt>
                <c:pt idx="1844">
                  <c:v>150.350876</c:v>
                </c:pt>
                <c:pt idx="1845">
                  <c:v>152.411484</c:v>
                </c:pt>
                <c:pt idx="1846">
                  <c:v>151.046997</c:v>
                </c:pt>
                <c:pt idx="1847">
                  <c:v>153.34896900000001</c:v>
                </c:pt>
                <c:pt idx="1848">
                  <c:v>155.725189</c:v>
                </c:pt>
                <c:pt idx="1849">
                  <c:v>155.075424</c:v>
                </c:pt>
                <c:pt idx="1850">
                  <c:v>155.69731100000001</c:v>
                </c:pt>
                <c:pt idx="1851">
                  <c:v>156.40278599999999</c:v>
                </c:pt>
                <c:pt idx="1852">
                  <c:v>158.04568499999999</c:v>
                </c:pt>
                <c:pt idx="1853">
                  <c:v>156.755493</c:v>
                </c:pt>
                <c:pt idx="1854">
                  <c:v>156.12429800000001</c:v>
                </c:pt>
                <c:pt idx="1855">
                  <c:v>157.757935</c:v>
                </c:pt>
                <c:pt idx="1856">
                  <c:v>157.99925200000001</c:v>
                </c:pt>
                <c:pt idx="1857">
                  <c:v>158.15708900000001</c:v>
                </c:pt>
                <c:pt idx="1858">
                  <c:v>158.21272300000001</c:v>
                </c:pt>
                <c:pt idx="1859">
                  <c:v>157.869339</c:v>
                </c:pt>
                <c:pt idx="1860">
                  <c:v>158.788239</c:v>
                </c:pt>
                <c:pt idx="1861">
                  <c:v>158.68615700000001</c:v>
                </c:pt>
                <c:pt idx="1862">
                  <c:v>159.29325900000001</c:v>
                </c:pt>
                <c:pt idx="1863">
                  <c:v>158.85427899999999</c:v>
                </c:pt>
                <c:pt idx="1864">
                  <c:v>157.910934</c:v>
                </c:pt>
                <c:pt idx="1865">
                  <c:v>157.66807600000001</c:v>
                </c:pt>
                <c:pt idx="1866">
                  <c:v>158.07904099999999</c:v>
                </c:pt>
                <c:pt idx="1867">
                  <c:v>154.604568</c:v>
                </c:pt>
                <c:pt idx="1868">
                  <c:v>155.23036200000001</c:v>
                </c:pt>
                <c:pt idx="1869">
                  <c:v>155.080917</c:v>
                </c:pt>
                <c:pt idx="1870">
                  <c:v>155.01554899999999</c:v>
                </c:pt>
                <c:pt idx="1871">
                  <c:v>153.96012899999999</c:v>
                </c:pt>
                <c:pt idx="1872">
                  <c:v>152.60581999999999</c:v>
                </c:pt>
                <c:pt idx="1873">
                  <c:v>154.660629</c:v>
                </c:pt>
                <c:pt idx="1874">
                  <c:v>156.05226099999999</c:v>
                </c:pt>
                <c:pt idx="1875">
                  <c:v>154.07221999999999</c:v>
                </c:pt>
                <c:pt idx="1876">
                  <c:v>154.45512400000001</c:v>
                </c:pt>
                <c:pt idx="1877">
                  <c:v>153.63322400000001</c:v>
                </c:pt>
                <c:pt idx="1878">
                  <c:v>153.577179</c:v>
                </c:pt>
                <c:pt idx="1879">
                  <c:v>154.31506300000001</c:v>
                </c:pt>
                <c:pt idx="1880">
                  <c:v>151.288895</c:v>
                </c:pt>
                <c:pt idx="1881">
                  <c:v>153.026138</c:v>
                </c:pt>
                <c:pt idx="1882">
                  <c:v>152.82063299999999</c:v>
                </c:pt>
                <c:pt idx="1883">
                  <c:v>151.89598100000001</c:v>
                </c:pt>
                <c:pt idx="1884">
                  <c:v>152.58712800000001</c:v>
                </c:pt>
                <c:pt idx="1885">
                  <c:v>153.37171900000001</c:v>
                </c:pt>
                <c:pt idx="1886">
                  <c:v>153.194244</c:v>
                </c:pt>
                <c:pt idx="1887">
                  <c:v>153.203598</c:v>
                </c:pt>
                <c:pt idx="1888">
                  <c:v>153.86672999999999</c:v>
                </c:pt>
                <c:pt idx="1889">
                  <c:v>155.00619499999999</c:v>
                </c:pt>
                <c:pt idx="1890">
                  <c:v>157.82685900000001</c:v>
                </c:pt>
                <c:pt idx="1891">
                  <c:v>156.88351399999999</c:v>
                </c:pt>
                <c:pt idx="1892">
                  <c:v>158.22848500000001</c:v>
                </c:pt>
                <c:pt idx="1893">
                  <c:v>157.92027300000001</c:v>
                </c:pt>
                <c:pt idx="1894">
                  <c:v>158.546066</c:v>
                </c:pt>
                <c:pt idx="1895">
                  <c:v>158.29385400000001</c:v>
                </c:pt>
                <c:pt idx="1896">
                  <c:v>158.097748</c:v>
                </c:pt>
                <c:pt idx="1897">
                  <c:v>159.171829</c:v>
                </c:pt>
                <c:pt idx="1898">
                  <c:v>157.25711100000001</c:v>
                </c:pt>
                <c:pt idx="1899">
                  <c:v>157.004974</c:v>
                </c:pt>
                <c:pt idx="1900">
                  <c:v>155.86547899999999</c:v>
                </c:pt>
                <c:pt idx="1901">
                  <c:v>157.33183299999999</c:v>
                </c:pt>
                <c:pt idx="1902">
                  <c:v>158.303223</c:v>
                </c:pt>
                <c:pt idx="1903">
                  <c:v>158.760864</c:v>
                </c:pt>
                <c:pt idx="1904">
                  <c:v>160.45137</c:v>
                </c:pt>
                <c:pt idx="1905">
                  <c:v>160.52612300000001</c:v>
                </c:pt>
                <c:pt idx="1906">
                  <c:v>161.263992</c:v>
                </c:pt>
                <c:pt idx="1907">
                  <c:v>160.815674</c:v>
                </c:pt>
                <c:pt idx="1908">
                  <c:v>160.815674</c:v>
                </c:pt>
                <c:pt idx="1909">
                  <c:v>160.83431999999999</c:v>
                </c:pt>
                <c:pt idx="1910">
                  <c:v>160.899719</c:v>
                </c:pt>
                <c:pt idx="1911">
                  <c:v>162.87979100000001</c:v>
                </c:pt>
                <c:pt idx="1912">
                  <c:v>161.917801</c:v>
                </c:pt>
                <c:pt idx="1913">
                  <c:v>162.225998</c:v>
                </c:pt>
                <c:pt idx="1914">
                  <c:v>161.68429599999999</c:v>
                </c:pt>
                <c:pt idx="1915">
                  <c:v>162.24468999999999</c:v>
                </c:pt>
                <c:pt idx="1916">
                  <c:v>162.30072000000001</c:v>
                </c:pt>
                <c:pt idx="1917">
                  <c:v>162.32875100000001</c:v>
                </c:pt>
                <c:pt idx="1918">
                  <c:v>163.63635300000001</c:v>
                </c:pt>
                <c:pt idx="1919">
                  <c:v>164.61705000000001</c:v>
                </c:pt>
                <c:pt idx="1920">
                  <c:v>166.10209699999999</c:v>
                </c:pt>
                <c:pt idx="1921">
                  <c:v>167.62449599999999</c:v>
                </c:pt>
                <c:pt idx="1922">
                  <c:v>165.49501000000001</c:v>
                </c:pt>
                <c:pt idx="1923">
                  <c:v>166.78389000000001</c:v>
                </c:pt>
                <c:pt idx="1924">
                  <c:v>167.596497</c:v>
                </c:pt>
                <c:pt idx="1925">
                  <c:v>166.87303199999999</c:v>
                </c:pt>
                <c:pt idx="1926">
                  <c:v>164.78723099999999</c:v>
                </c:pt>
                <c:pt idx="1927">
                  <c:v>163.69735700000001</c:v>
                </c:pt>
                <c:pt idx="1928">
                  <c:v>162.82359299999999</c:v>
                </c:pt>
                <c:pt idx="1929">
                  <c:v>162.475922</c:v>
                </c:pt>
                <c:pt idx="1930">
                  <c:v>163.16180399999999</c:v>
                </c:pt>
                <c:pt idx="1931">
                  <c:v>162.66387900000001</c:v>
                </c:pt>
                <c:pt idx="1932">
                  <c:v>163.23698400000001</c:v>
                </c:pt>
                <c:pt idx="1933">
                  <c:v>164.355042</c:v>
                </c:pt>
                <c:pt idx="1934">
                  <c:v>164.458405</c:v>
                </c:pt>
                <c:pt idx="1935">
                  <c:v>161.90283199999999</c:v>
                </c:pt>
                <c:pt idx="1936">
                  <c:v>161.508194</c:v>
                </c:pt>
                <c:pt idx="1937">
                  <c:v>157.90974399999999</c:v>
                </c:pt>
                <c:pt idx="1938">
                  <c:v>156.87623600000001</c:v>
                </c:pt>
                <c:pt idx="1939">
                  <c:v>155.77697800000001</c:v>
                </c:pt>
                <c:pt idx="1940">
                  <c:v>154.837433</c:v>
                </c:pt>
                <c:pt idx="1941">
                  <c:v>155.41992200000001</c:v>
                </c:pt>
                <c:pt idx="1942">
                  <c:v>155.23204000000001</c:v>
                </c:pt>
                <c:pt idx="1943">
                  <c:v>154.79045099999999</c:v>
                </c:pt>
                <c:pt idx="1944">
                  <c:v>153.90725699999999</c:v>
                </c:pt>
                <c:pt idx="1945">
                  <c:v>154.58374000000001</c:v>
                </c:pt>
                <c:pt idx="1946">
                  <c:v>154.02003500000001</c:v>
                </c:pt>
                <c:pt idx="1947">
                  <c:v>154.893799</c:v>
                </c:pt>
                <c:pt idx="1948">
                  <c:v>154.42401100000001</c:v>
                </c:pt>
                <c:pt idx="1949">
                  <c:v>153.30595400000001</c:v>
                </c:pt>
                <c:pt idx="1950">
                  <c:v>152.96772799999999</c:v>
                </c:pt>
                <c:pt idx="1951">
                  <c:v>154.10458399999999</c:v>
                </c:pt>
                <c:pt idx="1952">
                  <c:v>151.73689300000001</c:v>
                </c:pt>
                <c:pt idx="1953">
                  <c:v>150.76919599999999</c:v>
                </c:pt>
                <c:pt idx="1954">
                  <c:v>149.594742</c:v>
                </c:pt>
                <c:pt idx="1955">
                  <c:v>149.932953</c:v>
                </c:pt>
                <c:pt idx="1956">
                  <c:v>150.24302700000001</c:v>
                </c:pt>
                <c:pt idx="1957">
                  <c:v>151.586578</c:v>
                </c:pt>
                <c:pt idx="1958">
                  <c:v>151.20135500000001</c:v>
                </c:pt>
                <c:pt idx="1959">
                  <c:v>150.56246899999999</c:v>
                </c:pt>
                <c:pt idx="1960">
                  <c:v>148.15725699999999</c:v>
                </c:pt>
                <c:pt idx="1961">
                  <c:v>149.57595800000001</c:v>
                </c:pt>
                <c:pt idx="1962">
                  <c:v>150.43095400000001</c:v>
                </c:pt>
                <c:pt idx="1963">
                  <c:v>151.549026</c:v>
                </c:pt>
                <c:pt idx="1964">
                  <c:v>150.44035299999999</c:v>
                </c:pt>
                <c:pt idx="1965">
                  <c:v>153.963638</c:v>
                </c:pt>
                <c:pt idx="1966">
                  <c:v>153.87908899999999</c:v>
                </c:pt>
                <c:pt idx="1967">
                  <c:v>153.522018</c:v>
                </c:pt>
                <c:pt idx="1968">
                  <c:v>153.82270800000001</c:v>
                </c:pt>
                <c:pt idx="1969">
                  <c:v>154.160965</c:v>
                </c:pt>
                <c:pt idx="1970">
                  <c:v>155.73001099999999</c:v>
                </c:pt>
                <c:pt idx="1971">
                  <c:v>153.841476</c:v>
                </c:pt>
                <c:pt idx="1972">
                  <c:v>153.00531000000001</c:v>
                </c:pt>
                <c:pt idx="1973">
                  <c:v>153.03350800000001</c:v>
                </c:pt>
                <c:pt idx="1974">
                  <c:v>153.16502399999999</c:v>
                </c:pt>
                <c:pt idx="1975">
                  <c:v>155.579666</c:v>
                </c:pt>
                <c:pt idx="1976">
                  <c:v>155.08171100000001</c:v>
                </c:pt>
                <c:pt idx="1977">
                  <c:v>154.64952099999999</c:v>
                </c:pt>
                <c:pt idx="1978">
                  <c:v>153.550217</c:v>
                </c:pt>
                <c:pt idx="1979">
                  <c:v>153.024078</c:v>
                </c:pt>
                <c:pt idx="1980">
                  <c:v>152.68585200000001</c:v>
                </c:pt>
                <c:pt idx="1981">
                  <c:v>154.33947800000001</c:v>
                </c:pt>
                <c:pt idx="1982">
                  <c:v>153.20262099999999</c:v>
                </c:pt>
                <c:pt idx="1983">
                  <c:v>155.03471400000001</c:v>
                </c:pt>
                <c:pt idx="1984">
                  <c:v>153.634827</c:v>
                </c:pt>
                <c:pt idx="1985">
                  <c:v>152.83618200000001</c:v>
                </c:pt>
                <c:pt idx="1986">
                  <c:v>153.40931699999999</c:v>
                </c:pt>
                <c:pt idx="1987">
                  <c:v>152.582504</c:v>
                </c:pt>
                <c:pt idx="1988">
                  <c:v>153.04289199999999</c:v>
                </c:pt>
                <c:pt idx="1989">
                  <c:v>151.02853400000001</c:v>
                </c:pt>
                <c:pt idx="1990">
                  <c:v>151.96478300000001</c:v>
                </c:pt>
                <c:pt idx="1991">
                  <c:v>151.53923</c:v>
                </c:pt>
                <c:pt idx="1992">
                  <c:v>150.555679</c:v>
                </c:pt>
                <c:pt idx="1993">
                  <c:v>151.07582099999999</c:v>
                </c:pt>
                <c:pt idx="1994">
                  <c:v>147.46324200000001</c:v>
                </c:pt>
                <c:pt idx="1995">
                  <c:v>149.49650600000001</c:v>
                </c:pt>
                <c:pt idx="1996">
                  <c:v>148.56025700000001</c:v>
                </c:pt>
                <c:pt idx="1997">
                  <c:v>150.725922</c:v>
                </c:pt>
                <c:pt idx="1998">
                  <c:v>154.09260599999999</c:v>
                </c:pt>
                <c:pt idx="1999">
                  <c:v>154.489822</c:v>
                </c:pt>
                <c:pt idx="2000">
                  <c:v>155.416595</c:v>
                </c:pt>
                <c:pt idx="2001">
                  <c:v>156.89189099999999</c:v>
                </c:pt>
                <c:pt idx="2002">
                  <c:v>156.504166</c:v>
                </c:pt>
                <c:pt idx="2003">
                  <c:v>159.303436</c:v>
                </c:pt>
                <c:pt idx="2004">
                  <c:v>161.04350299999999</c:v>
                </c:pt>
                <c:pt idx="2005">
                  <c:v>161.847397</c:v>
                </c:pt>
                <c:pt idx="2006">
                  <c:v>163.61582899999999</c:v>
                </c:pt>
                <c:pt idx="2007">
                  <c:v>159.09539799999999</c:v>
                </c:pt>
                <c:pt idx="2008">
                  <c:v>158.64144899999999</c:v>
                </c:pt>
                <c:pt idx="2009">
                  <c:v>158.13076799999999</c:v>
                </c:pt>
                <c:pt idx="2010">
                  <c:v>158.81167600000001</c:v>
                </c:pt>
                <c:pt idx="2011">
                  <c:v>159.11431899999999</c:v>
                </c:pt>
                <c:pt idx="2012">
                  <c:v>160.45721399999999</c:v>
                </c:pt>
                <c:pt idx="2013">
                  <c:v>161.100281</c:v>
                </c:pt>
                <c:pt idx="2014">
                  <c:v>162.23509200000001</c:v>
                </c:pt>
                <c:pt idx="2015">
                  <c:v>162.95384200000001</c:v>
                </c:pt>
                <c:pt idx="2016">
                  <c:v>161.78117399999999</c:v>
                </c:pt>
                <c:pt idx="2017">
                  <c:v>162.225662</c:v>
                </c:pt>
                <c:pt idx="2018">
                  <c:v>161.79061899999999</c:v>
                </c:pt>
                <c:pt idx="2019">
                  <c:v>162.86874399999999</c:v>
                </c:pt>
                <c:pt idx="2020">
                  <c:v>162.31075999999999</c:v>
                </c:pt>
                <c:pt idx="2021">
                  <c:v>164.50479100000001</c:v>
                </c:pt>
                <c:pt idx="2022">
                  <c:v>163.691498</c:v>
                </c:pt>
                <c:pt idx="2023">
                  <c:v>161.95138499999999</c:v>
                </c:pt>
                <c:pt idx="2024">
                  <c:v>160.57067900000001</c:v>
                </c:pt>
                <c:pt idx="2025">
                  <c:v>159.596588</c:v>
                </c:pt>
                <c:pt idx="2026">
                  <c:v>158.72657799999999</c:v>
                </c:pt>
                <c:pt idx="2027">
                  <c:v>158.026749</c:v>
                </c:pt>
                <c:pt idx="2028">
                  <c:v>157.53497300000001</c:v>
                </c:pt>
                <c:pt idx="2029">
                  <c:v>156.27719099999999</c:v>
                </c:pt>
                <c:pt idx="2030">
                  <c:v>155.91781599999999</c:v>
                </c:pt>
                <c:pt idx="2031">
                  <c:v>154.12098700000001</c:v>
                </c:pt>
                <c:pt idx="2032">
                  <c:v>158.52796900000001</c:v>
                </c:pt>
                <c:pt idx="2033">
                  <c:v>159.237244</c:v>
                </c:pt>
                <c:pt idx="2034">
                  <c:v>161.327225</c:v>
                </c:pt>
                <c:pt idx="2035">
                  <c:v>162.46206699999999</c:v>
                </c:pt>
                <c:pt idx="2036">
                  <c:v>162.93490600000001</c:v>
                </c:pt>
                <c:pt idx="2037">
                  <c:v>161.60150100000001</c:v>
                </c:pt>
                <c:pt idx="2038">
                  <c:v>163.38887</c:v>
                </c:pt>
                <c:pt idx="2039">
                  <c:v>163.37939499999999</c:v>
                </c:pt>
                <c:pt idx="2040">
                  <c:v>162.31075999999999</c:v>
                </c:pt>
                <c:pt idx="2041">
                  <c:v>161.77172899999999</c:v>
                </c:pt>
                <c:pt idx="2042">
                  <c:v>162.19729599999999</c:v>
                </c:pt>
                <c:pt idx="2043">
                  <c:v>162.17837499999999</c:v>
                </c:pt>
                <c:pt idx="2044">
                  <c:v>160.22074900000001</c:v>
                </c:pt>
                <c:pt idx="2045">
                  <c:v>158.60363799999999</c:v>
                </c:pt>
                <c:pt idx="2046">
                  <c:v>156.60820000000001</c:v>
                </c:pt>
                <c:pt idx="2047">
                  <c:v>158.22532699999999</c:v>
                </c:pt>
                <c:pt idx="2048">
                  <c:v>158.13076799999999</c:v>
                </c:pt>
                <c:pt idx="2049">
                  <c:v>157.16615300000001</c:v>
                </c:pt>
                <c:pt idx="2050">
                  <c:v>155.481506</c:v>
                </c:pt>
                <c:pt idx="2051">
                  <c:v>153.36857599999999</c:v>
                </c:pt>
                <c:pt idx="2052">
                  <c:v>153.44473300000001</c:v>
                </c:pt>
                <c:pt idx="2053">
                  <c:v>150.51326</c:v>
                </c:pt>
                <c:pt idx="2054">
                  <c:v>157.994202</c:v>
                </c:pt>
                <c:pt idx="2055">
                  <c:v>156.633163</c:v>
                </c:pt>
                <c:pt idx="2056">
                  <c:v>156.09065200000001</c:v>
                </c:pt>
                <c:pt idx="2057">
                  <c:v>158.03225699999999</c:v>
                </c:pt>
                <c:pt idx="2058">
                  <c:v>160.35458399999999</c:v>
                </c:pt>
                <c:pt idx="2059">
                  <c:v>161.30633499999999</c:v>
                </c:pt>
                <c:pt idx="2060">
                  <c:v>163.90469400000001</c:v>
                </c:pt>
                <c:pt idx="2061">
                  <c:v>160.58300800000001</c:v>
                </c:pt>
                <c:pt idx="2062">
                  <c:v>161.19215399999999</c:v>
                </c:pt>
                <c:pt idx="2063">
                  <c:v>161.477676</c:v>
                </c:pt>
                <c:pt idx="2064">
                  <c:v>161.18263200000001</c:v>
                </c:pt>
                <c:pt idx="2065">
                  <c:v>163.409775</c:v>
                </c:pt>
                <c:pt idx="2066">
                  <c:v>167.64515700000001</c:v>
                </c:pt>
                <c:pt idx="2067">
                  <c:v>166.10327100000001</c:v>
                </c:pt>
                <c:pt idx="2068">
                  <c:v>168.27333100000001</c:v>
                </c:pt>
                <c:pt idx="2069">
                  <c:v>166.407837</c:v>
                </c:pt>
                <c:pt idx="2070">
                  <c:v>167.35012800000001</c:v>
                </c:pt>
                <c:pt idx="2071">
                  <c:v>166.56012000000001</c:v>
                </c:pt>
                <c:pt idx="2072">
                  <c:v>165.93197599999999</c:v>
                </c:pt>
                <c:pt idx="2073">
                  <c:v>166.788544</c:v>
                </c:pt>
                <c:pt idx="2074">
                  <c:v>168.38752700000001</c:v>
                </c:pt>
                <c:pt idx="2075">
                  <c:v>169.25366199999999</c:v>
                </c:pt>
                <c:pt idx="2076">
                  <c:v>169.16799900000001</c:v>
                </c:pt>
                <c:pt idx="2077">
                  <c:v>170.928787</c:v>
                </c:pt>
                <c:pt idx="2078">
                  <c:v>168.68258700000001</c:v>
                </c:pt>
                <c:pt idx="2079">
                  <c:v>169.59629799999999</c:v>
                </c:pt>
                <c:pt idx="2080">
                  <c:v>167.95924400000001</c:v>
                </c:pt>
                <c:pt idx="2081">
                  <c:v>169.04425000000001</c:v>
                </c:pt>
                <c:pt idx="2082">
                  <c:v>173.44143700000001</c:v>
                </c:pt>
                <c:pt idx="2083">
                  <c:v>172.99409499999999</c:v>
                </c:pt>
                <c:pt idx="2084">
                  <c:v>173.336761</c:v>
                </c:pt>
                <c:pt idx="2085">
                  <c:v>171.166718</c:v>
                </c:pt>
                <c:pt idx="2086">
                  <c:v>171.22383099999999</c:v>
                </c:pt>
                <c:pt idx="2087">
                  <c:v>171.94717399999999</c:v>
                </c:pt>
                <c:pt idx="2088">
                  <c:v>171.22383099999999</c:v>
                </c:pt>
                <c:pt idx="2089">
                  <c:v>169.091858</c:v>
                </c:pt>
                <c:pt idx="2090">
                  <c:v>174.25045800000001</c:v>
                </c:pt>
                <c:pt idx="2091">
                  <c:v>175.02139299999999</c:v>
                </c:pt>
                <c:pt idx="2092">
                  <c:v>174.51693700000001</c:v>
                </c:pt>
                <c:pt idx="2093">
                  <c:v>172.784729</c:v>
                </c:pt>
                <c:pt idx="2094">
                  <c:v>177.039154</c:v>
                </c:pt>
                <c:pt idx="2095">
                  <c:v>175.77328499999999</c:v>
                </c:pt>
                <c:pt idx="2096">
                  <c:v>173.317734</c:v>
                </c:pt>
                <c:pt idx="2097">
                  <c:v>174.61213699999999</c:v>
                </c:pt>
                <c:pt idx="2098">
                  <c:v>171.75683599999999</c:v>
                </c:pt>
                <c:pt idx="2099">
                  <c:v>170.024597</c:v>
                </c:pt>
                <c:pt idx="2100">
                  <c:v>169.69146699999999</c:v>
                </c:pt>
                <c:pt idx="2101">
                  <c:v>171.509354</c:v>
                </c:pt>
                <c:pt idx="2102">
                  <c:v>168.23524499999999</c:v>
                </c:pt>
                <c:pt idx="2103">
                  <c:v>167.864059</c:v>
                </c:pt>
                <c:pt idx="2104">
                  <c:v>168.777771</c:v>
                </c:pt>
                <c:pt idx="2105">
                  <c:v>168.54933199999999</c:v>
                </c:pt>
                <c:pt idx="2106">
                  <c:v>167.63563500000001</c:v>
                </c:pt>
                <c:pt idx="2107">
                  <c:v>169.291718</c:v>
                </c:pt>
                <c:pt idx="2108">
                  <c:v>168.320908</c:v>
                </c:pt>
                <c:pt idx="2109">
                  <c:v>169.49160800000001</c:v>
                </c:pt>
                <c:pt idx="2110">
                  <c:v>170.195908</c:v>
                </c:pt>
                <c:pt idx="2111">
                  <c:v>167.03604100000001</c:v>
                </c:pt>
                <c:pt idx="2112">
                  <c:v>165.551254</c:v>
                </c:pt>
                <c:pt idx="2113">
                  <c:v>168.44464099999999</c:v>
                </c:pt>
                <c:pt idx="2114">
                  <c:v>171.88346899999999</c:v>
                </c:pt>
                <c:pt idx="2115">
                  <c:v>173.76092499999999</c:v>
                </c:pt>
                <c:pt idx="2116">
                  <c:v>172.05586199999999</c:v>
                </c:pt>
                <c:pt idx="2117">
                  <c:v>171.90261799999999</c:v>
                </c:pt>
                <c:pt idx="2118">
                  <c:v>173.463989</c:v>
                </c:pt>
                <c:pt idx="2119">
                  <c:v>171.96968100000001</c:v>
                </c:pt>
                <c:pt idx="2120">
                  <c:v>170.22633400000001</c:v>
                </c:pt>
                <c:pt idx="2121">
                  <c:v>169.689896</c:v>
                </c:pt>
                <c:pt idx="2122">
                  <c:v>168.99063100000001</c:v>
                </c:pt>
                <c:pt idx="2123">
                  <c:v>168.97148100000001</c:v>
                </c:pt>
                <c:pt idx="2124">
                  <c:v>170.82977299999999</c:v>
                </c:pt>
                <c:pt idx="2125">
                  <c:v>169.814438</c:v>
                </c:pt>
                <c:pt idx="2126">
                  <c:v>166.39477500000001</c:v>
                </c:pt>
                <c:pt idx="2127">
                  <c:v>165.28362999999999</c:v>
                </c:pt>
                <c:pt idx="2128">
                  <c:v>163.61689799999999</c:v>
                </c:pt>
                <c:pt idx="2129">
                  <c:v>161.10723899999999</c:v>
                </c:pt>
                <c:pt idx="2130">
                  <c:v>162.831436</c:v>
                </c:pt>
                <c:pt idx="2131">
                  <c:v>162.91764800000001</c:v>
                </c:pt>
                <c:pt idx="2132">
                  <c:v>162.323746</c:v>
                </c:pt>
                <c:pt idx="2133">
                  <c:v>165.72425799999999</c:v>
                </c:pt>
                <c:pt idx="2134">
                  <c:v>168.339279</c:v>
                </c:pt>
                <c:pt idx="2135">
                  <c:v>172.09420800000001</c:v>
                </c:pt>
                <c:pt idx="2136">
                  <c:v>174.613449</c:v>
                </c:pt>
                <c:pt idx="2137">
                  <c:v>174.45057700000001</c:v>
                </c:pt>
                <c:pt idx="2138">
                  <c:v>169.48873900000001</c:v>
                </c:pt>
                <c:pt idx="2139">
                  <c:v>169.53663599999999</c:v>
                </c:pt>
                <c:pt idx="2140">
                  <c:v>170.034729</c:v>
                </c:pt>
                <c:pt idx="2141">
                  <c:v>171.960114</c:v>
                </c:pt>
                <c:pt idx="2142">
                  <c:v>170.638214</c:v>
                </c:pt>
                <c:pt idx="2143">
                  <c:v>170.791473</c:v>
                </c:pt>
                <c:pt idx="2144">
                  <c:v>170.983047</c:v>
                </c:pt>
                <c:pt idx="2145">
                  <c:v>170.77230800000001</c:v>
                </c:pt>
                <c:pt idx="2146">
                  <c:v>170.83938599999999</c:v>
                </c:pt>
                <c:pt idx="2147">
                  <c:v>168.44465600000001</c:v>
                </c:pt>
                <c:pt idx="2148">
                  <c:v>168.05190999999999</c:v>
                </c:pt>
                <c:pt idx="2149">
                  <c:v>168.28181499999999</c:v>
                </c:pt>
                <c:pt idx="2150">
                  <c:v>170.724411</c:v>
                </c:pt>
                <c:pt idx="2151">
                  <c:v>166.89286799999999</c:v>
                </c:pt>
                <c:pt idx="2152">
                  <c:v>164.45983899999999</c:v>
                </c:pt>
                <c:pt idx="2153">
                  <c:v>163.521118</c:v>
                </c:pt>
                <c:pt idx="2154">
                  <c:v>164.09584000000001</c:v>
                </c:pt>
                <c:pt idx="2155">
                  <c:v>164.87170399999999</c:v>
                </c:pt>
                <c:pt idx="2156">
                  <c:v>165.19740300000001</c:v>
                </c:pt>
                <c:pt idx="2157">
                  <c:v>166.36604299999999</c:v>
                </c:pt>
                <c:pt idx="2158">
                  <c:v>165.90625</c:v>
                </c:pt>
                <c:pt idx="2159">
                  <c:v>166.864136</c:v>
                </c:pt>
                <c:pt idx="2160">
                  <c:v>167.17067</c:v>
                </c:pt>
                <c:pt idx="2161">
                  <c:v>166.58634900000001</c:v>
                </c:pt>
                <c:pt idx="2162">
                  <c:v>165.63801599999999</c:v>
                </c:pt>
                <c:pt idx="2163">
                  <c:v>167.23770099999999</c:v>
                </c:pt>
                <c:pt idx="2164">
                  <c:v>164.55561800000001</c:v>
                </c:pt>
                <c:pt idx="2165">
                  <c:v>163.90426600000001</c:v>
                </c:pt>
                <c:pt idx="2166">
                  <c:v>163.03256200000001</c:v>
                </c:pt>
                <c:pt idx="2167">
                  <c:v>163.013397</c:v>
                </c:pt>
                <c:pt idx="2168">
                  <c:v>163.482788</c:v>
                </c:pt>
                <c:pt idx="2169">
                  <c:v>160.10144</c:v>
                </c:pt>
                <c:pt idx="2170">
                  <c:v>158.338943</c:v>
                </c:pt>
                <c:pt idx="2171">
                  <c:v>159.09567300000001</c:v>
                </c:pt>
                <c:pt idx="2172">
                  <c:v>160.51333600000001</c:v>
                </c:pt>
                <c:pt idx="2173">
                  <c:v>160.522919</c:v>
                </c:pt>
                <c:pt idx="2174">
                  <c:v>159.74702500000001</c:v>
                </c:pt>
                <c:pt idx="2175">
                  <c:v>162.180069</c:v>
                </c:pt>
                <c:pt idx="2176">
                  <c:v>161.61111500000001</c:v>
                </c:pt>
                <c:pt idx="2177">
                  <c:v>160.20320100000001</c:v>
                </c:pt>
                <c:pt idx="2178">
                  <c:v>159.67280600000001</c:v>
                </c:pt>
                <c:pt idx="2179">
                  <c:v>161.16751099999999</c:v>
                </c:pt>
                <c:pt idx="2180">
                  <c:v>158.409561</c:v>
                </c:pt>
                <c:pt idx="2181">
                  <c:v>157.18485999999999</c:v>
                </c:pt>
                <c:pt idx="2182">
                  <c:v>156.635178</c:v>
                </c:pt>
                <c:pt idx="2183">
                  <c:v>155.584091</c:v>
                </c:pt>
                <c:pt idx="2184">
                  <c:v>159.44137599999999</c:v>
                </c:pt>
                <c:pt idx="2185">
                  <c:v>156.934158</c:v>
                </c:pt>
                <c:pt idx="2186">
                  <c:v>157.35841400000001</c:v>
                </c:pt>
                <c:pt idx="2187">
                  <c:v>158.21669</c:v>
                </c:pt>
                <c:pt idx="2188">
                  <c:v>159.48959400000001</c:v>
                </c:pt>
                <c:pt idx="2189">
                  <c:v>159.79818700000001</c:v>
                </c:pt>
                <c:pt idx="2190">
                  <c:v>159.730682</c:v>
                </c:pt>
                <c:pt idx="2191">
                  <c:v>155.57444799999999</c:v>
                </c:pt>
                <c:pt idx="2192">
                  <c:v>158.78566000000001</c:v>
                </c:pt>
                <c:pt idx="2193">
                  <c:v>159.19065900000001</c:v>
                </c:pt>
                <c:pt idx="2194">
                  <c:v>161.620758</c:v>
                </c:pt>
                <c:pt idx="2195">
                  <c:v>160.347824</c:v>
                </c:pt>
                <c:pt idx="2196">
                  <c:v>159.08457899999999</c:v>
                </c:pt>
                <c:pt idx="2197">
                  <c:v>157.45488</c:v>
                </c:pt>
                <c:pt idx="2198">
                  <c:v>160.251419</c:v>
                </c:pt>
                <c:pt idx="2199">
                  <c:v>160.772141</c:v>
                </c:pt>
                <c:pt idx="2200">
                  <c:v>159.788544</c:v>
                </c:pt>
                <c:pt idx="2201">
                  <c:v>159.05566400000001</c:v>
                </c:pt>
                <c:pt idx="2202">
                  <c:v>160.42498800000001</c:v>
                </c:pt>
                <c:pt idx="2203">
                  <c:v>158.66027800000001</c:v>
                </c:pt>
                <c:pt idx="2204">
                  <c:v>157.532028</c:v>
                </c:pt>
                <c:pt idx="2205">
                  <c:v>157.37771599999999</c:v>
                </c:pt>
                <c:pt idx="2206">
                  <c:v>159.71137999999999</c:v>
                </c:pt>
                <c:pt idx="2207">
                  <c:v>159.21958900000001</c:v>
                </c:pt>
                <c:pt idx="2208">
                  <c:v>156.13374300000001</c:v>
                </c:pt>
                <c:pt idx="2209">
                  <c:v>154.48472599999999</c:v>
                </c:pt>
                <c:pt idx="2210">
                  <c:v>154.68725599999999</c:v>
                </c:pt>
                <c:pt idx="2211">
                  <c:v>156.92449999999999</c:v>
                </c:pt>
                <c:pt idx="2212">
                  <c:v>156.88591</c:v>
                </c:pt>
                <c:pt idx="2213">
                  <c:v>159.25814800000001</c:v>
                </c:pt>
                <c:pt idx="2214">
                  <c:v>158.59277299999999</c:v>
                </c:pt>
                <c:pt idx="2215">
                  <c:v>160.64677399999999</c:v>
                </c:pt>
                <c:pt idx="2216">
                  <c:v>160.087479</c:v>
                </c:pt>
                <c:pt idx="2217">
                  <c:v>158.81457499999999</c:v>
                </c:pt>
                <c:pt idx="2218">
                  <c:v>159.21958900000001</c:v>
                </c:pt>
                <c:pt idx="2219">
                  <c:v>162.69117700000001</c:v>
                </c:pt>
                <c:pt idx="2220">
                  <c:v>164.880157</c:v>
                </c:pt>
                <c:pt idx="2221">
                  <c:v>164.619812</c:v>
                </c:pt>
                <c:pt idx="2222">
                  <c:v>166.06629899999999</c:v>
                </c:pt>
                <c:pt idx="2223">
                  <c:v>166.16270399999999</c:v>
                </c:pt>
                <c:pt idx="2224">
                  <c:v>168.63137800000001</c:v>
                </c:pt>
                <c:pt idx="2225">
                  <c:v>167.76348899999999</c:v>
                </c:pt>
                <c:pt idx="2226">
                  <c:v>166.914886</c:v>
                </c:pt>
                <c:pt idx="2227">
                  <c:v>164.34979200000001</c:v>
                </c:pt>
                <c:pt idx="2228">
                  <c:v>164.62943999999999</c:v>
                </c:pt>
                <c:pt idx="2229">
                  <c:v>165.36234999999999</c:v>
                </c:pt>
                <c:pt idx="2230">
                  <c:v>166.808807</c:v>
                </c:pt>
                <c:pt idx="2231">
                  <c:v>167.638138</c:v>
                </c:pt>
                <c:pt idx="2232">
                  <c:v>166.29771400000001</c:v>
                </c:pt>
                <c:pt idx="2233">
                  <c:v>168.245667</c:v>
                </c:pt>
                <c:pt idx="2234">
                  <c:v>163.21189899999999</c:v>
                </c:pt>
                <c:pt idx="2235">
                  <c:v>165.77697800000001</c:v>
                </c:pt>
                <c:pt idx="2236">
                  <c:v>166.239868</c:v>
                </c:pt>
                <c:pt idx="2237">
                  <c:v>167.27169799999999</c:v>
                </c:pt>
                <c:pt idx="2238">
                  <c:v>168.62174999999999</c:v>
                </c:pt>
                <c:pt idx="2239">
                  <c:v>169.91394</c:v>
                </c:pt>
                <c:pt idx="2240">
                  <c:v>170.78743</c:v>
                </c:pt>
                <c:pt idx="2241">
                  <c:v>171.612427</c:v>
                </c:pt>
                <c:pt idx="2242">
                  <c:v>171.79679899999999</c:v>
                </c:pt>
                <c:pt idx="2243">
                  <c:v>172.02005</c:v>
                </c:pt>
                <c:pt idx="2244">
                  <c:v>172.10739100000001</c:v>
                </c:pt>
                <c:pt idx="2245">
                  <c:v>170.90391500000001</c:v>
                </c:pt>
                <c:pt idx="2246">
                  <c:v>172.75765999999999</c:v>
                </c:pt>
                <c:pt idx="2247">
                  <c:v>173.475876</c:v>
                </c:pt>
                <c:pt idx="2248">
                  <c:v>173.61174</c:v>
                </c:pt>
                <c:pt idx="2249">
                  <c:v>173.51466400000001</c:v>
                </c:pt>
                <c:pt idx="2250">
                  <c:v>170.91360499999999</c:v>
                </c:pt>
                <c:pt idx="2251">
                  <c:v>171.95208700000001</c:v>
                </c:pt>
                <c:pt idx="2252">
                  <c:v>171.981201</c:v>
                </c:pt>
                <c:pt idx="2253">
                  <c:v>170.56420900000001</c:v>
                </c:pt>
                <c:pt idx="2254">
                  <c:v>172.60235599999999</c:v>
                </c:pt>
                <c:pt idx="2255">
                  <c:v>173.932007</c:v>
                </c:pt>
                <c:pt idx="2256">
                  <c:v>174.46580499999999</c:v>
                </c:pt>
                <c:pt idx="2257">
                  <c:v>172.262665</c:v>
                </c:pt>
                <c:pt idx="2258">
                  <c:v>170.49627699999999</c:v>
                </c:pt>
                <c:pt idx="2259">
                  <c:v>170.311859</c:v>
                </c:pt>
                <c:pt idx="2260">
                  <c:v>170.49627699999999</c:v>
                </c:pt>
                <c:pt idx="2261">
                  <c:v>172.447067</c:v>
                </c:pt>
                <c:pt idx="2262">
                  <c:v>171.81622300000001</c:v>
                </c:pt>
                <c:pt idx="2263">
                  <c:v>172.25296</c:v>
                </c:pt>
                <c:pt idx="2264">
                  <c:v>172.20442199999999</c:v>
                </c:pt>
                <c:pt idx="2265">
                  <c:v>171.45710800000001</c:v>
                </c:pt>
                <c:pt idx="2266">
                  <c:v>172.330612</c:v>
                </c:pt>
                <c:pt idx="2267">
                  <c:v>171.44740300000001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9F4C-9476-493FB0B3B5CE}"/>
            </c:ext>
          </c:extLst>
        </c:ser>
        <c:ser>
          <c:idx val="1"/>
          <c:order val="1"/>
          <c:tx>
            <c:strRef>
              <c:f>'JNJ Stock &amp; BETA'!$F$1</c:f>
              <c:strCache>
                <c:ptCount val="1"/>
                <c:pt idx="0">
                  <c:v>SP500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'JNJ Stock &amp; BETA'!$F$2:$F$2519</c:f>
              <c:numCache>
                <c:formatCode>General</c:formatCode>
                <c:ptCount val="2518"/>
                <c:pt idx="0">
                  <c:v>1841.0699460000001</c:v>
                </c:pt>
                <c:pt idx="1">
                  <c:v>1848.3599850000001</c:v>
                </c:pt>
                <c:pt idx="2">
                  <c:v>1831.9799800000001</c:v>
                </c:pt>
                <c:pt idx="3">
                  <c:v>1831.369995</c:v>
                </c:pt>
                <c:pt idx="4">
                  <c:v>1826.7700199999999</c:v>
                </c:pt>
                <c:pt idx="5">
                  <c:v>1837.880005</c:v>
                </c:pt>
                <c:pt idx="6">
                  <c:v>1837.48999</c:v>
                </c:pt>
                <c:pt idx="7">
                  <c:v>1838.130005</c:v>
                </c:pt>
                <c:pt idx="8">
                  <c:v>1842.369995</c:v>
                </c:pt>
                <c:pt idx="9">
                  <c:v>1819.1999510000001</c:v>
                </c:pt>
                <c:pt idx="10">
                  <c:v>1838.880005</c:v>
                </c:pt>
                <c:pt idx="11">
                  <c:v>1848.380005</c:v>
                </c:pt>
                <c:pt idx="12">
                  <c:v>1845.8900149999999</c:v>
                </c:pt>
                <c:pt idx="13">
                  <c:v>1838.6999510000001</c:v>
                </c:pt>
                <c:pt idx="14">
                  <c:v>1843.8000489999999</c:v>
                </c:pt>
                <c:pt idx="15">
                  <c:v>1844.8599850000001</c:v>
                </c:pt>
                <c:pt idx="16">
                  <c:v>1828.459961</c:v>
                </c:pt>
                <c:pt idx="17">
                  <c:v>1790.290039</c:v>
                </c:pt>
                <c:pt idx="18">
                  <c:v>1781.5600589999999</c:v>
                </c:pt>
                <c:pt idx="19">
                  <c:v>1792.5</c:v>
                </c:pt>
                <c:pt idx="20">
                  <c:v>1774.1999510000001</c:v>
                </c:pt>
                <c:pt idx="21">
                  <c:v>1794.1899410000001</c:v>
                </c:pt>
                <c:pt idx="22">
                  <c:v>1782.589966</c:v>
                </c:pt>
                <c:pt idx="23">
                  <c:v>1741.8900149999999</c:v>
                </c:pt>
                <c:pt idx="24">
                  <c:v>1755.1999510000001</c:v>
                </c:pt>
                <c:pt idx="25">
                  <c:v>1751.6400149999999</c:v>
                </c:pt>
                <c:pt idx="26">
                  <c:v>1773.4300539999999</c:v>
                </c:pt>
                <c:pt idx="27">
                  <c:v>1797.0200199999999</c:v>
                </c:pt>
                <c:pt idx="28">
                  <c:v>1799.839966</c:v>
                </c:pt>
                <c:pt idx="29">
                  <c:v>1819.75</c:v>
                </c:pt>
                <c:pt idx="30">
                  <c:v>1819.26001</c:v>
                </c:pt>
                <c:pt idx="31">
                  <c:v>1829.829956</c:v>
                </c:pt>
                <c:pt idx="32">
                  <c:v>1838.630005</c:v>
                </c:pt>
                <c:pt idx="33">
                  <c:v>1840.76001</c:v>
                </c:pt>
                <c:pt idx="34">
                  <c:v>1828.75</c:v>
                </c:pt>
                <c:pt idx="35">
                  <c:v>1839.780029</c:v>
                </c:pt>
                <c:pt idx="36">
                  <c:v>1836.25</c:v>
                </c:pt>
                <c:pt idx="37">
                  <c:v>1847.6099850000001</c:v>
                </c:pt>
                <c:pt idx="38">
                  <c:v>1845.119995</c:v>
                </c:pt>
                <c:pt idx="39">
                  <c:v>1845.160034</c:v>
                </c:pt>
                <c:pt idx="40">
                  <c:v>1854.290039</c:v>
                </c:pt>
                <c:pt idx="41">
                  <c:v>1859.4499510000001</c:v>
                </c:pt>
                <c:pt idx="42">
                  <c:v>1845.7299800000001</c:v>
                </c:pt>
                <c:pt idx="43">
                  <c:v>1873.910034</c:v>
                </c:pt>
                <c:pt idx="44">
                  <c:v>1873.8100589999999</c:v>
                </c:pt>
                <c:pt idx="45">
                  <c:v>1877.030029</c:v>
                </c:pt>
                <c:pt idx="46">
                  <c:v>1878.040039</c:v>
                </c:pt>
                <c:pt idx="47">
                  <c:v>1877.170044</c:v>
                </c:pt>
                <c:pt idx="48">
                  <c:v>1867.630005</c:v>
                </c:pt>
                <c:pt idx="49">
                  <c:v>1868.1999510000001</c:v>
                </c:pt>
                <c:pt idx="50">
                  <c:v>1846.339966</c:v>
                </c:pt>
                <c:pt idx="51">
                  <c:v>1841.130005</c:v>
                </c:pt>
                <c:pt idx="52">
                  <c:v>1858.829956</c:v>
                </c:pt>
                <c:pt idx="53">
                  <c:v>1872.25</c:v>
                </c:pt>
                <c:pt idx="54">
                  <c:v>1860.7700199999999</c:v>
                </c:pt>
                <c:pt idx="55">
                  <c:v>1872.01001</c:v>
                </c:pt>
                <c:pt idx="56">
                  <c:v>1866.5200199999999</c:v>
                </c:pt>
                <c:pt idx="57">
                  <c:v>1857.4399410000001</c:v>
                </c:pt>
                <c:pt idx="58">
                  <c:v>1865.619995</c:v>
                </c:pt>
                <c:pt idx="59">
                  <c:v>1852.5600589999999</c:v>
                </c:pt>
                <c:pt idx="60">
                  <c:v>1849.040039</c:v>
                </c:pt>
                <c:pt idx="61">
                  <c:v>1857.619995</c:v>
                </c:pt>
                <c:pt idx="62">
                  <c:v>1872.339966</c:v>
                </c:pt>
                <c:pt idx="63">
                  <c:v>1885.5200199999999</c:v>
                </c:pt>
                <c:pt idx="64">
                  <c:v>1890.900024</c:v>
                </c:pt>
                <c:pt idx="65">
                  <c:v>1888.7700199999999</c:v>
                </c:pt>
                <c:pt idx="66">
                  <c:v>1865.089966</c:v>
                </c:pt>
                <c:pt idx="67">
                  <c:v>1845.040039</c:v>
                </c:pt>
                <c:pt idx="68">
                  <c:v>1851.959961</c:v>
                </c:pt>
                <c:pt idx="69">
                  <c:v>1872.1800539999999</c:v>
                </c:pt>
                <c:pt idx="70">
                  <c:v>1833.079956</c:v>
                </c:pt>
                <c:pt idx="71">
                  <c:v>1815.6899410000001</c:v>
                </c:pt>
                <c:pt idx="72">
                  <c:v>1830.6099850000001</c:v>
                </c:pt>
                <c:pt idx="73">
                  <c:v>1842.9799800000001</c:v>
                </c:pt>
                <c:pt idx="74">
                  <c:v>1862.3100589999999</c:v>
                </c:pt>
                <c:pt idx="75">
                  <c:v>1864.849976</c:v>
                </c:pt>
                <c:pt idx="76">
                  <c:v>1871.8900149999999</c:v>
                </c:pt>
                <c:pt idx="77">
                  <c:v>1879.5500489999999</c:v>
                </c:pt>
                <c:pt idx="78">
                  <c:v>1875.3900149999999</c:v>
                </c:pt>
                <c:pt idx="79">
                  <c:v>1878.6099850000001</c:v>
                </c:pt>
                <c:pt idx="80">
                  <c:v>1863.400024</c:v>
                </c:pt>
                <c:pt idx="81">
                  <c:v>1869.4300539999999</c:v>
                </c:pt>
                <c:pt idx="82">
                  <c:v>1878.329956</c:v>
                </c:pt>
                <c:pt idx="83">
                  <c:v>1883.9499510000001</c:v>
                </c:pt>
                <c:pt idx="84">
                  <c:v>1883.6800539999999</c:v>
                </c:pt>
                <c:pt idx="85">
                  <c:v>1881.1400149999999</c:v>
                </c:pt>
                <c:pt idx="86">
                  <c:v>1884.660034</c:v>
                </c:pt>
                <c:pt idx="87">
                  <c:v>1867.719971</c:v>
                </c:pt>
                <c:pt idx="88">
                  <c:v>1878.209961</c:v>
                </c:pt>
                <c:pt idx="89">
                  <c:v>1875.630005</c:v>
                </c:pt>
                <c:pt idx="90">
                  <c:v>1878.4799800000001</c:v>
                </c:pt>
                <c:pt idx="91">
                  <c:v>1896.650024</c:v>
                </c:pt>
                <c:pt idx="92">
                  <c:v>1897.4499510000001</c:v>
                </c:pt>
                <c:pt idx="93">
                  <c:v>1888.530029</c:v>
                </c:pt>
                <c:pt idx="94">
                  <c:v>1870.849976</c:v>
                </c:pt>
                <c:pt idx="95">
                  <c:v>1877.8599850000001</c:v>
                </c:pt>
                <c:pt idx="96">
                  <c:v>1885.079956</c:v>
                </c:pt>
                <c:pt idx="97">
                  <c:v>1872.829956</c:v>
                </c:pt>
                <c:pt idx="98">
                  <c:v>1888.030029</c:v>
                </c:pt>
                <c:pt idx="99">
                  <c:v>1892.48999</c:v>
                </c:pt>
                <c:pt idx="100">
                  <c:v>1900.530029</c:v>
                </c:pt>
                <c:pt idx="101">
                  <c:v>1911.910034</c:v>
                </c:pt>
                <c:pt idx="102">
                  <c:v>1909.780029</c:v>
                </c:pt>
                <c:pt idx="103">
                  <c:v>1920.030029</c:v>
                </c:pt>
                <c:pt idx="104">
                  <c:v>1923.5699460000001</c:v>
                </c:pt>
                <c:pt idx="105">
                  <c:v>1924.969971</c:v>
                </c:pt>
                <c:pt idx="106">
                  <c:v>1924.23999</c:v>
                </c:pt>
                <c:pt idx="107">
                  <c:v>1927.880005</c:v>
                </c:pt>
                <c:pt idx="108">
                  <c:v>1940.459961</c:v>
                </c:pt>
                <c:pt idx="109">
                  <c:v>1949.4399410000001</c:v>
                </c:pt>
                <c:pt idx="110">
                  <c:v>1951.2700199999999</c:v>
                </c:pt>
                <c:pt idx="111">
                  <c:v>1950.790039</c:v>
                </c:pt>
                <c:pt idx="112">
                  <c:v>1943.8900149999999</c:v>
                </c:pt>
                <c:pt idx="113">
                  <c:v>1930.1099850000001</c:v>
                </c:pt>
                <c:pt idx="114">
                  <c:v>1936.160034</c:v>
                </c:pt>
                <c:pt idx="115">
                  <c:v>1937.780029</c:v>
                </c:pt>
                <c:pt idx="116">
                  <c:v>1941.98999</c:v>
                </c:pt>
                <c:pt idx="117">
                  <c:v>1956.9799800000001</c:v>
                </c:pt>
                <c:pt idx="118">
                  <c:v>1959.4799800000001</c:v>
                </c:pt>
                <c:pt idx="119">
                  <c:v>1962.869995</c:v>
                </c:pt>
                <c:pt idx="120">
                  <c:v>1962.6099850000001</c:v>
                </c:pt>
                <c:pt idx="121">
                  <c:v>1949.9799800000001</c:v>
                </c:pt>
                <c:pt idx="122">
                  <c:v>1959.530029</c:v>
                </c:pt>
                <c:pt idx="123">
                  <c:v>1957.219971</c:v>
                </c:pt>
                <c:pt idx="124">
                  <c:v>1960.959961</c:v>
                </c:pt>
                <c:pt idx="125">
                  <c:v>1960.2299800000001</c:v>
                </c:pt>
                <c:pt idx="126">
                  <c:v>1973.3199460000001</c:v>
                </c:pt>
                <c:pt idx="127">
                  <c:v>1974.619995</c:v>
                </c:pt>
                <c:pt idx="128">
                  <c:v>1985.4399410000001</c:v>
                </c:pt>
                <c:pt idx="129">
                  <c:v>1977.650024</c:v>
                </c:pt>
                <c:pt idx="130">
                  <c:v>1963.709961</c:v>
                </c:pt>
                <c:pt idx="131">
                  <c:v>1972.829956</c:v>
                </c:pt>
                <c:pt idx="132">
                  <c:v>1964.6800539999999</c:v>
                </c:pt>
                <c:pt idx="133">
                  <c:v>1967.5699460000001</c:v>
                </c:pt>
                <c:pt idx="134">
                  <c:v>1977.099976</c:v>
                </c:pt>
                <c:pt idx="135">
                  <c:v>1973.280029</c:v>
                </c:pt>
                <c:pt idx="136">
                  <c:v>1981.5699460000001</c:v>
                </c:pt>
                <c:pt idx="137">
                  <c:v>1958.119995</c:v>
                </c:pt>
                <c:pt idx="138">
                  <c:v>1978.219971</c:v>
                </c:pt>
                <c:pt idx="139">
                  <c:v>1973.630005</c:v>
                </c:pt>
                <c:pt idx="140">
                  <c:v>1983.530029</c:v>
                </c:pt>
                <c:pt idx="141">
                  <c:v>1987.01001</c:v>
                </c:pt>
                <c:pt idx="142">
                  <c:v>1987.9799800000001</c:v>
                </c:pt>
                <c:pt idx="143">
                  <c:v>1978.339966</c:v>
                </c:pt>
                <c:pt idx="144">
                  <c:v>1978.910034</c:v>
                </c:pt>
                <c:pt idx="145">
                  <c:v>1969.9499510000001</c:v>
                </c:pt>
                <c:pt idx="146">
                  <c:v>1970.0699460000001</c:v>
                </c:pt>
                <c:pt idx="147">
                  <c:v>1930.670044</c:v>
                </c:pt>
                <c:pt idx="148">
                  <c:v>1925.150024</c:v>
                </c:pt>
                <c:pt idx="149">
                  <c:v>1938.98999</c:v>
                </c:pt>
                <c:pt idx="150">
                  <c:v>1920.209961</c:v>
                </c:pt>
                <c:pt idx="151">
                  <c:v>1920.23999</c:v>
                </c:pt>
                <c:pt idx="152">
                  <c:v>1909.5699460000001</c:v>
                </c:pt>
                <c:pt idx="153">
                  <c:v>1931.589966</c:v>
                </c:pt>
                <c:pt idx="154">
                  <c:v>1936.920044</c:v>
                </c:pt>
                <c:pt idx="155">
                  <c:v>1933.75</c:v>
                </c:pt>
                <c:pt idx="156">
                  <c:v>1946.719971</c:v>
                </c:pt>
                <c:pt idx="157">
                  <c:v>1955.1800539999999</c:v>
                </c:pt>
                <c:pt idx="158">
                  <c:v>1955.0600589999999</c:v>
                </c:pt>
                <c:pt idx="159">
                  <c:v>1971.73999</c:v>
                </c:pt>
                <c:pt idx="160">
                  <c:v>1981.599976</c:v>
                </c:pt>
                <c:pt idx="161">
                  <c:v>1986.51001</c:v>
                </c:pt>
                <c:pt idx="162">
                  <c:v>1992.369995</c:v>
                </c:pt>
                <c:pt idx="163">
                  <c:v>1988.400024</c:v>
                </c:pt>
                <c:pt idx="164">
                  <c:v>1997.920044</c:v>
                </c:pt>
                <c:pt idx="165">
                  <c:v>2000.0200199999999</c:v>
                </c:pt>
                <c:pt idx="166">
                  <c:v>2000.119995</c:v>
                </c:pt>
                <c:pt idx="167">
                  <c:v>1996.73999</c:v>
                </c:pt>
                <c:pt idx="168">
                  <c:v>2003.369995</c:v>
                </c:pt>
                <c:pt idx="169">
                  <c:v>2002.280029</c:v>
                </c:pt>
                <c:pt idx="170">
                  <c:v>2000.719971</c:v>
                </c:pt>
                <c:pt idx="171">
                  <c:v>1997.650024</c:v>
                </c:pt>
                <c:pt idx="172">
                  <c:v>2007.709961</c:v>
                </c:pt>
                <c:pt idx="173">
                  <c:v>2001.540039</c:v>
                </c:pt>
                <c:pt idx="174">
                  <c:v>1988.4399410000001</c:v>
                </c:pt>
                <c:pt idx="175">
                  <c:v>1995.6899410000001</c:v>
                </c:pt>
                <c:pt idx="176">
                  <c:v>1997.4499510000001</c:v>
                </c:pt>
                <c:pt idx="177">
                  <c:v>1985.540039</c:v>
                </c:pt>
                <c:pt idx="178">
                  <c:v>1984.130005</c:v>
                </c:pt>
                <c:pt idx="179">
                  <c:v>1998.9799800000001</c:v>
                </c:pt>
                <c:pt idx="180">
                  <c:v>2001.5699460000001</c:v>
                </c:pt>
                <c:pt idx="181">
                  <c:v>2011.3599850000001</c:v>
                </c:pt>
                <c:pt idx="182">
                  <c:v>2010.400024</c:v>
                </c:pt>
                <c:pt idx="183">
                  <c:v>1994.290039</c:v>
                </c:pt>
                <c:pt idx="184">
                  <c:v>1982.7700199999999</c:v>
                </c:pt>
                <c:pt idx="185">
                  <c:v>1998.3000489999999</c:v>
                </c:pt>
                <c:pt idx="186">
                  <c:v>1965.98999</c:v>
                </c:pt>
                <c:pt idx="187">
                  <c:v>1982.849976</c:v>
                </c:pt>
                <c:pt idx="188">
                  <c:v>1977.8000489999999</c:v>
                </c:pt>
                <c:pt idx="189">
                  <c:v>1972.290039</c:v>
                </c:pt>
                <c:pt idx="190">
                  <c:v>1946.160034</c:v>
                </c:pt>
                <c:pt idx="191">
                  <c:v>1946.170044</c:v>
                </c:pt>
                <c:pt idx="192">
                  <c:v>1967.900024</c:v>
                </c:pt>
                <c:pt idx="193">
                  <c:v>1964.8199460000001</c:v>
                </c:pt>
                <c:pt idx="194">
                  <c:v>1935.099976</c:v>
                </c:pt>
                <c:pt idx="195">
                  <c:v>1968.8900149999999</c:v>
                </c:pt>
                <c:pt idx="196">
                  <c:v>1928.209961</c:v>
                </c:pt>
                <c:pt idx="197">
                  <c:v>1906.130005</c:v>
                </c:pt>
                <c:pt idx="198">
                  <c:v>1874.73999</c:v>
                </c:pt>
                <c:pt idx="199">
                  <c:v>1877.6999510000001</c:v>
                </c:pt>
                <c:pt idx="200">
                  <c:v>1862.48999</c:v>
                </c:pt>
                <c:pt idx="201">
                  <c:v>1862.76001</c:v>
                </c:pt>
                <c:pt idx="202">
                  <c:v>1886.76001</c:v>
                </c:pt>
                <c:pt idx="203">
                  <c:v>1904.01001</c:v>
                </c:pt>
                <c:pt idx="204">
                  <c:v>1941.280029</c:v>
                </c:pt>
                <c:pt idx="205">
                  <c:v>1927.1099850000001</c:v>
                </c:pt>
                <c:pt idx="206">
                  <c:v>1950.8199460000001</c:v>
                </c:pt>
                <c:pt idx="207">
                  <c:v>1964.579956</c:v>
                </c:pt>
                <c:pt idx="208">
                  <c:v>1961.630005</c:v>
                </c:pt>
                <c:pt idx="209">
                  <c:v>1985.0500489999999</c:v>
                </c:pt>
                <c:pt idx="210">
                  <c:v>1982.3000489999999</c:v>
                </c:pt>
                <c:pt idx="211">
                  <c:v>1994.650024</c:v>
                </c:pt>
                <c:pt idx="212">
                  <c:v>2018.0500489999999</c:v>
                </c:pt>
                <c:pt idx="213">
                  <c:v>2017.8100589999999</c:v>
                </c:pt>
                <c:pt idx="214">
                  <c:v>2012.099976</c:v>
                </c:pt>
                <c:pt idx="215">
                  <c:v>2023.5699460000001</c:v>
                </c:pt>
                <c:pt idx="216">
                  <c:v>2031.209961</c:v>
                </c:pt>
                <c:pt idx="217">
                  <c:v>2031.920044</c:v>
                </c:pt>
                <c:pt idx="218">
                  <c:v>2038.26001</c:v>
                </c:pt>
                <c:pt idx="219">
                  <c:v>2039.6800539999999</c:v>
                </c:pt>
                <c:pt idx="220">
                  <c:v>2038.25</c:v>
                </c:pt>
                <c:pt idx="221">
                  <c:v>2039.329956</c:v>
                </c:pt>
                <c:pt idx="222">
                  <c:v>2039.8199460000001</c:v>
                </c:pt>
                <c:pt idx="223">
                  <c:v>2041.3199460000001</c:v>
                </c:pt>
                <c:pt idx="224">
                  <c:v>2051.8000489999999</c:v>
                </c:pt>
                <c:pt idx="225">
                  <c:v>2048.719971</c:v>
                </c:pt>
                <c:pt idx="226">
                  <c:v>2052.75</c:v>
                </c:pt>
                <c:pt idx="227">
                  <c:v>2063.5</c:v>
                </c:pt>
                <c:pt idx="228">
                  <c:v>2069.4099120000001</c:v>
                </c:pt>
                <c:pt idx="229">
                  <c:v>2067.030029</c:v>
                </c:pt>
                <c:pt idx="230">
                  <c:v>2072.830078</c:v>
                </c:pt>
                <c:pt idx="231">
                  <c:v>2067.5600589999999</c:v>
                </c:pt>
                <c:pt idx="232">
                  <c:v>2053.4399410000001</c:v>
                </c:pt>
                <c:pt idx="233">
                  <c:v>2066.5500489999999</c:v>
                </c:pt>
                <c:pt idx="234">
                  <c:v>2074.330078</c:v>
                </c:pt>
                <c:pt idx="235">
                  <c:v>2071.919922</c:v>
                </c:pt>
                <c:pt idx="236">
                  <c:v>2075.3701169999999</c:v>
                </c:pt>
                <c:pt idx="237">
                  <c:v>2060.3100589999999</c:v>
                </c:pt>
                <c:pt idx="238">
                  <c:v>2059.820068</c:v>
                </c:pt>
                <c:pt idx="239">
                  <c:v>2026.1400149999999</c:v>
                </c:pt>
                <c:pt idx="240">
                  <c:v>2035.329956</c:v>
                </c:pt>
                <c:pt idx="241">
                  <c:v>2002.329956</c:v>
                </c:pt>
                <c:pt idx="242">
                  <c:v>1989.630005</c:v>
                </c:pt>
                <c:pt idx="243">
                  <c:v>1972.73999</c:v>
                </c:pt>
                <c:pt idx="244">
                  <c:v>2012.8900149999999</c:v>
                </c:pt>
                <c:pt idx="245">
                  <c:v>2061.2299800000001</c:v>
                </c:pt>
                <c:pt idx="246">
                  <c:v>2070.6499020000001</c:v>
                </c:pt>
                <c:pt idx="247">
                  <c:v>2078.540039</c:v>
                </c:pt>
                <c:pt idx="248">
                  <c:v>2082.169922</c:v>
                </c:pt>
                <c:pt idx="249">
                  <c:v>2081.8798830000001</c:v>
                </c:pt>
                <c:pt idx="250">
                  <c:v>2088.7700199999999</c:v>
                </c:pt>
                <c:pt idx="251">
                  <c:v>2090.570068</c:v>
                </c:pt>
                <c:pt idx="252">
                  <c:v>2080.3500979999999</c:v>
                </c:pt>
                <c:pt idx="253">
                  <c:v>2058.8999020000001</c:v>
                </c:pt>
                <c:pt idx="254">
                  <c:v>2058.1999510000001</c:v>
                </c:pt>
                <c:pt idx="255">
                  <c:v>2020.579956</c:v>
                </c:pt>
                <c:pt idx="256">
                  <c:v>2002.6099850000001</c:v>
                </c:pt>
                <c:pt idx="257">
                  <c:v>2025.900024</c:v>
                </c:pt>
                <c:pt idx="258">
                  <c:v>2062.139893</c:v>
                </c:pt>
                <c:pt idx="259">
                  <c:v>2044.8100589999999</c:v>
                </c:pt>
                <c:pt idx="260">
                  <c:v>2028.26001</c:v>
                </c:pt>
                <c:pt idx="261">
                  <c:v>2023.030029</c:v>
                </c:pt>
                <c:pt idx="262">
                  <c:v>2011.2700199999999</c:v>
                </c:pt>
                <c:pt idx="263">
                  <c:v>1992.670044</c:v>
                </c:pt>
                <c:pt idx="264">
                  <c:v>2019.420044</c:v>
                </c:pt>
                <c:pt idx="265">
                  <c:v>2022.5500489999999</c:v>
                </c:pt>
                <c:pt idx="266">
                  <c:v>2032.119995</c:v>
                </c:pt>
                <c:pt idx="267">
                  <c:v>2063.1499020000001</c:v>
                </c:pt>
                <c:pt idx="268">
                  <c:v>2051.820068</c:v>
                </c:pt>
                <c:pt idx="269">
                  <c:v>2057.0900879999999</c:v>
                </c:pt>
                <c:pt idx="270">
                  <c:v>2029.5500489999999</c:v>
                </c:pt>
                <c:pt idx="271">
                  <c:v>2002.160034</c:v>
                </c:pt>
                <c:pt idx="272">
                  <c:v>2021.25</c:v>
                </c:pt>
                <c:pt idx="273">
                  <c:v>1994.98999</c:v>
                </c:pt>
                <c:pt idx="274">
                  <c:v>2020.849976</c:v>
                </c:pt>
                <c:pt idx="275">
                  <c:v>2050.030029</c:v>
                </c:pt>
                <c:pt idx="276">
                  <c:v>2041.51001</c:v>
                </c:pt>
                <c:pt idx="277">
                  <c:v>2062.5200199999999</c:v>
                </c:pt>
                <c:pt idx="278">
                  <c:v>2055.469971</c:v>
                </c:pt>
                <c:pt idx="279">
                  <c:v>2046.73999</c:v>
                </c:pt>
                <c:pt idx="280">
                  <c:v>2068.5900879999999</c:v>
                </c:pt>
                <c:pt idx="281">
                  <c:v>2068.530029</c:v>
                </c:pt>
                <c:pt idx="282">
                  <c:v>2088.4799800000001</c:v>
                </c:pt>
                <c:pt idx="283">
                  <c:v>2096.98999</c:v>
                </c:pt>
                <c:pt idx="284">
                  <c:v>2100.3400879999999</c:v>
                </c:pt>
                <c:pt idx="285">
                  <c:v>2099.679932</c:v>
                </c:pt>
                <c:pt idx="286">
                  <c:v>2097.4499510000001</c:v>
                </c:pt>
                <c:pt idx="287">
                  <c:v>2110.3000489999999</c:v>
                </c:pt>
                <c:pt idx="288">
                  <c:v>2109.6599120000001</c:v>
                </c:pt>
                <c:pt idx="289">
                  <c:v>2115.4799800000001</c:v>
                </c:pt>
                <c:pt idx="290">
                  <c:v>2113.860107</c:v>
                </c:pt>
                <c:pt idx="291">
                  <c:v>2110.73999</c:v>
                </c:pt>
                <c:pt idx="292">
                  <c:v>2104.5</c:v>
                </c:pt>
                <c:pt idx="293">
                  <c:v>2117.389893</c:v>
                </c:pt>
                <c:pt idx="294">
                  <c:v>2107.780029</c:v>
                </c:pt>
                <c:pt idx="295">
                  <c:v>2098.530029</c:v>
                </c:pt>
                <c:pt idx="296">
                  <c:v>2101.040039</c:v>
                </c:pt>
                <c:pt idx="297">
                  <c:v>2071.26001</c:v>
                </c:pt>
                <c:pt idx="298">
                  <c:v>2079.429932</c:v>
                </c:pt>
                <c:pt idx="299">
                  <c:v>2044.160034</c:v>
                </c:pt>
                <c:pt idx="300">
                  <c:v>2040.23999</c:v>
                </c:pt>
                <c:pt idx="301">
                  <c:v>2065.9499510000001</c:v>
                </c:pt>
                <c:pt idx="302">
                  <c:v>2053.3999020000001</c:v>
                </c:pt>
                <c:pt idx="303">
                  <c:v>2081.1899410000001</c:v>
                </c:pt>
                <c:pt idx="304">
                  <c:v>2074.280029</c:v>
                </c:pt>
                <c:pt idx="305">
                  <c:v>2099.5</c:v>
                </c:pt>
                <c:pt idx="306">
                  <c:v>2089.2700199999999</c:v>
                </c:pt>
                <c:pt idx="307">
                  <c:v>2108.1000979999999</c:v>
                </c:pt>
                <c:pt idx="308">
                  <c:v>2104.419922</c:v>
                </c:pt>
                <c:pt idx="309">
                  <c:v>2091.5</c:v>
                </c:pt>
                <c:pt idx="310">
                  <c:v>2061.0500489999999</c:v>
                </c:pt>
                <c:pt idx="311">
                  <c:v>2056.1499020000001</c:v>
                </c:pt>
                <c:pt idx="312">
                  <c:v>2061.0200199999999</c:v>
                </c:pt>
                <c:pt idx="313">
                  <c:v>2086.23999</c:v>
                </c:pt>
                <c:pt idx="314">
                  <c:v>2067.889893</c:v>
                </c:pt>
                <c:pt idx="315">
                  <c:v>2059.6899410000001</c:v>
                </c:pt>
                <c:pt idx="316">
                  <c:v>2066.959961</c:v>
                </c:pt>
                <c:pt idx="317">
                  <c:v>2080.6201169999999</c:v>
                </c:pt>
                <c:pt idx="318">
                  <c:v>2076.330078</c:v>
                </c:pt>
                <c:pt idx="319">
                  <c:v>2081.8999020000001</c:v>
                </c:pt>
                <c:pt idx="320">
                  <c:v>2091.179932</c:v>
                </c:pt>
                <c:pt idx="321">
                  <c:v>2102.0600589999999</c:v>
                </c:pt>
                <c:pt idx="322">
                  <c:v>2092.429932</c:v>
                </c:pt>
                <c:pt idx="323">
                  <c:v>2095.8400879999999</c:v>
                </c:pt>
                <c:pt idx="324">
                  <c:v>2106.6298830000001</c:v>
                </c:pt>
                <c:pt idx="325">
                  <c:v>2104.98999</c:v>
                </c:pt>
                <c:pt idx="326">
                  <c:v>2081.179932</c:v>
                </c:pt>
                <c:pt idx="327">
                  <c:v>2100.3999020000001</c:v>
                </c:pt>
                <c:pt idx="328">
                  <c:v>2097.290039</c:v>
                </c:pt>
                <c:pt idx="329">
                  <c:v>2107.959961</c:v>
                </c:pt>
                <c:pt idx="330">
                  <c:v>2112.929932</c:v>
                </c:pt>
                <c:pt idx="331">
                  <c:v>2117.6899410000001</c:v>
                </c:pt>
                <c:pt idx="332">
                  <c:v>2108.919922</c:v>
                </c:pt>
                <c:pt idx="333">
                  <c:v>2114.76001</c:v>
                </c:pt>
                <c:pt idx="334">
                  <c:v>2106.8500979999999</c:v>
                </c:pt>
                <c:pt idx="335">
                  <c:v>2085.51001</c:v>
                </c:pt>
                <c:pt idx="336">
                  <c:v>2108.290039</c:v>
                </c:pt>
                <c:pt idx="337">
                  <c:v>2114.48999</c:v>
                </c:pt>
                <c:pt idx="338">
                  <c:v>2089.459961</c:v>
                </c:pt>
                <c:pt idx="339">
                  <c:v>2080.1499020000001</c:v>
                </c:pt>
                <c:pt idx="340">
                  <c:v>2088</c:v>
                </c:pt>
                <c:pt idx="341">
                  <c:v>2116.1000979999999</c:v>
                </c:pt>
                <c:pt idx="342">
                  <c:v>2105.330078</c:v>
                </c:pt>
                <c:pt idx="343">
                  <c:v>2099.1201169999999</c:v>
                </c:pt>
                <c:pt idx="344">
                  <c:v>2098.4799800000001</c:v>
                </c:pt>
                <c:pt idx="345">
                  <c:v>2121.1000979999999</c:v>
                </c:pt>
                <c:pt idx="346">
                  <c:v>2122.7299800000001</c:v>
                </c:pt>
                <c:pt idx="347">
                  <c:v>2129.1999510000001</c:v>
                </c:pt>
                <c:pt idx="348">
                  <c:v>2127.830078</c:v>
                </c:pt>
                <c:pt idx="349">
                  <c:v>2125.8500979999999</c:v>
                </c:pt>
                <c:pt idx="350">
                  <c:v>2130.820068</c:v>
                </c:pt>
                <c:pt idx="351">
                  <c:v>2126.0600589999999</c:v>
                </c:pt>
                <c:pt idx="352">
                  <c:v>2104.1999510000001</c:v>
                </c:pt>
                <c:pt idx="353">
                  <c:v>2123.4799800000001</c:v>
                </c:pt>
                <c:pt idx="354">
                  <c:v>2120.790039</c:v>
                </c:pt>
                <c:pt idx="355">
                  <c:v>2107.389893</c:v>
                </c:pt>
                <c:pt idx="356">
                  <c:v>2111.7299800000001</c:v>
                </c:pt>
                <c:pt idx="357">
                  <c:v>2109.6000979999999</c:v>
                </c:pt>
                <c:pt idx="358">
                  <c:v>2114.070068</c:v>
                </c:pt>
                <c:pt idx="359">
                  <c:v>2095.8400879999999</c:v>
                </c:pt>
                <c:pt idx="360">
                  <c:v>2092.830078</c:v>
                </c:pt>
                <c:pt idx="361">
                  <c:v>2079.280029</c:v>
                </c:pt>
                <c:pt idx="362">
                  <c:v>2080.1499020000001</c:v>
                </c:pt>
                <c:pt idx="363">
                  <c:v>2105.1999510000001</c:v>
                </c:pt>
                <c:pt idx="364">
                  <c:v>2108.860107</c:v>
                </c:pt>
                <c:pt idx="365">
                  <c:v>2094.110107</c:v>
                </c:pt>
                <c:pt idx="366">
                  <c:v>2084.429932</c:v>
                </c:pt>
                <c:pt idx="367">
                  <c:v>2096.290039</c:v>
                </c:pt>
                <c:pt idx="368">
                  <c:v>2100.4399410000001</c:v>
                </c:pt>
                <c:pt idx="369">
                  <c:v>2121.23999</c:v>
                </c:pt>
                <c:pt idx="370">
                  <c:v>2109.98999</c:v>
                </c:pt>
                <c:pt idx="371">
                  <c:v>2122.8500979999999</c:v>
                </c:pt>
                <c:pt idx="372">
                  <c:v>2124.1999510000001</c:v>
                </c:pt>
                <c:pt idx="373">
                  <c:v>2108.580078</c:v>
                </c:pt>
                <c:pt idx="374">
                  <c:v>2102.3100589999999</c:v>
                </c:pt>
                <c:pt idx="375">
                  <c:v>2101.48999</c:v>
                </c:pt>
                <c:pt idx="376">
                  <c:v>2057.639893</c:v>
                </c:pt>
                <c:pt idx="377">
                  <c:v>2063.110107</c:v>
                </c:pt>
                <c:pt idx="378">
                  <c:v>2077.419922</c:v>
                </c:pt>
                <c:pt idx="379">
                  <c:v>2076.780029</c:v>
                </c:pt>
                <c:pt idx="380">
                  <c:v>2068.76001</c:v>
                </c:pt>
                <c:pt idx="381">
                  <c:v>2081.3400879999999</c:v>
                </c:pt>
                <c:pt idx="382">
                  <c:v>2046.6800539999999</c:v>
                </c:pt>
                <c:pt idx="383">
                  <c:v>2051.3100589999999</c:v>
                </c:pt>
                <c:pt idx="384">
                  <c:v>2076.6201169999999</c:v>
                </c:pt>
                <c:pt idx="385">
                  <c:v>2099.6000979999999</c:v>
                </c:pt>
                <c:pt idx="386">
                  <c:v>2108.9499510000001</c:v>
                </c:pt>
                <c:pt idx="387">
                  <c:v>2107.3999020000001</c:v>
                </c:pt>
                <c:pt idx="388">
                  <c:v>2124.290039</c:v>
                </c:pt>
                <c:pt idx="389">
                  <c:v>2126.639893</c:v>
                </c:pt>
                <c:pt idx="390">
                  <c:v>2128.280029</c:v>
                </c:pt>
                <c:pt idx="391">
                  <c:v>2119.209961</c:v>
                </c:pt>
                <c:pt idx="392">
                  <c:v>2114.1499020000001</c:v>
                </c:pt>
                <c:pt idx="393">
                  <c:v>2102.1499020000001</c:v>
                </c:pt>
                <c:pt idx="394">
                  <c:v>2079.6499020000001</c:v>
                </c:pt>
                <c:pt idx="395">
                  <c:v>2067.639893</c:v>
                </c:pt>
                <c:pt idx="396">
                  <c:v>2093.25</c:v>
                </c:pt>
                <c:pt idx="397">
                  <c:v>2108.570068</c:v>
                </c:pt>
                <c:pt idx="398">
                  <c:v>2108.6298830000001</c:v>
                </c:pt>
                <c:pt idx="399">
                  <c:v>2103.8400879999999</c:v>
                </c:pt>
                <c:pt idx="400">
                  <c:v>2098.040039</c:v>
                </c:pt>
                <c:pt idx="401">
                  <c:v>2093.320068</c:v>
                </c:pt>
                <c:pt idx="402">
                  <c:v>2099.8400879999999</c:v>
                </c:pt>
                <c:pt idx="403">
                  <c:v>2083.5600589999999</c:v>
                </c:pt>
                <c:pt idx="404">
                  <c:v>2077.570068</c:v>
                </c:pt>
                <c:pt idx="405">
                  <c:v>2104.179932</c:v>
                </c:pt>
                <c:pt idx="406">
                  <c:v>2084.070068</c:v>
                </c:pt>
                <c:pt idx="407">
                  <c:v>2086.0500489999999</c:v>
                </c:pt>
                <c:pt idx="408">
                  <c:v>2083.389893</c:v>
                </c:pt>
                <c:pt idx="409">
                  <c:v>2091.540039</c:v>
                </c:pt>
                <c:pt idx="410">
                  <c:v>2102.4399410000001</c:v>
                </c:pt>
                <c:pt idx="411">
                  <c:v>2096.919922</c:v>
                </c:pt>
                <c:pt idx="412">
                  <c:v>2079.610107</c:v>
                </c:pt>
                <c:pt idx="413">
                  <c:v>2035.7299800000001</c:v>
                </c:pt>
                <c:pt idx="414">
                  <c:v>1970.8900149999999</c:v>
                </c:pt>
                <c:pt idx="415">
                  <c:v>1893.209961</c:v>
                </c:pt>
                <c:pt idx="416">
                  <c:v>1867.6099850000001</c:v>
                </c:pt>
                <c:pt idx="417">
                  <c:v>1940.51001</c:v>
                </c:pt>
                <c:pt idx="418">
                  <c:v>1987.660034</c:v>
                </c:pt>
                <c:pt idx="419">
                  <c:v>1988.869995</c:v>
                </c:pt>
                <c:pt idx="420">
                  <c:v>1972.1800539999999</c:v>
                </c:pt>
                <c:pt idx="421">
                  <c:v>1913.849976</c:v>
                </c:pt>
                <c:pt idx="422">
                  <c:v>1948.8599850000001</c:v>
                </c:pt>
                <c:pt idx="423">
                  <c:v>1951.130005</c:v>
                </c:pt>
                <c:pt idx="424">
                  <c:v>1921.219971</c:v>
                </c:pt>
                <c:pt idx="425">
                  <c:v>1969.410034</c:v>
                </c:pt>
                <c:pt idx="426">
                  <c:v>1942.040039</c:v>
                </c:pt>
                <c:pt idx="427">
                  <c:v>1952.290039</c:v>
                </c:pt>
                <c:pt idx="428">
                  <c:v>1961.0500489999999</c:v>
                </c:pt>
                <c:pt idx="429">
                  <c:v>1953.030029</c:v>
                </c:pt>
                <c:pt idx="430">
                  <c:v>1978.089966</c:v>
                </c:pt>
                <c:pt idx="431">
                  <c:v>1995.3100589999999</c:v>
                </c:pt>
                <c:pt idx="432">
                  <c:v>1990.1999510000001</c:v>
                </c:pt>
                <c:pt idx="433">
                  <c:v>1958.030029</c:v>
                </c:pt>
                <c:pt idx="434">
                  <c:v>1966.969971</c:v>
                </c:pt>
                <c:pt idx="435">
                  <c:v>1942.73999</c:v>
                </c:pt>
                <c:pt idx="436">
                  <c:v>1938.76001</c:v>
                </c:pt>
                <c:pt idx="437">
                  <c:v>1932.23999</c:v>
                </c:pt>
                <c:pt idx="438">
                  <c:v>1931.339966</c:v>
                </c:pt>
                <c:pt idx="439">
                  <c:v>1881.7700199999999</c:v>
                </c:pt>
                <c:pt idx="440">
                  <c:v>1884.089966</c:v>
                </c:pt>
                <c:pt idx="441">
                  <c:v>1920.030029</c:v>
                </c:pt>
                <c:pt idx="442">
                  <c:v>1923.8199460000001</c:v>
                </c:pt>
                <c:pt idx="443">
                  <c:v>1951.3599850000001</c:v>
                </c:pt>
                <c:pt idx="444">
                  <c:v>1987.0500489999999</c:v>
                </c:pt>
                <c:pt idx="445">
                  <c:v>1979.920044</c:v>
                </c:pt>
                <c:pt idx="446">
                  <c:v>1995.829956</c:v>
                </c:pt>
                <c:pt idx="447">
                  <c:v>2013.4300539999999</c:v>
                </c:pt>
                <c:pt idx="448">
                  <c:v>2014.8900149999999</c:v>
                </c:pt>
                <c:pt idx="449">
                  <c:v>2017.459961</c:v>
                </c:pt>
                <c:pt idx="450">
                  <c:v>2003.6899410000001</c:v>
                </c:pt>
                <c:pt idx="451">
                  <c:v>1994.23999</c:v>
                </c:pt>
                <c:pt idx="452">
                  <c:v>2023.8599850000001</c:v>
                </c:pt>
                <c:pt idx="453">
                  <c:v>2033.1099850000001</c:v>
                </c:pt>
                <c:pt idx="454">
                  <c:v>2033.660034</c:v>
                </c:pt>
                <c:pt idx="455">
                  <c:v>2030.7700199999999</c:v>
                </c:pt>
                <c:pt idx="456">
                  <c:v>2018.9399410000001</c:v>
                </c:pt>
                <c:pt idx="457">
                  <c:v>2052.51001</c:v>
                </c:pt>
                <c:pt idx="458">
                  <c:v>2075.1499020000001</c:v>
                </c:pt>
                <c:pt idx="459">
                  <c:v>2071.179932</c:v>
                </c:pt>
                <c:pt idx="460">
                  <c:v>2065.889893</c:v>
                </c:pt>
                <c:pt idx="461">
                  <c:v>2090.3500979999999</c:v>
                </c:pt>
                <c:pt idx="462">
                  <c:v>2089.4099120000001</c:v>
                </c:pt>
                <c:pt idx="463">
                  <c:v>2079.360107</c:v>
                </c:pt>
                <c:pt idx="464">
                  <c:v>2104.0500489999999</c:v>
                </c:pt>
                <c:pt idx="465">
                  <c:v>2109.790039</c:v>
                </c:pt>
                <c:pt idx="466">
                  <c:v>2102.3100589999999</c:v>
                </c:pt>
                <c:pt idx="467">
                  <c:v>2099.929932</c:v>
                </c:pt>
                <c:pt idx="468">
                  <c:v>2099.1999510000001</c:v>
                </c:pt>
                <c:pt idx="469">
                  <c:v>2078.580078</c:v>
                </c:pt>
                <c:pt idx="470">
                  <c:v>2081.719971</c:v>
                </c:pt>
                <c:pt idx="471">
                  <c:v>2075</c:v>
                </c:pt>
                <c:pt idx="472">
                  <c:v>2045.969971</c:v>
                </c:pt>
                <c:pt idx="473">
                  <c:v>2023.040039</c:v>
                </c:pt>
                <c:pt idx="474">
                  <c:v>2053.1899410000001</c:v>
                </c:pt>
                <c:pt idx="475">
                  <c:v>2050.4399410000001</c:v>
                </c:pt>
                <c:pt idx="476">
                  <c:v>2083.580078</c:v>
                </c:pt>
                <c:pt idx="477">
                  <c:v>2081.23999</c:v>
                </c:pt>
                <c:pt idx="478">
                  <c:v>2089.169922</c:v>
                </c:pt>
                <c:pt idx="479">
                  <c:v>2086.5900879999999</c:v>
                </c:pt>
                <c:pt idx="480">
                  <c:v>2089.139893</c:v>
                </c:pt>
                <c:pt idx="481">
                  <c:v>2088.8701169999999</c:v>
                </c:pt>
                <c:pt idx="482">
                  <c:v>2090.110107</c:v>
                </c:pt>
                <c:pt idx="483">
                  <c:v>2080.4099120000001</c:v>
                </c:pt>
                <c:pt idx="484">
                  <c:v>2102.6298830000001</c:v>
                </c:pt>
                <c:pt idx="485">
                  <c:v>2079.51001</c:v>
                </c:pt>
                <c:pt idx="486">
                  <c:v>2049.6201169999999</c:v>
                </c:pt>
                <c:pt idx="487">
                  <c:v>2091.6899410000001</c:v>
                </c:pt>
                <c:pt idx="488">
                  <c:v>2077.070068</c:v>
                </c:pt>
                <c:pt idx="489">
                  <c:v>2063.5900879999999</c:v>
                </c:pt>
                <c:pt idx="490">
                  <c:v>2047.619995</c:v>
                </c:pt>
                <c:pt idx="491">
                  <c:v>2052.2299800000001</c:v>
                </c:pt>
                <c:pt idx="492">
                  <c:v>2012.369995</c:v>
                </c:pt>
                <c:pt idx="493">
                  <c:v>2021.9399410000001</c:v>
                </c:pt>
                <c:pt idx="494">
                  <c:v>2043.410034</c:v>
                </c:pt>
                <c:pt idx="495">
                  <c:v>2073.070068</c:v>
                </c:pt>
                <c:pt idx="496">
                  <c:v>2041.8900149999999</c:v>
                </c:pt>
                <c:pt idx="497">
                  <c:v>2005.5500489999999</c:v>
                </c:pt>
                <c:pt idx="498">
                  <c:v>2021.150024</c:v>
                </c:pt>
                <c:pt idx="499">
                  <c:v>2038.969971</c:v>
                </c:pt>
                <c:pt idx="500">
                  <c:v>2064.290039</c:v>
                </c:pt>
                <c:pt idx="501">
                  <c:v>2060.98999</c:v>
                </c:pt>
                <c:pt idx="502">
                  <c:v>2056.5</c:v>
                </c:pt>
                <c:pt idx="503">
                  <c:v>2078.360107</c:v>
                </c:pt>
                <c:pt idx="504">
                  <c:v>2063.360107</c:v>
                </c:pt>
                <c:pt idx="505">
                  <c:v>2043.9399410000001</c:v>
                </c:pt>
                <c:pt idx="506">
                  <c:v>2012.660034</c:v>
                </c:pt>
                <c:pt idx="507">
                  <c:v>2016.709961</c:v>
                </c:pt>
                <c:pt idx="508">
                  <c:v>1990.26001</c:v>
                </c:pt>
                <c:pt idx="509">
                  <c:v>1943.089966</c:v>
                </c:pt>
                <c:pt idx="510">
                  <c:v>1922.030029</c:v>
                </c:pt>
                <c:pt idx="511">
                  <c:v>1923.670044</c:v>
                </c:pt>
                <c:pt idx="512">
                  <c:v>1938.6800539999999</c:v>
                </c:pt>
                <c:pt idx="513">
                  <c:v>1890.280029</c:v>
                </c:pt>
                <c:pt idx="514">
                  <c:v>1921.839966</c:v>
                </c:pt>
                <c:pt idx="515">
                  <c:v>1880.329956</c:v>
                </c:pt>
                <c:pt idx="516">
                  <c:v>1881.329956</c:v>
                </c:pt>
                <c:pt idx="517">
                  <c:v>1859.329956</c:v>
                </c:pt>
                <c:pt idx="518">
                  <c:v>1868.98999</c:v>
                </c:pt>
                <c:pt idx="519">
                  <c:v>1906.900024</c:v>
                </c:pt>
                <c:pt idx="520">
                  <c:v>1877.079956</c:v>
                </c:pt>
                <c:pt idx="521">
                  <c:v>1903.630005</c:v>
                </c:pt>
                <c:pt idx="522">
                  <c:v>1882.9499510000001</c:v>
                </c:pt>
                <c:pt idx="523">
                  <c:v>1893.3599850000001</c:v>
                </c:pt>
                <c:pt idx="524">
                  <c:v>1940.23999</c:v>
                </c:pt>
                <c:pt idx="525">
                  <c:v>1939.380005</c:v>
                </c:pt>
                <c:pt idx="526">
                  <c:v>1903.030029</c:v>
                </c:pt>
                <c:pt idx="527">
                  <c:v>1912.530029</c:v>
                </c:pt>
                <c:pt idx="528">
                  <c:v>1915.4499510000001</c:v>
                </c:pt>
                <c:pt idx="529">
                  <c:v>1880.0500489999999</c:v>
                </c:pt>
                <c:pt idx="530">
                  <c:v>1853.4399410000001</c:v>
                </c:pt>
                <c:pt idx="531">
                  <c:v>1852.209961</c:v>
                </c:pt>
                <c:pt idx="532">
                  <c:v>1851.8599850000001</c:v>
                </c:pt>
                <c:pt idx="533">
                  <c:v>1829.079956</c:v>
                </c:pt>
                <c:pt idx="534">
                  <c:v>1864.780029</c:v>
                </c:pt>
                <c:pt idx="535">
                  <c:v>1895.579956</c:v>
                </c:pt>
                <c:pt idx="536">
                  <c:v>1926.8199460000001</c:v>
                </c:pt>
                <c:pt idx="537">
                  <c:v>1917.829956</c:v>
                </c:pt>
                <c:pt idx="538">
                  <c:v>1917.780029</c:v>
                </c:pt>
                <c:pt idx="539">
                  <c:v>1945.5</c:v>
                </c:pt>
                <c:pt idx="540">
                  <c:v>1921.2700199999999</c:v>
                </c:pt>
                <c:pt idx="541">
                  <c:v>1929.8000489999999</c:v>
                </c:pt>
                <c:pt idx="542">
                  <c:v>1951.6999510000001</c:v>
                </c:pt>
                <c:pt idx="543">
                  <c:v>1948.0500489999999</c:v>
                </c:pt>
                <c:pt idx="544">
                  <c:v>1932.2299800000001</c:v>
                </c:pt>
                <c:pt idx="545">
                  <c:v>1978.349976</c:v>
                </c:pt>
                <c:pt idx="546">
                  <c:v>1986.4499510000001</c:v>
                </c:pt>
                <c:pt idx="547">
                  <c:v>1993.400024</c:v>
                </c:pt>
                <c:pt idx="548">
                  <c:v>1999.98999</c:v>
                </c:pt>
                <c:pt idx="549">
                  <c:v>2001.76001</c:v>
                </c:pt>
                <c:pt idx="550">
                  <c:v>1979.26001</c:v>
                </c:pt>
                <c:pt idx="551">
                  <c:v>1989.26001</c:v>
                </c:pt>
                <c:pt idx="552">
                  <c:v>1989.5699460000001</c:v>
                </c:pt>
                <c:pt idx="553">
                  <c:v>2022.1899410000001</c:v>
                </c:pt>
                <c:pt idx="554">
                  <c:v>2019.6400149999999</c:v>
                </c:pt>
                <c:pt idx="555">
                  <c:v>2015.9300539999999</c:v>
                </c:pt>
                <c:pt idx="556">
                  <c:v>2027.219971</c:v>
                </c:pt>
                <c:pt idx="557">
                  <c:v>2040.589966</c:v>
                </c:pt>
                <c:pt idx="558">
                  <c:v>2049.580078</c:v>
                </c:pt>
                <c:pt idx="559">
                  <c:v>2051.6000979999999</c:v>
                </c:pt>
                <c:pt idx="560">
                  <c:v>2049.8000489999999</c:v>
                </c:pt>
                <c:pt idx="561">
                  <c:v>2036.709961</c:v>
                </c:pt>
                <c:pt idx="562">
                  <c:v>2035.9399410000001</c:v>
                </c:pt>
                <c:pt idx="563">
                  <c:v>2037.0500489999999</c:v>
                </c:pt>
                <c:pt idx="564">
                  <c:v>2055.01001</c:v>
                </c:pt>
                <c:pt idx="565">
                  <c:v>2063.9499510000001</c:v>
                </c:pt>
                <c:pt idx="566">
                  <c:v>2059.73999</c:v>
                </c:pt>
                <c:pt idx="567">
                  <c:v>2072.780029</c:v>
                </c:pt>
                <c:pt idx="568">
                  <c:v>2066.1298830000001</c:v>
                </c:pt>
                <c:pt idx="569">
                  <c:v>2045.170044</c:v>
                </c:pt>
                <c:pt idx="570">
                  <c:v>2066.6599120000001</c:v>
                </c:pt>
                <c:pt idx="571">
                  <c:v>2041.910034</c:v>
                </c:pt>
                <c:pt idx="572">
                  <c:v>2047.599976</c:v>
                </c:pt>
                <c:pt idx="573">
                  <c:v>2041.98999</c:v>
                </c:pt>
                <c:pt idx="574">
                  <c:v>2061.719971</c:v>
                </c:pt>
                <c:pt idx="575">
                  <c:v>2082.419922</c:v>
                </c:pt>
                <c:pt idx="576">
                  <c:v>2082.780029</c:v>
                </c:pt>
                <c:pt idx="577">
                  <c:v>2080.7299800000001</c:v>
                </c:pt>
                <c:pt idx="578">
                  <c:v>2094.3400879999999</c:v>
                </c:pt>
                <c:pt idx="579">
                  <c:v>2100.8000489999999</c:v>
                </c:pt>
                <c:pt idx="580">
                  <c:v>2102.3999020000001</c:v>
                </c:pt>
                <c:pt idx="581">
                  <c:v>2091.4799800000001</c:v>
                </c:pt>
                <c:pt idx="582">
                  <c:v>2091.580078</c:v>
                </c:pt>
                <c:pt idx="583">
                  <c:v>2087.790039</c:v>
                </c:pt>
                <c:pt idx="584">
                  <c:v>2091.6999510000001</c:v>
                </c:pt>
                <c:pt idx="585">
                  <c:v>2095.1499020000001</c:v>
                </c:pt>
                <c:pt idx="586">
                  <c:v>2075.8100589999999</c:v>
                </c:pt>
                <c:pt idx="587">
                  <c:v>2065.3000489999999</c:v>
                </c:pt>
                <c:pt idx="588">
                  <c:v>2081.429932</c:v>
                </c:pt>
                <c:pt idx="589">
                  <c:v>2063.3701169999999</c:v>
                </c:pt>
                <c:pt idx="590">
                  <c:v>2051.1201169999999</c:v>
                </c:pt>
                <c:pt idx="591">
                  <c:v>2050.6298830000001</c:v>
                </c:pt>
                <c:pt idx="592">
                  <c:v>2057.139893</c:v>
                </c:pt>
                <c:pt idx="593">
                  <c:v>2058.6899410000001</c:v>
                </c:pt>
                <c:pt idx="594">
                  <c:v>2084.389893</c:v>
                </c:pt>
                <c:pt idx="595">
                  <c:v>2064.459961</c:v>
                </c:pt>
                <c:pt idx="596">
                  <c:v>2064.110107</c:v>
                </c:pt>
                <c:pt idx="597">
                  <c:v>2046.6099850000001</c:v>
                </c:pt>
                <c:pt idx="598">
                  <c:v>2066.6599120000001</c:v>
                </c:pt>
                <c:pt idx="599">
                  <c:v>2047.209961</c:v>
                </c:pt>
                <c:pt idx="600">
                  <c:v>2047.630005</c:v>
                </c:pt>
                <c:pt idx="601">
                  <c:v>2040.040039</c:v>
                </c:pt>
                <c:pt idx="602">
                  <c:v>2052.320068</c:v>
                </c:pt>
                <c:pt idx="603">
                  <c:v>2048.040039</c:v>
                </c:pt>
                <c:pt idx="604">
                  <c:v>2076.0600589999999</c:v>
                </c:pt>
                <c:pt idx="605">
                  <c:v>2090.540039</c:v>
                </c:pt>
                <c:pt idx="606">
                  <c:v>2090.1000979999999</c:v>
                </c:pt>
                <c:pt idx="607">
                  <c:v>2099.0600589999999</c:v>
                </c:pt>
                <c:pt idx="608">
                  <c:v>2096.9499510000001</c:v>
                </c:pt>
                <c:pt idx="609">
                  <c:v>2099.330078</c:v>
                </c:pt>
                <c:pt idx="610">
                  <c:v>2105.26001</c:v>
                </c:pt>
                <c:pt idx="611">
                  <c:v>2099.1298830000001</c:v>
                </c:pt>
                <c:pt idx="612">
                  <c:v>2109.4099120000001</c:v>
                </c:pt>
                <c:pt idx="613">
                  <c:v>2112.1298830000001</c:v>
                </c:pt>
                <c:pt idx="614">
                  <c:v>2119.1201169999999</c:v>
                </c:pt>
                <c:pt idx="615">
                  <c:v>2115.4799800000001</c:v>
                </c:pt>
                <c:pt idx="616">
                  <c:v>2096.070068</c:v>
                </c:pt>
                <c:pt idx="617">
                  <c:v>2079.0600589999999</c:v>
                </c:pt>
                <c:pt idx="618">
                  <c:v>2075.320068</c:v>
                </c:pt>
                <c:pt idx="619">
                  <c:v>2071.5</c:v>
                </c:pt>
                <c:pt idx="620">
                  <c:v>2077.98999</c:v>
                </c:pt>
                <c:pt idx="621">
                  <c:v>2071.219971</c:v>
                </c:pt>
                <c:pt idx="622">
                  <c:v>2083.25</c:v>
                </c:pt>
                <c:pt idx="623">
                  <c:v>2088.8999020000001</c:v>
                </c:pt>
                <c:pt idx="624">
                  <c:v>2085.4499510000001</c:v>
                </c:pt>
                <c:pt idx="625">
                  <c:v>2113.320068</c:v>
                </c:pt>
                <c:pt idx="626">
                  <c:v>2037.410034</c:v>
                </c:pt>
                <c:pt idx="627">
                  <c:v>2000.540039</c:v>
                </c:pt>
                <c:pt idx="628">
                  <c:v>2036.089966</c:v>
                </c:pt>
                <c:pt idx="629">
                  <c:v>2070.7700199999999</c:v>
                </c:pt>
                <c:pt idx="630">
                  <c:v>2098.860107</c:v>
                </c:pt>
                <c:pt idx="631">
                  <c:v>2102.9499510000001</c:v>
                </c:pt>
                <c:pt idx="632">
                  <c:v>2088.5500489999999</c:v>
                </c:pt>
                <c:pt idx="633">
                  <c:v>2099.7299800000001</c:v>
                </c:pt>
                <c:pt idx="634">
                  <c:v>2097.8999020000001</c:v>
                </c:pt>
                <c:pt idx="635">
                  <c:v>2129.8999020000001</c:v>
                </c:pt>
                <c:pt idx="636">
                  <c:v>2137.1599120000001</c:v>
                </c:pt>
                <c:pt idx="637">
                  <c:v>2152.139893</c:v>
                </c:pt>
                <c:pt idx="638">
                  <c:v>2152.429932</c:v>
                </c:pt>
                <c:pt idx="639">
                  <c:v>2163.75</c:v>
                </c:pt>
                <c:pt idx="640">
                  <c:v>2161.73999</c:v>
                </c:pt>
                <c:pt idx="641">
                  <c:v>2166.889893</c:v>
                </c:pt>
                <c:pt idx="642">
                  <c:v>2163.780029</c:v>
                </c:pt>
                <c:pt idx="643">
                  <c:v>2173.0200199999999</c:v>
                </c:pt>
                <c:pt idx="644">
                  <c:v>2165.169922</c:v>
                </c:pt>
                <c:pt idx="645">
                  <c:v>2175.030029</c:v>
                </c:pt>
                <c:pt idx="646">
                  <c:v>2168.4799800000001</c:v>
                </c:pt>
                <c:pt idx="647">
                  <c:v>2169.179932</c:v>
                </c:pt>
                <c:pt idx="648">
                  <c:v>2166.580078</c:v>
                </c:pt>
                <c:pt idx="649">
                  <c:v>2170.0600589999999</c:v>
                </c:pt>
                <c:pt idx="650">
                  <c:v>2173.6000979999999</c:v>
                </c:pt>
                <c:pt idx="651">
                  <c:v>2170.8400879999999</c:v>
                </c:pt>
                <c:pt idx="652">
                  <c:v>2157.030029</c:v>
                </c:pt>
                <c:pt idx="653">
                  <c:v>2163.790039</c:v>
                </c:pt>
                <c:pt idx="654">
                  <c:v>2164.25</c:v>
                </c:pt>
                <c:pt idx="655">
                  <c:v>2182.8701169999999</c:v>
                </c:pt>
                <c:pt idx="656">
                  <c:v>2180.889893</c:v>
                </c:pt>
                <c:pt idx="657">
                  <c:v>2181.73999</c:v>
                </c:pt>
                <c:pt idx="658">
                  <c:v>2175.48999</c:v>
                </c:pt>
                <c:pt idx="659">
                  <c:v>2185.790039</c:v>
                </c:pt>
                <c:pt idx="660">
                  <c:v>2184.0500489999999</c:v>
                </c:pt>
                <c:pt idx="661">
                  <c:v>2190.1499020000001</c:v>
                </c:pt>
                <c:pt idx="662">
                  <c:v>2178.1499020000001</c:v>
                </c:pt>
                <c:pt idx="663">
                  <c:v>2182.219971</c:v>
                </c:pt>
                <c:pt idx="664">
                  <c:v>2187.0200199999999</c:v>
                </c:pt>
                <c:pt idx="665">
                  <c:v>2183.8701169999999</c:v>
                </c:pt>
                <c:pt idx="666">
                  <c:v>2182.639893</c:v>
                </c:pt>
                <c:pt idx="667">
                  <c:v>2186.8999020000001</c:v>
                </c:pt>
                <c:pt idx="668">
                  <c:v>2175.4399410000001</c:v>
                </c:pt>
                <c:pt idx="669">
                  <c:v>2172.469971</c:v>
                </c:pt>
                <c:pt idx="670">
                  <c:v>2169.040039</c:v>
                </c:pt>
                <c:pt idx="671">
                  <c:v>2180.3798830000001</c:v>
                </c:pt>
                <c:pt idx="672">
                  <c:v>2176.1201169999999</c:v>
                </c:pt>
                <c:pt idx="673">
                  <c:v>2170.9499510000001</c:v>
                </c:pt>
                <c:pt idx="674">
                  <c:v>2170.860107</c:v>
                </c:pt>
                <c:pt idx="675">
                  <c:v>2179.9799800000001</c:v>
                </c:pt>
                <c:pt idx="676">
                  <c:v>2186.4799800000001</c:v>
                </c:pt>
                <c:pt idx="677">
                  <c:v>2186.1599120000001</c:v>
                </c:pt>
                <c:pt idx="678">
                  <c:v>2181.3000489999999</c:v>
                </c:pt>
                <c:pt idx="679">
                  <c:v>2127.8100589999999</c:v>
                </c:pt>
                <c:pt idx="680">
                  <c:v>2159.040039</c:v>
                </c:pt>
                <c:pt idx="681">
                  <c:v>2127.0200199999999</c:v>
                </c:pt>
                <c:pt idx="682">
                  <c:v>2125.7700199999999</c:v>
                </c:pt>
                <c:pt idx="683">
                  <c:v>2147.26001</c:v>
                </c:pt>
                <c:pt idx="684">
                  <c:v>2139.1599120000001</c:v>
                </c:pt>
                <c:pt idx="685">
                  <c:v>2139.1201169999999</c:v>
                </c:pt>
                <c:pt idx="686">
                  <c:v>2139.76001</c:v>
                </c:pt>
                <c:pt idx="687">
                  <c:v>2163.1201169999999</c:v>
                </c:pt>
                <c:pt idx="688">
                  <c:v>2177.179932</c:v>
                </c:pt>
                <c:pt idx="689">
                  <c:v>2164.6899410000001</c:v>
                </c:pt>
                <c:pt idx="690">
                  <c:v>2146.1000979999999</c:v>
                </c:pt>
                <c:pt idx="691">
                  <c:v>2159.929932</c:v>
                </c:pt>
                <c:pt idx="692">
                  <c:v>2171.3701169999999</c:v>
                </c:pt>
                <c:pt idx="693">
                  <c:v>2151.1298830000001</c:v>
                </c:pt>
                <c:pt idx="694">
                  <c:v>2168.2700199999999</c:v>
                </c:pt>
                <c:pt idx="695">
                  <c:v>2161.1999510000001</c:v>
                </c:pt>
                <c:pt idx="696">
                  <c:v>2150.48999</c:v>
                </c:pt>
                <c:pt idx="697">
                  <c:v>2159.7299800000001</c:v>
                </c:pt>
                <c:pt idx="698">
                  <c:v>2160.7700199999999</c:v>
                </c:pt>
                <c:pt idx="699">
                  <c:v>2153.73999</c:v>
                </c:pt>
                <c:pt idx="700">
                  <c:v>2163.6599120000001</c:v>
                </c:pt>
                <c:pt idx="701">
                  <c:v>2136.7299800000001</c:v>
                </c:pt>
                <c:pt idx="702">
                  <c:v>2139.179932</c:v>
                </c:pt>
                <c:pt idx="703">
                  <c:v>2132.5500489999999</c:v>
                </c:pt>
                <c:pt idx="704">
                  <c:v>2132.9799800000001</c:v>
                </c:pt>
                <c:pt idx="705">
                  <c:v>2126.5</c:v>
                </c:pt>
                <c:pt idx="706">
                  <c:v>2139.6000979999999</c:v>
                </c:pt>
                <c:pt idx="707">
                  <c:v>2144.290039</c:v>
                </c:pt>
                <c:pt idx="708">
                  <c:v>2141.3400879999999</c:v>
                </c:pt>
                <c:pt idx="709">
                  <c:v>2141.1599120000001</c:v>
                </c:pt>
                <c:pt idx="710">
                  <c:v>2151.330078</c:v>
                </c:pt>
                <c:pt idx="711">
                  <c:v>2143.1599120000001</c:v>
                </c:pt>
                <c:pt idx="712">
                  <c:v>2139.429932</c:v>
                </c:pt>
                <c:pt idx="713">
                  <c:v>2133.040039</c:v>
                </c:pt>
                <c:pt idx="714">
                  <c:v>2126.4099120000001</c:v>
                </c:pt>
                <c:pt idx="715">
                  <c:v>2126.1499020000001</c:v>
                </c:pt>
                <c:pt idx="716">
                  <c:v>2111.719971</c:v>
                </c:pt>
                <c:pt idx="717">
                  <c:v>2097.9399410000001</c:v>
                </c:pt>
                <c:pt idx="718">
                  <c:v>2088.6599120000001</c:v>
                </c:pt>
                <c:pt idx="719">
                  <c:v>2085.179932</c:v>
                </c:pt>
                <c:pt idx="720">
                  <c:v>2131.5200199999999</c:v>
                </c:pt>
                <c:pt idx="721">
                  <c:v>2139.5600589999999</c:v>
                </c:pt>
                <c:pt idx="722">
                  <c:v>2163.26001</c:v>
                </c:pt>
                <c:pt idx="723">
                  <c:v>2167.4799800000001</c:v>
                </c:pt>
                <c:pt idx="724">
                  <c:v>2164.4499510000001</c:v>
                </c:pt>
                <c:pt idx="725">
                  <c:v>2164.1999510000001</c:v>
                </c:pt>
                <c:pt idx="726">
                  <c:v>2180.389893</c:v>
                </c:pt>
                <c:pt idx="727">
                  <c:v>2176.9399410000001</c:v>
                </c:pt>
                <c:pt idx="728">
                  <c:v>2187.1201169999999</c:v>
                </c:pt>
                <c:pt idx="729">
                  <c:v>2181.8999020000001</c:v>
                </c:pt>
                <c:pt idx="730">
                  <c:v>2198.179932</c:v>
                </c:pt>
                <c:pt idx="731">
                  <c:v>2202.9399410000001</c:v>
                </c:pt>
                <c:pt idx="732">
                  <c:v>2204.719971</c:v>
                </c:pt>
                <c:pt idx="733">
                  <c:v>2213.3500979999999</c:v>
                </c:pt>
                <c:pt idx="734">
                  <c:v>2201.719971</c:v>
                </c:pt>
                <c:pt idx="735">
                  <c:v>2204.6599120000001</c:v>
                </c:pt>
                <c:pt idx="736">
                  <c:v>2198.8100589999999</c:v>
                </c:pt>
                <c:pt idx="737">
                  <c:v>2191.080078</c:v>
                </c:pt>
                <c:pt idx="738">
                  <c:v>2191.9499510000001</c:v>
                </c:pt>
                <c:pt idx="739">
                  <c:v>2204.709961</c:v>
                </c:pt>
                <c:pt idx="740">
                  <c:v>2212.2299800000001</c:v>
                </c:pt>
                <c:pt idx="741">
                  <c:v>2241.3500979999999</c:v>
                </c:pt>
                <c:pt idx="742">
                  <c:v>2246.1899410000001</c:v>
                </c:pt>
                <c:pt idx="743">
                  <c:v>2259.530029</c:v>
                </c:pt>
                <c:pt idx="744">
                  <c:v>2256.959961</c:v>
                </c:pt>
                <c:pt idx="745">
                  <c:v>2271.719971</c:v>
                </c:pt>
                <c:pt idx="746">
                  <c:v>2253.280029</c:v>
                </c:pt>
                <c:pt idx="747">
                  <c:v>2262.030029</c:v>
                </c:pt>
                <c:pt idx="748">
                  <c:v>2258.070068</c:v>
                </c:pt>
                <c:pt idx="749">
                  <c:v>2262.530029</c:v>
                </c:pt>
                <c:pt idx="750">
                  <c:v>2270.76001</c:v>
                </c:pt>
                <c:pt idx="751">
                  <c:v>2265.179932</c:v>
                </c:pt>
                <c:pt idx="752">
                  <c:v>2260.959961</c:v>
                </c:pt>
                <c:pt idx="753">
                  <c:v>2263.790039</c:v>
                </c:pt>
                <c:pt idx="754">
                  <c:v>2268.8798830000001</c:v>
                </c:pt>
                <c:pt idx="755">
                  <c:v>2249.919922</c:v>
                </c:pt>
                <c:pt idx="756">
                  <c:v>2249.26001</c:v>
                </c:pt>
                <c:pt idx="757">
                  <c:v>2238.830078</c:v>
                </c:pt>
                <c:pt idx="758">
                  <c:v>2257.830078</c:v>
                </c:pt>
                <c:pt idx="759">
                  <c:v>2270.75</c:v>
                </c:pt>
                <c:pt idx="760">
                  <c:v>2269</c:v>
                </c:pt>
                <c:pt idx="761">
                  <c:v>2276.9799800000001</c:v>
                </c:pt>
                <c:pt idx="762">
                  <c:v>2268.8999020000001</c:v>
                </c:pt>
                <c:pt idx="763">
                  <c:v>2268.8999020000001</c:v>
                </c:pt>
                <c:pt idx="764">
                  <c:v>2275.320068</c:v>
                </c:pt>
                <c:pt idx="765">
                  <c:v>2270.4399410000001</c:v>
                </c:pt>
                <c:pt idx="766">
                  <c:v>2274.639893</c:v>
                </c:pt>
                <c:pt idx="767">
                  <c:v>2267.889893</c:v>
                </c:pt>
                <c:pt idx="768">
                  <c:v>2271.889893</c:v>
                </c:pt>
                <c:pt idx="769">
                  <c:v>2263.6899410000001</c:v>
                </c:pt>
                <c:pt idx="770">
                  <c:v>2271.3100589999999</c:v>
                </c:pt>
                <c:pt idx="771">
                  <c:v>2265.1999510000001</c:v>
                </c:pt>
                <c:pt idx="772">
                  <c:v>2280.070068</c:v>
                </c:pt>
                <c:pt idx="773">
                  <c:v>2298.3701169999999</c:v>
                </c:pt>
                <c:pt idx="774">
                  <c:v>2296.679932</c:v>
                </c:pt>
                <c:pt idx="775">
                  <c:v>2294.6899410000001</c:v>
                </c:pt>
                <c:pt idx="776">
                  <c:v>2280.8999020000001</c:v>
                </c:pt>
                <c:pt idx="777">
                  <c:v>2278.8701169999999</c:v>
                </c:pt>
                <c:pt idx="778">
                  <c:v>2279.5500489999999</c:v>
                </c:pt>
                <c:pt idx="779">
                  <c:v>2280.8500979999999</c:v>
                </c:pt>
                <c:pt idx="780">
                  <c:v>2297.419922</c:v>
                </c:pt>
                <c:pt idx="781">
                  <c:v>2292.5600589999999</c:v>
                </c:pt>
                <c:pt idx="782">
                  <c:v>2293.080078</c:v>
                </c:pt>
                <c:pt idx="783">
                  <c:v>2294.669922</c:v>
                </c:pt>
                <c:pt idx="784">
                  <c:v>2307.8701169999999</c:v>
                </c:pt>
                <c:pt idx="785">
                  <c:v>2316.1000979999999</c:v>
                </c:pt>
                <c:pt idx="786">
                  <c:v>2328.25</c:v>
                </c:pt>
                <c:pt idx="787">
                  <c:v>2337.580078</c:v>
                </c:pt>
                <c:pt idx="788">
                  <c:v>2349.25</c:v>
                </c:pt>
                <c:pt idx="789">
                  <c:v>2347.219971</c:v>
                </c:pt>
                <c:pt idx="790">
                  <c:v>2351.1599120000001</c:v>
                </c:pt>
                <c:pt idx="791">
                  <c:v>2365.3798830000001</c:v>
                </c:pt>
                <c:pt idx="792">
                  <c:v>2362.820068</c:v>
                </c:pt>
                <c:pt idx="793">
                  <c:v>2363.8100589999999</c:v>
                </c:pt>
                <c:pt idx="794">
                  <c:v>2367.3400879999999</c:v>
                </c:pt>
                <c:pt idx="795">
                  <c:v>2369.75</c:v>
                </c:pt>
                <c:pt idx="796">
                  <c:v>2363.639893</c:v>
                </c:pt>
                <c:pt idx="797">
                  <c:v>2395.959961</c:v>
                </c:pt>
                <c:pt idx="798">
                  <c:v>2381.919922</c:v>
                </c:pt>
                <c:pt idx="799">
                  <c:v>2383.1201169999999</c:v>
                </c:pt>
                <c:pt idx="800">
                  <c:v>2375.3100589999999</c:v>
                </c:pt>
                <c:pt idx="801">
                  <c:v>2368.389893</c:v>
                </c:pt>
                <c:pt idx="802">
                  <c:v>2362.9799800000001</c:v>
                </c:pt>
                <c:pt idx="803">
                  <c:v>2364.8701169999999</c:v>
                </c:pt>
                <c:pt idx="804">
                  <c:v>2372.6000979999999</c:v>
                </c:pt>
                <c:pt idx="805">
                  <c:v>2373.469971</c:v>
                </c:pt>
                <c:pt idx="806">
                  <c:v>2365.4499510000001</c:v>
                </c:pt>
                <c:pt idx="807">
                  <c:v>2385.26001</c:v>
                </c:pt>
                <c:pt idx="808">
                  <c:v>2381.3798830000001</c:v>
                </c:pt>
                <c:pt idx="809">
                  <c:v>2378.25</c:v>
                </c:pt>
                <c:pt idx="810">
                  <c:v>2373.469971</c:v>
                </c:pt>
                <c:pt idx="811">
                  <c:v>2344.0200199999999</c:v>
                </c:pt>
                <c:pt idx="812">
                  <c:v>2348.4499510000001</c:v>
                </c:pt>
                <c:pt idx="813">
                  <c:v>2345.959961</c:v>
                </c:pt>
                <c:pt idx="814">
                  <c:v>2343.9799800000001</c:v>
                </c:pt>
                <c:pt idx="815">
                  <c:v>2341.5900879999999</c:v>
                </c:pt>
                <c:pt idx="816">
                  <c:v>2358.570068</c:v>
                </c:pt>
                <c:pt idx="817">
                  <c:v>2361.1298830000001</c:v>
                </c:pt>
                <c:pt idx="818">
                  <c:v>2368.0600589999999</c:v>
                </c:pt>
                <c:pt idx="819">
                  <c:v>2362.719971</c:v>
                </c:pt>
                <c:pt idx="820">
                  <c:v>2358.8400879999999</c:v>
                </c:pt>
                <c:pt idx="821">
                  <c:v>2360.1599120000001</c:v>
                </c:pt>
                <c:pt idx="822">
                  <c:v>2352.9499510000001</c:v>
                </c:pt>
                <c:pt idx="823">
                  <c:v>2357.48999</c:v>
                </c:pt>
                <c:pt idx="824">
                  <c:v>2355.540039</c:v>
                </c:pt>
                <c:pt idx="825">
                  <c:v>2357.1599120000001</c:v>
                </c:pt>
                <c:pt idx="826">
                  <c:v>2353.780029</c:v>
                </c:pt>
                <c:pt idx="827">
                  <c:v>2344.929932</c:v>
                </c:pt>
                <c:pt idx="828">
                  <c:v>2328.9499510000001</c:v>
                </c:pt>
                <c:pt idx="829">
                  <c:v>2349.01001</c:v>
                </c:pt>
                <c:pt idx="830">
                  <c:v>2342.1899410000001</c:v>
                </c:pt>
                <c:pt idx="831">
                  <c:v>2338.169922</c:v>
                </c:pt>
                <c:pt idx="832">
                  <c:v>2355.8400879999999</c:v>
                </c:pt>
                <c:pt idx="833">
                  <c:v>2348.6899410000001</c:v>
                </c:pt>
                <c:pt idx="834">
                  <c:v>2374.1499020000001</c:v>
                </c:pt>
                <c:pt idx="835">
                  <c:v>2388.610107</c:v>
                </c:pt>
                <c:pt idx="836">
                  <c:v>2387.4499510000001</c:v>
                </c:pt>
                <c:pt idx="837">
                  <c:v>2388.7700199999999</c:v>
                </c:pt>
                <c:pt idx="838">
                  <c:v>2384.1999510000001</c:v>
                </c:pt>
                <c:pt idx="839">
                  <c:v>2388.330078</c:v>
                </c:pt>
                <c:pt idx="840">
                  <c:v>2391.169922</c:v>
                </c:pt>
                <c:pt idx="841">
                  <c:v>2388.1298830000001</c:v>
                </c:pt>
                <c:pt idx="842">
                  <c:v>2389.5200199999999</c:v>
                </c:pt>
                <c:pt idx="843">
                  <c:v>2399.290039</c:v>
                </c:pt>
                <c:pt idx="844">
                  <c:v>2399.3798830000001</c:v>
                </c:pt>
                <c:pt idx="845">
                  <c:v>2396.919922</c:v>
                </c:pt>
                <c:pt idx="846">
                  <c:v>2399.6298830000001</c:v>
                </c:pt>
                <c:pt idx="847">
                  <c:v>2394.4399410000001</c:v>
                </c:pt>
                <c:pt idx="848">
                  <c:v>2390.8999020000001</c:v>
                </c:pt>
                <c:pt idx="849">
                  <c:v>2402.320068</c:v>
                </c:pt>
                <c:pt idx="850">
                  <c:v>2400.669922</c:v>
                </c:pt>
                <c:pt idx="851">
                  <c:v>2357.030029</c:v>
                </c:pt>
                <c:pt idx="852">
                  <c:v>2365.719971</c:v>
                </c:pt>
                <c:pt idx="853">
                  <c:v>2381.7299800000001</c:v>
                </c:pt>
                <c:pt idx="854">
                  <c:v>2394.0200199999999</c:v>
                </c:pt>
                <c:pt idx="855">
                  <c:v>2398.419922</c:v>
                </c:pt>
                <c:pt idx="856">
                  <c:v>2404.389893</c:v>
                </c:pt>
                <c:pt idx="857">
                  <c:v>2415.070068</c:v>
                </c:pt>
                <c:pt idx="858">
                  <c:v>2415.820068</c:v>
                </c:pt>
                <c:pt idx="859">
                  <c:v>2412.9099120000001</c:v>
                </c:pt>
                <c:pt idx="860">
                  <c:v>2411.8000489999999</c:v>
                </c:pt>
                <c:pt idx="861">
                  <c:v>2430.0600589999999</c:v>
                </c:pt>
                <c:pt idx="862">
                  <c:v>2439.070068</c:v>
                </c:pt>
                <c:pt idx="863">
                  <c:v>2436.1000979999999</c:v>
                </c:pt>
                <c:pt idx="864">
                  <c:v>2429.330078</c:v>
                </c:pt>
                <c:pt idx="865">
                  <c:v>2433.139893</c:v>
                </c:pt>
                <c:pt idx="866">
                  <c:v>2433.790039</c:v>
                </c:pt>
                <c:pt idx="867">
                  <c:v>2431.7700199999999</c:v>
                </c:pt>
                <c:pt idx="868">
                  <c:v>2429.389893</c:v>
                </c:pt>
                <c:pt idx="869">
                  <c:v>2440.3500979999999</c:v>
                </c:pt>
                <c:pt idx="870">
                  <c:v>2437.919922</c:v>
                </c:pt>
                <c:pt idx="871">
                  <c:v>2432.459961</c:v>
                </c:pt>
                <c:pt idx="872">
                  <c:v>2433.1499020000001</c:v>
                </c:pt>
                <c:pt idx="873">
                  <c:v>2453.459961</c:v>
                </c:pt>
                <c:pt idx="874">
                  <c:v>2437.030029</c:v>
                </c:pt>
                <c:pt idx="875">
                  <c:v>2435.610107</c:v>
                </c:pt>
                <c:pt idx="876">
                  <c:v>2434.5</c:v>
                </c:pt>
                <c:pt idx="877">
                  <c:v>2438.3000489999999</c:v>
                </c:pt>
                <c:pt idx="878">
                  <c:v>2439.070068</c:v>
                </c:pt>
                <c:pt idx="879">
                  <c:v>2419.3798830000001</c:v>
                </c:pt>
                <c:pt idx="880">
                  <c:v>2440.6899410000001</c:v>
                </c:pt>
                <c:pt idx="881">
                  <c:v>2419.6999510000001</c:v>
                </c:pt>
                <c:pt idx="882">
                  <c:v>2423.4099120000001</c:v>
                </c:pt>
                <c:pt idx="883">
                  <c:v>2429.01001</c:v>
                </c:pt>
                <c:pt idx="884">
                  <c:v>2432.540039</c:v>
                </c:pt>
                <c:pt idx="885">
                  <c:v>2409.75</c:v>
                </c:pt>
                <c:pt idx="886">
                  <c:v>2425.179932</c:v>
                </c:pt>
                <c:pt idx="887">
                  <c:v>2427.429932</c:v>
                </c:pt>
                <c:pt idx="888">
                  <c:v>2425.530029</c:v>
                </c:pt>
                <c:pt idx="889">
                  <c:v>2443.25</c:v>
                </c:pt>
                <c:pt idx="890">
                  <c:v>2447.830078</c:v>
                </c:pt>
                <c:pt idx="891">
                  <c:v>2459.2700199999999</c:v>
                </c:pt>
                <c:pt idx="892">
                  <c:v>2459.139893</c:v>
                </c:pt>
                <c:pt idx="893">
                  <c:v>2460.610107</c:v>
                </c:pt>
                <c:pt idx="894">
                  <c:v>2473.830078</c:v>
                </c:pt>
                <c:pt idx="895">
                  <c:v>2473.4499510000001</c:v>
                </c:pt>
                <c:pt idx="896">
                  <c:v>2472.540039</c:v>
                </c:pt>
                <c:pt idx="897">
                  <c:v>2469.9099120000001</c:v>
                </c:pt>
                <c:pt idx="898">
                  <c:v>2477.1298830000001</c:v>
                </c:pt>
                <c:pt idx="899">
                  <c:v>2477.830078</c:v>
                </c:pt>
                <c:pt idx="900">
                  <c:v>2475.419922</c:v>
                </c:pt>
                <c:pt idx="901">
                  <c:v>2472.1000979999999</c:v>
                </c:pt>
                <c:pt idx="902">
                  <c:v>2470.3000489999999</c:v>
                </c:pt>
                <c:pt idx="903">
                  <c:v>2476.3500979999999</c:v>
                </c:pt>
                <c:pt idx="904">
                  <c:v>2477.570068</c:v>
                </c:pt>
                <c:pt idx="905">
                  <c:v>2472.1599120000001</c:v>
                </c:pt>
                <c:pt idx="906">
                  <c:v>2476.830078</c:v>
                </c:pt>
                <c:pt idx="907">
                  <c:v>2480.9099120000001</c:v>
                </c:pt>
                <c:pt idx="908">
                  <c:v>2474.919922</c:v>
                </c:pt>
                <c:pt idx="909">
                  <c:v>2474.0200199999999</c:v>
                </c:pt>
                <c:pt idx="910">
                  <c:v>2438.209961</c:v>
                </c:pt>
                <c:pt idx="911">
                  <c:v>2441.320068</c:v>
                </c:pt>
                <c:pt idx="912">
                  <c:v>2465.8400879999999</c:v>
                </c:pt>
                <c:pt idx="913">
                  <c:v>2464.610107</c:v>
                </c:pt>
                <c:pt idx="914">
                  <c:v>2468.110107</c:v>
                </c:pt>
                <c:pt idx="915">
                  <c:v>2430.01001</c:v>
                </c:pt>
                <c:pt idx="916">
                  <c:v>2425.5500489999999</c:v>
                </c:pt>
                <c:pt idx="917">
                  <c:v>2428.3701169999999</c:v>
                </c:pt>
                <c:pt idx="918">
                  <c:v>2452.51001</c:v>
                </c:pt>
                <c:pt idx="919">
                  <c:v>2444.040039</c:v>
                </c:pt>
                <c:pt idx="920">
                  <c:v>2438.969971</c:v>
                </c:pt>
                <c:pt idx="921">
                  <c:v>2443.0500489999999</c:v>
                </c:pt>
                <c:pt idx="922">
                  <c:v>2444.23999</c:v>
                </c:pt>
                <c:pt idx="923">
                  <c:v>2446.3000489999999</c:v>
                </c:pt>
                <c:pt idx="924">
                  <c:v>2457.5900879999999</c:v>
                </c:pt>
                <c:pt idx="925">
                  <c:v>2471.6499020000001</c:v>
                </c:pt>
                <c:pt idx="926">
                  <c:v>2476.5500489999999</c:v>
                </c:pt>
                <c:pt idx="927">
                  <c:v>2457.8500979999999</c:v>
                </c:pt>
                <c:pt idx="928">
                  <c:v>2465.540039</c:v>
                </c:pt>
                <c:pt idx="929">
                  <c:v>2465.1000979999999</c:v>
                </c:pt>
                <c:pt idx="930">
                  <c:v>2461.429932</c:v>
                </c:pt>
                <c:pt idx="931">
                  <c:v>2488.110107</c:v>
                </c:pt>
                <c:pt idx="932">
                  <c:v>2496.4799800000001</c:v>
                </c:pt>
                <c:pt idx="933">
                  <c:v>2498.3701169999999</c:v>
                </c:pt>
                <c:pt idx="934">
                  <c:v>2495.6201169999999</c:v>
                </c:pt>
                <c:pt idx="935">
                  <c:v>2500.2299800000001</c:v>
                </c:pt>
                <c:pt idx="936">
                  <c:v>2503.8701169999999</c:v>
                </c:pt>
                <c:pt idx="937">
                  <c:v>2506.6499020000001</c:v>
                </c:pt>
                <c:pt idx="938">
                  <c:v>2508.23999</c:v>
                </c:pt>
                <c:pt idx="939">
                  <c:v>2500.6000979999999</c:v>
                </c:pt>
                <c:pt idx="940">
                  <c:v>2502.219971</c:v>
                </c:pt>
                <c:pt idx="941">
                  <c:v>2496.6599120000001</c:v>
                </c:pt>
                <c:pt idx="942">
                  <c:v>2496.8400879999999</c:v>
                </c:pt>
                <c:pt idx="943">
                  <c:v>2507.040039</c:v>
                </c:pt>
                <c:pt idx="944">
                  <c:v>2510.0600589999999</c:v>
                </c:pt>
                <c:pt idx="945">
                  <c:v>2519.360107</c:v>
                </c:pt>
                <c:pt idx="946">
                  <c:v>2529.1201169999999</c:v>
                </c:pt>
                <c:pt idx="947">
                  <c:v>2534.580078</c:v>
                </c:pt>
                <c:pt idx="948">
                  <c:v>2537.73999</c:v>
                </c:pt>
                <c:pt idx="949">
                  <c:v>2552.070068</c:v>
                </c:pt>
                <c:pt idx="950">
                  <c:v>2549.330078</c:v>
                </c:pt>
                <c:pt idx="951">
                  <c:v>2544.7299800000001</c:v>
                </c:pt>
                <c:pt idx="952">
                  <c:v>2550.639893</c:v>
                </c:pt>
                <c:pt idx="953">
                  <c:v>2555.23999</c:v>
                </c:pt>
                <c:pt idx="954">
                  <c:v>2550.929932</c:v>
                </c:pt>
                <c:pt idx="955">
                  <c:v>2553.169922</c:v>
                </c:pt>
                <c:pt idx="956">
                  <c:v>2557.639893</c:v>
                </c:pt>
                <c:pt idx="957">
                  <c:v>2559.360107</c:v>
                </c:pt>
                <c:pt idx="958">
                  <c:v>2561.26001</c:v>
                </c:pt>
                <c:pt idx="959">
                  <c:v>2562.1000979999999</c:v>
                </c:pt>
                <c:pt idx="960">
                  <c:v>2575.209961</c:v>
                </c:pt>
                <c:pt idx="961">
                  <c:v>2564.9799800000001</c:v>
                </c:pt>
                <c:pt idx="962">
                  <c:v>2569.1298830000001</c:v>
                </c:pt>
                <c:pt idx="963">
                  <c:v>2557.1499020000001</c:v>
                </c:pt>
                <c:pt idx="964">
                  <c:v>2560.3999020000001</c:v>
                </c:pt>
                <c:pt idx="965">
                  <c:v>2581.070068</c:v>
                </c:pt>
                <c:pt idx="966">
                  <c:v>2572.830078</c:v>
                </c:pt>
                <c:pt idx="967">
                  <c:v>2575.26001</c:v>
                </c:pt>
                <c:pt idx="968">
                  <c:v>2579.360107</c:v>
                </c:pt>
                <c:pt idx="969">
                  <c:v>2579.8500979999999</c:v>
                </c:pt>
                <c:pt idx="970">
                  <c:v>2587.8400879999999</c:v>
                </c:pt>
                <c:pt idx="971">
                  <c:v>2591.1298830000001</c:v>
                </c:pt>
                <c:pt idx="972">
                  <c:v>2590.639893</c:v>
                </c:pt>
                <c:pt idx="973">
                  <c:v>2594.3798830000001</c:v>
                </c:pt>
                <c:pt idx="974">
                  <c:v>2584.6201169999999</c:v>
                </c:pt>
                <c:pt idx="975">
                  <c:v>2582.3000489999999</c:v>
                </c:pt>
                <c:pt idx="976">
                  <c:v>2584.8400879999999</c:v>
                </c:pt>
                <c:pt idx="977">
                  <c:v>2578.8701169999999</c:v>
                </c:pt>
                <c:pt idx="978">
                  <c:v>2564.6201169999999</c:v>
                </c:pt>
                <c:pt idx="979">
                  <c:v>2585.639893</c:v>
                </c:pt>
                <c:pt idx="980">
                  <c:v>2578.8500979999999</c:v>
                </c:pt>
                <c:pt idx="981">
                  <c:v>2582.139893</c:v>
                </c:pt>
                <c:pt idx="982">
                  <c:v>2599.030029</c:v>
                </c:pt>
                <c:pt idx="983">
                  <c:v>2597.080078</c:v>
                </c:pt>
                <c:pt idx="984">
                  <c:v>2602.419922</c:v>
                </c:pt>
                <c:pt idx="985">
                  <c:v>2601.419922</c:v>
                </c:pt>
                <c:pt idx="986">
                  <c:v>2627.040039</c:v>
                </c:pt>
                <c:pt idx="987">
                  <c:v>2626.070068</c:v>
                </c:pt>
                <c:pt idx="988">
                  <c:v>2647.580078</c:v>
                </c:pt>
                <c:pt idx="989">
                  <c:v>2642.219971</c:v>
                </c:pt>
                <c:pt idx="990">
                  <c:v>2639.4399410000001</c:v>
                </c:pt>
                <c:pt idx="991">
                  <c:v>2629.570068</c:v>
                </c:pt>
                <c:pt idx="992">
                  <c:v>2629.2700199999999</c:v>
                </c:pt>
                <c:pt idx="993">
                  <c:v>2636.9799800000001</c:v>
                </c:pt>
                <c:pt idx="994">
                  <c:v>2651.5</c:v>
                </c:pt>
                <c:pt idx="995">
                  <c:v>2659.98999</c:v>
                </c:pt>
                <c:pt idx="996">
                  <c:v>2664.110107</c:v>
                </c:pt>
                <c:pt idx="997">
                  <c:v>2662.8500979999999</c:v>
                </c:pt>
                <c:pt idx="998">
                  <c:v>2652.01001</c:v>
                </c:pt>
                <c:pt idx="999">
                  <c:v>2675.8100589999999</c:v>
                </c:pt>
                <c:pt idx="1000">
                  <c:v>2690.1599120000001</c:v>
                </c:pt>
                <c:pt idx="1001">
                  <c:v>2681.469971</c:v>
                </c:pt>
                <c:pt idx="1002">
                  <c:v>2679.25</c:v>
                </c:pt>
                <c:pt idx="1003">
                  <c:v>2684.570068</c:v>
                </c:pt>
                <c:pt idx="1004">
                  <c:v>2683.3400879999999</c:v>
                </c:pt>
                <c:pt idx="1005">
                  <c:v>2680.5</c:v>
                </c:pt>
                <c:pt idx="1006">
                  <c:v>2682.6201169999999</c:v>
                </c:pt>
                <c:pt idx="1007">
                  <c:v>2687.540039</c:v>
                </c:pt>
                <c:pt idx="1008">
                  <c:v>2673.610107</c:v>
                </c:pt>
                <c:pt idx="1009">
                  <c:v>2695.8100589999999</c:v>
                </c:pt>
                <c:pt idx="1010">
                  <c:v>2713.0600589999999</c:v>
                </c:pt>
                <c:pt idx="1011">
                  <c:v>2723.98999</c:v>
                </c:pt>
                <c:pt idx="1012">
                  <c:v>2743.1499020000001</c:v>
                </c:pt>
                <c:pt idx="1013">
                  <c:v>2747.709961</c:v>
                </c:pt>
                <c:pt idx="1014">
                  <c:v>2751.290039</c:v>
                </c:pt>
                <c:pt idx="1015">
                  <c:v>2748.2299800000001</c:v>
                </c:pt>
                <c:pt idx="1016">
                  <c:v>2767.5600589999999</c:v>
                </c:pt>
                <c:pt idx="1017">
                  <c:v>2786.23999</c:v>
                </c:pt>
                <c:pt idx="1018">
                  <c:v>2776.419922</c:v>
                </c:pt>
                <c:pt idx="1019">
                  <c:v>2802.5600589999999</c:v>
                </c:pt>
                <c:pt idx="1020">
                  <c:v>2798.030029</c:v>
                </c:pt>
                <c:pt idx="1021">
                  <c:v>2810.3000489999999</c:v>
                </c:pt>
                <c:pt idx="1022">
                  <c:v>2832.969971</c:v>
                </c:pt>
                <c:pt idx="1023">
                  <c:v>2839.1298830000001</c:v>
                </c:pt>
                <c:pt idx="1024">
                  <c:v>2837.540039</c:v>
                </c:pt>
                <c:pt idx="1025">
                  <c:v>2839.25</c:v>
                </c:pt>
                <c:pt idx="1026">
                  <c:v>2872.8701169999999</c:v>
                </c:pt>
                <c:pt idx="1027">
                  <c:v>2853.530029</c:v>
                </c:pt>
                <c:pt idx="1028">
                  <c:v>2822.429932</c:v>
                </c:pt>
                <c:pt idx="1029">
                  <c:v>2823.8100589999999</c:v>
                </c:pt>
                <c:pt idx="1030">
                  <c:v>2821.9799800000001</c:v>
                </c:pt>
                <c:pt idx="1031">
                  <c:v>2762.1298830000001</c:v>
                </c:pt>
                <c:pt idx="1032">
                  <c:v>2648.9399410000001</c:v>
                </c:pt>
                <c:pt idx="1033">
                  <c:v>2695.139893</c:v>
                </c:pt>
                <c:pt idx="1034">
                  <c:v>2681.6599120000001</c:v>
                </c:pt>
                <c:pt idx="1035">
                  <c:v>2581</c:v>
                </c:pt>
                <c:pt idx="1036">
                  <c:v>2619.5500489999999</c:v>
                </c:pt>
                <c:pt idx="1037">
                  <c:v>2656</c:v>
                </c:pt>
                <c:pt idx="1038">
                  <c:v>2662.9399410000001</c:v>
                </c:pt>
                <c:pt idx="1039">
                  <c:v>2698.6298830000001</c:v>
                </c:pt>
                <c:pt idx="1040">
                  <c:v>2731.1999510000001</c:v>
                </c:pt>
                <c:pt idx="1041">
                  <c:v>2732.219971</c:v>
                </c:pt>
                <c:pt idx="1042">
                  <c:v>2716.26001</c:v>
                </c:pt>
                <c:pt idx="1043">
                  <c:v>2701.330078</c:v>
                </c:pt>
                <c:pt idx="1044">
                  <c:v>2703.959961</c:v>
                </c:pt>
                <c:pt idx="1045">
                  <c:v>2747.3000489999999</c:v>
                </c:pt>
                <c:pt idx="1046">
                  <c:v>2779.6000979999999</c:v>
                </c:pt>
                <c:pt idx="1047">
                  <c:v>2744.280029</c:v>
                </c:pt>
                <c:pt idx="1048">
                  <c:v>2713.830078</c:v>
                </c:pt>
                <c:pt idx="1049">
                  <c:v>2677.669922</c:v>
                </c:pt>
                <c:pt idx="1050">
                  <c:v>2691.25</c:v>
                </c:pt>
                <c:pt idx="1051">
                  <c:v>2720.9399410000001</c:v>
                </c:pt>
                <c:pt idx="1052">
                  <c:v>2728.1201169999999</c:v>
                </c:pt>
                <c:pt idx="1053">
                  <c:v>2726.8000489999999</c:v>
                </c:pt>
                <c:pt idx="1054">
                  <c:v>2738.969971</c:v>
                </c:pt>
                <c:pt idx="1055">
                  <c:v>2786.570068</c:v>
                </c:pt>
                <c:pt idx="1056">
                  <c:v>2783.0200199999999</c:v>
                </c:pt>
                <c:pt idx="1057">
                  <c:v>2765.3100589999999</c:v>
                </c:pt>
                <c:pt idx="1058">
                  <c:v>2749.4799800000001</c:v>
                </c:pt>
                <c:pt idx="1059">
                  <c:v>2747.330078</c:v>
                </c:pt>
                <c:pt idx="1060">
                  <c:v>2752.01001</c:v>
                </c:pt>
                <c:pt idx="1061">
                  <c:v>2712.919922</c:v>
                </c:pt>
                <c:pt idx="1062">
                  <c:v>2716.9399410000001</c:v>
                </c:pt>
                <c:pt idx="1063">
                  <c:v>2711.929932</c:v>
                </c:pt>
                <c:pt idx="1064">
                  <c:v>2643.6899410000001</c:v>
                </c:pt>
                <c:pt idx="1065">
                  <c:v>2588.26001</c:v>
                </c:pt>
                <c:pt idx="1066">
                  <c:v>2658.5500489999999</c:v>
                </c:pt>
                <c:pt idx="1067">
                  <c:v>2612.6201169999999</c:v>
                </c:pt>
                <c:pt idx="1068">
                  <c:v>2605</c:v>
                </c:pt>
                <c:pt idx="1069">
                  <c:v>2640.8701169999999</c:v>
                </c:pt>
                <c:pt idx="1070">
                  <c:v>2581.8798830000001</c:v>
                </c:pt>
                <c:pt idx="1071">
                  <c:v>2614.4499510000001</c:v>
                </c:pt>
                <c:pt idx="1072">
                  <c:v>2644.6899410000001</c:v>
                </c:pt>
                <c:pt idx="1073">
                  <c:v>2662.8400879999999</c:v>
                </c:pt>
                <c:pt idx="1074">
                  <c:v>2604.469971</c:v>
                </c:pt>
                <c:pt idx="1075">
                  <c:v>2613.1599120000001</c:v>
                </c:pt>
                <c:pt idx="1076">
                  <c:v>2656.8701169999999</c:v>
                </c:pt>
                <c:pt idx="1077">
                  <c:v>2642.1899410000001</c:v>
                </c:pt>
                <c:pt idx="1078">
                  <c:v>2663.98999</c:v>
                </c:pt>
                <c:pt idx="1079">
                  <c:v>2656.3000489999999</c:v>
                </c:pt>
                <c:pt idx="1080">
                  <c:v>2677.8400879999999</c:v>
                </c:pt>
                <c:pt idx="1081">
                  <c:v>2706.389893</c:v>
                </c:pt>
                <c:pt idx="1082">
                  <c:v>2708.639893</c:v>
                </c:pt>
                <c:pt idx="1083">
                  <c:v>2693.1298830000001</c:v>
                </c:pt>
                <c:pt idx="1084">
                  <c:v>2670.139893</c:v>
                </c:pt>
                <c:pt idx="1085">
                  <c:v>2670.290039</c:v>
                </c:pt>
                <c:pt idx="1086">
                  <c:v>2634.5600589999999</c:v>
                </c:pt>
                <c:pt idx="1087">
                  <c:v>2639.3999020000001</c:v>
                </c:pt>
                <c:pt idx="1088">
                  <c:v>2666.9399410000001</c:v>
                </c:pt>
                <c:pt idx="1089">
                  <c:v>2669.9099120000001</c:v>
                </c:pt>
                <c:pt idx="1090">
                  <c:v>2648.0500489999999</c:v>
                </c:pt>
                <c:pt idx="1091">
                  <c:v>2654.8000489999999</c:v>
                </c:pt>
                <c:pt idx="1092">
                  <c:v>2635.669922</c:v>
                </c:pt>
                <c:pt idx="1093">
                  <c:v>2629.7299800000001</c:v>
                </c:pt>
                <c:pt idx="1094">
                  <c:v>2663.419922</c:v>
                </c:pt>
                <c:pt idx="1095">
                  <c:v>2672.6298830000001</c:v>
                </c:pt>
                <c:pt idx="1096">
                  <c:v>2671.919922</c:v>
                </c:pt>
                <c:pt idx="1097">
                  <c:v>2697.790039</c:v>
                </c:pt>
                <c:pt idx="1098">
                  <c:v>2723.070068</c:v>
                </c:pt>
                <c:pt idx="1099">
                  <c:v>2727.719971</c:v>
                </c:pt>
                <c:pt idx="1100">
                  <c:v>2730.1298830000001</c:v>
                </c:pt>
                <c:pt idx="1101">
                  <c:v>2711.4499510000001</c:v>
                </c:pt>
                <c:pt idx="1102">
                  <c:v>2722.459961</c:v>
                </c:pt>
                <c:pt idx="1103">
                  <c:v>2720.1298830000001</c:v>
                </c:pt>
                <c:pt idx="1104">
                  <c:v>2712.969971</c:v>
                </c:pt>
                <c:pt idx="1105">
                  <c:v>2733.01001</c:v>
                </c:pt>
                <c:pt idx="1106">
                  <c:v>2724.4399410000001</c:v>
                </c:pt>
                <c:pt idx="1107">
                  <c:v>2733.290039</c:v>
                </c:pt>
                <c:pt idx="1108">
                  <c:v>2727.76001</c:v>
                </c:pt>
                <c:pt idx="1109">
                  <c:v>2721.330078</c:v>
                </c:pt>
                <c:pt idx="1110">
                  <c:v>2689.860107</c:v>
                </c:pt>
                <c:pt idx="1111">
                  <c:v>2724.01001</c:v>
                </c:pt>
                <c:pt idx="1112">
                  <c:v>2705.2700199999999</c:v>
                </c:pt>
                <c:pt idx="1113">
                  <c:v>2734.6201169999999</c:v>
                </c:pt>
                <c:pt idx="1114">
                  <c:v>2746.8701169999999</c:v>
                </c:pt>
                <c:pt idx="1115">
                  <c:v>2748.8000489999999</c:v>
                </c:pt>
                <c:pt idx="1116">
                  <c:v>2772.3500979999999</c:v>
                </c:pt>
                <c:pt idx="1117">
                  <c:v>2770.3701169999999</c:v>
                </c:pt>
                <c:pt idx="1118">
                  <c:v>2779.030029</c:v>
                </c:pt>
                <c:pt idx="1119">
                  <c:v>2782</c:v>
                </c:pt>
                <c:pt idx="1120">
                  <c:v>2786.8500979999999</c:v>
                </c:pt>
                <c:pt idx="1121">
                  <c:v>2775.6298830000001</c:v>
                </c:pt>
                <c:pt idx="1122">
                  <c:v>2782.48999</c:v>
                </c:pt>
                <c:pt idx="1123">
                  <c:v>2779.6599120000001</c:v>
                </c:pt>
                <c:pt idx="1124">
                  <c:v>2773.75</c:v>
                </c:pt>
                <c:pt idx="1125">
                  <c:v>2762.5900879999999</c:v>
                </c:pt>
                <c:pt idx="1126">
                  <c:v>2767.320068</c:v>
                </c:pt>
                <c:pt idx="1127">
                  <c:v>2749.76001</c:v>
                </c:pt>
                <c:pt idx="1128">
                  <c:v>2754.8798830000001</c:v>
                </c:pt>
                <c:pt idx="1129">
                  <c:v>2717.070068</c:v>
                </c:pt>
                <c:pt idx="1130">
                  <c:v>2723.0600589999999</c:v>
                </c:pt>
                <c:pt idx="1131">
                  <c:v>2699.6298830000001</c:v>
                </c:pt>
                <c:pt idx="1132">
                  <c:v>2716.3100589999999</c:v>
                </c:pt>
                <c:pt idx="1133">
                  <c:v>2718.3701169999999</c:v>
                </c:pt>
                <c:pt idx="1134">
                  <c:v>2726.709961</c:v>
                </c:pt>
                <c:pt idx="1135">
                  <c:v>2713.219971</c:v>
                </c:pt>
                <c:pt idx="1136">
                  <c:v>2736.610107</c:v>
                </c:pt>
                <c:pt idx="1137">
                  <c:v>2759.820068</c:v>
                </c:pt>
                <c:pt idx="1138">
                  <c:v>2784.169922</c:v>
                </c:pt>
                <c:pt idx="1139">
                  <c:v>2793.8400879999999</c:v>
                </c:pt>
                <c:pt idx="1140">
                  <c:v>2774.0200199999999</c:v>
                </c:pt>
                <c:pt idx="1141">
                  <c:v>2798.290039</c:v>
                </c:pt>
                <c:pt idx="1142">
                  <c:v>2801.3100589999999</c:v>
                </c:pt>
                <c:pt idx="1143">
                  <c:v>2798.429932</c:v>
                </c:pt>
                <c:pt idx="1144">
                  <c:v>2809.5500489999999</c:v>
                </c:pt>
                <c:pt idx="1145">
                  <c:v>2815.6201169999999</c:v>
                </c:pt>
                <c:pt idx="1146">
                  <c:v>2804.48999</c:v>
                </c:pt>
                <c:pt idx="1147">
                  <c:v>2801.830078</c:v>
                </c:pt>
                <c:pt idx="1148">
                  <c:v>2806.9799800000001</c:v>
                </c:pt>
                <c:pt idx="1149">
                  <c:v>2820.3999020000001</c:v>
                </c:pt>
                <c:pt idx="1150">
                  <c:v>2846.070068</c:v>
                </c:pt>
                <c:pt idx="1151">
                  <c:v>2837.4399410000001</c:v>
                </c:pt>
                <c:pt idx="1152">
                  <c:v>2818.820068</c:v>
                </c:pt>
                <c:pt idx="1153">
                  <c:v>2802.6000979999999</c:v>
                </c:pt>
                <c:pt idx="1154">
                  <c:v>2816.290039</c:v>
                </c:pt>
                <c:pt idx="1155">
                  <c:v>2813.360107</c:v>
                </c:pt>
                <c:pt idx="1156">
                  <c:v>2827.219971</c:v>
                </c:pt>
                <c:pt idx="1157">
                  <c:v>2840.3500979999999</c:v>
                </c:pt>
                <c:pt idx="1158">
                  <c:v>2850.3999020000001</c:v>
                </c:pt>
                <c:pt idx="1159">
                  <c:v>2858.4499510000001</c:v>
                </c:pt>
                <c:pt idx="1160">
                  <c:v>2857.6999510000001</c:v>
                </c:pt>
                <c:pt idx="1161">
                  <c:v>2853.580078</c:v>
                </c:pt>
                <c:pt idx="1162">
                  <c:v>2833.280029</c:v>
                </c:pt>
                <c:pt idx="1163">
                  <c:v>2821.929932</c:v>
                </c:pt>
                <c:pt idx="1164">
                  <c:v>2839.959961</c:v>
                </c:pt>
                <c:pt idx="1165">
                  <c:v>2818.3701169999999</c:v>
                </c:pt>
                <c:pt idx="1166">
                  <c:v>2840.6899410000001</c:v>
                </c:pt>
                <c:pt idx="1167">
                  <c:v>2850.1298830000001</c:v>
                </c:pt>
                <c:pt idx="1168">
                  <c:v>2857.0500489999999</c:v>
                </c:pt>
                <c:pt idx="1169">
                  <c:v>2862.959961</c:v>
                </c:pt>
                <c:pt idx="1170">
                  <c:v>2861.820068</c:v>
                </c:pt>
                <c:pt idx="1171">
                  <c:v>2856.9799800000001</c:v>
                </c:pt>
                <c:pt idx="1172">
                  <c:v>2874.6899410000001</c:v>
                </c:pt>
                <c:pt idx="1173">
                  <c:v>2896.73999</c:v>
                </c:pt>
                <c:pt idx="1174">
                  <c:v>2897.5200199999999</c:v>
                </c:pt>
                <c:pt idx="1175">
                  <c:v>2914.040039</c:v>
                </c:pt>
                <c:pt idx="1176">
                  <c:v>2901.1298830000001</c:v>
                </c:pt>
                <c:pt idx="1177">
                  <c:v>2901.5200199999999</c:v>
                </c:pt>
                <c:pt idx="1178">
                  <c:v>2896.719971</c:v>
                </c:pt>
                <c:pt idx="1179">
                  <c:v>2888.6000979999999</c:v>
                </c:pt>
                <c:pt idx="1180">
                  <c:v>2878.0500489999999</c:v>
                </c:pt>
                <c:pt idx="1181">
                  <c:v>2871.679932</c:v>
                </c:pt>
                <c:pt idx="1182">
                  <c:v>2877.1298830000001</c:v>
                </c:pt>
                <c:pt idx="1183">
                  <c:v>2887.889893</c:v>
                </c:pt>
                <c:pt idx="1184">
                  <c:v>2888.919922</c:v>
                </c:pt>
                <c:pt idx="1185">
                  <c:v>2904.179932</c:v>
                </c:pt>
                <c:pt idx="1186">
                  <c:v>2904.9799800000001</c:v>
                </c:pt>
                <c:pt idx="1187">
                  <c:v>2888.8000489999999</c:v>
                </c:pt>
                <c:pt idx="1188">
                  <c:v>2904.3100589999999</c:v>
                </c:pt>
                <c:pt idx="1189">
                  <c:v>2907.9499510000001</c:v>
                </c:pt>
                <c:pt idx="1190">
                  <c:v>2930.75</c:v>
                </c:pt>
                <c:pt idx="1191">
                  <c:v>2929.669922</c:v>
                </c:pt>
                <c:pt idx="1192">
                  <c:v>2919.3701169999999</c:v>
                </c:pt>
                <c:pt idx="1193">
                  <c:v>2915.5600589999999</c:v>
                </c:pt>
                <c:pt idx="1194">
                  <c:v>2905.969971</c:v>
                </c:pt>
                <c:pt idx="1195">
                  <c:v>2914</c:v>
                </c:pt>
                <c:pt idx="1196">
                  <c:v>2913.9799800000001</c:v>
                </c:pt>
                <c:pt idx="1197">
                  <c:v>2924.5900879999999</c:v>
                </c:pt>
                <c:pt idx="1198">
                  <c:v>2923.429932</c:v>
                </c:pt>
                <c:pt idx="1199">
                  <c:v>2925.51001</c:v>
                </c:pt>
                <c:pt idx="1200">
                  <c:v>2901.610107</c:v>
                </c:pt>
                <c:pt idx="1201">
                  <c:v>2885.570068</c:v>
                </c:pt>
                <c:pt idx="1202">
                  <c:v>2884.429932</c:v>
                </c:pt>
                <c:pt idx="1203">
                  <c:v>2880.3400879999999</c:v>
                </c:pt>
                <c:pt idx="1204">
                  <c:v>2785.679932</c:v>
                </c:pt>
                <c:pt idx="1205">
                  <c:v>2728.3701169999999</c:v>
                </c:pt>
                <c:pt idx="1206">
                  <c:v>2767.1298830000001</c:v>
                </c:pt>
                <c:pt idx="1207">
                  <c:v>2750.790039</c:v>
                </c:pt>
                <c:pt idx="1208">
                  <c:v>2809.919922</c:v>
                </c:pt>
                <c:pt idx="1209">
                  <c:v>2809.209961</c:v>
                </c:pt>
                <c:pt idx="1210">
                  <c:v>2768.780029</c:v>
                </c:pt>
                <c:pt idx="1211">
                  <c:v>2767.780029</c:v>
                </c:pt>
                <c:pt idx="1212">
                  <c:v>2755.8798830000001</c:v>
                </c:pt>
                <c:pt idx="1213">
                  <c:v>2740.6899410000001</c:v>
                </c:pt>
                <c:pt idx="1214">
                  <c:v>2656.1000979999999</c:v>
                </c:pt>
                <c:pt idx="1215">
                  <c:v>2705.570068</c:v>
                </c:pt>
                <c:pt idx="1216">
                  <c:v>2658.6899410000001</c:v>
                </c:pt>
                <c:pt idx="1217">
                  <c:v>2641.25</c:v>
                </c:pt>
                <c:pt idx="1218">
                  <c:v>2682.6298830000001</c:v>
                </c:pt>
                <c:pt idx="1219">
                  <c:v>2711.73999</c:v>
                </c:pt>
                <c:pt idx="1220">
                  <c:v>2740.3701169999999</c:v>
                </c:pt>
                <c:pt idx="1221">
                  <c:v>2723.0600589999999</c:v>
                </c:pt>
                <c:pt idx="1222">
                  <c:v>2738.3100589999999</c:v>
                </c:pt>
                <c:pt idx="1223">
                  <c:v>2755.4499510000001</c:v>
                </c:pt>
                <c:pt idx="1224">
                  <c:v>2813.889893</c:v>
                </c:pt>
                <c:pt idx="1225">
                  <c:v>2806.830078</c:v>
                </c:pt>
                <c:pt idx="1226">
                  <c:v>2781.01001</c:v>
                </c:pt>
                <c:pt idx="1227">
                  <c:v>2726.219971</c:v>
                </c:pt>
                <c:pt idx="1228">
                  <c:v>2722.179932</c:v>
                </c:pt>
                <c:pt idx="1229">
                  <c:v>2701.580078</c:v>
                </c:pt>
                <c:pt idx="1230">
                  <c:v>2730.1999510000001</c:v>
                </c:pt>
                <c:pt idx="1231">
                  <c:v>2736.2700199999999</c:v>
                </c:pt>
                <c:pt idx="1232">
                  <c:v>2690.7299800000001</c:v>
                </c:pt>
                <c:pt idx="1233">
                  <c:v>2641.889893</c:v>
                </c:pt>
                <c:pt idx="1234">
                  <c:v>2649.929932</c:v>
                </c:pt>
                <c:pt idx="1235">
                  <c:v>2632.5600589999999</c:v>
                </c:pt>
                <c:pt idx="1236">
                  <c:v>2673.4499510000001</c:v>
                </c:pt>
                <c:pt idx="1237">
                  <c:v>2682.169922</c:v>
                </c:pt>
                <c:pt idx="1238">
                  <c:v>2743.790039</c:v>
                </c:pt>
                <c:pt idx="1239">
                  <c:v>2737.8000489999999</c:v>
                </c:pt>
                <c:pt idx="1240">
                  <c:v>2760.169922</c:v>
                </c:pt>
                <c:pt idx="1241">
                  <c:v>2790.3701169999999</c:v>
                </c:pt>
                <c:pt idx="1242">
                  <c:v>2700.0600589999999</c:v>
                </c:pt>
                <c:pt idx="1243">
                  <c:v>2695.9499510000001</c:v>
                </c:pt>
                <c:pt idx="1244">
                  <c:v>2633.080078</c:v>
                </c:pt>
                <c:pt idx="1245">
                  <c:v>2637.719971</c:v>
                </c:pt>
                <c:pt idx="1246">
                  <c:v>2636.780029</c:v>
                </c:pt>
                <c:pt idx="1247">
                  <c:v>2651.070068</c:v>
                </c:pt>
                <c:pt idx="1248">
                  <c:v>2650.540039</c:v>
                </c:pt>
                <c:pt idx="1249">
                  <c:v>2599.9499510000001</c:v>
                </c:pt>
                <c:pt idx="1250">
                  <c:v>2545.9399410000001</c:v>
                </c:pt>
                <c:pt idx="1251">
                  <c:v>2546.1599120000001</c:v>
                </c:pt>
                <c:pt idx="1252">
                  <c:v>2506.959961</c:v>
                </c:pt>
                <c:pt idx="1253">
                  <c:v>2467.419922</c:v>
                </c:pt>
                <c:pt idx="1254">
                  <c:v>2416.6201169999999</c:v>
                </c:pt>
                <c:pt idx="1255">
                  <c:v>2351.1000979999999</c:v>
                </c:pt>
                <c:pt idx="1256">
                  <c:v>2467.6999510000001</c:v>
                </c:pt>
                <c:pt idx="1257">
                  <c:v>2488.830078</c:v>
                </c:pt>
                <c:pt idx="1258">
                  <c:v>2485.73999</c:v>
                </c:pt>
                <c:pt idx="1259">
                  <c:v>2506.8500979999999</c:v>
                </c:pt>
                <c:pt idx="1260">
                  <c:v>2510.030029</c:v>
                </c:pt>
                <c:pt idx="1261">
                  <c:v>2447.889893</c:v>
                </c:pt>
                <c:pt idx="1262">
                  <c:v>2531.9399410000001</c:v>
                </c:pt>
                <c:pt idx="1263">
                  <c:v>2549.6899410000001</c:v>
                </c:pt>
                <c:pt idx="1264">
                  <c:v>2574.4099120000001</c:v>
                </c:pt>
                <c:pt idx="1265">
                  <c:v>2584.959961</c:v>
                </c:pt>
                <c:pt idx="1266">
                  <c:v>2596.639893</c:v>
                </c:pt>
                <c:pt idx="1267">
                  <c:v>2596.26001</c:v>
                </c:pt>
                <c:pt idx="1268">
                  <c:v>2582.610107</c:v>
                </c:pt>
                <c:pt idx="1269">
                  <c:v>2610.3000489999999</c:v>
                </c:pt>
                <c:pt idx="1270">
                  <c:v>2616.1000979999999</c:v>
                </c:pt>
                <c:pt idx="1271">
                  <c:v>2635.959961</c:v>
                </c:pt>
                <c:pt idx="1272">
                  <c:v>2670.709961</c:v>
                </c:pt>
                <c:pt idx="1273">
                  <c:v>2632.8999020000001</c:v>
                </c:pt>
                <c:pt idx="1274">
                  <c:v>2638.6999510000001</c:v>
                </c:pt>
                <c:pt idx="1275">
                  <c:v>2642.330078</c:v>
                </c:pt>
                <c:pt idx="1276">
                  <c:v>2664.76001</c:v>
                </c:pt>
                <c:pt idx="1277">
                  <c:v>2643.8500979999999</c:v>
                </c:pt>
                <c:pt idx="1278">
                  <c:v>2640</c:v>
                </c:pt>
                <c:pt idx="1279">
                  <c:v>2681.0500489999999</c:v>
                </c:pt>
                <c:pt idx="1280">
                  <c:v>2704.1000979999999</c:v>
                </c:pt>
                <c:pt idx="1281">
                  <c:v>2706.530029</c:v>
                </c:pt>
                <c:pt idx="1282">
                  <c:v>2724.8701169999999</c:v>
                </c:pt>
                <c:pt idx="1283">
                  <c:v>2737.6999510000001</c:v>
                </c:pt>
                <c:pt idx="1284">
                  <c:v>2731.610107</c:v>
                </c:pt>
                <c:pt idx="1285">
                  <c:v>2706.0500489999999</c:v>
                </c:pt>
                <c:pt idx="1286">
                  <c:v>2707.8798830000001</c:v>
                </c:pt>
                <c:pt idx="1287">
                  <c:v>2709.8000489999999</c:v>
                </c:pt>
                <c:pt idx="1288">
                  <c:v>2744.7299800000001</c:v>
                </c:pt>
                <c:pt idx="1289">
                  <c:v>2753.030029</c:v>
                </c:pt>
                <c:pt idx="1290">
                  <c:v>2745.7299800000001</c:v>
                </c:pt>
                <c:pt idx="1291">
                  <c:v>2775.6000979999999</c:v>
                </c:pt>
                <c:pt idx="1292">
                  <c:v>2779.76001</c:v>
                </c:pt>
                <c:pt idx="1293">
                  <c:v>2784.6999510000001</c:v>
                </c:pt>
                <c:pt idx="1294">
                  <c:v>2774.8798830000001</c:v>
                </c:pt>
                <c:pt idx="1295">
                  <c:v>2792.669922</c:v>
                </c:pt>
                <c:pt idx="1296">
                  <c:v>2796.110107</c:v>
                </c:pt>
                <c:pt idx="1297">
                  <c:v>2793.8999020000001</c:v>
                </c:pt>
                <c:pt idx="1298">
                  <c:v>2792.3798830000001</c:v>
                </c:pt>
                <c:pt idx="1299">
                  <c:v>2784.48999</c:v>
                </c:pt>
                <c:pt idx="1300">
                  <c:v>2803.6899410000001</c:v>
                </c:pt>
                <c:pt idx="1301">
                  <c:v>2792.8100589999999</c:v>
                </c:pt>
                <c:pt idx="1302">
                  <c:v>2789.6499020000001</c:v>
                </c:pt>
                <c:pt idx="1303">
                  <c:v>2771.4499510000001</c:v>
                </c:pt>
                <c:pt idx="1304">
                  <c:v>2748.929932</c:v>
                </c:pt>
                <c:pt idx="1305">
                  <c:v>2743.070068</c:v>
                </c:pt>
                <c:pt idx="1306">
                  <c:v>2783.3000489999999</c:v>
                </c:pt>
                <c:pt idx="1307">
                  <c:v>2791.5200199999999</c:v>
                </c:pt>
                <c:pt idx="1308">
                  <c:v>2810.919922</c:v>
                </c:pt>
                <c:pt idx="1309">
                  <c:v>2808.4799800000001</c:v>
                </c:pt>
                <c:pt idx="1310">
                  <c:v>2822.4799800000001</c:v>
                </c:pt>
                <c:pt idx="1311">
                  <c:v>2832.9399410000001</c:v>
                </c:pt>
                <c:pt idx="1312">
                  <c:v>2832.570068</c:v>
                </c:pt>
                <c:pt idx="1313">
                  <c:v>2824.2299800000001</c:v>
                </c:pt>
                <c:pt idx="1314">
                  <c:v>2854.8798830000001</c:v>
                </c:pt>
                <c:pt idx="1315">
                  <c:v>2800.709961</c:v>
                </c:pt>
                <c:pt idx="1316">
                  <c:v>2798.360107</c:v>
                </c:pt>
                <c:pt idx="1317">
                  <c:v>2818.459961</c:v>
                </c:pt>
                <c:pt idx="1318">
                  <c:v>2805.3701169999999</c:v>
                </c:pt>
                <c:pt idx="1319">
                  <c:v>2815.4399410000001</c:v>
                </c:pt>
                <c:pt idx="1320">
                  <c:v>2834.3999020000001</c:v>
                </c:pt>
                <c:pt idx="1321">
                  <c:v>2867.1899410000001</c:v>
                </c:pt>
                <c:pt idx="1322">
                  <c:v>2867.23999</c:v>
                </c:pt>
                <c:pt idx="1323">
                  <c:v>2873.3999020000001</c:v>
                </c:pt>
                <c:pt idx="1324">
                  <c:v>2879.389893</c:v>
                </c:pt>
                <c:pt idx="1325">
                  <c:v>2892.73999</c:v>
                </c:pt>
                <c:pt idx="1326">
                  <c:v>2895.7700199999999</c:v>
                </c:pt>
                <c:pt idx="1327">
                  <c:v>2878.1999510000001</c:v>
                </c:pt>
                <c:pt idx="1328">
                  <c:v>2888.209961</c:v>
                </c:pt>
                <c:pt idx="1329">
                  <c:v>2888.320068</c:v>
                </c:pt>
                <c:pt idx="1330">
                  <c:v>2907.4099120000001</c:v>
                </c:pt>
                <c:pt idx="1331">
                  <c:v>2905.580078</c:v>
                </c:pt>
                <c:pt idx="1332">
                  <c:v>2907.0600589999999</c:v>
                </c:pt>
                <c:pt idx="1333">
                  <c:v>2900.4499510000001</c:v>
                </c:pt>
                <c:pt idx="1334">
                  <c:v>2905.030029</c:v>
                </c:pt>
                <c:pt idx="1335">
                  <c:v>2907.969971</c:v>
                </c:pt>
                <c:pt idx="1336">
                  <c:v>2933.679932</c:v>
                </c:pt>
                <c:pt idx="1337">
                  <c:v>2927.25</c:v>
                </c:pt>
                <c:pt idx="1338">
                  <c:v>2926.169922</c:v>
                </c:pt>
                <c:pt idx="1339">
                  <c:v>2939.8798830000001</c:v>
                </c:pt>
                <c:pt idx="1340">
                  <c:v>2943.030029</c:v>
                </c:pt>
                <c:pt idx="1341">
                  <c:v>2945.830078</c:v>
                </c:pt>
                <c:pt idx="1342">
                  <c:v>2923.7299800000001</c:v>
                </c:pt>
                <c:pt idx="1343">
                  <c:v>2917.5200199999999</c:v>
                </c:pt>
                <c:pt idx="1344">
                  <c:v>2945.639893</c:v>
                </c:pt>
                <c:pt idx="1345">
                  <c:v>2932.469971</c:v>
                </c:pt>
                <c:pt idx="1346">
                  <c:v>2884.0500489999999</c:v>
                </c:pt>
                <c:pt idx="1347">
                  <c:v>2879.419922</c:v>
                </c:pt>
                <c:pt idx="1348">
                  <c:v>2870.719971</c:v>
                </c:pt>
                <c:pt idx="1349">
                  <c:v>2881.3999020000001</c:v>
                </c:pt>
                <c:pt idx="1350">
                  <c:v>2811.8701169999999</c:v>
                </c:pt>
                <c:pt idx="1351">
                  <c:v>2834.4099120000001</c:v>
                </c:pt>
                <c:pt idx="1352">
                  <c:v>2850.959961</c:v>
                </c:pt>
                <c:pt idx="1353">
                  <c:v>2876.320068</c:v>
                </c:pt>
                <c:pt idx="1354">
                  <c:v>2859.530029</c:v>
                </c:pt>
                <c:pt idx="1355">
                  <c:v>2840.2299800000001</c:v>
                </c:pt>
                <c:pt idx="1356">
                  <c:v>2864.360107</c:v>
                </c:pt>
                <c:pt idx="1357">
                  <c:v>2856.2700199999999</c:v>
                </c:pt>
                <c:pt idx="1358">
                  <c:v>2822.23999</c:v>
                </c:pt>
                <c:pt idx="1359">
                  <c:v>2826.0600589999999</c:v>
                </c:pt>
                <c:pt idx="1360">
                  <c:v>2802.389893</c:v>
                </c:pt>
                <c:pt idx="1361">
                  <c:v>2783.0200199999999</c:v>
                </c:pt>
                <c:pt idx="1362">
                  <c:v>2788.860107</c:v>
                </c:pt>
                <c:pt idx="1363">
                  <c:v>2752.0600589999999</c:v>
                </c:pt>
                <c:pt idx="1364">
                  <c:v>2744.4499510000001</c:v>
                </c:pt>
                <c:pt idx="1365">
                  <c:v>2803.2700199999999</c:v>
                </c:pt>
                <c:pt idx="1366">
                  <c:v>2826.1499020000001</c:v>
                </c:pt>
                <c:pt idx="1367">
                  <c:v>2843.48999</c:v>
                </c:pt>
                <c:pt idx="1368">
                  <c:v>2873.3400879999999</c:v>
                </c:pt>
                <c:pt idx="1369">
                  <c:v>2886.7299800000001</c:v>
                </c:pt>
                <c:pt idx="1370">
                  <c:v>2885.719971</c:v>
                </c:pt>
                <c:pt idx="1371">
                  <c:v>2879.8400879999999</c:v>
                </c:pt>
                <c:pt idx="1372">
                  <c:v>2891.639893</c:v>
                </c:pt>
                <c:pt idx="1373">
                  <c:v>2886.9799800000001</c:v>
                </c:pt>
                <c:pt idx="1374">
                  <c:v>2889.669922</c:v>
                </c:pt>
                <c:pt idx="1375">
                  <c:v>2917.75</c:v>
                </c:pt>
                <c:pt idx="1376">
                  <c:v>2926.459961</c:v>
                </c:pt>
                <c:pt idx="1377">
                  <c:v>2954.179932</c:v>
                </c:pt>
                <c:pt idx="1378">
                  <c:v>2950.459961</c:v>
                </c:pt>
                <c:pt idx="1379">
                  <c:v>2945.3500979999999</c:v>
                </c:pt>
                <c:pt idx="1380">
                  <c:v>2917.3798830000001</c:v>
                </c:pt>
                <c:pt idx="1381">
                  <c:v>2913.780029</c:v>
                </c:pt>
                <c:pt idx="1382">
                  <c:v>2924.919922</c:v>
                </c:pt>
                <c:pt idx="1383">
                  <c:v>2941.76001</c:v>
                </c:pt>
                <c:pt idx="1384">
                  <c:v>2964.330078</c:v>
                </c:pt>
                <c:pt idx="1385">
                  <c:v>2973.01001</c:v>
                </c:pt>
                <c:pt idx="1386">
                  <c:v>2995.820068</c:v>
                </c:pt>
                <c:pt idx="1387">
                  <c:v>2990.4099120000001</c:v>
                </c:pt>
                <c:pt idx="1388">
                  <c:v>2975.9499510000001</c:v>
                </c:pt>
                <c:pt idx="1389">
                  <c:v>2979.6298830000001</c:v>
                </c:pt>
                <c:pt idx="1390">
                  <c:v>2993.070068</c:v>
                </c:pt>
                <c:pt idx="1391">
                  <c:v>2999.9099120000001</c:v>
                </c:pt>
                <c:pt idx="1392">
                  <c:v>3013.7700199999999</c:v>
                </c:pt>
                <c:pt idx="1393">
                  <c:v>3014.3000489999999</c:v>
                </c:pt>
                <c:pt idx="1394">
                  <c:v>3004.040039</c:v>
                </c:pt>
                <c:pt idx="1395">
                  <c:v>2984.419922</c:v>
                </c:pt>
                <c:pt idx="1396">
                  <c:v>2995.110107</c:v>
                </c:pt>
                <c:pt idx="1397">
                  <c:v>2976.610107</c:v>
                </c:pt>
                <c:pt idx="1398">
                  <c:v>2985.030029</c:v>
                </c:pt>
                <c:pt idx="1399">
                  <c:v>3005.469971</c:v>
                </c:pt>
                <c:pt idx="1400">
                  <c:v>3019.5600589999999</c:v>
                </c:pt>
                <c:pt idx="1401">
                  <c:v>3003.669922</c:v>
                </c:pt>
                <c:pt idx="1402">
                  <c:v>3025.860107</c:v>
                </c:pt>
                <c:pt idx="1403">
                  <c:v>3020.969971</c:v>
                </c:pt>
                <c:pt idx="1404">
                  <c:v>3013.179932</c:v>
                </c:pt>
                <c:pt idx="1405">
                  <c:v>2980.3798830000001</c:v>
                </c:pt>
                <c:pt idx="1406">
                  <c:v>2953.5600589999999</c:v>
                </c:pt>
                <c:pt idx="1407">
                  <c:v>2932.0500489999999</c:v>
                </c:pt>
                <c:pt idx="1408">
                  <c:v>2844.73999</c:v>
                </c:pt>
                <c:pt idx="1409">
                  <c:v>2881.7700199999999</c:v>
                </c:pt>
                <c:pt idx="1410">
                  <c:v>2883.9799800000001</c:v>
                </c:pt>
                <c:pt idx="1411">
                  <c:v>2938.0900879999999</c:v>
                </c:pt>
                <c:pt idx="1412">
                  <c:v>2918.6499020000001</c:v>
                </c:pt>
                <c:pt idx="1413">
                  <c:v>2882.6999510000001</c:v>
                </c:pt>
                <c:pt idx="1414">
                  <c:v>2926.320068</c:v>
                </c:pt>
                <c:pt idx="1415">
                  <c:v>2840.6000979999999</c:v>
                </c:pt>
                <c:pt idx="1416">
                  <c:v>2847.6000979999999</c:v>
                </c:pt>
                <c:pt idx="1417">
                  <c:v>2888.679932</c:v>
                </c:pt>
                <c:pt idx="1418">
                  <c:v>2923.6499020000001</c:v>
                </c:pt>
                <c:pt idx="1419">
                  <c:v>2900.51001</c:v>
                </c:pt>
                <c:pt idx="1420">
                  <c:v>2924.429932</c:v>
                </c:pt>
                <c:pt idx="1421">
                  <c:v>2922.9499510000001</c:v>
                </c:pt>
                <c:pt idx="1422">
                  <c:v>2847.110107</c:v>
                </c:pt>
                <c:pt idx="1423">
                  <c:v>2878.3798830000001</c:v>
                </c:pt>
                <c:pt idx="1424">
                  <c:v>2869.1599120000001</c:v>
                </c:pt>
                <c:pt idx="1425">
                  <c:v>2887.9399410000001</c:v>
                </c:pt>
                <c:pt idx="1426">
                  <c:v>2924.580078</c:v>
                </c:pt>
                <c:pt idx="1427">
                  <c:v>2926.459961</c:v>
                </c:pt>
                <c:pt idx="1428">
                  <c:v>2906.2700199999999</c:v>
                </c:pt>
                <c:pt idx="1429">
                  <c:v>2937.780029</c:v>
                </c:pt>
                <c:pt idx="1430">
                  <c:v>2976</c:v>
                </c:pt>
                <c:pt idx="1431">
                  <c:v>2978.709961</c:v>
                </c:pt>
                <c:pt idx="1432">
                  <c:v>2978.429932</c:v>
                </c:pt>
                <c:pt idx="1433">
                  <c:v>2979.389893</c:v>
                </c:pt>
                <c:pt idx="1434">
                  <c:v>3000.929932</c:v>
                </c:pt>
                <c:pt idx="1435">
                  <c:v>3009.570068</c:v>
                </c:pt>
                <c:pt idx="1436">
                  <c:v>3007.389893</c:v>
                </c:pt>
                <c:pt idx="1437">
                  <c:v>2997.959961</c:v>
                </c:pt>
                <c:pt idx="1438">
                  <c:v>3005.6999510000001</c:v>
                </c:pt>
                <c:pt idx="1439">
                  <c:v>3006.7299800000001</c:v>
                </c:pt>
                <c:pt idx="1440">
                  <c:v>3006.790039</c:v>
                </c:pt>
                <c:pt idx="1441">
                  <c:v>2992.070068</c:v>
                </c:pt>
                <c:pt idx="1442">
                  <c:v>2991.780029</c:v>
                </c:pt>
                <c:pt idx="1443">
                  <c:v>2966.6000979999999</c:v>
                </c:pt>
                <c:pt idx="1444">
                  <c:v>2984.8701169999999</c:v>
                </c:pt>
                <c:pt idx="1445">
                  <c:v>2977.6201169999999</c:v>
                </c:pt>
                <c:pt idx="1446">
                  <c:v>2961.790039</c:v>
                </c:pt>
                <c:pt idx="1447">
                  <c:v>2976.73999</c:v>
                </c:pt>
                <c:pt idx="1448">
                  <c:v>2940.25</c:v>
                </c:pt>
                <c:pt idx="1449">
                  <c:v>2887.610107</c:v>
                </c:pt>
                <c:pt idx="1450">
                  <c:v>2910.6298830000001</c:v>
                </c:pt>
                <c:pt idx="1451">
                  <c:v>2952.01001</c:v>
                </c:pt>
                <c:pt idx="1452">
                  <c:v>2938.790039</c:v>
                </c:pt>
                <c:pt idx="1453">
                  <c:v>2893.0600589999999</c:v>
                </c:pt>
                <c:pt idx="1454">
                  <c:v>2919.3999020000001</c:v>
                </c:pt>
                <c:pt idx="1455">
                  <c:v>2938.1298830000001</c:v>
                </c:pt>
                <c:pt idx="1456">
                  <c:v>2970.2700199999999</c:v>
                </c:pt>
                <c:pt idx="1457">
                  <c:v>2966.1499020000001</c:v>
                </c:pt>
                <c:pt idx="1458">
                  <c:v>2995.679932</c:v>
                </c:pt>
                <c:pt idx="1459">
                  <c:v>2989.6899410000001</c:v>
                </c:pt>
                <c:pt idx="1460">
                  <c:v>2997.9499510000001</c:v>
                </c:pt>
                <c:pt idx="1461">
                  <c:v>2986.1999510000001</c:v>
                </c:pt>
                <c:pt idx="1462">
                  <c:v>3006.719971</c:v>
                </c:pt>
                <c:pt idx="1463">
                  <c:v>2995.98999</c:v>
                </c:pt>
                <c:pt idx="1464">
                  <c:v>3004.5200199999999</c:v>
                </c:pt>
                <c:pt idx="1465">
                  <c:v>3010.290039</c:v>
                </c:pt>
                <c:pt idx="1466">
                  <c:v>3022.5500489999999</c:v>
                </c:pt>
                <c:pt idx="1467">
                  <c:v>3039.419922</c:v>
                </c:pt>
                <c:pt idx="1468">
                  <c:v>3036.889893</c:v>
                </c:pt>
                <c:pt idx="1469">
                  <c:v>3046.7700199999999</c:v>
                </c:pt>
                <c:pt idx="1470">
                  <c:v>3037.5600589999999</c:v>
                </c:pt>
                <c:pt idx="1471">
                  <c:v>3066.9099120000001</c:v>
                </c:pt>
                <c:pt idx="1472">
                  <c:v>3078.2700199999999</c:v>
                </c:pt>
                <c:pt idx="1473">
                  <c:v>3074.6201169999999</c:v>
                </c:pt>
                <c:pt idx="1474">
                  <c:v>3076.780029</c:v>
                </c:pt>
                <c:pt idx="1475">
                  <c:v>3085.179932</c:v>
                </c:pt>
                <c:pt idx="1476">
                  <c:v>3093.080078</c:v>
                </c:pt>
                <c:pt idx="1477">
                  <c:v>3087.01001</c:v>
                </c:pt>
                <c:pt idx="1478">
                  <c:v>3091.8400879999999</c:v>
                </c:pt>
                <c:pt idx="1479">
                  <c:v>3094.040039</c:v>
                </c:pt>
                <c:pt idx="1480">
                  <c:v>3096.6298830000001</c:v>
                </c:pt>
                <c:pt idx="1481">
                  <c:v>3120.459961</c:v>
                </c:pt>
                <c:pt idx="1482">
                  <c:v>3122.030029</c:v>
                </c:pt>
                <c:pt idx="1483">
                  <c:v>3120.179932</c:v>
                </c:pt>
                <c:pt idx="1484">
                  <c:v>3108.459961</c:v>
                </c:pt>
                <c:pt idx="1485">
                  <c:v>3103.540039</c:v>
                </c:pt>
                <c:pt idx="1486">
                  <c:v>3110.290039</c:v>
                </c:pt>
                <c:pt idx="1487">
                  <c:v>3133.639893</c:v>
                </c:pt>
                <c:pt idx="1488">
                  <c:v>3140.5200199999999</c:v>
                </c:pt>
                <c:pt idx="1489">
                  <c:v>3153.6298830000001</c:v>
                </c:pt>
                <c:pt idx="1490">
                  <c:v>3140.9799800000001</c:v>
                </c:pt>
                <c:pt idx="1491">
                  <c:v>3113.8701169999999</c:v>
                </c:pt>
                <c:pt idx="1492">
                  <c:v>3093.1999510000001</c:v>
                </c:pt>
                <c:pt idx="1493">
                  <c:v>3112.76001</c:v>
                </c:pt>
                <c:pt idx="1494">
                  <c:v>3117.429932</c:v>
                </c:pt>
                <c:pt idx="1495">
                  <c:v>3145.9099120000001</c:v>
                </c:pt>
                <c:pt idx="1496">
                  <c:v>3135.959961</c:v>
                </c:pt>
                <c:pt idx="1497">
                  <c:v>3132.5200199999999</c:v>
                </c:pt>
                <c:pt idx="1498">
                  <c:v>3141.6298830000001</c:v>
                </c:pt>
                <c:pt idx="1499">
                  <c:v>3168.570068</c:v>
                </c:pt>
                <c:pt idx="1500">
                  <c:v>3168.8000489999999</c:v>
                </c:pt>
                <c:pt idx="1501">
                  <c:v>3191.4499510000001</c:v>
                </c:pt>
                <c:pt idx="1502">
                  <c:v>3192.5200199999999</c:v>
                </c:pt>
                <c:pt idx="1503">
                  <c:v>3191.139893</c:v>
                </c:pt>
                <c:pt idx="1504">
                  <c:v>3205.3701169999999</c:v>
                </c:pt>
                <c:pt idx="1505">
                  <c:v>3221.219971</c:v>
                </c:pt>
                <c:pt idx="1506">
                  <c:v>3224.01001</c:v>
                </c:pt>
                <c:pt idx="1507">
                  <c:v>3223.3798830000001</c:v>
                </c:pt>
                <c:pt idx="1508">
                  <c:v>3239.9099120000001</c:v>
                </c:pt>
                <c:pt idx="1509">
                  <c:v>3240.0200199999999</c:v>
                </c:pt>
                <c:pt idx="1510">
                  <c:v>3221.290039</c:v>
                </c:pt>
                <c:pt idx="1511">
                  <c:v>3230.780029</c:v>
                </c:pt>
                <c:pt idx="1512">
                  <c:v>3257.8500979999999</c:v>
                </c:pt>
                <c:pt idx="1513">
                  <c:v>3234.8500979999999</c:v>
                </c:pt>
                <c:pt idx="1514">
                  <c:v>3246.280029</c:v>
                </c:pt>
                <c:pt idx="1515">
                  <c:v>3237.179932</c:v>
                </c:pt>
                <c:pt idx="1516">
                  <c:v>3253.0500489999999</c:v>
                </c:pt>
                <c:pt idx="1517">
                  <c:v>3274.6999510000001</c:v>
                </c:pt>
                <c:pt idx="1518">
                  <c:v>3265.3500979999999</c:v>
                </c:pt>
                <c:pt idx="1519">
                  <c:v>3288.1298830000001</c:v>
                </c:pt>
                <c:pt idx="1520">
                  <c:v>3283.1499020000001</c:v>
                </c:pt>
                <c:pt idx="1521">
                  <c:v>3289.290039</c:v>
                </c:pt>
                <c:pt idx="1522">
                  <c:v>3316.8100589999999</c:v>
                </c:pt>
                <c:pt idx="1523">
                  <c:v>3329.6201169999999</c:v>
                </c:pt>
                <c:pt idx="1524">
                  <c:v>3320.790039</c:v>
                </c:pt>
                <c:pt idx="1525">
                  <c:v>3321.75</c:v>
                </c:pt>
                <c:pt idx="1526">
                  <c:v>3325.540039</c:v>
                </c:pt>
                <c:pt idx="1527">
                  <c:v>3295.469971</c:v>
                </c:pt>
                <c:pt idx="1528">
                  <c:v>3243.6298830000001</c:v>
                </c:pt>
                <c:pt idx="1529">
                  <c:v>3276.23999</c:v>
                </c:pt>
                <c:pt idx="1530">
                  <c:v>3273.3999020000001</c:v>
                </c:pt>
                <c:pt idx="1531">
                  <c:v>3283.6599120000001</c:v>
                </c:pt>
                <c:pt idx="1532">
                  <c:v>3225.5200199999999</c:v>
                </c:pt>
                <c:pt idx="1533">
                  <c:v>3248.919922</c:v>
                </c:pt>
                <c:pt idx="1534">
                  <c:v>3297.5900879999999</c:v>
                </c:pt>
                <c:pt idx="1535">
                  <c:v>3334.6899410000001</c:v>
                </c:pt>
                <c:pt idx="1536">
                  <c:v>3345.780029</c:v>
                </c:pt>
                <c:pt idx="1537">
                  <c:v>3327.709961</c:v>
                </c:pt>
                <c:pt idx="1538">
                  <c:v>3352.0900879999999</c:v>
                </c:pt>
                <c:pt idx="1539">
                  <c:v>3357.75</c:v>
                </c:pt>
                <c:pt idx="1540">
                  <c:v>3379.4499510000001</c:v>
                </c:pt>
                <c:pt idx="1541">
                  <c:v>3373.9399410000001</c:v>
                </c:pt>
                <c:pt idx="1542">
                  <c:v>3380.1599120000001</c:v>
                </c:pt>
                <c:pt idx="1543">
                  <c:v>3370.290039</c:v>
                </c:pt>
                <c:pt idx="1544">
                  <c:v>3386.1499020000001</c:v>
                </c:pt>
                <c:pt idx="1545">
                  <c:v>3373.2299800000001</c:v>
                </c:pt>
                <c:pt idx="1546">
                  <c:v>3337.75</c:v>
                </c:pt>
                <c:pt idx="1547">
                  <c:v>3225.889893</c:v>
                </c:pt>
                <c:pt idx="1548">
                  <c:v>3128.209961</c:v>
                </c:pt>
                <c:pt idx="1549">
                  <c:v>3116.389893</c:v>
                </c:pt>
                <c:pt idx="1550">
                  <c:v>2978.76001</c:v>
                </c:pt>
                <c:pt idx="1551">
                  <c:v>2954.219971</c:v>
                </c:pt>
                <c:pt idx="1552">
                  <c:v>3090.2299800000001</c:v>
                </c:pt>
                <c:pt idx="1553">
                  <c:v>3003.3701169999999</c:v>
                </c:pt>
                <c:pt idx="1554">
                  <c:v>3130.1201169999999</c:v>
                </c:pt>
                <c:pt idx="1555">
                  <c:v>3023.9399410000001</c:v>
                </c:pt>
                <c:pt idx="1556">
                  <c:v>2972.3701169999999</c:v>
                </c:pt>
                <c:pt idx="1557">
                  <c:v>2746.5600589999999</c:v>
                </c:pt>
                <c:pt idx="1558">
                  <c:v>2882.2299800000001</c:v>
                </c:pt>
                <c:pt idx="1559">
                  <c:v>2741.3798830000001</c:v>
                </c:pt>
                <c:pt idx="1560">
                  <c:v>2480.639893</c:v>
                </c:pt>
                <c:pt idx="1561">
                  <c:v>2711.0200199999999</c:v>
                </c:pt>
                <c:pt idx="1562">
                  <c:v>2386.1298830000001</c:v>
                </c:pt>
                <c:pt idx="1563">
                  <c:v>2529.1899410000001</c:v>
                </c:pt>
                <c:pt idx="1564">
                  <c:v>2398.1000979999999</c:v>
                </c:pt>
                <c:pt idx="1565">
                  <c:v>2409.389893</c:v>
                </c:pt>
                <c:pt idx="1566">
                  <c:v>2304.919922</c:v>
                </c:pt>
                <c:pt idx="1567">
                  <c:v>2237.3999020000001</c:v>
                </c:pt>
                <c:pt idx="1568">
                  <c:v>2447.330078</c:v>
                </c:pt>
                <c:pt idx="1569">
                  <c:v>2475.5600589999999</c:v>
                </c:pt>
                <c:pt idx="1570">
                  <c:v>2630.070068</c:v>
                </c:pt>
                <c:pt idx="1571">
                  <c:v>2541.469971</c:v>
                </c:pt>
                <c:pt idx="1572">
                  <c:v>2626.6499020000001</c:v>
                </c:pt>
                <c:pt idx="1573">
                  <c:v>2584.5900879999999</c:v>
                </c:pt>
                <c:pt idx="1574">
                  <c:v>2470.5</c:v>
                </c:pt>
                <c:pt idx="1575">
                  <c:v>2526.8999020000001</c:v>
                </c:pt>
                <c:pt idx="1576">
                  <c:v>2488.6499020000001</c:v>
                </c:pt>
                <c:pt idx="1577">
                  <c:v>2663.679932</c:v>
                </c:pt>
                <c:pt idx="1578">
                  <c:v>2659.4099120000001</c:v>
                </c:pt>
                <c:pt idx="1579">
                  <c:v>2749.9799800000001</c:v>
                </c:pt>
                <c:pt idx="1580">
                  <c:v>2789.820068</c:v>
                </c:pt>
                <c:pt idx="1581">
                  <c:v>2761.6298830000001</c:v>
                </c:pt>
                <c:pt idx="1582">
                  <c:v>2846.0600589999999</c:v>
                </c:pt>
                <c:pt idx="1583">
                  <c:v>2783.360107</c:v>
                </c:pt>
                <c:pt idx="1584">
                  <c:v>2799.5500489999999</c:v>
                </c:pt>
                <c:pt idx="1585">
                  <c:v>2874.5600589999999</c:v>
                </c:pt>
                <c:pt idx="1586">
                  <c:v>2823.1599120000001</c:v>
                </c:pt>
                <c:pt idx="1587">
                  <c:v>2736.5600589999999</c:v>
                </c:pt>
                <c:pt idx="1588">
                  <c:v>2799.3100589999999</c:v>
                </c:pt>
                <c:pt idx="1589">
                  <c:v>2797.8000489999999</c:v>
                </c:pt>
                <c:pt idx="1590">
                  <c:v>2836.73999</c:v>
                </c:pt>
                <c:pt idx="1591">
                  <c:v>2878.4799800000001</c:v>
                </c:pt>
                <c:pt idx="1592">
                  <c:v>2863.389893</c:v>
                </c:pt>
                <c:pt idx="1593">
                  <c:v>2939.51001</c:v>
                </c:pt>
                <c:pt idx="1594">
                  <c:v>2912.429932</c:v>
                </c:pt>
                <c:pt idx="1595">
                  <c:v>2830.709961</c:v>
                </c:pt>
                <c:pt idx="1596">
                  <c:v>2842.73999</c:v>
                </c:pt>
                <c:pt idx="1597">
                  <c:v>2868.4399410000001</c:v>
                </c:pt>
                <c:pt idx="1598">
                  <c:v>2848.419922</c:v>
                </c:pt>
                <c:pt idx="1599">
                  <c:v>2881.1899410000001</c:v>
                </c:pt>
                <c:pt idx="1600">
                  <c:v>2929.8000489999999</c:v>
                </c:pt>
                <c:pt idx="1601">
                  <c:v>2930.1899410000001</c:v>
                </c:pt>
                <c:pt idx="1602">
                  <c:v>2870.1201169999999</c:v>
                </c:pt>
                <c:pt idx="1603">
                  <c:v>2820</c:v>
                </c:pt>
                <c:pt idx="1604">
                  <c:v>2852.5</c:v>
                </c:pt>
                <c:pt idx="1605">
                  <c:v>2863.6999510000001</c:v>
                </c:pt>
                <c:pt idx="1606">
                  <c:v>2953.9099120000001</c:v>
                </c:pt>
                <c:pt idx="1607">
                  <c:v>2922.9399410000001</c:v>
                </c:pt>
                <c:pt idx="1608">
                  <c:v>2971.610107</c:v>
                </c:pt>
                <c:pt idx="1609">
                  <c:v>2948.51001</c:v>
                </c:pt>
                <c:pt idx="1610">
                  <c:v>2955.4499510000001</c:v>
                </c:pt>
                <c:pt idx="1611">
                  <c:v>2991.7700199999999</c:v>
                </c:pt>
                <c:pt idx="1612">
                  <c:v>3036.1298830000001</c:v>
                </c:pt>
                <c:pt idx="1613">
                  <c:v>3029.7299800000001</c:v>
                </c:pt>
                <c:pt idx="1614">
                  <c:v>3044.3100589999999</c:v>
                </c:pt>
                <c:pt idx="1615">
                  <c:v>3055.7299800000001</c:v>
                </c:pt>
                <c:pt idx="1616">
                  <c:v>3080.820068</c:v>
                </c:pt>
                <c:pt idx="1617">
                  <c:v>3122.8701169999999</c:v>
                </c:pt>
                <c:pt idx="1618">
                  <c:v>3112.3500979999999</c:v>
                </c:pt>
                <c:pt idx="1619">
                  <c:v>3193.929932</c:v>
                </c:pt>
                <c:pt idx="1620">
                  <c:v>3232.389893</c:v>
                </c:pt>
                <c:pt idx="1621">
                  <c:v>3207.179932</c:v>
                </c:pt>
                <c:pt idx="1622">
                  <c:v>3190.139893</c:v>
                </c:pt>
                <c:pt idx="1623">
                  <c:v>3002.1000979999999</c:v>
                </c:pt>
                <c:pt idx="1624">
                  <c:v>3041.3100589999999</c:v>
                </c:pt>
                <c:pt idx="1625">
                  <c:v>3066.5900879999999</c:v>
                </c:pt>
                <c:pt idx="1626">
                  <c:v>3124.73999</c:v>
                </c:pt>
                <c:pt idx="1627">
                  <c:v>3113.48999</c:v>
                </c:pt>
                <c:pt idx="1628">
                  <c:v>3115.3400879999999</c:v>
                </c:pt>
                <c:pt idx="1629">
                  <c:v>3097.73999</c:v>
                </c:pt>
                <c:pt idx="1630">
                  <c:v>3117.860107</c:v>
                </c:pt>
                <c:pt idx="1631">
                  <c:v>3131.290039</c:v>
                </c:pt>
                <c:pt idx="1632">
                  <c:v>3050.330078</c:v>
                </c:pt>
                <c:pt idx="1633">
                  <c:v>3083.76001</c:v>
                </c:pt>
                <c:pt idx="1634">
                  <c:v>3009.0500489999999</c:v>
                </c:pt>
                <c:pt idx="1635">
                  <c:v>3053.23999</c:v>
                </c:pt>
                <c:pt idx="1636">
                  <c:v>3100.290039</c:v>
                </c:pt>
                <c:pt idx="1637">
                  <c:v>3115.860107</c:v>
                </c:pt>
                <c:pt idx="1638">
                  <c:v>3130.01001</c:v>
                </c:pt>
                <c:pt idx="1639">
                  <c:v>3179.719971</c:v>
                </c:pt>
                <c:pt idx="1640">
                  <c:v>3145.320068</c:v>
                </c:pt>
                <c:pt idx="1641">
                  <c:v>3169.9399410000001</c:v>
                </c:pt>
                <c:pt idx="1642">
                  <c:v>3152.0500489999999</c:v>
                </c:pt>
                <c:pt idx="1643">
                  <c:v>3185.040039</c:v>
                </c:pt>
                <c:pt idx="1644">
                  <c:v>3155.219971</c:v>
                </c:pt>
                <c:pt idx="1645">
                  <c:v>3197.5200199999999</c:v>
                </c:pt>
                <c:pt idx="1646">
                  <c:v>3226.5600589999999</c:v>
                </c:pt>
                <c:pt idx="1647">
                  <c:v>3215.570068</c:v>
                </c:pt>
                <c:pt idx="1648">
                  <c:v>3224.7299800000001</c:v>
                </c:pt>
                <c:pt idx="1649">
                  <c:v>3251.8400879999999</c:v>
                </c:pt>
                <c:pt idx="1650">
                  <c:v>3257.3000489999999</c:v>
                </c:pt>
                <c:pt idx="1651">
                  <c:v>3276.0200199999999</c:v>
                </c:pt>
                <c:pt idx="1652">
                  <c:v>3235.6599120000001</c:v>
                </c:pt>
                <c:pt idx="1653">
                  <c:v>3215.6298830000001</c:v>
                </c:pt>
                <c:pt idx="1654">
                  <c:v>3239.4099120000001</c:v>
                </c:pt>
                <c:pt idx="1655">
                  <c:v>3218.4399410000001</c:v>
                </c:pt>
                <c:pt idx="1656">
                  <c:v>3258.4399410000001</c:v>
                </c:pt>
                <c:pt idx="1657">
                  <c:v>3246.219971</c:v>
                </c:pt>
                <c:pt idx="1658">
                  <c:v>3271.1201169999999</c:v>
                </c:pt>
                <c:pt idx="1659">
                  <c:v>3294.610107</c:v>
                </c:pt>
                <c:pt idx="1660">
                  <c:v>3306.51001</c:v>
                </c:pt>
                <c:pt idx="1661">
                  <c:v>3327.7700199999999</c:v>
                </c:pt>
                <c:pt idx="1662">
                  <c:v>3349.1599120000001</c:v>
                </c:pt>
                <c:pt idx="1663">
                  <c:v>3351.280029</c:v>
                </c:pt>
                <c:pt idx="1664">
                  <c:v>3360.469971</c:v>
                </c:pt>
                <c:pt idx="1665">
                  <c:v>3333.6899410000001</c:v>
                </c:pt>
                <c:pt idx="1666">
                  <c:v>3380.3500979999999</c:v>
                </c:pt>
                <c:pt idx="1667">
                  <c:v>3373.429932</c:v>
                </c:pt>
                <c:pt idx="1668">
                  <c:v>3372.8500979999999</c:v>
                </c:pt>
                <c:pt idx="1669">
                  <c:v>3381.98999</c:v>
                </c:pt>
                <c:pt idx="1670">
                  <c:v>3389.780029</c:v>
                </c:pt>
                <c:pt idx="1671">
                  <c:v>3374.8500979999999</c:v>
                </c:pt>
                <c:pt idx="1672">
                  <c:v>3385.51001</c:v>
                </c:pt>
                <c:pt idx="1673">
                  <c:v>3397.1599120000001</c:v>
                </c:pt>
                <c:pt idx="1674">
                  <c:v>3431.280029</c:v>
                </c:pt>
                <c:pt idx="1675">
                  <c:v>3443.6201169999999</c:v>
                </c:pt>
                <c:pt idx="1676">
                  <c:v>3478.7299800000001</c:v>
                </c:pt>
                <c:pt idx="1677">
                  <c:v>3484.5500489999999</c:v>
                </c:pt>
                <c:pt idx="1678">
                  <c:v>3508.01001</c:v>
                </c:pt>
                <c:pt idx="1679">
                  <c:v>3500.3100589999999</c:v>
                </c:pt>
                <c:pt idx="1680">
                  <c:v>3526.6499020000001</c:v>
                </c:pt>
                <c:pt idx="1681">
                  <c:v>3580.8400879999999</c:v>
                </c:pt>
                <c:pt idx="1682">
                  <c:v>3455.0600589999999</c:v>
                </c:pt>
                <c:pt idx="1683">
                  <c:v>3426.959961</c:v>
                </c:pt>
                <c:pt idx="1684">
                  <c:v>3331.8400879999999</c:v>
                </c:pt>
                <c:pt idx="1685">
                  <c:v>3398.959961</c:v>
                </c:pt>
                <c:pt idx="1686">
                  <c:v>3339.1899410000001</c:v>
                </c:pt>
                <c:pt idx="1687">
                  <c:v>3340.969971</c:v>
                </c:pt>
                <c:pt idx="1688">
                  <c:v>3383.540039</c:v>
                </c:pt>
                <c:pt idx="1689">
                  <c:v>3401.1999510000001</c:v>
                </c:pt>
                <c:pt idx="1690">
                  <c:v>3385.48999</c:v>
                </c:pt>
                <c:pt idx="1691">
                  <c:v>3357.01001</c:v>
                </c:pt>
                <c:pt idx="1692">
                  <c:v>3319.469971</c:v>
                </c:pt>
                <c:pt idx="1693">
                  <c:v>3281.0600589999999</c:v>
                </c:pt>
                <c:pt idx="1694">
                  <c:v>3315.570068</c:v>
                </c:pt>
                <c:pt idx="1695">
                  <c:v>3236.919922</c:v>
                </c:pt>
                <c:pt idx="1696">
                  <c:v>3246.5900879999999</c:v>
                </c:pt>
                <c:pt idx="1697">
                  <c:v>3298.459961</c:v>
                </c:pt>
                <c:pt idx="1698">
                  <c:v>3351.6000979999999</c:v>
                </c:pt>
                <c:pt idx="1699">
                  <c:v>3335.469971</c:v>
                </c:pt>
                <c:pt idx="1700">
                  <c:v>3363</c:v>
                </c:pt>
                <c:pt idx="1701">
                  <c:v>3380.8000489999999</c:v>
                </c:pt>
                <c:pt idx="1702">
                  <c:v>3348.419922</c:v>
                </c:pt>
                <c:pt idx="1703">
                  <c:v>3408.6000979999999</c:v>
                </c:pt>
                <c:pt idx="1704">
                  <c:v>3360.969971</c:v>
                </c:pt>
                <c:pt idx="1705">
                  <c:v>3419.4399410000001</c:v>
                </c:pt>
                <c:pt idx="1706">
                  <c:v>3446.830078</c:v>
                </c:pt>
                <c:pt idx="1707">
                  <c:v>3477.139893</c:v>
                </c:pt>
                <c:pt idx="1708">
                  <c:v>3534.219971</c:v>
                </c:pt>
                <c:pt idx="1709">
                  <c:v>3511.929932</c:v>
                </c:pt>
                <c:pt idx="1710">
                  <c:v>3488.669922</c:v>
                </c:pt>
                <c:pt idx="1711">
                  <c:v>3483.3400879999999</c:v>
                </c:pt>
                <c:pt idx="1712">
                  <c:v>3483.8100589999999</c:v>
                </c:pt>
                <c:pt idx="1713">
                  <c:v>3426.919922</c:v>
                </c:pt>
                <c:pt idx="1714">
                  <c:v>3443.1201169999999</c:v>
                </c:pt>
                <c:pt idx="1715">
                  <c:v>3435.5600589999999</c:v>
                </c:pt>
                <c:pt idx="1716">
                  <c:v>3453.48999</c:v>
                </c:pt>
                <c:pt idx="1717">
                  <c:v>3465.389893</c:v>
                </c:pt>
                <c:pt idx="1718">
                  <c:v>3400.969971</c:v>
                </c:pt>
                <c:pt idx="1719">
                  <c:v>3390.679932</c:v>
                </c:pt>
                <c:pt idx="1720">
                  <c:v>3271.030029</c:v>
                </c:pt>
                <c:pt idx="1721">
                  <c:v>3310.110107</c:v>
                </c:pt>
                <c:pt idx="1722">
                  <c:v>3269.959961</c:v>
                </c:pt>
                <c:pt idx="1723">
                  <c:v>3310.23999</c:v>
                </c:pt>
                <c:pt idx="1724">
                  <c:v>3369.1599120000001</c:v>
                </c:pt>
                <c:pt idx="1725">
                  <c:v>3443.4399410000001</c:v>
                </c:pt>
                <c:pt idx="1726">
                  <c:v>3510.4499510000001</c:v>
                </c:pt>
                <c:pt idx="1727">
                  <c:v>3509.4399410000001</c:v>
                </c:pt>
                <c:pt idx="1728">
                  <c:v>3550.5</c:v>
                </c:pt>
                <c:pt idx="1729">
                  <c:v>3545.530029</c:v>
                </c:pt>
                <c:pt idx="1730">
                  <c:v>3572.6599120000001</c:v>
                </c:pt>
                <c:pt idx="1731">
                  <c:v>3537.01001</c:v>
                </c:pt>
                <c:pt idx="1732">
                  <c:v>3585.1499020000001</c:v>
                </c:pt>
                <c:pt idx="1733">
                  <c:v>3626.9099120000001</c:v>
                </c:pt>
                <c:pt idx="1734">
                  <c:v>3609.530029</c:v>
                </c:pt>
                <c:pt idx="1735">
                  <c:v>3567.790039</c:v>
                </c:pt>
                <c:pt idx="1736">
                  <c:v>3581.8701169999999</c:v>
                </c:pt>
                <c:pt idx="1737">
                  <c:v>3557.540039</c:v>
                </c:pt>
                <c:pt idx="1738">
                  <c:v>3577.5900879999999</c:v>
                </c:pt>
                <c:pt idx="1739">
                  <c:v>3635.4099120000001</c:v>
                </c:pt>
                <c:pt idx="1740">
                  <c:v>3629.6499020000001</c:v>
                </c:pt>
                <c:pt idx="1741">
                  <c:v>3638.3500979999999</c:v>
                </c:pt>
                <c:pt idx="1742">
                  <c:v>3621.6298830000001</c:v>
                </c:pt>
                <c:pt idx="1743">
                  <c:v>3662.4499510000001</c:v>
                </c:pt>
                <c:pt idx="1744">
                  <c:v>3669.01001</c:v>
                </c:pt>
                <c:pt idx="1745">
                  <c:v>3666.719971</c:v>
                </c:pt>
                <c:pt idx="1746">
                  <c:v>3699.1201169999999</c:v>
                </c:pt>
                <c:pt idx="1747">
                  <c:v>3691.959961</c:v>
                </c:pt>
                <c:pt idx="1748">
                  <c:v>3702.25</c:v>
                </c:pt>
                <c:pt idx="1749">
                  <c:v>3672.820068</c:v>
                </c:pt>
                <c:pt idx="1750">
                  <c:v>3668.1000979999999</c:v>
                </c:pt>
                <c:pt idx="1751">
                  <c:v>3663.459961</c:v>
                </c:pt>
                <c:pt idx="1752">
                  <c:v>3647.48999</c:v>
                </c:pt>
                <c:pt idx="1753">
                  <c:v>3694.6201169999999</c:v>
                </c:pt>
                <c:pt idx="1754">
                  <c:v>3701.169922</c:v>
                </c:pt>
                <c:pt idx="1755">
                  <c:v>3722.4799800000001</c:v>
                </c:pt>
                <c:pt idx="1756">
                  <c:v>3709.4099120000001</c:v>
                </c:pt>
                <c:pt idx="1757">
                  <c:v>3694.919922</c:v>
                </c:pt>
                <c:pt idx="1758">
                  <c:v>3687.26001</c:v>
                </c:pt>
                <c:pt idx="1759">
                  <c:v>3690.01001</c:v>
                </c:pt>
                <c:pt idx="1760">
                  <c:v>3703.0600589999999</c:v>
                </c:pt>
                <c:pt idx="1761">
                  <c:v>3735.360107</c:v>
                </c:pt>
                <c:pt idx="1762">
                  <c:v>3727.040039</c:v>
                </c:pt>
                <c:pt idx="1763">
                  <c:v>3732.040039</c:v>
                </c:pt>
                <c:pt idx="1764">
                  <c:v>3756.070068</c:v>
                </c:pt>
                <c:pt idx="1765">
                  <c:v>3700.6499020000001</c:v>
                </c:pt>
                <c:pt idx="1766">
                  <c:v>3726.860107</c:v>
                </c:pt>
                <c:pt idx="1767">
                  <c:v>3748.139893</c:v>
                </c:pt>
                <c:pt idx="1768">
                  <c:v>3803.790039</c:v>
                </c:pt>
                <c:pt idx="1769">
                  <c:v>3824.679932</c:v>
                </c:pt>
                <c:pt idx="1770">
                  <c:v>3799.610107</c:v>
                </c:pt>
                <c:pt idx="1771">
                  <c:v>3801.1899410000001</c:v>
                </c:pt>
                <c:pt idx="1772">
                  <c:v>3809.8400879999999</c:v>
                </c:pt>
                <c:pt idx="1773">
                  <c:v>3795.540039</c:v>
                </c:pt>
                <c:pt idx="1774">
                  <c:v>3768.25</c:v>
                </c:pt>
                <c:pt idx="1775">
                  <c:v>3798.9099120000001</c:v>
                </c:pt>
                <c:pt idx="1776">
                  <c:v>3851.8500979999999</c:v>
                </c:pt>
                <c:pt idx="1777">
                  <c:v>3853.070068</c:v>
                </c:pt>
                <c:pt idx="1778">
                  <c:v>3841.469971</c:v>
                </c:pt>
                <c:pt idx="1779">
                  <c:v>3855.360107</c:v>
                </c:pt>
                <c:pt idx="1780">
                  <c:v>3849.6201169999999</c:v>
                </c:pt>
                <c:pt idx="1781">
                  <c:v>3750.7700199999999</c:v>
                </c:pt>
                <c:pt idx="1782">
                  <c:v>3787.3798830000001</c:v>
                </c:pt>
                <c:pt idx="1783">
                  <c:v>3714.23999</c:v>
                </c:pt>
                <c:pt idx="1784">
                  <c:v>3773.860107</c:v>
                </c:pt>
                <c:pt idx="1785">
                  <c:v>3826.3100589999999</c:v>
                </c:pt>
                <c:pt idx="1786">
                  <c:v>3830.169922</c:v>
                </c:pt>
                <c:pt idx="1787">
                  <c:v>3871.73999</c:v>
                </c:pt>
                <c:pt idx="1788">
                  <c:v>3886.830078</c:v>
                </c:pt>
                <c:pt idx="1789">
                  <c:v>3915.5900879999999</c:v>
                </c:pt>
                <c:pt idx="1790">
                  <c:v>3911.2299800000001</c:v>
                </c:pt>
                <c:pt idx="1791">
                  <c:v>3909.8798830000001</c:v>
                </c:pt>
                <c:pt idx="1792">
                  <c:v>3916.3798830000001</c:v>
                </c:pt>
                <c:pt idx="1793">
                  <c:v>3934.830078</c:v>
                </c:pt>
                <c:pt idx="1794">
                  <c:v>3932.5900879999999</c:v>
                </c:pt>
                <c:pt idx="1795">
                  <c:v>3931.330078</c:v>
                </c:pt>
                <c:pt idx="1796">
                  <c:v>3913.969971</c:v>
                </c:pt>
                <c:pt idx="1797">
                  <c:v>3906.709961</c:v>
                </c:pt>
                <c:pt idx="1798">
                  <c:v>3876.5</c:v>
                </c:pt>
                <c:pt idx="1799">
                  <c:v>3881.3701169999999</c:v>
                </c:pt>
                <c:pt idx="1800">
                  <c:v>3925.429932</c:v>
                </c:pt>
                <c:pt idx="1801">
                  <c:v>3829.3400879999999</c:v>
                </c:pt>
                <c:pt idx="1802">
                  <c:v>3811.1499020000001</c:v>
                </c:pt>
                <c:pt idx="1803">
                  <c:v>3901.820068</c:v>
                </c:pt>
                <c:pt idx="1804">
                  <c:v>3870.290039</c:v>
                </c:pt>
                <c:pt idx="1805">
                  <c:v>3819.719971</c:v>
                </c:pt>
                <c:pt idx="1806">
                  <c:v>3768.469971</c:v>
                </c:pt>
                <c:pt idx="1807">
                  <c:v>3841.9399410000001</c:v>
                </c:pt>
                <c:pt idx="1808">
                  <c:v>3821.3500979999999</c:v>
                </c:pt>
                <c:pt idx="1809">
                  <c:v>3875.4399410000001</c:v>
                </c:pt>
                <c:pt idx="1810">
                  <c:v>3898.8100589999999</c:v>
                </c:pt>
                <c:pt idx="1811">
                  <c:v>3939.3400879999999</c:v>
                </c:pt>
                <c:pt idx="1812">
                  <c:v>3943.3400879999999</c:v>
                </c:pt>
                <c:pt idx="1813">
                  <c:v>3968.9399410000001</c:v>
                </c:pt>
                <c:pt idx="1814">
                  <c:v>3962.709961</c:v>
                </c:pt>
                <c:pt idx="1815">
                  <c:v>3974.1201169999999</c:v>
                </c:pt>
                <c:pt idx="1816">
                  <c:v>3915.459961</c:v>
                </c:pt>
                <c:pt idx="1817">
                  <c:v>3913.1000979999999</c:v>
                </c:pt>
                <c:pt idx="1818">
                  <c:v>3940.5900879999999</c:v>
                </c:pt>
                <c:pt idx="1819">
                  <c:v>3910.5200199999999</c:v>
                </c:pt>
                <c:pt idx="1820">
                  <c:v>3889.139893</c:v>
                </c:pt>
                <c:pt idx="1821">
                  <c:v>3909.5200199999999</c:v>
                </c:pt>
                <c:pt idx="1822">
                  <c:v>3974.540039</c:v>
                </c:pt>
                <c:pt idx="1823">
                  <c:v>3971.0900879999999</c:v>
                </c:pt>
                <c:pt idx="1824">
                  <c:v>3958.5500489999999</c:v>
                </c:pt>
                <c:pt idx="1825">
                  <c:v>3972.889893</c:v>
                </c:pt>
                <c:pt idx="1826">
                  <c:v>4019.8701169999999</c:v>
                </c:pt>
                <c:pt idx="1827">
                  <c:v>4077.9099120000001</c:v>
                </c:pt>
                <c:pt idx="1828">
                  <c:v>4073.9399410000001</c:v>
                </c:pt>
                <c:pt idx="1829">
                  <c:v>4079.9499510000001</c:v>
                </c:pt>
                <c:pt idx="1830">
                  <c:v>4097.169922</c:v>
                </c:pt>
                <c:pt idx="1831">
                  <c:v>4128.7998049999997</c:v>
                </c:pt>
                <c:pt idx="1832">
                  <c:v>4127.9902339999999</c:v>
                </c:pt>
                <c:pt idx="1833">
                  <c:v>4141.5898440000001</c:v>
                </c:pt>
                <c:pt idx="1834">
                  <c:v>4124.6601559999999</c:v>
                </c:pt>
                <c:pt idx="1835">
                  <c:v>4170.419922</c:v>
                </c:pt>
                <c:pt idx="1836">
                  <c:v>4185.4702150000003</c:v>
                </c:pt>
                <c:pt idx="1837">
                  <c:v>4163.2597660000001</c:v>
                </c:pt>
                <c:pt idx="1838">
                  <c:v>4134.9399409999996</c:v>
                </c:pt>
                <c:pt idx="1839">
                  <c:v>4173.419922</c:v>
                </c:pt>
                <c:pt idx="1840">
                  <c:v>4134.9799800000001</c:v>
                </c:pt>
                <c:pt idx="1841">
                  <c:v>4180.169922</c:v>
                </c:pt>
                <c:pt idx="1842">
                  <c:v>4187.6201170000004</c:v>
                </c:pt>
                <c:pt idx="1843">
                  <c:v>4186.7202150000003</c:v>
                </c:pt>
                <c:pt idx="1844">
                  <c:v>4183.1801759999998</c:v>
                </c:pt>
                <c:pt idx="1845">
                  <c:v>4211.4702150000003</c:v>
                </c:pt>
                <c:pt idx="1846">
                  <c:v>4181.169922</c:v>
                </c:pt>
                <c:pt idx="1847">
                  <c:v>4192.6601559999999</c:v>
                </c:pt>
                <c:pt idx="1848">
                  <c:v>4164.6601559999999</c:v>
                </c:pt>
                <c:pt idx="1849">
                  <c:v>4167.5898440000001</c:v>
                </c:pt>
                <c:pt idx="1850">
                  <c:v>4201.6201170000004</c:v>
                </c:pt>
                <c:pt idx="1851">
                  <c:v>4232.6000979999999</c:v>
                </c:pt>
                <c:pt idx="1852">
                  <c:v>4188.4301759999998</c:v>
                </c:pt>
                <c:pt idx="1853">
                  <c:v>4152.1000979999999</c:v>
                </c:pt>
                <c:pt idx="1854">
                  <c:v>4063.040039</c:v>
                </c:pt>
                <c:pt idx="1855">
                  <c:v>4112.5</c:v>
                </c:pt>
                <c:pt idx="1856">
                  <c:v>4173.8500979999999</c:v>
                </c:pt>
                <c:pt idx="1857">
                  <c:v>4163.2900390000004</c:v>
                </c:pt>
                <c:pt idx="1858">
                  <c:v>4127.830078</c:v>
                </c:pt>
                <c:pt idx="1859">
                  <c:v>4115.6801759999998</c:v>
                </c:pt>
                <c:pt idx="1860">
                  <c:v>4159.1201170000004</c:v>
                </c:pt>
                <c:pt idx="1861">
                  <c:v>4155.8598629999997</c:v>
                </c:pt>
                <c:pt idx="1862">
                  <c:v>4197.0498049999997</c:v>
                </c:pt>
                <c:pt idx="1863">
                  <c:v>4188.1298829999996</c:v>
                </c:pt>
                <c:pt idx="1864">
                  <c:v>4195.9902339999999</c:v>
                </c:pt>
                <c:pt idx="1865">
                  <c:v>4200.8798829999996</c:v>
                </c:pt>
                <c:pt idx="1866">
                  <c:v>4204.1098629999997</c:v>
                </c:pt>
                <c:pt idx="1867">
                  <c:v>4202.0400390000004</c:v>
                </c:pt>
                <c:pt idx="1868">
                  <c:v>4208.1201170000004</c:v>
                </c:pt>
                <c:pt idx="1869">
                  <c:v>4192.8500979999999</c:v>
                </c:pt>
                <c:pt idx="1870">
                  <c:v>4229.8901370000003</c:v>
                </c:pt>
                <c:pt idx="1871">
                  <c:v>4226.5200199999999</c:v>
                </c:pt>
                <c:pt idx="1872">
                  <c:v>4227.2597660000001</c:v>
                </c:pt>
                <c:pt idx="1873">
                  <c:v>4219.5498049999997</c:v>
                </c:pt>
                <c:pt idx="1874">
                  <c:v>4239.1801759999998</c:v>
                </c:pt>
                <c:pt idx="1875">
                  <c:v>4247.4399409999996</c:v>
                </c:pt>
                <c:pt idx="1876">
                  <c:v>4255.1499020000001</c:v>
                </c:pt>
                <c:pt idx="1877">
                  <c:v>4246.5898440000001</c:v>
                </c:pt>
                <c:pt idx="1878">
                  <c:v>4223.7001950000003</c:v>
                </c:pt>
                <c:pt idx="1879">
                  <c:v>4221.8598629999997</c:v>
                </c:pt>
                <c:pt idx="1880">
                  <c:v>4166.4501950000003</c:v>
                </c:pt>
                <c:pt idx="1881">
                  <c:v>4224.7900390000004</c:v>
                </c:pt>
                <c:pt idx="1882">
                  <c:v>4246.4399409999996</c:v>
                </c:pt>
                <c:pt idx="1883">
                  <c:v>4241.8398440000001</c:v>
                </c:pt>
                <c:pt idx="1884">
                  <c:v>4266.4902339999999</c:v>
                </c:pt>
                <c:pt idx="1885">
                  <c:v>4280.7001950000003</c:v>
                </c:pt>
                <c:pt idx="1886">
                  <c:v>4290.6098629999997</c:v>
                </c:pt>
                <c:pt idx="1887">
                  <c:v>4291.7998049999997</c:v>
                </c:pt>
                <c:pt idx="1888">
                  <c:v>4297.5</c:v>
                </c:pt>
                <c:pt idx="1889">
                  <c:v>4319.9399409999996</c:v>
                </c:pt>
                <c:pt idx="1890">
                  <c:v>4352.3398440000001</c:v>
                </c:pt>
                <c:pt idx="1891">
                  <c:v>4343.5400390000004</c:v>
                </c:pt>
                <c:pt idx="1892">
                  <c:v>4358.1298829999996</c:v>
                </c:pt>
                <c:pt idx="1893">
                  <c:v>4320.8198240000002</c:v>
                </c:pt>
                <c:pt idx="1894">
                  <c:v>4369.5498049999997</c:v>
                </c:pt>
                <c:pt idx="1895">
                  <c:v>4384.6298829999996</c:v>
                </c:pt>
                <c:pt idx="1896">
                  <c:v>4369.2099609999996</c:v>
                </c:pt>
                <c:pt idx="1897">
                  <c:v>4374.2998049999997</c:v>
                </c:pt>
                <c:pt idx="1898">
                  <c:v>4360.0297849999997</c:v>
                </c:pt>
                <c:pt idx="1899">
                  <c:v>4327.1601559999999</c:v>
                </c:pt>
                <c:pt idx="1900">
                  <c:v>4258.4902339999999</c:v>
                </c:pt>
                <c:pt idx="1901">
                  <c:v>4323.0600590000004</c:v>
                </c:pt>
                <c:pt idx="1902">
                  <c:v>4358.6899409999996</c:v>
                </c:pt>
                <c:pt idx="1903">
                  <c:v>4367.4799800000001</c:v>
                </c:pt>
                <c:pt idx="1904">
                  <c:v>4411.7900390000004</c:v>
                </c:pt>
                <c:pt idx="1905">
                  <c:v>4422.2998049999997</c:v>
                </c:pt>
                <c:pt idx="1906">
                  <c:v>4401.4599609999996</c:v>
                </c:pt>
                <c:pt idx="1907">
                  <c:v>4400.6401370000003</c:v>
                </c:pt>
                <c:pt idx="1908">
                  <c:v>4419.1499020000001</c:v>
                </c:pt>
                <c:pt idx="1909">
                  <c:v>4395.2597660000001</c:v>
                </c:pt>
                <c:pt idx="1910">
                  <c:v>4387.1601559999999</c:v>
                </c:pt>
                <c:pt idx="1911">
                  <c:v>4423.1499020000001</c:v>
                </c:pt>
                <c:pt idx="1912">
                  <c:v>4402.6601559999999</c:v>
                </c:pt>
                <c:pt idx="1913">
                  <c:v>4429.1000979999999</c:v>
                </c:pt>
                <c:pt idx="1914">
                  <c:v>4436.5200199999999</c:v>
                </c:pt>
                <c:pt idx="1915">
                  <c:v>4432.3500979999999</c:v>
                </c:pt>
                <c:pt idx="1916">
                  <c:v>4436.75</c:v>
                </c:pt>
                <c:pt idx="1917">
                  <c:v>4442.4101559999999</c:v>
                </c:pt>
                <c:pt idx="1918">
                  <c:v>4460.830078</c:v>
                </c:pt>
                <c:pt idx="1919">
                  <c:v>4468</c:v>
                </c:pt>
                <c:pt idx="1920">
                  <c:v>4479.7099609999996</c:v>
                </c:pt>
                <c:pt idx="1921">
                  <c:v>4448.080078</c:v>
                </c:pt>
                <c:pt idx="1922">
                  <c:v>4400.2700199999999</c:v>
                </c:pt>
                <c:pt idx="1923">
                  <c:v>4405.7998049999997</c:v>
                </c:pt>
                <c:pt idx="1924">
                  <c:v>4441.669922</c:v>
                </c:pt>
                <c:pt idx="1925">
                  <c:v>4479.5297849999997</c:v>
                </c:pt>
                <c:pt idx="1926">
                  <c:v>4486.2299800000001</c:v>
                </c:pt>
                <c:pt idx="1927">
                  <c:v>4496.1899409999996</c:v>
                </c:pt>
                <c:pt idx="1928">
                  <c:v>4470</c:v>
                </c:pt>
                <c:pt idx="1929">
                  <c:v>4509.3701170000004</c:v>
                </c:pt>
                <c:pt idx="1930">
                  <c:v>4528.7900390000004</c:v>
                </c:pt>
                <c:pt idx="1931">
                  <c:v>4522.6801759999998</c:v>
                </c:pt>
                <c:pt idx="1932">
                  <c:v>4524.0898440000001</c:v>
                </c:pt>
                <c:pt idx="1933">
                  <c:v>4536.9501950000003</c:v>
                </c:pt>
                <c:pt idx="1934">
                  <c:v>4535.4301759999998</c:v>
                </c:pt>
                <c:pt idx="1935">
                  <c:v>4520.0297849999997</c:v>
                </c:pt>
                <c:pt idx="1936">
                  <c:v>4514.0698240000002</c:v>
                </c:pt>
                <c:pt idx="1937">
                  <c:v>4493.2797849999997</c:v>
                </c:pt>
                <c:pt idx="1938">
                  <c:v>4458.580078</c:v>
                </c:pt>
                <c:pt idx="1939">
                  <c:v>4468.7299800000001</c:v>
                </c:pt>
                <c:pt idx="1940">
                  <c:v>4443.0498049999997</c:v>
                </c:pt>
                <c:pt idx="1941">
                  <c:v>4480.7001950000003</c:v>
                </c:pt>
                <c:pt idx="1942">
                  <c:v>4473.75</c:v>
                </c:pt>
                <c:pt idx="1943">
                  <c:v>4432.9902339999999</c:v>
                </c:pt>
                <c:pt idx="1944">
                  <c:v>4357.7299800000001</c:v>
                </c:pt>
                <c:pt idx="1945">
                  <c:v>4354.1899409999996</c:v>
                </c:pt>
                <c:pt idx="1946">
                  <c:v>4395.6401370000003</c:v>
                </c:pt>
                <c:pt idx="1947">
                  <c:v>4448.9799800000001</c:v>
                </c:pt>
                <c:pt idx="1948">
                  <c:v>4455.4799800000001</c:v>
                </c:pt>
                <c:pt idx="1949">
                  <c:v>4443.1098629999997</c:v>
                </c:pt>
                <c:pt idx="1950">
                  <c:v>4352.6298829999996</c:v>
                </c:pt>
                <c:pt idx="1951">
                  <c:v>4359.4599609999996</c:v>
                </c:pt>
                <c:pt idx="1952">
                  <c:v>4307.5400390000004</c:v>
                </c:pt>
                <c:pt idx="1953">
                  <c:v>4357.0400390000004</c:v>
                </c:pt>
                <c:pt idx="1954">
                  <c:v>4300.4599609999996</c:v>
                </c:pt>
                <c:pt idx="1955">
                  <c:v>4345.7202150000003</c:v>
                </c:pt>
                <c:pt idx="1956">
                  <c:v>4363.5498049999997</c:v>
                </c:pt>
                <c:pt idx="1957">
                  <c:v>4399.7597660000001</c:v>
                </c:pt>
                <c:pt idx="1958">
                  <c:v>4391.3398440000001</c:v>
                </c:pt>
                <c:pt idx="1959">
                  <c:v>4361.1899409999996</c:v>
                </c:pt>
                <c:pt idx="1960">
                  <c:v>4350.6499020000001</c:v>
                </c:pt>
                <c:pt idx="1961">
                  <c:v>4363.7998049999997</c:v>
                </c:pt>
                <c:pt idx="1962">
                  <c:v>4438.2597660000001</c:v>
                </c:pt>
                <c:pt idx="1963">
                  <c:v>4471.3701170000004</c:v>
                </c:pt>
                <c:pt idx="1964">
                  <c:v>4486.4599609999996</c:v>
                </c:pt>
                <c:pt idx="1965">
                  <c:v>4519.6298829999996</c:v>
                </c:pt>
                <c:pt idx="1966">
                  <c:v>4536.1899409999996</c:v>
                </c:pt>
                <c:pt idx="1967">
                  <c:v>4549.7797849999997</c:v>
                </c:pt>
                <c:pt idx="1968">
                  <c:v>4544.8999020000001</c:v>
                </c:pt>
                <c:pt idx="1969">
                  <c:v>4566.4799800000001</c:v>
                </c:pt>
                <c:pt idx="1970">
                  <c:v>4574.7900390000004</c:v>
                </c:pt>
                <c:pt idx="1971">
                  <c:v>4551.6801759999998</c:v>
                </c:pt>
                <c:pt idx="1972">
                  <c:v>4596.419922</c:v>
                </c:pt>
                <c:pt idx="1973">
                  <c:v>4605.3798829999996</c:v>
                </c:pt>
                <c:pt idx="1974">
                  <c:v>4613.669922</c:v>
                </c:pt>
                <c:pt idx="1975">
                  <c:v>4630.6499020000001</c:v>
                </c:pt>
                <c:pt idx="1976">
                  <c:v>4660.5698240000002</c:v>
                </c:pt>
                <c:pt idx="1977">
                  <c:v>4680.0600590000004</c:v>
                </c:pt>
                <c:pt idx="1978">
                  <c:v>4697.5297849999997</c:v>
                </c:pt>
                <c:pt idx="1979">
                  <c:v>4701.7001950000003</c:v>
                </c:pt>
                <c:pt idx="1980">
                  <c:v>4685.25</c:v>
                </c:pt>
                <c:pt idx="1981">
                  <c:v>4646.7099609999996</c:v>
                </c:pt>
                <c:pt idx="1982">
                  <c:v>4649.2700199999999</c:v>
                </c:pt>
                <c:pt idx="1983">
                  <c:v>4682.8500979999999</c:v>
                </c:pt>
                <c:pt idx="1984">
                  <c:v>4682.7998049999997</c:v>
                </c:pt>
                <c:pt idx="1985">
                  <c:v>4700.8999020000001</c:v>
                </c:pt>
                <c:pt idx="1986">
                  <c:v>4688.669922</c:v>
                </c:pt>
                <c:pt idx="1987">
                  <c:v>4704.5400390000004</c:v>
                </c:pt>
                <c:pt idx="1988">
                  <c:v>4697.9599609999996</c:v>
                </c:pt>
                <c:pt idx="1989">
                  <c:v>4682.9399409999996</c:v>
                </c:pt>
                <c:pt idx="1990">
                  <c:v>4690.7001950000003</c:v>
                </c:pt>
                <c:pt idx="1991">
                  <c:v>4701.4599609999996</c:v>
                </c:pt>
                <c:pt idx="1992">
                  <c:v>4594.6201170000004</c:v>
                </c:pt>
                <c:pt idx="1993">
                  <c:v>4655.2700199999999</c:v>
                </c:pt>
                <c:pt idx="1994">
                  <c:v>4567</c:v>
                </c:pt>
                <c:pt idx="1995">
                  <c:v>4513.0400390000004</c:v>
                </c:pt>
                <c:pt idx="1996">
                  <c:v>4577.1000979999999</c:v>
                </c:pt>
                <c:pt idx="1997">
                  <c:v>4538.4301759999998</c:v>
                </c:pt>
                <c:pt idx="1998">
                  <c:v>4591.669922</c:v>
                </c:pt>
                <c:pt idx="1999">
                  <c:v>4686.75</c:v>
                </c:pt>
                <c:pt idx="2000">
                  <c:v>4701.2099609999996</c:v>
                </c:pt>
                <c:pt idx="2001">
                  <c:v>4667.4501950000003</c:v>
                </c:pt>
                <c:pt idx="2002">
                  <c:v>4712.0200199999999</c:v>
                </c:pt>
                <c:pt idx="2003">
                  <c:v>4668.9702150000003</c:v>
                </c:pt>
                <c:pt idx="2004">
                  <c:v>4634.0898440000001</c:v>
                </c:pt>
                <c:pt idx="2005">
                  <c:v>4709.8500979999999</c:v>
                </c:pt>
                <c:pt idx="2006">
                  <c:v>4668.669922</c:v>
                </c:pt>
                <c:pt idx="2007">
                  <c:v>4620.6401370000003</c:v>
                </c:pt>
                <c:pt idx="2008">
                  <c:v>4568.0200199999999</c:v>
                </c:pt>
                <c:pt idx="2009">
                  <c:v>4649.2299800000001</c:v>
                </c:pt>
                <c:pt idx="2010">
                  <c:v>4696.5600590000004</c:v>
                </c:pt>
                <c:pt idx="2011">
                  <c:v>4725.7900390000004</c:v>
                </c:pt>
                <c:pt idx="2012">
                  <c:v>4791.1899409999996</c:v>
                </c:pt>
                <c:pt idx="2013">
                  <c:v>4786.3500979999999</c:v>
                </c:pt>
                <c:pt idx="2014">
                  <c:v>4793.0600590000004</c:v>
                </c:pt>
                <c:pt idx="2015">
                  <c:v>4778.7299800000001</c:v>
                </c:pt>
                <c:pt idx="2016">
                  <c:v>4766.1801759999998</c:v>
                </c:pt>
                <c:pt idx="2017">
                  <c:v>4796.5600590000004</c:v>
                </c:pt>
                <c:pt idx="2018">
                  <c:v>4793.5400390000004</c:v>
                </c:pt>
                <c:pt idx="2019">
                  <c:v>4700.580078</c:v>
                </c:pt>
                <c:pt idx="2020">
                  <c:v>4696.0498049999997</c:v>
                </c:pt>
                <c:pt idx="2021">
                  <c:v>4677.0297849999997</c:v>
                </c:pt>
                <c:pt idx="2022">
                  <c:v>4670.2900390000004</c:v>
                </c:pt>
                <c:pt idx="2023">
                  <c:v>4713.0698240000002</c:v>
                </c:pt>
                <c:pt idx="2024">
                  <c:v>4726.3500979999999</c:v>
                </c:pt>
                <c:pt idx="2025">
                  <c:v>4659.0297849999997</c:v>
                </c:pt>
                <c:pt idx="2026">
                  <c:v>4662.8500979999999</c:v>
                </c:pt>
                <c:pt idx="2027">
                  <c:v>4577.1098629999997</c:v>
                </c:pt>
                <c:pt idx="2028">
                  <c:v>4532.7597660000001</c:v>
                </c:pt>
                <c:pt idx="2029">
                  <c:v>4482.7299800000001</c:v>
                </c:pt>
                <c:pt idx="2030">
                  <c:v>4397.9399409999996</c:v>
                </c:pt>
                <c:pt idx="2031">
                  <c:v>4410.1298829999996</c:v>
                </c:pt>
                <c:pt idx="2032">
                  <c:v>4356.4501950000003</c:v>
                </c:pt>
                <c:pt idx="2033">
                  <c:v>4349.9301759999998</c:v>
                </c:pt>
                <c:pt idx="2034">
                  <c:v>4326.5097660000001</c:v>
                </c:pt>
                <c:pt idx="2035">
                  <c:v>4431.8500979999999</c:v>
                </c:pt>
                <c:pt idx="2036">
                  <c:v>4515.5498049999997</c:v>
                </c:pt>
                <c:pt idx="2037">
                  <c:v>4546.5400390000004</c:v>
                </c:pt>
                <c:pt idx="2038">
                  <c:v>4589.3798829999996</c:v>
                </c:pt>
                <c:pt idx="2039">
                  <c:v>4477.4399409999996</c:v>
                </c:pt>
                <c:pt idx="2040">
                  <c:v>4500.5297849999997</c:v>
                </c:pt>
                <c:pt idx="2041">
                  <c:v>4483.8701170000004</c:v>
                </c:pt>
                <c:pt idx="2042">
                  <c:v>4521.5400390000004</c:v>
                </c:pt>
                <c:pt idx="2043">
                  <c:v>4587.1801759999998</c:v>
                </c:pt>
                <c:pt idx="2044">
                  <c:v>4504.080078</c:v>
                </c:pt>
                <c:pt idx="2045">
                  <c:v>4418.6401370000003</c:v>
                </c:pt>
                <c:pt idx="2046">
                  <c:v>4401.669922</c:v>
                </c:pt>
                <c:pt idx="2047">
                  <c:v>4471.0698240000002</c:v>
                </c:pt>
                <c:pt idx="2048">
                  <c:v>4475.0097660000001</c:v>
                </c:pt>
                <c:pt idx="2049">
                  <c:v>4380.2597660000001</c:v>
                </c:pt>
                <c:pt idx="2050">
                  <c:v>4348.8701170000004</c:v>
                </c:pt>
                <c:pt idx="2051">
                  <c:v>4304.7597660000001</c:v>
                </c:pt>
                <c:pt idx="2052">
                  <c:v>4225.5</c:v>
                </c:pt>
                <c:pt idx="2053">
                  <c:v>4288.7001950000003</c:v>
                </c:pt>
                <c:pt idx="2054">
                  <c:v>4384.6499020000001</c:v>
                </c:pt>
                <c:pt idx="2055">
                  <c:v>4373.9399409999996</c:v>
                </c:pt>
                <c:pt idx="2056">
                  <c:v>4306.2597660000001</c:v>
                </c:pt>
                <c:pt idx="2057">
                  <c:v>4386.5400390000004</c:v>
                </c:pt>
                <c:pt idx="2058">
                  <c:v>4363.4902339999999</c:v>
                </c:pt>
                <c:pt idx="2059">
                  <c:v>4328.8701170000004</c:v>
                </c:pt>
                <c:pt idx="2060">
                  <c:v>4201.0898440000001</c:v>
                </c:pt>
                <c:pt idx="2061">
                  <c:v>4170.7001950000003</c:v>
                </c:pt>
                <c:pt idx="2062">
                  <c:v>4277.8798829999996</c:v>
                </c:pt>
                <c:pt idx="2063">
                  <c:v>4259.5200199999999</c:v>
                </c:pt>
                <c:pt idx="2064">
                  <c:v>4204.3100590000004</c:v>
                </c:pt>
                <c:pt idx="2065">
                  <c:v>4173.1098629999997</c:v>
                </c:pt>
                <c:pt idx="2066">
                  <c:v>4262.4501950000003</c:v>
                </c:pt>
                <c:pt idx="2067">
                  <c:v>4357.8598629999997</c:v>
                </c:pt>
                <c:pt idx="2068">
                  <c:v>4411.669922</c:v>
                </c:pt>
                <c:pt idx="2069">
                  <c:v>4463.1201170000004</c:v>
                </c:pt>
                <c:pt idx="2070">
                  <c:v>4461.1801759999998</c:v>
                </c:pt>
                <c:pt idx="2071">
                  <c:v>4511.6098629999997</c:v>
                </c:pt>
                <c:pt idx="2072">
                  <c:v>4456.2402339999999</c:v>
                </c:pt>
                <c:pt idx="2073">
                  <c:v>4520.1601559999999</c:v>
                </c:pt>
                <c:pt idx="2074">
                  <c:v>4543.0600590000004</c:v>
                </c:pt>
                <c:pt idx="2075">
                  <c:v>4575.5200199999999</c:v>
                </c:pt>
                <c:pt idx="2076">
                  <c:v>4631.6000979999999</c:v>
                </c:pt>
                <c:pt idx="2077">
                  <c:v>4602.4501950000003</c:v>
                </c:pt>
                <c:pt idx="2078">
                  <c:v>4530.4101559999999</c:v>
                </c:pt>
                <c:pt idx="2079">
                  <c:v>4545.8598629999997</c:v>
                </c:pt>
                <c:pt idx="2080">
                  <c:v>4582.6401370000003</c:v>
                </c:pt>
                <c:pt idx="2081">
                  <c:v>4525.1201170000004</c:v>
                </c:pt>
                <c:pt idx="2082">
                  <c:v>4481.1499020000001</c:v>
                </c:pt>
                <c:pt idx="2083">
                  <c:v>4500.2099609999996</c:v>
                </c:pt>
                <c:pt idx="2084">
                  <c:v>4488.2797849999997</c:v>
                </c:pt>
                <c:pt idx="2085">
                  <c:v>4412.5297849999997</c:v>
                </c:pt>
                <c:pt idx="2086">
                  <c:v>4397.4501950000003</c:v>
                </c:pt>
                <c:pt idx="2087">
                  <c:v>4446.5898440000001</c:v>
                </c:pt>
                <c:pt idx="2088">
                  <c:v>4392.5898440000001</c:v>
                </c:pt>
                <c:pt idx="2089">
                  <c:v>4391.6899409999996</c:v>
                </c:pt>
                <c:pt idx="2090">
                  <c:v>4462.2099609999996</c:v>
                </c:pt>
                <c:pt idx="2091">
                  <c:v>4459.4501950000003</c:v>
                </c:pt>
                <c:pt idx="2092">
                  <c:v>4393.6601559999999</c:v>
                </c:pt>
                <c:pt idx="2093">
                  <c:v>4271.7797849999997</c:v>
                </c:pt>
                <c:pt idx="2094">
                  <c:v>4296.1201170000004</c:v>
                </c:pt>
                <c:pt idx="2095">
                  <c:v>4175.2001950000003</c:v>
                </c:pt>
                <c:pt idx="2096">
                  <c:v>4183.9599609999996</c:v>
                </c:pt>
                <c:pt idx="2097">
                  <c:v>4287.5</c:v>
                </c:pt>
                <c:pt idx="2098">
                  <c:v>4131.9301759999998</c:v>
                </c:pt>
                <c:pt idx="2099">
                  <c:v>4155.3798829999996</c:v>
                </c:pt>
                <c:pt idx="2100">
                  <c:v>4175.4799800000001</c:v>
                </c:pt>
                <c:pt idx="2101">
                  <c:v>4300.169922</c:v>
                </c:pt>
                <c:pt idx="2102">
                  <c:v>4146.8701170000004</c:v>
                </c:pt>
                <c:pt idx="2103">
                  <c:v>4123.3398440000001</c:v>
                </c:pt>
                <c:pt idx="2104">
                  <c:v>3991.23999</c:v>
                </c:pt>
                <c:pt idx="2105">
                  <c:v>4001.0500489999999</c:v>
                </c:pt>
                <c:pt idx="2106">
                  <c:v>3935.179932</c:v>
                </c:pt>
                <c:pt idx="2107">
                  <c:v>3930.080078</c:v>
                </c:pt>
                <c:pt idx="2108">
                  <c:v>4023.889893</c:v>
                </c:pt>
                <c:pt idx="2109">
                  <c:v>4008.01001</c:v>
                </c:pt>
                <c:pt idx="2110">
                  <c:v>4088.8500979999999</c:v>
                </c:pt>
                <c:pt idx="2111">
                  <c:v>3923.679932</c:v>
                </c:pt>
                <c:pt idx="2112">
                  <c:v>3900.790039</c:v>
                </c:pt>
                <c:pt idx="2113">
                  <c:v>3901.360107</c:v>
                </c:pt>
                <c:pt idx="2114">
                  <c:v>3973.75</c:v>
                </c:pt>
                <c:pt idx="2115">
                  <c:v>3941.4799800000001</c:v>
                </c:pt>
                <c:pt idx="2116">
                  <c:v>3978.7299800000001</c:v>
                </c:pt>
                <c:pt idx="2117">
                  <c:v>4057.8400879999999</c:v>
                </c:pt>
                <c:pt idx="2118">
                  <c:v>4158.2402339999999</c:v>
                </c:pt>
                <c:pt idx="2119">
                  <c:v>4132.1499020000001</c:v>
                </c:pt>
                <c:pt idx="2120">
                  <c:v>4101.2299800000001</c:v>
                </c:pt>
                <c:pt idx="2121">
                  <c:v>4176.8198240000002</c:v>
                </c:pt>
                <c:pt idx="2122">
                  <c:v>4108.5400390000004</c:v>
                </c:pt>
                <c:pt idx="2123">
                  <c:v>4121.4301759999998</c:v>
                </c:pt>
                <c:pt idx="2124">
                  <c:v>4160.6801759999998</c:v>
                </c:pt>
                <c:pt idx="2125">
                  <c:v>4115.7700199999999</c:v>
                </c:pt>
                <c:pt idx="2126">
                  <c:v>4017.820068</c:v>
                </c:pt>
                <c:pt idx="2127">
                  <c:v>3900.860107</c:v>
                </c:pt>
                <c:pt idx="2128">
                  <c:v>3749.6298830000001</c:v>
                </c:pt>
                <c:pt idx="2129">
                  <c:v>3735.4799800000001</c:v>
                </c:pt>
                <c:pt idx="2130">
                  <c:v>3789.98999</c:v>
                </c:pt>
                <c:pt idx="2131">
                  <c:v>3666.7700199999999</c:v>
                </c:pt>
                <c:pt idx="2132">
                  <c:v>3674.8400879999999</c:v>
                </c:pt>
                <c:pt idx="2133">
                  <c:v>3764.790039</c:v>
                </c:pt>
                <c:pt idx="2134">
                  <c:v>3759.889893</c:v>
                </c:pt>
                <c:pt idx="2135">
                  <c:v>3795.7299800000001</c:v>
                </c:pt>
                <c:pt idx="2136">
                  <c:v>3911.73999</c:v>
                </c:pt>
                <c:pt idx="2137">
                  <c:v>3900.110107</c:v>
                </c:pt>
                <c:pt idx="2138">
                  <c:v>3821.5500489999999</c:v>
                </c:pt>
                <c:pt idx="2139">
                  <c:v>3818.830078</c:v>
                </c:pt>
                <c:pt idx="2140">
                  <c:v>3785.3798830000001</c:v>
                </c:pt>
                <c:pt idx="2141">
                  <c:v>3825.330078</c:v>
                </c:pt>
                <c:pt idx="2142">
                  <c:v>3831.389893</c:v>
                </c:pt>
                <c:pt idx="2143">
                  <c:v>3845.080078</c:v>
                </c:pt>
                <c:pt idx="2144">
                  <c:v>3902.6201169999999</c:v>
                </c:pt>
                <c:pt idx="2145">
                  <c:v>3899.3798830000001</c:v>
                </c:pt>
                <c:pt idx="2146">
                  <c:v>3854.429932</c:v>
                </c:pt>
                <c:pt idx="2147">
                  <c:v>3818.8000489999999</c:v>
                </c:pt>
                <c:pt idx="2148">
                  <c:v>3801.780029</c:v>
                </c:pt>
                <c:pt idx="2149">
                  <c:v>3790.3798830000001</c:v>
                </c:pt>
                <c:pt idx="2150">
                  <c:v>3863.1599120000001</c:v>
                </c:pt>
                <c:pt idx="2151">
                  <c:v>3830.8500979999999</c:v>
                </c:pt>
                <c:pt idx="2152">
                  <c:v>3936.6899410000001</c:v>
                </c:pt>
                <c:pt idx="2153">
                  <c:v>3959.8999020000001</c:v>
                </c:pt>
                <c:pt idx="2154">
                  <c:v>3998.9499510000001</c:v>
                </c:pt>
                <c:pt idx="2155">
                  <c:v>3961.6298830000001</c:v>
                </c:pt>
                <c:pt idx="2156">
                  <c:v>3966.8400879999999</c:v>
                </c:pt>
                <c:pt idx="2157">
                  <c:v>3921.0500489999999</c:v>
                </c:pt>
                <c:pt idx="2158">
                  <c:v>4023.610107</c:v>
                </c:pt>
                <c:pt idx="2159">
                  <c:v>4072.429932</c:v>
                </c:pt>
                <c:pt idx="2160">
                  <c:v>4130.2900390000004</c:v>
                </c:pt>
                <c:pt idx="2161">
                  <c:v>4118.6298829999996</c:v>
                </c:pt>
                <c:pt idx="2162">
                  <c:v>4091.1899410000001</c:v>
                </c:pt>
                <c:pt idx="2163">
                  <c:v>4155.169922</c:v>
                </c:pt>
                <c:pt idx="2164">
                  <c:v>4151.9399409999996</c:v>
                </c:pt>
                <c:pt idx="2165">
                  <c:v>4145.1899409999996</c:v>
                </c:pt>
                <c:pt idx="2166">
                  <c:v>4140.0600590000004</c:v>
                </c:pt>
                <c:pt idx="2167">
                  <c:v>4122.4702150000003</c:v>
                </c:pt>
                <c:pt idx="2168">
                  <c:v>4210.2402339999999</c:v>
                </c:pt>
                <c:pt idx="2169">
                  <c:v>4207.2700199999999</c:v>
                </c:pt>
                <c:pt idx="2170">
                  <c:v>4280.1499020000001</c:v>
                </c:pt>
                <c:pt idx="2171">
                  <c:v>4297.1401370000003</c:v>
                </c:pt>
                <c:pt idx="2172">
                  <c:v>4305.2001950000003</c:v>
                </c:pt>
                <c:pt idx="2173">
                  <c:v>4274.0400390000004</c:v>
                </c:pt>
                <c:pt idx="2174">
                  <c:v>4283.7402339999999</c:v>
                </c:pt>
                <c:pt idx="2175">
                  <c:v>4228.4799800000001</c:v>
                </c:pt>
                <c:pt idx="2176">
                  <c:v>4137.9902339999999</c:v>
                </c:pt>
                <c:pt idx="2177">
                  <c:v>4128.7299800000001</c:v>
                </c:pt>
                <c:pt idx="2178">
                  <c:v>4140.7700199999999</c:v>
                </c:pt>
                <c:pt idx="2179">
                  <c:v>4199.1201170000004</c:v>
                </c:pt>
                <c:pt idx="2180">
                  <c:v>4057.6599120000001</c:v>
                </c:pt>
                <c:pt idx="2181">
                  <c:v>4030.610107</c:v>
                </c:pt>
                <c:pt idx="2182">
                  <c:v>3986.1599120000001</c:v>
                </c:pt>
                <c:pt idx="2183">
                  <c:v>3955</c:v>
                </c:pt>
                <c:pt idx="2184">
                  <c:v>3966.8500979999999</c:v>
                </c:pt>
                <c:pt idx="2185">
                  <c:v>3924.26001</c:v>
                </c:pt>
                <c:pt idx="2186">
                  <c:v>3908.1899410000001</c:v>
                </c:pt>
                <c:pt idx="2187">
                  <c:v>3979.8701169999999</c:v>
                </c:pt>
                <c:pt idx="2188">
                  <c:v>4006.179932</c:v>
                </c:pt>
                <c:pt idx="2189">
                  <c:v>4067.360107</c:v>
                </c:pt>
                <c:pt idx="2190">
                  <c:v>4110.4101559999999</c:v>
                </c:pt>
                <c:pt idx="2191">
                  <c:v>3932.6899410000001</c:v>
                </c:pt>
                <c:pt idx="2192">
                  <c:v>3946.01001</c:v>
                </c:pt>
                <c:pt idx="2193">
                  <c:v>3901.3500979999999</c:v>
                </c:pt>
                <c:pt idx="2194">
                  <c:v>3873.330078</c:v>
                </c:pt>
                <c:pt idx="2195">
                  <c:v>3899.889893</c:v>
                </c:pt>
                <c:pt idx="2196">
                  <c:v>3855.929932</c:v>
                </c:pt>
                <c:pt idx="2197">
                  <c:v>3789.929932</c:v>
                </c:pt>
                <c:pt idx="2198">
                  <c:v>3757.98999</c:v>
                </c:pt>
                <c:pt idx="2199">
                  <c:v>3693.2299800000001</c:v>
                </c:pt>
                <c:pt idx="2200">
                  <c:v>3655.040039</c:v>
                </c:pt>
                <c:pt idx="2201">
                  <c:v>3647.290039</c:v>
                </c:pt>
                <c:pt idx="2202">
                  <c:v>3719.040039</c:v>
                </c:pt>
                <c:pt idx="2203">
                  <c:v>3640.469971</c:v>
                </c:pt>
                <c:pt idx="2204">
                  <c:v>3585.6201169999999</c:v>
                </c:pt>
                <c:pt idx="2205">
                  <c:v>3678.429932</c:v>
                </c:pt>
                <c:pt idx="2206">
                  <c:v>3790.929932</c:v>
                </c:pt>
                <c:pt idx="2207">
                  <c:v>3783.280029</c:v>
                </c:pt>
                <c:pt idx="2208">
                  <c:v>3744.5200199999999</c:v>
                </c:pt>
                <c:pt idx="2209">
                  <c:v>3639.6599120000001</c:v>
                </c:pt>
                <c:pt idx="2210">
                  <c:v>3612.389893</c:v>
                </c:pt>
                <c:pt idx="2211">
                  <c:v>3588.8400879999999</c:v>
                </c:pt>
                <c:pt idx="2212">
                  <c:v>3577.030029</c:v>
                </c:pt>
                <c:pt idx="2213">
                  <c:v>3669.9099120000001</c:v>
                </c:pt>
                <c:pt idx="2214">
                  <c:v>3583.070068</c:v>
                </c:pt>
                <c:pt idx="2215">
                  <c:v>3677.9499510000001</c:v>
                </c:pt>
                <c:pt idx="2216">
                  <c:v>3719.9799800000001</c:v>
                </c:pt>
                <c:pt idx="2217">
                  <c:v>3695.1599120000001</c:v>
                </c:pt>
                <c:pt idx="2218">
                  <c:v>3665.780029</c:v>
                </c:pt>
                <c:pt idx="2219">
                  <c:v>3752.75</c:v>
                </c:pt>
                <c:pt idx="2220">
                  <c:v>3797.3400879999999</c:v>
                </c:pt>
                <c:pt idx="2221">
                  <c:v>3859.110107</c:v>
                </c:pt>
                <c:pt idx="2222">
                  <c:v>3830.6000979999999</c:v>
                </c:pt>
                <c:pt idx="2223">
                  <c:v>3807.3000489999999</c:v>
                </c:pt>
                <c:pt idx="2224">
                  <c:v>3901.0600589999999</c:v>
                </c:pt>
                <c:pt idx="2225">
                  <c:v>3871.9799800000001</c:v>
                </c:pt>
                <c:pt idx="2226">
                  <c:v>3856.1000979999999</c:v>
                </c:pt>
                <c:pt idx="2227">
                  <c:v>3759.6899410000001</c:v>
                </c:pt>
                <c:pt idx="2228">
                  <c:v>3719.889893</c:v>
                </c:pt>
                <c:pt idx="2229">
                  <c:v>3770.5500489999999</c:v>
                </c:pt>
                <c:pt idx="2230">
                  <c:v>3806.8000489999999</c:v>
                </c:pt>
                <c:pt idx="2231">
                  <c:v>3828.110107</c:v>
                </c:pt>
                <c:pt idx="2232">
                  <c:v>3748.570068</c:v>
                </c:pt>
                <c:pt idx="2233">
                  <c:v>3956.3701169999999</c:v>
                </c:pt>
                <c:pt idx="2234">
                  <c:v>3992.929932</c:v>
                </c:pt>
                <c:pt idx="2235">
                  <c:v>3957.25</c:v>
                </c:pt>
                <c:pt idx="2236">
                  <c:v>3991.7299800000001</c:v>
                </c:pt>
                <c:pt idx="2237">
                  <c:v>3958.790039</c:v>
                </c:pt>
                <c:pt idx="2238">
                  <c:v>3946.5600589999999</c:v>
                </c:pt>
                <c:pt idx="2239">
                  <c:v>3965.3400879999999</c:v>
                </c:pt>
                <c:pt idx="2240">
                  <c:v>3949.9399410000001</c:v>
                </c:pt>
                <c:pt idx="2241">
                  <c:v>4003.580078</c:v>
                </c:pt>
                <c:pt idx="2242">
                  <c:v>4027.26001</c:v>
                </c:pt>
                <c:pt idx="2243">
                  <c:v>4026.1201169999999</c:v>
                </c:pt>
                <c:pt idx="2244">
                  <c:v>3963.9399410000001</c:v>
                </c:pt>
                <c:pt idx="2245">
                  <c:v>3957.6298830000001</c:v>
                </c:pt>
                <c:pt idx="2246">
                  <c:v>4080.110107</c:v>
                </c:pt>
                <c:pt idx="2247">
                  <c:v>4076.570068</c:v>
                </c:pt>
                <c:pt idx="2248">
                  <c:v>4071.6999510000001</c:v>
                </c:pt>
                <c:pt idx="2249">
                  <c:v>3998.8400879999999</c:v>
                </c:pt>
                <c:pt idx="2250">
                  <c:v>3941.26001</c:v>
                </c:pt>
                <c:pt idx="2251">
                  <c:v>3933.919922</c:v>
                </c:pt>
                <c:pt idx="2252">
                  <c:v>3963.51001</c:v>
                </c:pt>
                <c:pt idx="2253">
                  <c:v>3934.3798830000001</c:v>
                </c:pt>
                <c:pt idx="2254">
                  <c:v>3990.5600589999999</c:v>
                </c:pt>
                <c:pt idx="2255">
                  <c:v>4019.6499020000001</c:v>
                </c:pt>
                <c:pt idx="2256">
                  <c:v>3995.320068</c:v>
                </c:pt>
                <c:pt idx="2257">
                  <c:v>3895.75</c:v>
                </c:pt>
                <c:pt idx="2258">
                  <c:v>3852.360107</c:v>
                </c:pt>
                <c:pt idx="2259">
                  <c:v>3817.6599120000001</c:v>
                </c:pt>
                <c:pt idx="2260">
                  <c:v>3821.6201169999999</c:v>
                </c:pt>
                <c:pt idx="2261">
                  <c:v>3878.4399410000001</c:v>
                </c:pt>
                <c:pt idx="2262">
                  <c:v>3822.389893</c:v>
                </c:pt>
                <c:pt idx="2263">
                  <c:v>3844.820068</c:v>
                </c:pt>
                <c:pt idx="2264">
                  <c:v>3829.25</c:v>
                </c:pt>
                <c:pt idx="2265">
                  <c:v>3783.219971</c:v>
                </c:pt>
                <c:pt idx="2266">
                  <c:v>3849.280029</c:v>
                </c:pt>
                <c:pt idx="2267">
                  <c:v>3839.5</c:v>
                </c:pt>
                <c:pt idx="2268">
                  <c:v>3824.139893</c:v>
                </c:pt>
                <c:pt idx="2269">
                  <c:v>3852.969971</c:v>
                </c:pt>
                <c:pt idx="2270">
                  <c:v>3808.1000979999999</c:v>
                </c:pt>
                <c:pt idx="2271">
                  <c:v>3895.080078</c:v>
                </c:pt>
                <c:pt idx="2272">
                  <c:v>3892.0900879999999</c:v>
                </c:pt>
                <c:pt idx="2273">
                  <c:v>3919.25</c:v>
                </c:pt>
                <c:pt idx="2274">
                  <c:v>3969.610107</c:v>
                </c:pt>
                <c:pt idx="2275">
                  <c:v>3983.169922</c:v>
                </c:pt>
                <c:pt idx="2276">
                  <c:v>3999.0900879999999</c:v>
                </c:pt>
                <c:pt idx="2277">
                  <c:v>3990.969971</c:v>
                </c:pt>
                <c:pt idx="2278">
                  <c:v>3928.860107</c:v>
                </c:pt>
                <c:pt idx="2279">
                  <c:v>3898.8500979999999</c:v>
                </c:pt>
                <c:pt idx="2280">
                  <c:v>3972.610107</c:v>
                </c:pt>
                <c:pt idx="2281">
                  <c:v>4019.8100589999999</c:v>
                </c:pt>
                <c:pt idx="2282">
                  <c:v>4016.9499510000001</c:v>
                </c:pt>
                <c:pt idx="2283">
                  <c:v>4016.219971</c:v>
                </c:pt>
                <c:pt idx="2284">
                  <c:v>4060.429932</c:v>
                </c:pt>
                <c:pt idx="2285">
                  <c:v>4070.5600589999999</c:v>
                </c:pt>
                <c:pt idx="2286">
                  <c:v>4017.7700199999999</c:v>
                </c:pt>
                <c:pt idx="2287">
                  <c:v>4076.6000979999999</c:v>
                </c:pt>
                <c:pt idx="2288">
                  <c:v>4119.2099609999996</c:v>
                </c:pt>
                <c:pt idx="2289">
                  <c:v>4179.7597660000001</c:v>
                </c:pt>
                <c:pt idx="2290">
                  <c:v>4136.4799800000001</c:v>
                </c:pt>
                <c:pt idx="2291">
                  <c:v>4111.080078</c:v>
                </c:pt>
                <c:pt idx="2292">
                  <c:v>4164</c:v>
                </c:pt>
                <c:pt idx="2293">
                  <c:v>4117.8598629999997</c:v>
                </c:pt>
                <c:pt idx="2294">
                  <c:v>4081.5</c:v>
                </c:pt>
                <c:pt idx="2295">
                  <c:v>4090.459961</c:v>
                </c:pt>
                <c:pt idx="2296">
                  <c:v>4137.2900390000004</c:v>
                </c:pt>
                <c:pt idx="2297">
                  <c:v>4136.1298829999996</c:v>
                </c:pt>
                <c:pt idx="2298">
                  <c:v>4147.6000979999999</c:v>
                </c:pt>
                <c:pt idx="2299">
                  <c:v>4090.4099120000001</c:v>
                </c:pt>
                <c:pt idx="2300">
                  <c:v>4079.0900879999999</c:v>
                </c:pt>
                <c:pt idx="2301">
                  <c:v>3997.3400879999999</c:v>
                </c:pt>
                <c:pt idx="2302">
                  <c:v>3991.0500489999999</c:v>
                </c:pt>
                <c:pt idx="2303">
                  <c:v>4012.320068</c:v>
                </c:pt>
                <c:pt idx="2304">
                  <c:v>3970.040039</c:v>
                </c:pt>
                <c:pt idx="2305">
                  <c:v>3982.23999</c:v>
                </c:pt>
                <c:pt idx="2306">
                  <c:v>3970.1499020000001</c:v>
                </c:pt>
                <c:pt idx="2307">
                  <c:v>3951.389893</c:v>
                </c:pt>
                <c:pt idx="2308">
                  <c:v>3981.3500979999999</c:v>
                </c:pt>
                <c:pt idx="2309">
                  <c:v>4045.639893</c:v>
                </c:pt>
                <c:pt idx="2310">
                  <c:v>4048.419922</c:v>
                </c:pt>
                <c:pt idx="2311">
                  <c:v>3986.3701169999999</c:v>
                </c:pt>
                <c:pt idx="2312">
                  <c:v>3992.01001</c:v>
                </c:pt>
                <c:pt idx="2313">
                  <c:v>3918.320068</c:v>
                </c:pt>
                <c:pt idx="2314">
                  <c:v>3861.5900879999999</c:v>
                </c:pt>
                <c:pt idx="2315">
                  <c:v>3855.76001</c:v>
                </c:pt>
                <c:pt idx="2316">
                  <c:v>3919.290039</c:v>
                </c:pt>
                <c:pt idx="2317">
                  <c:v>3891.929932</c:v>
                </c:pt>
                <c:pt idx="2318">
                  <c:v>3960.280029</c:v>
                </c:pt>
                <c:pt idx="2319">
                  <c:v>3916.639893</c:v>
                </c:pt>
                <c:pt idx="2320">
                  <c:v>3951.570068</c:v>
                </c:pt>
                <c:pt idx="2321">
                  <c:v>4002.8701169999999</c:v>
                </c:pt>
                <c:pt idx="2322">
                  <c:v>3936.969971</c:v>
                </c:pt>
                <c:pt idx="2323">
                  <c:v>3948.719971</c:v>
                </c:pt>
                <c:pt idx="2324">
                  <c:v>3970.98999</c:v>
                </c:pt>
                <c:pt idx="2325">
                  <c:v>3977.530029</c:v>
                </c:pt>
                <c:pt idx="2326">
                  <c:v>3971.2700199999999</c:v>
                </c:pt>
                <c:pt idx="2327">
                  <c:v>4027.8100589999999</c:v>
                </c:pt>
                <c:pt idx="2328">
                  <c:v>4050.830078</c:v>
                </c:pt>
                <c:pt idx="2329">
                  <c:v>4109.3100590000004</c:v>
                </c:pt>
                <c:pt idx="2330">
                  <c:v>4124.5097660000001</c:v>
                </c:pt>
                <c:pt idx="2331">
                  <c:v>4100.6000979999999</c:v>
                </c:pt>
                <c:pt idx="2332">
                  <c:v>4090.3798830000001</c:v>
                </c:pt>
                <c:pt idx="2333">
                  <c:v>4105.0200199999999</c:v>
                </c:pt>
                <c:pt idx="2334">
                  <c:v>4109.1098629999997</c:v>
                </c:pt>
                <c:pt idx="2335">
                  <c:v>4108.9399409999996</c:v>
                </c:pt>
                <c:pt idx="2336">
                  <c:v>4091.9499510000001</c:v>
                </c:pt>
                <c:pt idx="2337">
                  <c:v>4146.2202150000003</c:v>
                </c:pt>
                <c:pt idx="2338">
                  <c:v>4137.6401370000003</c:v>
                </c:pt>
                <c:pt idx="2339">
                  <c:v>4151.3198240000002</c:v>
                </c:pt>
                <c:pt idx="2340">
                  <c:v>4154.8701170000004</c:v>
                </c:pt>
                <c:pt idx="2341">
                  <c:v>4154.5200199999999</c:v>
                </c:pt>
                <c:pt idx="2342">
                  <c:v>4129.7900390000004</c:v>
                </c:pt>
                <c:pt idx="2343">
                  <c:v>4133.5200199999999</c:v>
                </c:pt>
                <c:pt idx="2344">
                  <c:v>4137.0400390000004</c:v>
                </c:pt>
                <c:pt idx="2345">
                  <c:v>4071.6298830000001</c:v>
                </c:pt>
                <c:pt idx="2346">
                  <c:v>4055.98999</c:v>
                </c:pt>
                <c:pt idx="2347">
                  <c:v>4135.3500979999999</c:v>
                </c:pt>
                <c:pt idx="2348">
                  <c:v>4169.4799800000001</c:v>
                </c:pt>
                <c:pt idx="2349">
                  <c:v>4167.8701170000004</c:v>
                </c:pt>
                <c:pt idx="2350">
                  <c:v>4119.580078</c:v>
                </c:pt>
                <c:pt idx="2351">
                  <c:v>4090.75</c:v>
                </c:pt>
                <c:pt idx="2352">
                  <c:v>4061.219971</c:v>
                </c:pt>
                <c:pt idx="2353">
                  <c:v>4136.25</c:v>
                </c:pt>
                <c:pt idx="2354">
                  <c:v>4138.1201170000004</c:v>
                </c:pt>
                <c:pt idx="2355">
                  <c:v>4119.169922</c:v>
                </c:pt>
                <c:pt idx="2356">
                  <c:v>4137.6401370000003</c:v>
                </c:pt>
                <c:pt idx="2357">
                  <c:v>4130.6201170000004</c:v>
                </c:pt>
                <c:pt idx="2358">
                  <c:v>4124.080078</c:v>
                </c:pt>
                <c:pt idx="2359">
                  <c:v>4136.2797849999997</c:v>
                </c:pt>
                <c:pt idx="2360">
                  <c:v>4109.8999020000001</c:v>
                </c:pt>
                <c:pt idx="2361">
                  <c:v>4158.7700199999999</c:v>
                </c:pt>
                <c:pt idx="2362">
                  <c:v>4198.0498049999997</c:v>
                </c:pt>
                <c:pt idx="2363">
                  <c:v>4191.9799800000001</c:v>
                </c:pt>
                <c:pt idx="2364">
                  <c:v>4192.6298829999996</c:v>
                </c:pt>
                <c:pt idx="2365">
                  <c:v>4145.580078</c:v>
                </c:pt>
                <c:pt idx="2366">
                  <c:v>4115.2402339999999</c:v>
                </c:pt>
                <c:pt idx="2367">
                  <c:v>4151.2797849999997</c:v>
                </c:pt>
                <c:pt idx="2368">
                  <c:v>4205.4501950000003</c:v>
                </c:pt>
                <c:pt idx="2369">
                  <c:v>4205.5200199999999</c:v>
                </c:pt>
                <c:pt idx="2370">
                  <c:v>4179.830078</c:v>
                </c:pt>
                <c:pt idx="2371">
                  <c:v>4221.0200199999999</c:v>
                </c:pt>
                <c:pt idx="2372">
                  <c:v>4282.3701170000004</c:v>
                </c:pt>
                <c:pt idx="2373">
                  <c:v>4273.7900390000004</c:v>
                </c:pt>
                <c:pt idx="2374">
                  <c:v>4283.8500979999999</c:v>
                </c:pt>
                <c:pt idx="2375">
                  <c:v>4267.5200199999999</c:v>
                </c:pt>
                <c:pt idx="2376">
                  <c:v>4293.9301759999998</c:v>
                </c:pt>
                <c:pt idx="2377">
                  <c:v>4298.8598629999997</c:v>
                </c:pt>
                <c:pt idx="2378">
                  <c:v>4338.9301759999998</c:v>
                </c:pt>
                <c:pt idx="2379">
                  <c:v>4369.0097660000001</c:v>
                </c:pt>
                <c:pt idx="2380">
                  <c:v>4372.5898440000001</c:v>
                </c:pt>
                <c:pt idx="2381">
                  <c:v>4425.8398440000001</c:v>
                </c:pt>
                <c:pt idx="2382">
                  <c:v>4409.5898440000001</c:v>
                </c:pt>
                <c:pt idx="2383">
                  <c:v>4388.7099609999996</c:v>
                </c:pt>
                <c:pt idx="2384">
                  <c:v>4365.6899409999996</c:v>
                </c:pt>
                <c:pt idx="2385">
                  <c:v>4381.8901370000003</c:v>
                </c:pt>
                <c:pt idx="2386">
                  <c:v>4348.330078</c:v>
                </c:pt>
                <c:pt idx="2387">
                  <c:v>4328.8198240000002</c:v>
                </c:pt>
                <c:pt idx="2388">
                  <c:v>4378.4101559999999</c:v>
                </c:pt>
                <c:pt idx="2389">
                  <c:v>4376.8598629999997</c:v>
                </c:pt>
                <c:pt idx="2390">
                  <c:v>4396.4399409999996</c:v>
                </c:pt>
                <c:pt idx="2391">
                  <c:v>4450.3798829999996</c:v>
                </c:pt>
                <c:pt idx="2392">
                  <c:v>4455.5898440000001</c:v>
                </c:pt>
                <c:pt idx="2393">
                  <c:v>4446.8198240000002</c:v>
                </c:pt>
                <c:pt idx="2394">
                  <c:v>4411.5898440000001</c:v>
                </c:pt>
                <c:pt idx="2395">
                  <c:v>4398.9501950000003</c:v>
                </c:pt>
                <c:pt idx="2396">
                  <c:v>4409.5297849999997</c:v>
                </c:pt>
                <c:pt idx="2397">
                  <c:v>4439.2597660000001</c:v>
                </c:pt>
                <c:pt idx="2398">
                  <c:v>4472.1601559999999</c:v>
                </c:pt>
                <c:pt idx="2399">
                  <c:v>4510.0400390000004</c:v>
                </c:pt>
                <c:pt idx="2400">
                  <c:v>4505.419922</c:v>
                </c:pt>
                <c:pt idx="2401">
                  <c:v>4522.7900390000004</c:v>
                </c:pt>
                <c:pt idx="2402">
                  <c:v>4554.9799800000001</c:v>
                </c:pt>
                <c:pt idx="2403">
                  <c:v>4565.7202150000003</c:v>
                </c:pt>
                <c:pt idx="2404">
                  <c:v>4534.8701170000004</c:v>
                </c:pt>
                <c:pt idx="2405">
                  <c:v>4536.3398440000001</c:v>
                </c:pt>
                <c:pt idx="2406">
                  <c:v>4554.6401370000003</c:v>
                </c:pt>
                <c:pt idx="2407">
                  <c:v>4567.4599609999996</c:v>
                </c:pt>
                <c:pt idx="2408">
                  <c:v>4566.75</c:v>
                </c:pt>
                <c:pt idx="2409">
                  <c:v>4537.4101559999999</c:v>
                </c:pt>
                <c:pt idx="2410">
                  <c:v>4582.2299800000001</c:v>
                </c:pt>
                <c:pt idx="2411">
                  <c:v>4588.9599609999996</c:v>
                </c:pt>
                <c:pt idx="2412">
                  <c:v>4576.7299800000001</c:v>
                </c:pt>
                <c:pt idx="2413">
                  <c:v>4513.3901370000003</c:v>
                </c:pt>
                <c:pt idx="2414">
                  <c:v>4501.8901370000003</c:v>
                </c:pt>
                <c:pt idx="2415">
                  <c:v>4478.0297849999997</c:v>
                </c:pt>
                <c:pt idx="2416">
                  <c:v>4518.4399409999996</c:v>
                </c:pt>
                <c:pt idx="2417">
                  <c:v>4499.3798829999996</c:v>
                </c:pt>
                <c:pt idx="2418">
                  <c:v>4467.7099609999996</c:v>
                </c:pt>
                <c:pt idx="2419">
                  <c:v>4468.830078</c:v>
                </c:pt>
                <c:pt idx="2420">
                  <c:v>4464.0498049999997</c:v>
                </c:pt>
                <c:pt idx="2421">
                  <c:v>4489.7202150000003</c:v>
                </c:pt>
                <c:pt idx="2422">
                  <c:v>4437.8598629999997</c:v>
                </c:pt>
                <c:pt idx="2423">
                  <c:v>4404.330078</c:v>
                </c:pt>
                <c:pt idx="2424">
                  <c:v>4370.3598629999997</c:v>
                </c:pt>
                <c:pt idx="2425">
                  <c:v>4369.7099609999996</c:v>
                </c:pt>
                <c:pt idx="2426">
                  <c:v>4399.7700199999999</c:v>
                </c:pt>
                <c:pt idx="2427">
                  <c:v>4387.5498049999997</c:v>
                </c:pt>
                <c:pt idx="2428">
                  <c:v>4436.0097660000001</c:v>
                </c:pt>
                <c:pt idx="2429">
                  <c:v>4376.3100590000004</c:v>
                </c:pt>
                <c:pt idx="2430">
                  <c:v>4405.7099609999996</c:v>
                </c:pt>
                <c:pt idx="2431">
                  <c:v>4433.3100590000004</c:v>
                </c:pt>
                <c:pt idx="2432">
                  <c:v>4497.6298829999996</c:v>
                </c:pt>
                <c:pt idx="2433">
                  <c:v>4514.8701170000004</c:v>
                </c:pt>
                <c:pt idx="2434">
                  <c:v>4507.6601559999999</c:v>
                </c:pt>
                <c:pt idx="2435">
                  <c:v>4515.7700199999999</c:v>
                </c:pt>
                <c:pt idx="2436">
                  <c:v>4496.830078</c:v>
                </c:pt>
                <c:pt idx="2437">
                  <c:v>4465.4799800000001</c:v>
                </c:pt>
                <c:pt idx="2438">
                  <c:v>4451.1401370000003</c:v>
                </c:pt>
                <c:pt idx="2439">
                  <c:v>4457.4902339999999</c:v>
                </c:pt>
                <c:pt idx="2440">
                  <c:v>4487.4599609999996</c:v>
                </c:pt>
                <c:pt idx="2441">
                  <c:v>4461.8999020000001</c:v>
                </c:pt>
                <c:pt idx="2442">
                  <c:v>4467.4399409999996</c:v>
                </c:pt>
                <c:pt idx="2443">
                  <c:v>4505.1000979999999</c:v>
                </c:pt>
                <c:pt idx="2444">
                  <c:v>4450.3198240000002</c:v>
                </c:pt>
                <c:pt idx="2445">
                  <c:v>4453.5297849999997</c:v>
                </c:pt>
                <c:pt idx="2446">
                  <c:v>4443.9501950000003</c:v>
                </c:pt>
                <c:pt idx="2447">
                  <c:v>4402.2001950000003</c:v>
                </c:pt>
                <c:pt idx="2448">
                  <c:v>4330</c:v>
                </c:pt>
                <c:pt idx="2449">
                  <c:v>4320.0600590000004</c:v>
                </c:pt>
                <c:pt idx="2450">
                  <c:v>4337.4399409999996</c:v>
                </c:pt>
                <c:pt idx="2451">
                  <c:v>4273.5297849999997</c:v>
                </c:pt>
                <c:pt idx="2452">
                  <c:v>4274.5097660000001</c:v>
                </c:pt>
                <c:pt idx="2453">
                  <c:v>4299.7001950000003</c:v>
                </c:pt>
                <c:pt idx="2454">
                  <c:v>4288.0498049999997</c:v>
                </c:pt>
                <c:pt idx="2455">
                  <c:v>4288.3901370000003</c:v>
                </c:pt>
                <c:pt idx="2456">
                  <c:v>4229.4501950000003</c:v>
                </c:pt>
                <c:pt idx="2457">
                  <c:v>4263.75</c:v>
                </c:pt>
                <c:pt idx="2458">
                  <c:v>4258.1899409999996</c:v>
                </c:pt>
                <c:pt idx="2459">
                  <c:v>4308.5</c:v>
                </c:pt>
                <c:pt idx="2460">
                  <c:v>4335.6601559999999</c:v>
                </c:pt>
                <c:pt idx="2461">
                  <c:v>4358.2402339999999</c:v>
                </c:pt>
                <c:pt idx="2462">
                  <c:v>4376.9501950000003</c:v>
                </c:pt>
                <c:pt idx="2463">
                  <c:v>4349.6098629999997</c:v>
                </c:pt>
                <c:pt idx="2464">
                  <c:v>4327.7797849999997</c:v>
                </c:pt>
                <c:pt idx="2465">
                  <c:v>4373.6298829999996</c:v>
                </c:pt>
                <c:pt idx="2466">
                  <c:v>4373.2001950000003</c:v>
                </c:pt>
                <c:pt idx="2467">
                  <c:v>4314.6000979999999</c:v>
                </c:pt>
                <c:pt idx="2468">
                  <c:v>4278</c:v>
                </c:pt>
                <c:pt idx="2469">
                  <c:v>4224.1601559999999</c:v>
                </c:pt>
                <c:pt idx="2470">
                  <c:v>4217.0400390000004</c:v>
                </c:pt>
                <c:pt idx="2471">
                  <c:v>4247.6801759999998</c:v>
                </c:pt>
                <c:pt idx="2472">
                  <c:v>4186.7700199999999</c:v>
                </c:pt>
                <c:pt idx="2473">
                  <c:v>4137.2299800000001</c:v>
                </c:pt>
                <c:pt idx="2474">
                  <c:v>4117.3701170000004</c:v>
                </c:pt>
                <c:pt idx="2475">
                  <c:v>4166.8198240000002</c:v>
                </c:pt>
                <c:pt idx="2476">
                  <c:v>4193.7998049999997</c:v>
                </c:pt>
                <c:pt idx="2477">
                  <c:v>4237.8598629999997</c:v>
                </c:pt>
                <c:pt idx="2478">
                  <c:v>4317.7797849999997</c:v>
                </c:pt>
                <c:pt idx="2479">
                  <c:v>4358.3398440000001</c:v>
                </c:pt>
                <c:pt idx="2480">
                  <c:v>4365.9799800000001</c:v>
                </c:pt>
                <c:pt idx="2481">
                  <c:v>4378.3798829999996</c:v>
                </c:pt>
                <c:pt idx="2482">
                  <c:v>4382.7797849999997</c:v>
                </c:pt>
                <c:pt idx="2483">
                  <c:v>4347.3500979999999</c:v>
                </c:pt>
                <c:pt idx="2484">
                  <c:v>4415.2402339999999</c:v>
                </c:pt>
                <c:pt idx="2485">
                  <c:v>4411.5498049999997</c:v>
                </c:pt>
                <c:pt idx="2486">
                  <c:v>4495.7001950000003</c:v>
                </c:pt>
                <c:pt idx="2487">
                  <c:v>4502.8798829999996</c:v>
                </c:pt>
                <c:pt idx="2488">
                  <c:v>4508.2402339999999</c:v>
                </c:pt>
                <c:pt idx="2489">
                  <c:v>4514.0200199999999</c:v>
                </c:pt>
                <c:pt idx="2490">
                  <c:v>4547.3798829999996</c:v>
                </c:pt>
                <c:pt idx="2491">
                  <c:v>4538.1899409999996</c:v>
                </c:pt>
                <c:pt idx="2492">
                  <c:v>4556.6201170000004</c:v>
                </c:pt>
                <c:pt idx="2493">
                  <c:v>4559.3398440000001</c:v>
                </c:pt>
                <c:pt idx="2494">
                  <c:v>4550.4301759999998</c:v>
                </c:pt>
                <c:pt idx="2495">
                  <c:v>4554.8901370000003</c:v>
                </c:pt>
                <c:pt idx="2496">
                  <c:v>4550.580078</c:v>
                </c:pt>
                <c:pt idx="2497">
                  <c:v>4567.7998049999997</c:v>
                </c:pt>
                <c:pt idx="2498">
                  <c:v>4594.6298829999996</c:v>
                </c:pt>
                <c:pt idx="2499">
                  <c:v>4569.7797849999997</c:v>
                </c:pt>
                <c:pt idx="2500">
                  <c:v>4567.1801759999998</c:v>
                </c:pt>
                <c:pt idx="2501">
                  <c:v>4549.3398440000001</c:v>
                </c:pt>
                <c:pt idx="2502">
                  <c:v>4585.5898440000001</c:v>
                </c:pt>
                <c:pt idx="2503">
                  <c:v>4604.3701170000004</c:v>
                </c:pt>
                <c:pt idx="2504">
                  <c:v>4622.4399409999996</c:v>
                </c:pt>
                <c:pt idx="2505">
                  <c:v>4643.7001950000003</c:v>
                </c:pt>
                <c:pt idx="2506">
                  <c:v>4707.0898440000001</c:v>
                </c:pt>
                <c:pt idx="2507">
                  <c:v>4719.5498049999997</c:v>
                </c:pt>
                <c:pt idx="2508">
                  <c:v>4719.1899409999996</c:v>
                </c:pt>
                <c:pt idx="2509">
                  <c:v>4740.5600590000004</c:v>
                </c:pt>
                <c:pt idx="2510">
                  <c:v>4768.3701170000004</c:v>
                </c:pt>
                <c:pt idx="2511">
                  <c:v>4698.3500979999999</c:v>
                </c:pt>
                <c:pt idx="2512">
                  <c:v>4746.75</c:v>
                </c:pt>
                <c:pt idx="2513">
                  <c:v>4754.6298829999996</c:v>
                </c:pt>
                <c:pt idx="2514">
                  <c:v>4774.75</c:v>
                </c:pt>
                <c:pt idx="2515">
                  <c:v>4781.580078</c:v>
                </c:pt>
                <c:pt idx="2516">
                  <c:v>4783.3500979999999</c:v>
                </c:pt>
                <c:pt idx="2517">
                  <c:v>4769.830078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E-D742-8476-32220F60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35648"/>
        <c:axId val="1717273952"/>
      </c:lineChart>
      <c:dateAx>
        <c:axId val="17170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73952"/>
        <c:crosses val="autoZero"/>
        <c:auto val="1"/>
        <c:lblOffset val="100"/>
        <c:baseTimeUnit val="days"/>
      </c:dateAx>
      <c:valAx>
        <c:axId val="1717273952"/>
        <c:scaling>
          <c:logBase val="10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356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</a:rPr>
              <a:t>Beta Coefficient of JNJ 2014 - 2032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'JNJ Stock &amp; BETA'!$V$5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'JNJ Stock &amp; BETA'!$X$4:$AP$4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</c:numCache>
            </c:numRef>
          </c:cat>
          <c:val>
            <c:numRef>
              <c:f>'JNJ Stock &amp; BETA'!$X$6:$AP$6</c:f>
              <c:numCache>
                <c:formatCode>0.00</c:formatCode>
                <c:ptCount val="19"/>
                <c:pt idx="0" formatCode="General">
                  <c:v>0.87</c:v>
                </c:pt>
                <c:pt idx="1">
                  <c:v>0.84301338878549736</c:v>
                </c:pt>
                <c:pt idx="2">
                  <c:v>0.75136868493793219</c:v>
                </c:pt>
                <c:pt idx="3">
                  <c:v>0.73371559638986605</c:v>
                </c:pt>
                <c:pt idx="4">
                  <c:v>0.74311921102473788</c:v>
                </c:pt>
                <c:pt idx="5">
                  <c:v>0.71190830577541497</c:v>
                </c:pt>
                <c:pt idx="6">
                  <c:v>0.69289308299680896</c:v>
                </c:pt>
                <c:pt idx="7">
                  <c:v>0.67124045669871513</c:v>
                </c:pt>
                <c:pt idx="8">
                  <c:v>0.59918004816647663</c:v>
                </c:pt>
                <c:pt idx="9">
                  <c:v>0.58486631178717763</c:v>
                </c:pt>
                <c:pt idx="10">
                  <c:v>0.6</c:v>
                </c:pt>
                <c:pt idx="11">
                  <c:v>0.56999999999999995</c:v>
                </c:pt>
                <c:pt idx="12" formatCode="General">
                  <c:v>0.57999999999999996</c:v>
                </c:pt>
                <c:pt idx="13" formatCode="General">
                  <c:v>0.56999999999999995</c:v>
                </c:pt>
                <c:pt idx="14" formatCode="General">
                  <c:v>0.56000000000000005</c:v>
                </c:pt>
                <c:pt idx="15" formatCode="General">
                  <c:v>0.55000000000000004</c:v>
                </c:pt>
                <c:pt idx="16" formatCode="General">
                  <c:v>0.56000000000000005</c:v>
                </c:pt>
                <c:pt idx="17" formatCode="General">
                  <c:v>0.55000000000000004</c:v>
                </c:pt>
                <c:pt idx="18" formatCode="General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594C-B9E3-53BE8F584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2149247"/>
        <c:axId val="195876527"/>
      </c:barChart>
      <c:catAx>
        <c:axId val="21214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6527"/>
        <c:crosses val="autoZero"/>
        <c:auto val="1"/>
        <c:lblAlgn val="ctr"/>
        <c:lblOffset val="100"/>
        <c:noMultiLvlLbl val="0"/>
      </c:catAx>
      <c:valAx>
        <c:axId val="19587652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Beta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JNJ</a:t>
            </a:r>
            <a:r>
              <a:rPr lang="en-US" sz="1600" b="1" baseline="0">
                <a:solidFill>
                  <a:schemeClr val="tx1"/>
                </a:solidFill>
              </a:rPr>
              <a:t> Returns vs S&amp;P500 Returns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10761154855645E-2"/>
                  <c:y val="-7.48688377268058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y = 0.57x + 0.0002</a:t>
                    </a:r>
                    <a:br>
                      <a:rPr lang="en-US" sz="1200" baseline="0">
                        <a:solidFill>
                          <a:schemeClr val="tx1"/>
                        </a:solidFill>
                      </a:rPr>
                    </a:br>
                    <a:endParaRPr lang="en-US" sz="12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'JNJ Stock &amp; BETA'!$C$3:$C$2519</c:f>
              <c:numCache>
                <c:formatCode>0.00%</c:formatCode>
                <c:ptCount val="2517"/>
                <c:pt idx="0">
                  <c:v>-7.6925910664730219E-3</c:v>
                </c:pt>
                <c:pt idx="1">
                  <c:v>-6.1143881877889356E-3</c:v>
                </c:pt>
                <c:pt idx="2">
                  <c:v>9.0083826326509894E-3</c:v>
                </c:pt>
                <c:pt idx="3">
                  <c:v>5.2256716824345701E-3</c:v>
                </c:pt>
                <c:pt idx="4">
                  <c:v>2.1228394022264112E-2</c:v>
                </c:pt>
                <c:pt idx="5">
                  <c:v>-1.3783857847836879E-3</c:v>
                </c:pt>
                <c:pt idx="6">
                  <c:v>6.0530159612161225E-3</c:v>
                </c:pt>
                <c:pt idx="7">
                  <c:v>1.0574082311713942E-4</c:v>
                </c:pt>
                <c:pt idx="8">
                  <c:v>-2.5336175922597323E-3</c:v>
                </c:pt>
                <c:pt idx="9">
                  <c:v>2.3279594652871756E-3</c:v>
                </c:pt>
                <c:pt idx="10">
                  <c:v>8.4521224381050794E-4</c:v>
                </c:pt>
                <c:pt idx="11">
                  <c:v>-1.6881383306818971E-3</c:v>
                </c:pt>
                <c:pt idx="12">
                  <c:v>4.4379999418773623E-3</c:v>
                </c:pt>
                <c:pt idx="13">
                  <c:v>-1.0835154379288132E-2</c:v>
                </c:pt>
                <c:pt idx="14">
                  <c:v>3.0840618586069771E-3</c:v>
                </c:pt>
                <c:pt idx="15">
                  <c:v>-1.675147206633008E-2</c:v>
                </c:pt>
                <c:pt idx="16">
                  <c:v>-2.2967648849715826E-2</c:v>
                </c:pt>
                <c:pt idx="17">
                  <c:v>-7.3941224451213516E-3</c:v>
                </c:pt>
                <c:pt idx="18">
                  <c:v>1.7786875179008597E-3</c:v>
                </c:pt>
                <c:pt idx="19">
                  <c:v>-1.331820445975293E-2</c:v>
                </c:pt>
                <c:pt idx="20">
                  <c:v>6.7489349276153351E-3</c:v>
                </c:pt>
                <c:pt idx="21">
                  <c:v>-1.150825225682472E-2</c:v>
                </c:pt>
                <c:pt idx="22">
                  <c:v>-1.9102582202546479E-2</c:v>
                </c:pt>
                <c:pt idx="23">
                  <c:v>-1.8435777025854927E-3</c:v>
                </c:pt>
                <c:pt idx="24">
                  <c:v>7.6190918459857664E-3</c:v>
                </c:pt>
                <c:pt idx="25">
                  <c:v>1.6842729881059493E-2</c:v>
                </c:pt>
                <c:pt idx="26">
                  <c:v>1.4535039169630608E-2</c:v>
                </c:pt>
                <c:pt idx="27">
                  <c:v>1.1439349528744692E-2</c:v>
                </c:pt>
                <c:pt idx="28">
                  <c:v>2.0862977951100464E-2</c:v>
                </c:pt>
                <c:pt idx="29">
                  <c:v>-5.915901497739324E-3</c:v>
                </c:pt>
                <c:pt idx="30">
                  <c:v>1.5149865009633991E-3</c:v>
                </c:pt>
                <c:pt idx="31">
                  <c:v>2.1607514365118855E-3</c:v>
                </c:pt>
                <c:pt idx="32">
                  <c:v>-6.3604330000961952E-3</c:v>
                </c:pt>
                <c:pt idx="33">
                  <c:v>-5.7501204321647121E-3</c:v>
                </c:pt>
                <c:pt idx="34">
                  <c:v>8.0745808495348344E-3</c:v>
                </c:pt>
                <c:pt idx="35">
                  <c:v>-2.1803671092062511E-3</c:v>
                </c:pt>
                <c:pt idx="36">
                  <c:v>-4.4796854921449053E-3</c:v>
                </c:pt>
                <c:pt idx="37">
                  <c:v>0</c:v>
                </c:pt>
                <c:pt idx="38">
                  <c:v>0</c:v>
                </c:pt>
                <c:pt idx="39">
                  <c:v>2.7435372110582047E-3</c:v>
                </c:pt>
                <c:pt idx="40">
                  <c:v>8.3191475531717435E-3</c:v>
                </c:pt>
                <c:pt idx="41">
                  <c:v>-6.0791729782385048E-3</c:v>
                </c:pt>
                <c:pt idx="42">
                  <c:v>1.9440706008962239E-2</c:v>
                </c:pt>
                <c:pt idx="43">
                  <c:v>-8.0350639660042994E-3</c:v>
                </c:pt>
                <c:pt idx="44">
                  <c:v>3.2400371490174393E-3</c:v>
                </c:pt>
                <c:pt idx="45">
                  <c:v>4.6290231308589906E-3</c:v>
                </c:pt>
                <c:pt idx="46">
                  <c:v>1.392889942419396E-3</c:v>
                </c:pt>
                <c:pt idx="47">
                  <c:v>4.2841348117567644E-4</c:v>
                </c:pt>
                <c:pt idx="48">
                  <c:v>1.1766670727055332E-3</c:v>
                </c:pt>
                <c:pt idx="49">
                  <c:v>-6.4102610521439181E-3</c:v>
                </c:pt>
                <c:pt idx="50">
                  <c:v>-2.0433205827737719E-3</c:v>
                </c:pt>
                <c:pt idx="51">
                  <c:v>1.2067635531259512E-2</c:v>
                </c:pt>
                <c:pt idx="52">
                  <c:v>1.067121542603793E-4</c:v>
                </c:pt>
                <c:pt idx="53">
                  <c:v>-3.7258409654329799E-3</c:v>
                </c:pt>
                <c:pt idx="54">
                  <c:v>5.6633234768553725E-3</c:v>
                </c:pt>
                <c:pt idx="55">
                  <c:v>1.9230378270666603E-2</c:v>
                </c:pt>
                <c:pt idx="56">
                  <c:v>-7.6095459152395808E-3</c:v>
                </c:pt>
                <c:pt idx="57">
                  <c:v>2.2898821239271165E-2</c:v>
                </c:pt>
                <c:pt idx="58">
                  <c:v>-3.3885489857872469E-3</c:v>
                </c:pt>
                <c:pt idx="59">
                  <c:v>2.3698607308604161E-3</c:v>
                </c:pt>
                <c:pt idx="60">
                  <c:v>1.6448053350234253E-3</c:v>
                </c:pt>
                <c:pt idx="61">
                  <c:v>8.1076538368440101E-3</c:v>
                </c:pt>
                <c:pt idx="62">
                  <c:v>-2.9524694142936854E-3</c:v>
                </c:pt>
                <c:pt idx="63">
                  <c:v>2.9612123030476637E-3</c:v>
                </c:pt>
                <c:pt idx="64">
                  <c:v>3.0532629176507138E-4</c:v>
                </c:pt>
                <c:pt idx="65">
                  <c:v>1.6284935161513365E-3</c:v>
                </c:pt>
                <c:pt idx="66">
                  <c:v>-5.3854852084501258E-3</c:v>
                </c:pt>
                <c:pt idx="67">
                  <c:v>1.7366450208309888E-3</c:v>
                </c:pt>
                <c:pt idx="68">
                  <c:v>9.0762849076942258E-3</c:v>
                </c:pt>
                <c:pt idx="69">
                  <c:v>-2.4355874628487723E-2</c:v>
                </c:pt>
                <c:pt idx="70">
                  <c:v>3.4186671797985782E-3</c:v>
                </c:pt>
                <c:pt idx="71">
                  <c:v>2.7869597523064271E-3</c:v>
                </c:pt>
                <c:pt idx="72">
                  <c:v>2.1206578526920351E-2</c:v>
                </c:pt>
                <c:pt idx="73">
                  <c:v>-4.5361626226979998E-3</c:v>
                </c:pt>
                <c:pt idx="74">
                  <c:v>2.126253752790882E-3</c:v>
                </c:pt>
                <c:pt idx="75">
                  <c:v>1.0509333686854016E-2</c:v>
                </c:pt>
                <c:pt idx="76">
                  <c:v>1.8004449300490016E-3</c:v>
                </c:pt>
                <c:pt idx="77">
                  <c:v>3.9895623171838147E-4</c:v>
                </c:pt>
                <c:pt idx="78">
                  <c:v>-2.5940866903255934E-3</c:v>
                </c:pt>
                <c:pt idx="79">
                  <c:v>-1.7010856096124354E-3</c:v>
                </c:pt>
                <c:pt idx="80">
                  <c:v>1.5532778612916496E-2</c:v>
                </c:pt>
                <c:pt idx="81">
                  <c:v>-3.0588062367359488E-3</c:v>
                </c:pt>
                <c:pt idx="82">
                  <c:v>2.5733787009761199E-3</c:v>
                </c:pt>
                <c:pt idx="83">
                  <c:v>-7.5032661655490612E-3</c:v>
                </c:pt>
                <c:pt idx="84">
                  <c:v>-1.2135561776529139E-2</c:v>
                </c:pt>
                <c:pt idx="85">
                  <c:v>6.9477097396890364E-3</c:v>
                </c:pt>
                <c:pt idx="86">
                  <c:v>-4.8996398262902557E-3</c:v>
                </c:pt>
                <c:pt idx="87">
                  <c:v>1.4068658287272563E-2</c:v>
                </c:pt>
                <c:pt idx="88">
                  <c:v>-4.0630300804528055E-3</c:v>
                </c:pt>
                <c:pt idx="89">
                  <c:v>4.0796056408881187E-3</c:v>
                </c:pt>
                <c:pt idx="90">
                  <c:v>-3.8647559898892614E-3</c:v>
                </c:pt>
                <c:pt idx="91">
                  <c:v>4.9743201019733976E-3</c:v>
                </c:pt>
                <c:pt idx="92">
                  <c:v>-1.4852683129749091E-3</c:v>
                </c:pt>
                <c:pt idx="93">
                  <c:v>-1.7845286227083598E-3</c:v>
                </c:pt>
                <c:pt idx="94">
                  <c:v>-1.0922302023180079E-3</c:v>
                </c:pt>
                <c:pt idx="95">
                  <c:v>5.9669609666758092E-4</c:v>
                </c:pt>
                <c:pt idx="96">
                  <c:v>-3.8754216645921591E-3</c:v>
                </c:pt>
                <c:pt idx="97">
                  <c:v>8.878203854683955E-3</c:v>
                </c:pt>
                <c:pt idx="98">
                  <c:v>5.176947571302837E-3</c:v>
                </c:pt>
                <c:pt idx="99">
                  <c:v>1.9808639820965407E-4</c:v>
                </c:pt>
                <c:pt idx="100">
                  <c:v>-1.6832983772604175E-3</c:v>
                </c:pt>
                <c:pt idx="101">
                  <c:v>-5.059103315876657E-3</c:v>
                </c:pt>
                <c:pt idx="102">
                  <c:v>4.5863146792075558E-3</c:v>
                </c:pt>
                <c:pt idx="103">
                  <c:v>6.9469639784930362E-3</c:v>
                </c:pt>
                <c:pt idx="104">
                  <c:v>6.9978341349446766E-3</c:v>
                </c:pt>
                <c:pt idx="105">
                  <c:v>2.8383888387848023E-3</c:v>
                </c:pt>
                <c:pt idx="106">
                  <c:v>2.1473668342940626E-3</c:v>
                </c:pt>
                <c:pt idx="107">
                  <c:v>5.2589687359573534E-3</c:v>
                </c:pt>
                <c:pt idx="108">
                  <c:v>-3.8758637111533766E-4</c:v>
                </c:pt>
                <c:pt idx="109">
                  <c:v>3.877366525574508E-4</c:v>
                </c:pt>
                <c:pt idx="110">
                  <c:v>8.5254705580955145E-3</c:v>
                </c:pt>
                <c:pt idx="111">
                  <c:v>-7.4925953779899166E-3</c:v>
                </c:pt>
                <c:pt idx="112">
                  <c:v>-7.6462647671942082E-3</c:v>
                </c:pt>
                <c:pt idx="113">
                  <c:v>0</c:v>
                </c:pt>
                <c:pt idx="114">
                  <c:v>-7.8037676822162059E-4</c:v>
                </c:pt>
                <c:pt idx="115">
                  <c:v>-5.0755703013829123E-3</c:v>
                </c:pt>
                <c:pt idx="116">
                  <c:v>8.6331632515443835E-3</c:v>
                </c:pt>
                <c:pt idx="117">
                  <c:v>9.7268674576775592E-3</c:v>
                </c:pt>
                <c:pt idx="118">
                  <c:v>1.4063824436383481E-2</c:v>
                </c:pt>
                <c:pt idx="119">
                  <c:v>-4.9394215276015044E-3</c:v>
                </c:pt>
                <c:pt idx="120">
                  <c:v>-1.5274043368254063E-3</c:v>
                </c:pt>
                <c:pt idx="121">
                  <c:v>1.1186326024531568E-2</c:v>
                </c:pt>
                <c:pt idx="122">
                  <c:v>-1.0398573639939176E-3</c:v>
                </c:pt>
                <c:pt idx="123">
                  <c:v>-6.2472192618054576E-3</c:v>
                </c:pt>
                <c:pt idx="124">
                  <c:v>-3.5238730439604345E-3</c:v>
                </c:pt>
                <c:pt idx="125">
                  <c:v>1.1947532929007819E-2</c:v>
                </c:pt>
                <c:pt idx="126">
                  <c:v>-9.4021913145621129E-5</c:v>
                </c:pt>
                <c:pt idx="127">
                  <c:v>-4.1567095760749418E-3</c:v>
                </c:pt>
                <c:pt idx="128">
                  <c:v>9.9603261523740407E-3</c:v>
                </c:pt>
                <c:pt idx="129">
                  <c:v>-7.0442903491493387E-3</c:v>
                </c:pt>
                <c:pt idx="130">
                  <c:v>3.0269640181333425E-3</c:v>
                </c:pt>
                <c:pt idx="131">
                  <c:v>-2.2634664719549829E-3</c:v>
                </c:pt>
                <c:pt idx="132">
                  <c:v>-6.6164981035997279E-3</c:v>
                </c:pt>
                <c:pt idx="133">
                  <c:v>2.6644512478542896E-3</c:v>
                </c:pt>
                <c:pt idx="134">
                  <c:v>-1.9927855132061707E-2</c:v>
                </c:pt>
                <c:pt idx="135">
                  <c:v>-1.0263474567172906E-2</c:v>
                </c:pt>
                <c:pt idx="136">
                  <c:v>-1.8097797197217599E-2</c:v>
                </c:pt>
                <c:pt idx="137">
                  <c:v>1.4246634426048082E-2</c:v>
                </c:pt>
                <c:pt idx="138">
                  <c:v>-5.2059643070306583E-3</c:v>
                </c:pt>
                <c:pt idx="139">
                  <c:v>1.1849415758186056E-2</c:v>
                </c:pt>
                <c:pt idx="140">
                  <c:v>-2.7325585890058852E-3</c:v>
                </c:pt>
                <c:pt idx="141">
                  <c:v>9.8091761828340816E-5</c:v>
                </c:pt>
                <c:pt idx="142">
                  <c:v>-8.8078876988870224E-4</c:v>
                </c:pt>
                <c:pt idx="143">
                  <c:v>0</c:v>
                </c:pt>
                <c:pt idx="144">
                  <c:v>-1.4688148165228159E-3</c:v>
                </c:pt>
                <c:pt idx="145">
                  <c:v>3.3344284366725219E-3</c:v>
                </c:pt>
                <c:pt idx="146">
                  <c:v>-2.1602660034000892E-2</c:v>
                </c:pt>
                <c:pt idx="147">
                  <c:v>-1.8986686713176378E-3</c:v>
                </c:pt>
                <c:pt idx="148">
                  <c:v>2.6028615020920755E-3</c:v>
                </c:pt>
                <c:pt idx="149">
                  <c:v>-3.3949462542767987E-3</c:v>
                </c:pt>
                <c:pt idx="150">
                  <c:v>8.9160740657316002E-3</c:v>
                </c:pt>
                <c:pt idx="151">
                  <c:v>-7.7449847353812922E-3</c:v>
                </c:pt>
                <c:pt idx="152">
                  <c:v>1.1508145040282516E-2</c:v>
                </c:pt>
                <c:pt idx="153">
                  <c:v>7.9157141954510496E-4</c:v>
                </c:pt>
                <c:pt idx="154">
                  <c:v>-5.2394737880245177E-3</c:v>
                </c:pt>
                <c:pt idx="155">
                  <c:v>1.1030530766149189E-2</c:v>
                </c:pt>
                <c:pt idx="156">
                  <c:v>2.7521650890396489E-3</c:v>
                </c:pt>
                <c:pt idx="157">
                  <c:v>-8.3315820840210737E-3</c:v>
                </c:pt>
                <c:pt idx="158">
                  <c:v>1.5123203221842447E-2</c:v>
                </c:pt>
                <c:pt idx="159">
                  <c:v>2.531707791410257E-3</c:v>
                </c:pt>
                <c:pt idx="160">
                  <c:v>2.4280443103188282E-3</c:v>
                </c:pt>
                <c:pt idx="161">
                  <c:v>9.4949223493084843E-3</c:v>
                </c:pt>
                <c:pt idx="162">
                  <c:v>-3.7683690785812493E-3</c:v>
                </c:pt>
                <c:pt idx="163">
                  <c:v>1.2611321933733439E-3</c:v>
                </c:pt>
                <c:pt idx="164">
                  <c:v>2.0341666310560004E-3</c:v>
                </c:pt>
                <c:pt idx="165">
                  <c:v>-2.1268642612463288E-3</c:v>
                </c:pt>
                <c:pt idx="166">
                  <c:v>-2.6157799219773442E-3</c:v>
                </c:pt>
                <c:pt idx="167">
                  <c:v>7.5764563821266824E-3</c:v>
                </c:pt>
                <c:pt idx="168">
                  <c:v>-3.5671195243041198E-3</c:v>
                </c:pt>
                <c:pt idx="169">
                  <c:v>3.870010863973958E-3</c:v>
                </c:pt>
                <c:pt idx="170">
                  <c:v>7.7114967160999217E-4</c:v>
                </c:pt>
                <c:pt idx="171">
                  <c:v>5.5855581961907191E-3</c:v>
                </c:pt>
                <c:pt idx="172">
                  <c:v>-3.5431663499104083E-3</c:v>
                </c:pt>
                <c:pt idx="173">
                  <c:v>-2.4028765617282472E-3</c:v>
                </c:pt>
                <c:pt idx="174">
                  <c:v>1.1464113827861961E-2</c:v>
                </c:pt>
                <c:pt idx="175">
                  <c:v>-4.1907466510330152E-3</c:v>
                </c:pt>
                <c:pt idx="176">
                  <c:v>2.8710205633237769E-4</c:v>
                </c:pt>
                <c:pt idx="177">
                  <c:v>1.3387734536155903E-3</c:v>
                </c:pt>
                <c:pt idx="178">
                  <c:v>1.1076944504397269E-2</c:v>
                </c:pt>
                <c:pt idx="179">
                  <c:v>2.927973538851953E-3</c:v>
                </c:pt>
                <c:pt idx="180">
                  <c:v>1.0923702874303593E-2</c:v>
                </c:pt>
                <c:pt idx="181">
                  <c:v>5.9617961799005876E-3</c:v>
                </c:pt>
                <c:pt idx="182">
                  <c:v>-1.0185426942251506E-3</c:v>
                </c:pt>
                <c:pt idx="183">
                  <c:v>-3.8935346487232038E-3</c:v>
                </c:pt>
                <c:pt idx="184">
                  <c:v>1.0980920761149897E-2</c:v>
                </c:pt>
                <c:pt idx="185">
                  <c:v>-1.4174994012812784E-2</c:v>
                </c:pt>
                <c:pt idx="186">
                  <c:v>0</c:v>
                </c:pt>
                <c:pt idx="187">
                  <c:v>-5.2291516950634413E-3</c:v>
                </c:pt>
                <c:pt idx="188">
                  <c:v>4.6946930743945353E-4</c:v>
                </c:pt>
                <c:pt idx="189">
                  <c:v>-2.148401018500273E-2</c:v>
                </c:pt>
                <c:pt idx="190">
                  <c:v>-4.3146709747342617E-3</c:v>
                </c:pt>
                <c:pt idx="191">
                  <c:v>1.2325708506595513E-2</c:v>
                </c:pt>
                <c:pt idx="192">
                  <c:v>-2.5682562915760178E-3</c:v>
                </c:pt>
                <c:pt idx="193">
                  <c:v>-2.3555408114300114E-2</c:v>
                </c:pt>
                <c:pt idx="194">
                  <c:v>2.4612047510147506E-2</c:v>
                </c:pt>
                <c:pt idx="195">
                  <c:v>-2.6975608597504877E-2</c:v>
                </c:pt>
                <c:pt idx="196">
                  <c:v>-8.3266512326860848E-3</c:v>
                </c:pt>
                <c:pt idx="197">
                  <c:v>-2.084390666586124E-2</c:v>
                </c:pt>
                <c:pt idx="198">
                  <c:v>-2.128762391181693E-2</c:v>
                </c:pt>
                <c:pt idx="199">
                  <c:v>1.2370074503516014E-2</c:v>
                </c:pt>
                <c:pt idx="200">
                  <c:v>-1.456063026238338E-2</c:v>
                </c:pt>
                <c:pt idx="201">
                  <c:v>1.9838843110472314E-2</c:v>
                </c:pt>
                <c:pt idx="202">
                  <c:v>5.0660539306042821E-3</c:v>
                </c:pt>
                <c:pt idx="203">
                  <c:v>1.1693531929852194E-2</c:v>
                </c:pt>
                <c:pt idx="204">
                  <c:v>8.5691545972552251E-3</c:v>
                </c:pt>
                <c:pt idx="205">
                  <c:v>1.3929936464874981E-2</c:v>
                </c:pt>
                <c:pt idx="206">
                  <c:v>4.8717715765793255E-3</c:v>
                </c:pt>
                <c:pt idx="207">
                  <c:v>9.1150547752540372E-3</c:v>
                </c:pt>
                <c:pt idx="208">
                  <c:v>6.9185345750493489E-3</c:v>
                </c:pt>
                <c:pt idx="209">
                  <c:v>7.3478403004050936E-3</c:v>
                </c:pt>
                <c:pt idx="210">
                  <c:v>1.4020349154492084E-2</c:v>
                </c:pt>
                <c:pt idx="211">
                  <c:v>6.9130622404182619E-3</c:v>
                </c:pt>
                <c:pt idx="212">
                  <c:v>-2.9690122122005328E-3</c:v>
                </c:pt>
                <c:pt idx="213">
                  <c:v>1.0794977657753413E-2</c:v>
                </c:pt>
                <c:pt idx="214">
                  <c:v>1.8414786269292899E-3</c:v>
                </c:pt>
                <c:pt idx="215">
                  <c:v>1.7456993878977069E-3</c:v>
                </c:pt>
                <c:pt idx="216">
                  <c:v>-7.4304396388371633E-3</c:v>
                </c:pt>
                <c:pt idx="217">
                  <c:v>5.7303615119261662E-3</c:v>
                </c:pt>
                <c:pt idx="218">
                  <c:v>8.270601021505169E-4</c:v>
                </c:pt>
                <c:pt idx="219">
                  <c:v>-1.4693684964305863E-3</c:v>
                </c:pt>
                <c:pt idx="220">
                  <c:v>2.9426121700197984E-3</c:v>
                </c:pt>
                <c:pt idx="221">
                  <c:v>-8.3433447403293507E-3</c:v>
                </c:pt>
                <c:pt idx="222">
                  <c:v>1.2944495710827484E-3</c:v>
                </c:pt>
                <c:pt idx="223">
                  <c:v>4.8935994332175662E-3</c:v>
                </c:pt>
                <c:pt idx="224">
                  <c:v>-6.4311035367732561E-4</c:v>
                </c:pt>
                <c:pt idx="225">
                  <c:v>-5.3325998541253836E-3</c:v>
                </c:pt>
                <c:pt idx="226">
                  <c:v>3.5351707397723977E-3</c:v>
                </c:pt>
                <c:pt idx="227">
                  <c:v>-9.0856823741059453E-3</c:v>
                </c:pt>
                <c:pt idx="228">
                  <c:v>-1.6842787897736957E-3</c:v>
                </c:pt>
                <c:pt idx="229">
                  <c:v>4.7799369407289368E-3</c:v>
                </c:pt>
                <c:pt idx="230">
                  <c:v>9.7010080512007386E-3</c:v>
                </c:pt>
                <c:pt idx="231">
                  <c:v>-2.0325418875007163E-3</c:v>
                </c:pt>
                <c:pt idx="232">
                  <c:v>4.4430453129300062E-3</c:v>
                </c:pt>
                <c:pt idx="233">
                  <c:v>-7.2805829033948041E-3</c:v>
                </c:pt>
                <c:pt idx="234">
                  <c:v>-1.4854871826258419E-3</c:v>
                </c:pt>
                <c:pt idx="235">
                  <c:v>8.8325864187231758E-3</c:v>
                </c:pt>
                <c:pt idx="236">
                  <c:v>9.2058840761823814E-5</c:v>
                </c:pt>
                <c:pt idx="237">
                  <c:v>-4.3310168383781048E-3</c:v>
                </c:pt>
                <c:pt idx="238">
                  <c:v>-1.6751819897004614E-2</c:v>
                </c:pt>
                <c:pt idx="239">
                  <c:v>4.518280061341356E-3</c:v>
                </c:pt>
                <c:pt idx="240">
                  <c:v>-2.1458081922525071E-2</c:v>
                </c:pt>
                <c:pt idx="241">
                  <c:v>-4.5006419501810889E-3</c:v>
                </c:pt>
                <c:pt idx="242">
                  <c:v>-1.1542748541305575E-2</c:v>
                </c:pt>
                <c:pt idx="243">
                  <c:v>1.2748478625172192E-2</c:v>
                </c:pt>
                <c:pt idx="244">
                  <c:v>2.6327764515004164E-2</c:v>
                </c:pt>
                <c:pt idx="245">
                  <c:v>-1.1796092527009005E-2</c:v>
                </c:pt>
                <c:pt idx="246">
                  <c:v>1.127404269416599E-2</c:v>
                </c:pt>
                <c:pt idx="247">
                  <c:v>-2.3046495575947287E-2</c:v>
                </c:pt>
                <c:pt idx="248">
                  <c:v>2.9726241197476841E-3</c:v>
                </c:pt>
                <c:pt idx="249">
                  <c:v>4.4940371365622097E-3</c:v>
                </c:pt>
                <c:pt idx="250">
                  <c:v>2.5699467113436524E-3</c:v>
                </c:pt>
                <c:pt idx="251">
                  <c:v>2.8451447731785991E-4</c:v>
                </c:pt>
                <c:pt idx="252">
                  <c:v>-7.4981582442548711E-3</c:v>
                </c:pt>
                <c:pt idx="253">
                  <c:v>-4.7783277257784016E-4</c:v>
                </c:pt>
                <c:pt idx="254">
                  <c:v>-6.9845138161167587E-3</c:v>
                </c:pt>
                <c:pt idx="255">
                  <c:v>-4.9136578822837895E-3</c:v>
                </c:pt>
                <c:pt idx="256">
                  <c:v>2.2076058936395086E-2</c:v>
                </c:pt>
                <c:pt idx="257">
                  <c:v>7.8624876709771762E-3</c:v>
                </c:pt>
                <c:pt idx="258">
                  <c:v>-1.3629126638400263E-2</c:v>
                </c:pt>
                <c:pt idx="259">
                  <c:v>-3.4302717833062019E-3</c:v>
                </c:pt>
                <c:pt idx="260">
                  <c:v>1.7212227442275313E-3</c:v>
                </c:pt>
                <c:pt idx="261">
                  <c:v>-7.2549409803970046E-3</c:v>
                </c:pt>
                <c:pt idx="262">
                  <c:v>-1.4519315848460567E-2</c:v>
                </c:pt>
                <c:pt idx="263">
                  <c:v>1.5123770002234948E-2</c:v>
                </c:pt>
                <c:pt idx="264">
                  <c:v>-2.6432415744951969E-2</c:v>
                </c:pt>
                <c:pt idx="265">
                  <c:v>6.0224302421693779E-3</c:v>
                </c:pt>
                <c:pt idx="266">
                  <c:v>1.8253186921265183E-2</c:v>
                </c:pt>
                <c:pt idx="267">
                  <c:v>-1.5034645788796694E-2</c:v>
                </c:pt>
                <c:pt idx="268">
                  <c:v>5.8713121468973752E-4</c:v>
                </c:pt>
                <c:pt idx="269">
                  <c:v>-1.6625747911319661E-3</c:v>
                </c:pt>
                <c:pt idx="270">
                  <c:v>-5.97513663877694E-3</c:v>
                </c:pt>
                <c:pt idx="271">
                  <c:v>8.8689133602024399E-3</c:v>
                </c:pt>
                <c:pt idx="272">
                  <c:v>-2.1879454048873048E-2</c:v>
                </c:pt>
                <c:pt idx="273">
                  <c:v>6.8903965543692589E-3</c:v>
                </c:pt>
                <c:pt idx="274">
                  <c:v>1.6165816195187852E-2</c:v>
                </c:pt>
                <c:pt idx="275">
                  <c:v>-1.0736010609018199E-2</c:v>
                </c:pt>
                <c:pt idx="276">
                  <c:v>1.0852523415542078E-2</c:v>
                </c:pt>
                <c:pt idx="277">
                  <c:v>-1.3273490709878086E-2</c:v>
                </c:pt>
                <c:pt idx="278">
                  <c:v>-1.3056505670186748E-2</c:v>
                </c:pt>
                <c:pt idx="279">
                  <c:v>5.7127965605978138E-3</c:v>
                </c:pt>
                <c:pt idx="280">
                  <c:v>2.9873577281694456E-4</c:v>
                </c:pt>
                <c:pt idx="281">
                  <c:v>-1.9326305900404777E-2</c:v>
                </c:pt>
                <c:pt idx="282">
                  <c:v>1.1987049472830406E-2</c:v>
                </c:pt>
                <c:pt idx="283">
                  <c:v>8.2314123776587311E-3</c:v>
                </c:pt>
                <c:pt idx="284">
                  <c:v>-4.779074842993049E-3</c:v>
                </c:pt>
                <c:pt idx="285">
                  <c:v>7.4026721141999515E-3</c:v>
                </c:pt>
                <c:pt idx="286">
                  <c:v>2.6001977681668958E-3</c:v>
                </c:pt>
                <c:pt idx="287">
                  <c:v>-7.9809785518051885E-4</c:v>
                </c:pt>
                <c:pt idx="288">
                  <c:v>5.1907856037197008E-3</c:v>
                </c:pt>
                <c:pt idx="289">
                  <c:v>5.0645014148401387E-3</c:v>
                </c:pt>
                <c:pt idx="290">
                  <c:v>1.5709745902918182E-2</c:v>
                </c:pt>
                <c:pt idx="291">
                  <c:v>-2.8207660414871702E-3</c:v>
                </c:pt>
                <c:pt idx="292">
                  <c:v>6.926176457984155E-3</c:v>
                </c:pt>
                <c:pt idx="293">
                  <c:v>-8.5256507138850631E-3</c:v>
                </c:pt>
                <c:pt idx="294">
                  <c:v>-6.7423095595498372E-3</c:v>
                </c:pt>
                <c:pt idx="295">
                  <c:v>8.5586961461388885E-3</c:v>
                </c:pt>
                <c:pt idx="296">
                  <c:v>-2.3507488933965325E-2</c:v>
                </c:pt>
                <c:pt idx="297">
                  <c:v>5.4940158387121428E-3</c:v>
                </c:pt>
                <c:pt idx="298">
                  <c:v>-1.1225742416793756E-2</c:v>
                </c:pt>
                <c:pt idx="299">
                  <c:v>-1.2157256570301226E-2</c:v>
                </c:pt>
                <c:pt idx="300">
                  <c:v>1.5358043804165465E-2</c:v>
                </c:pt>
                <c:pt idx="301">
                  <c:v>-6.2105251293706936E-3</c:v>
                </c:pt>
                <c:pt idx="302">
                  <c:v>1.8647152341498868E-2</c:v>
                </c:pt>
                <c:pt idx="303">
                  <c:v>-1.1577019046694798E-2</c:v>
                </c:pt>
                <c:pt idx="304">
                  <c:v>1.571716239568887E-2</c:v>
                </c:pt>
                <c:pt idx="305">
                  <c:v>2.2668916037803153E-3</c:v>
                </c:pt>
                <c:pt idx="306">
                  <c:v>6.9821398425625337E-3</c:v>
                </c:pt>
                <c:pt idx="307">
                  <c:v>5.6638399743896622E-3</c:v>
                </c:pt>
                <c:pt idx="308">
                  <c:v>-9.9049425243392837E-3</c:v>
                </c:pt>
                <c:pt idx="309">
                  <c:v>-1.5888342298006425E-2</c:v>
                </c:pt>
                <c:pt idx="310">
                  <c:v>-1.9932935556209422E-3</c:v>
                </c:pt>
                <c:pt idx="311">
                  <c:v>1.9972747104300471E-3</c:v>
                </c:pt>
                <c:pt idx="312">
                  <c:v>1.2059205403952066E-2</c:v>
                </c:pt>
                <c:pt idx="313">
                  <c:v>-9.3554671151093484E-3</c:v>
                </c:pt>
                <c:pt idx="314">
                  <c:v>-1.4413323400334044E-2</c:v>
                </c:pt>
                <c:pt idx="315">
                  <c:v>4.9419257293948993E-3</c:v>
                </c:pt>
                <c:pt idx="316">
                  <c:v>-4.8171876767433459E-3</c:v>
                </c:pt>
                <c:pt idx="317">
                  <c:v>9.4792695746841339E-3</c:v>
                </c:pt>
                <c:pt idx="318">
                  <c:v>6.0011013741319568E-4</c:v>
                </c:pt>
                <c:pt idx="319">
                  <c:v>1.1680849546726697E-2</c:v>
                </c:pt>
                <c:pt idx="320">
                  <c:v>7.204166390993254E-3</c:v>
                </c:pt>
                <c:pt idx="321">
                  <c:v>-1.4795147661192429E-2</c:v>
                </c:pt>
                <c:pt idx="322">
                  <c:v>-2.9857964802299213E-4</c:v>
                </c:pt>
                <c:pt idx="323">
                  <c:v>7.9585707585602358E-4</c:v>
                </c:pt>
                <c:pt idx="324">
                  <c:v>-8.0514668238999536E-3</c:v>
                </c:pt>
                <c:pt idx="325">
                  <c:v>-2.104272000765431E-3</c:v>
                </c:pt>
                <c:pt idx="326">
                  <c:v>6.3261278961011394E-3</c:v>
                </c:pt>
                <c:pt idx="327">
                  <c:v>8.983606020318319E-4</c:v>
                </c:pt>
                <c:pt idx="328">
                  <c:v>1.2959824720428271E-3</c:v>
                </c:pt>
                <c:pt idx="329">
                  <c:v>2.9892383126233158E-4</c:v>
                </c:pt>
                <c:pt idx="330">
                  <c:v>6.1716787422776559E-3</c:v>
                </c:pt>
                <c:pt idx="331">
                  <c:v>-4.9467579686722895E-3</c:v>
                </c:pt>
                <c:pt idx="332">
                  <c:v>1.5910418762770523E-3</c:v>
                </c:pt>
                <c:pt idx="333">
                  <c:v>-3.4745543343110705E-3</c:v>
                </c:pt>
                <c:pt idx="334">
                  <c:v>-1.1853931452001341E-2</c:v>
                </c:pt>
                <c:pt idx="335">
                  <c:v>9.3750549465233309E-3</c:v>
                </c:pt>
                <c:pt idx="336">
                  <c:v>2.197261226804019E-3</c:v>
                </c:pt>
                <c:pt idx="337">
                  <c:v>-8.4700318286686799E-3</c:v>
                </c:pt>
                <c:pt idx="338">
                  <c:v>-3.3169054487142795E-3</c:v>
                </c:pt>
                <c:pt idx="339">
                  <c:v>4.9411211544656717E-3</c:v>
                </c:pt>
                <c:pt idx="340">
                  <c:v>1.8161584914495366E-2</c:v>
                </c:pt>
                <c:pt idx="341">
                  <c:v>-4.3360136008110195E-3</c:v>
                </c:pt>
                <c:pt idx="342">
                  <c:v>-5.5431263074168817E-3</c:v>
                </c:pt>
                <c:pt idx="343">
                  <c:v>7.9635405118565347E-4</c:v>
                </c:pt>
                <c:pt idx="344">
                  <c:v>1.2730012112995537E-2</c:v>
                </c:pt>
                <c:pt idx="345">
                  <c:v>4.6157843983249758E-3</c:v>
                </c:pt>
                <c:pt idx="346">
                  <c:v>1.094814983804491E-2</c:v>
                </c:pt>
                <c:pt idx="347">
                  <c:v>5.2210307577278915E-3</c:v>
                </c:pt>
                <c:pt idx="348">
                  <c:v>-3.4626372563050923E-3</c:v>
                </c:pt>
                <c:pt idx="349">
                  <c:v>-4.1810021114942822E-3</c:v>
                </c:pt>
                <c:pt idx="350">
                  <c:v>-1.0447151943396186E-2</c:v>
                </c:pt>
                <c:pt idx="351">
                  <c:v>-5.2296546212452109E-3</c:v>
                </c:pt>
                <c:pt idx="352">
                  <c:v>3.0750957019471249E-3</c:v>
                </c:pt>
                <c:pt idx="353">
                  <c:v>1.9799796413265665E-4</c:v>
                </c:pt>
                <c:pt idx="354">
                  <c:v>-9.9854013500738272E-3</c:v>
                </c:pt>
                <c:pt idx="355">
                  <c:v>-9.9860746781121478E-4</c:v>
                </c:pt>
                <c:pt idx="356">
                  <c:v>-5.9958465387560374E-4</c:v>
                </c:pt>
                <c:pt idx="357">
                  <c:v>1.1001415354803326E-3</c:v>
                </c:pt>
                <c:pt idx="358">
                  <c:v>-8.5923991452481197E-3</c:v>
                </c:pt>
                <c:pt idx="359">
                  <c:v>-6.4495611962201915E-3</c:v>
                </c:pt>
                <c:pt idx="360">
                  <c:v>-6.3900829223941412E-3</c:v>
                </c:pt>
                <c:pt idx="361">
                  <c:v>2.5518766877729035E-3</c:v>
                </c:pt>
                <c:pt idx="362">
                  <c:v>6.8225658681594029E-3</c:v>
                </c:pt>
                <c:pt idx="363">
                  <c:v>3.6406019646514094E-3</c:v>
                </c:pt>
                <c:pt idx="364">
                  <c:v>-8.9683417850963554E-3</c:v>
                </c:pt>
                <c:pt idx="365">
                  <c:v>-8.744326495557557E-3</c:v>
                </c:pt>
                <c:pt idx="366">
                  <c:v>8.9241466715629728E-3</c:v>
                </c:pt>
                <c:pt idx="367">
                  <c:v>3.7616494384859517E-3</c:v>
                </c:pt>
                <c:pt idx="368">
                  <c:v>1.6509761932757078E-2</c:v>
                </c:pt>
                <c:pt idx="369">
                  <c:v>-4.9821666889439988E-3</c:v>
                </c:pt>
                <c:pt idx="370">
                  <c:v>2.3032863383807643E-3</c:v>
                </c:pt>
                <c:pt idx="371">
                  <c:v>-3.0973337476197849E-3</c:v>
                </c:pt>
                <c:pt idx="372">
                  <c:v>-4.5099279185212239E-3</c:v>
                </c:pt>
                <c:pt idx="373">
                  <c:v>-2.1140917027276085E-3</c:v>
                </c:pt>
                <c:pt idx="374">
                  <c:v>5.2459231257512805E-3</c:v>
                </c:pt>
                <c:pt idx="375">
                  <c:v>-1.9670495256853299E-2</c:v>
                </c:pt>
                <c:pt idx="376">
                  <c:v>-2.2522076801300391E-3</c:v>
                </c:pt>
                <c:pt idx="377">
                  <c:v>1.0363168986115581E-2</c:v>
                </c:pt>
                <c:pt idx="378">
                  <c:v>-3.0490467971951266E-4</c:v>
                </c:pt>
                <c:pt idx="379">
                  <c:v>-2.4379217281119071E-3</c:v>
                </c:pt>
                <c:pt idx="380">
                  <c:v>7.3317289164959304E-3</c:v>
                </c:pt>
                <c:pt idx="381">
                  <c:v>-1.1625489583247236E-2</c:v>
                </c:pt>
                <c:pt idx="382">
                  <c:v>6.4440648371151396E-3</c:v>
                </c:pt>
                <c:pt idx="383">
                  <c:v>1.1483927973341797E-2</c:v>
                </c:pt>
                <c:pt idx="384">
                  <c:v>7.4342639456173188E-3</c:v>
                </c:pt>
                <c:pt idx="385">
                  <c:v>-4.8865164028345396E-3</c:v>
                </c:pt>
                <c:pt idx="386">
                  <c:v>6.4143006099881897E-3</c:v>
                </c:pt>
                <c:pt idx="387">
                  <c:v>6.8708482140763449E-3</c:v>
                </c:pt>
                <c:pt idx="388">
                  <c:v>-1.0186906719916343E-2</c:v>
                </c:pt>
                <c:pt idx="389">
                  <c:v>2.8981474008368526E-3</c:v>
                </c:pt>
                <c:pt idx="390">
                  <c:v>-2.9914532166556063E-4</c:v>
                </c:pt>
                <c:pt idx="391">
                  <c:v>-1.5945971155981518E-3</c:v>
                </c:pt>
                <c:pt idx="392">
                  <c:v>1.9938528840534529E-4</c:v>
                </c:pt>
                <c:pt idx="393">
                  <c:v>-1.047896961090883E-2</c:v>
                </c:pt>
                <c:pt idx="394">
                  <c:v>-8.7743551197830977E-3</c:v>
                </c:pt>
                <c:pt idx="395">
                  <c:v>7.5293072100164234E-3</c:v>
                </c:pt>
                <c:pt idx="396">
                  <c:v>7.1705923149470606E-3</c:v>
                </c:pt>
                <c:pt idx="397">
                  <c:v>1.1027098330815635E-3</c:v>
                </c:pt>
                <c:pt idx="398">
                  <c:v>3.7058881922958651E-3</c:v>
                </c:pt>
                <c:pt idx="399">
                  <c:v>-1.8960000294572297E-3</c:v>
                </c:pt>
                <c:pt idx="400">
                  <c:v>-2.1995169123486475E-3</c:v>
                </c:pt>
                <c:pt idx="401">
                  <c:v>7.214299550640949E-3</c:v>
                </c:pt>
                <c:pt idx="402">
                  <c:v>-1.4424651750990228E-2</c:v>
                </c:pt>
                <c:pt idx="403">
                  <c:v>-2.2205951896790265E-3</c:v>
                </c:pt>
                <c:pt idx="404">
                  <c:v>9.5089641158147015E-3</c:v>
                </c:pt>
                <c:pt idx="405">
                  <c:v>-7.8165771218073228E-3</c:v>
                </c:pt>
                <c:pt idx="406">
                  <c:v>-3.0296202328617679E-3</c:v>
                </c:pt>
                <c:pt idx="407">
                  <c:v>-2.3302221900437293E-3</c:v>
                </c:pt>
                <c:pt idx="408">
                  <c:v>3.3509132664489849E-3</c:v>
                </c:pt>
                <c:pt idx="409">
                  <c:v>1.0727602006978653E-2</c:v>
                </c:pt>
                <c:pt idx="410">
                  <c:v>-5.0062341650705632E-3</c:v>
                </c:pt>
                <c:pt idx="411">
                  <c:v>-6.0383002824704725E-4</c:v>
                </c:pt>
                <c:pt idx="412">
                  <c:v>-5.236266680395887E-3</c:v>
                </c:pt>
                <c:pt idx="413">
                  <c:v>-2.5295764945298557E-2</c:v>
                </c:pt>
                <c:pt idx="414">
                  <c:v>-2.8673162450148719E-2</c:v>
                </c:pt>
                <c:pt idx="415">
                  <c:v>-2.2516822461806266E-2</c:v>
                </c:pt>
                <c:pt idx="416">
                  <c:v>4.8275236411218218E-2</c:v>
                </c:pt>
                <c:pt idx="417">
                  <c:v>1.1670769048097751E-2</c:v>
                </c:pt>
                <c:pt idx="418">
                  <c:v>-1.0912515886746936E-2</c:v>
                </c:pt>
                <c:pt idx="419">
                  <c:v>-1.2503798785486516E-2</c:v>
                </c:pt>
                <c:pt idx="420">
                  <c:v>-2.0110913198848248E-2</c:v>
                </c:pt>
                <c:pt idx="421">
                  <c:v>1.3682410200255585E-2</c:v>
                </c:pt>
                <c:pt idx="422">
                  <c:v>-7.6060052948677031E-3</c:v>
                </c:pt>
                <c:pt idx="423">
                  <c:v>-1.4356538887726191E-2</c:v>
                </c:pt>
                <c:pt idx="424">
                  <c:v>2.8803205812540516E-2</c:v>
                </c:pt>
                <c:pt idx="425">
                  <c:v>-1.8309489490186331E-2</c:v>
                </c:pt>
                <c:pt idx="426">
                  <c:v>5.4217203824855455E-3</c:v>
                </c:pt>
                <c:pt idx="427">
                  <c:v>2.2647830973007341E-3</c:v>
                </c:pt>
                <c:pt idx="428">
                  <c:v>4.1969538184188013E-3</c:v>
                </c:pt>
                <c:pt idx="429">
                  <c:v>1.1572873158317619E-2</c:v>
                </c:pt>
                <c:pt idx="430">
                  <c:v>2.224477770937329E-3</c:v>
                </c:pt>
                <c:pt idx="431">
                  <c:v>2.4307786914393218E-3</c:v>
                </c:pt>
                <c:pt idx="432">
                  <c:v>-1.5288698521975241E-2</c:v>
                </c:pt>
                <c:pt idx="433">
                  <c:v>-2.7839380624566424E-3</c:v>
                </c:pt>
                <c:pt idx="434">
                  <c:v>1.1813135066050951E-3</c:v>
                </c:pt>
                <c:pt idx="435">
                  <c:v>-2.6812517324557488E-3</c:v>
                </c:pt>
                <c:pt idx="436">
                  <c:v>-5.4843861730075579E-3</c:v>
                </c:pt>
                <c:pt idx="437">
                  <c:v>-1.6003518197682129E-2</c:v>
                </c:pt>
                <c:pt idx="438">
                  <c:v>4.0657155633159895E-3</c:v>
                </c:pt>
                <c:pt idx="439">
                  <c:v>1.8277443278615829E-2</c:v>
                </c:pt>
                <c:pt idx="440">
                  <c:v>3.3318537184040009E-3</c:v>
                </c:pt>
                <c:pt idx="441">
                  <c:v>-1.9281570710327147E-3</c:v>
                </c:pt>
                <c:pt idx="442">
                  <c:v>8.1570573688617681E-3</c:v>
                </c:pt>
                <c:pt idx="443">
                  <c:v>8.8363496835417565E-3</c:v>
                </c:pt>
                <c:pt idx="444">
                  <c:v>-1.4141003500059495E-2</c:v>
                </c:pt>
                <c:pt idx="445">
                  <c:v>1.6698931941541074E-2</c:v>
                </c:pt>
                <c:pt idx="446">
                  <c:v>1.0528923637598442E-3</c:v>
                </c:pt>
                <c:pt idx="447">
                  <c:v>3.0500672480146748E-3</c:v>
                </c:pt>
                <c:pt idx="448">
                  <c:v>6.5007735615200766E-3</c:v>
                </c:pt>
                <c:pt idx="449">
                  <c:v>-5.6253820529662E-3</c:v>
                </c:pt>
                <c:pt idx="450">
                  <c:v>-9.6387629251498148E-3</c:v>
                </c:pt>
                <c:pt idx="451">
                  <c:v>2.7716067659524099E-2</c:v>
                </c:pt>
                <c:pt idx="452">
                  <c:v>1.1219882590815451E-2</c:v>
                </c:pt>
                <c:pt idx="453">
                  <c:v>-3.0537705792452025E-3</c:v>
                </c:pt>
                <c:pt idx="454">
                  <c:v>-3.5734625326656563E-3</c:v>
                </c:pt>
                <c:pt idx="455">
                  <c:v>4.0958847608609634E-4</c:v>
                </c:pt>
                <c:pt idx="456">
                  <c:v>1.9461587669351462E-2</c:v>
                </c:pt>
                <c:pt idx="457">
                  <c:v>7.8364252629744297E-3</c:v>
                </c:pt>
                <c:pt idx="458">
                  <c:v>-3.6884680999974355E-3</c:v>
                </c:pt>
                <c:pt idx="459">
                  <c:v>2.5016005864391365E-3</c:v>
                </c:pt>
                <c:pt idx="460">
                  <c:v>2.894217833819704E-3</c:v>
                </c:pt>
                <c:pt idx="461">
                  <c:v>8.8578003569836465E-3</c:v>
                </c:pt>
                <c:pt idx="462">
                  <c:v>-3.3540658640106107E-3</c:v>
                </c:pt>
                <c:pt idx="463">
                  <c:v>1.1283816251890335E-2</c:v>
                </c:pt>
                <c:pt idx="464">
                  <c:v>-2.0554902238434838E-3</c:v>
                </c:pt>
                <c:pt idx="465">
                  <c:v>-1.9620679688931366E-4</c:v>
                </c:pt>
                <c:pt idx="466">
                  <c:v>3.8258209727932133E-3</c:v>
                </c:pt>
                <c:pt idx="467">
                  <c:v>-4.0065418032036743E-3</c:v>
                </c:pt>
                <c:pt idx="468">
                  <c:v>-1.0596638812812123E-2</c:v>
                </c:pt>
                <c:pt idx="469">
                  <c:v>6.0493417617456793E-3</c:v>
                </c:pt>
                <c:pt idx="470">
                  <c:v>4.0412085450958922E-3</c:v>
                </c:pt>
                <c:pt idx="471">
                  <c:v>-1.5609687160385315E-2</c:v>
                </c:pt>
                <c:pt idx="472">
                  <c:v>-3.8895277254535373E-3</c:v>
                </c:pt>
                <c:pt idx="473">
                  <c:v>1.3416215462470613E-2</c:v>
                </c:pt>
                <c:pt idx="474">
                  <c:v>2.7662239434951262E-3</c:v>
                </c:pt>
                <c:pt idx="475">
                  <c:v>1.1527192292640936E-2</c:v>
                </c:pt>
                <c:pt idx="476">
                  <c:v>-1.7533086084379331E-3</c:v>
                </c:pt>
                <c:pt idx="477">
                  <c:v>7.2735087641918796E-3</c:v>
                </c:pt>
                <c:pt idx="478">
                  <c:v>2.8296122565380239E-3</c:v>
                </c:pt>
                <c:pt idx="479">
                  <c:v>-7.102889374790795E-3</c:v>
                </c:pt>
                <c:pt idx="480">
                  <c:v>-7.8410234233481811E-4</c:v>
                </c:pt>
                <c:pt idx="481">
                  <c:v>4.0213569841542852E-3</c:v>
                </c:pt>
                <c:pt idx="482">
                  <c:v>-1.1038537601368513E-2</c:v>
                </c:pt>
                <c:pt idx="483">
                  <c:v>1.1062829463322982E-2</c:v>
                </c:pt>
                <c:pt idx="484">
                  <c:v>-3.0286965746141037E-3</c:v>
                </c:pt>
                <c:pt idx="485">
                  <c:v>-1.2347088639471249E-2</c:v>
                </c:pt>
                <c:pt idx="486">
                  <c:v>2.1430981905009912E-2</c:v>
                </c:pt>
                <c:pt idx="487">
                  <c:v>3.5939622042331443E-3</c:v>
                </c:pt>
                <c:pt idx="488">
                  <c:v>-8.7108766824149954E-3</c:v>
                </c:pt>
                <c:pt idx="489">
                  <c:v>-2.635993066686423E-3</c:v>
                </c:pt>
                <c:pt idx="490">
                  <c:v>4.7968678132500409E-3</c:v>
                </c:pt>
                <c:pt idx="491">
                  <c:v>-9.3530769034770051E-3</c:v>
                </c:pt>
                <c:pt idx="492">
                  <c:v>4.6223423053865049E-3</c:v>
                </c:pt>
                <c:pt idx="493">
                  <c:v>1.9382960871725211E-2</c:v>
                </c:pt>
                <c:pt idx="494">
                  <c:v>1.0755975748928259E-2</c:v>
                </c:pt>
                <c:pt idx="495">
                  <c:v>-1.52971812623301E-2</c:v>
                </c:pt>
                <c:pt idx="496">
                  <c:v>-1.6306087665515823E-2</c:v>
                </c:pt>
                <c:pt idx="497">
                  <c:v>-3.6293965642666694E-3</c:v>
                </c:pt>
                <c:pt idx="498">
                  <c:v>1.1124559945702186E-2</c:v>
                </c:pt>
                <c:pt idx="499">
                  <c:v>7.5940731972989851E-3</c:v>
                </c:pt>
                <c:pt idx="500">
                  <c:v>2.2223182325566979E-3</c:v>
                </c:pt>
                <c:pt idx="501">
                  <c:v>-4.8207032519728714E-3</c:v>
                </c:pt>
                <c:pt idx="502">
                  <c:v>7.8471450656263757E-3</c:v>
                </c:pt>
                <c:pt idx="503">
                  <c:v>-2.4031217793026552E-3</c:v>
                </c:pt>
                <c:pt idx="504">
                  <c:v>-1.0214095946364956E-2</c:v>
                </c:pt>
                <c:pt idx="505">
                  <c:v>-2.1806674183351013E-2</c:v>
                </c:pt>
                <c:pt idx="506">
                  <c:v>4.1800578056163827E-3</c:v>
                </c:pt>
                <c:pt idx="507">
                  <c:v>-5.0545011507047285E-3</c:v>
                </c:pt>
                <c:pt idx="508">
                  <c:v>-1.1654607350263552E-2</c:v>
                </c:pt>
                <c:pt idx="509">
                  <c:v>-1.0683131882615174E-2</c:v>
                </c:pt>
                <c:pt idx="510">
                  <c:v>-6.0106982291548323E-3</c:v>
                </c:pt>
                <c:pt idx="511">
                  <c:v>6.8667774926899593E-3</c:v>
                </c:pt>
                <c:pt idx="512">
                  <c:v>-1.2418667593371461E-2</c:v>
                </c:pt>
                <c:pt idx="513">
                  <c:v>1.9274594919754421E-2</c:v>
                </c:pt>
                <c:pt idx="514">
                  <c:v>-1.9112069428406871E-2</c:v>
                </c:pt>
                <c:pt idx="515">
                  <c:v>5.1545835978582481E-3</c:v>
                </c:pt>
                <c:pt idx="516">
                  <c:v>-1.7948531780012218E-2</c:v>
                </c:pt>
                <c:pt idx="517">
                  <c:v>1.9840054606084169E-3</c:v>
                </c:pt>
                <c:pt idx="518">
                  <c:v>8.4429032954648122E-3</c:v>
                </c:pt>
                <c:pt idx="519">
                  <c:v>-3.6177567061692665E-3</c:v>
                </c:pt>
                <c:pt idx="520">
                  <c:v>4.9585397359222315E-2</c:v>
                </c:pt>
                <c:pt idx="521">
                  <c:v>9.6856109374041047E-3</c:v>
                </c:pt>
                <c:pt idx="522">
                  <c:v>1.0767028587438116E-3</c:v>
                </c:pt>
                <c:pt idx="523">
                  <c:v>2.121810299835241E-2</c:v>
                </c:pt>
                <c:pt idx="524">
                  <c:v>-6.6992422607712178E-4</c:v>
                </c:pt>
                <c:pt idx="525">
                  <c:v>-9.1983051332403011E-3</c:v>
                </c:pt>
                <c:pt idx="526">
                  <c:v>7.0594814021041358E-3</c:v>
                </c:pt>
                <c:pt idx="527">
                  <c:v>-2.30452712156349E-3</c:v>
                </c:pt>
                <c:pt idx="528">
                  <c:v>-3.2338965996337912E-2</c:v>
                </c:pt>
                <c:pt idx="529">
                  <c:v>1.4521616943600355E-2</c:v>
                </c:pt>
                <c:pt idx="530">
                  <c:v>-2.9426169026718237E-4</c:v>
                </c:pt>
                <c:pt idx="531">
                  <c:v>-2.3533751115776508E-3</c:v>
                </c:pt>
                <c:pt idx="532">
                  <c:v>-2.9514021471210757E-4</c:v>
                </c:pt>
                <c:pt idx="533">
                  <c:v>1.1801408573947536E-3</c:v>
                </c:pt>
                <c:pt idx="534">
                  <c:v>4.9103912090400059E-3</c:v>
                </c:pt>
                <c:pt idx="535">
                  <c:v>1.7593939529005574E-3</c:v>
                </c:pt>
                <c:pt idx="536">
                  <c:v>1.6975474321523146E-2</c:v>
                </c:pt>
                <c:pt idx="537">
                  <c:v>6.4744297331487642E-3</c:v>
                </c:pt>
                <c:pt idx="538">
                  <c:v>5.6638500512827643E-3</c:v>
                </c:pt>
                <c:pt idx="539">
                  <c:v>-6.3958347597939521E-3</c:v>
                </c:pt>
                <c:pt idx="540">
                  <c:v>8.4549459546864238E-3</c:v>
                </c:pt>
                <c:pt idx="541">
                  <c:v>1.352887372034157E-2</c:v>
                </c:pt>
                <c:pt idx="542">
                  <c:v>-5.6403434660074166E-3</c:v>
                </c:pt>
                <c:pt idx="543">
                  <c:v>-5.3882454493879295E-3</c:v>
                </c:pt>
                <c:pt idx="544">
                  <c:v>1.9104590489815321E-2</c:v>
                </c:pt>
                <c:pt idx="545">
                  <c:v>-1.6788211305407879E-3</c:v>
                </c:pt>
                <c:pt idx="546">
                  <c:v>-3.6431618457193628E-3</c:v>
                </c:pt>
                <c:pt idx="547">
                  <c:v>-1.40672340195432E-3</c:v>
                </c:pt>
                <c:pt idx="548">
                  <c:v>2.2533914646032465E-3</c:v>
                </c:pt>
                <c:pt idx="549">
                  <c:v>-4.871678783070349E-3</c:v>
                </c:pt>
                <c:pt idx="550">
                  <c:v>5.8367502867214338E-3</c:v>
                </c:pt>
                <c:pt idx="551">
                  <c:v>2.8083414169550436E-3</c:v>
                </c:pt>
                <c:pt idx="552">
                  <c:v>5.3200194107402661E-3</c:v>
                </c:pt>
                <c:pt idx="553">
                  <c:v>-4.6406079508589884E-4</c:v>
                </c:pt>
                <c:pt idx="554">
                  <c:v>9.2863258008815035E-4</c:v>
                </c:pt>
                <c:pt idx="555">
                  <c:v>-3.2477643666202951E-3</c:v>
                </c:pt>
                <c:pt idx="556">
                  <c:v>-6.2379678024324656E-3</c:v>
                </c:pt>
                <c:pt idx="557">
                  <c:v>7.120257756557162E-3</c:v>
                </c:pt>
                <c:pt idx="558">
                  <c:v>-2.0466649977296551E-3</c:v>
                </c:pt>
                <c:pt idx="559">
                  <c:v>9.3210581860906131E-4</c:v>
                </c:pt>
                <c:pt idx="560">
                  <c:v>1.0430287842927514E-2</c:v>
                </c:pt>
                <c:pt idx="561">
                  <c:v>-1.7510818096256626E-3</c:v>
                </c:pt>
                <c:pt idx="562">
                  <c:v>-7.3877528448009497E-4</c:v>
                </c:pt>
                <c:pt idx="563">
                  <c:v>8.4082397449160295E-3</c:v>
                </c:pt>
                <c:pt idx="564">
                  <c:v>-1.4660655526293417E-3</c:v>
                </c:pt>
                <c:pt idx="565">
                  <c:v>-7.1573172037383307E-3</c:v>
                </c:pt>
                <c:pt idx="566">
                  <c:v>9.1496752368846468E-3</c:v>
                </c:pt>
                <c:pt idx="567">
                  <c:v>-5.4951106705229636E-3</c:v>
                </c:pt>
                <c:pt idx="568">
                  <c:v>3.315452128922718E-3</c:v>
                </c:pt>
                <c:pt idx="569">
                  <c:v>4.3138306513655937E-3</c:v>
                </c:pt>
                <c:pt idx="570">
                  <c:v>-1.3706732346416021E-3</c:v>
                </c:pt>
                <c:pt idx="571">
                  <c:v>-1.5559976897481806E-3</c:v>
                </c:pt>
                <c:pt idx="572">
                  <c:v>-1.1914048645829641E-3</c:v>
                </c:pt>
                <c:pt idx="573">
                  <c:v>5.7815608360533973E-3</c:v>
                </c:pt>
                <c:pt idx="574">
                  <c:v>2.4632490291217873E-3</c:v>
                </c:pt>
                <c:pt idx="575">
                  <c:v>-2.7310153570033775E-4</c:v>
                </c:pt>
                <c:pt idx="576">
                  <c:v>3.0953309150313062E-3</c:v>
                </c:pt>
                <c:pt idx="577">
                  <c:v>6.8072115739711819E-3</c:v>
                </c:pt>
                <c:pt idx="578">
                  <c:v>1.5775724887380663E-2</c:v>
                </c:pt>
                <c:pt idx="579">
                  <c:v>7.9871216663471249E-3</c:v>
                </c:pt>
                <c:pt idx="580">
                  <c:v>-8.8197664619545714E-5</c:v>
                </c:pt>
                <c:pt idx="581">
                  <c:v>-2.2010690872908546E-3</c:v>
                </c:pt>
                <c:pt idx="582">
                  <c:v>1.6766873825021433E-3</c:v>
                </c:pt>
                <c:pt idx="583">
                  <c:v>-5.2858126060383601E-3</c:v>
                </c:pt>
                <c:pt idx="584">
                  <c:v>-1.2400869297905937E-3</c:v>
                </c:pt>
                <c:pt idx="585">
                  <c:v>-2.5713308385750858E-3</c:v>
                </c:pt>
                <c:pt idx="586">
                  <c:v>-3.5564498147300939E-3</c:v>
                </c:pt>
                <c:pt idx="587">
                  <c:v>5.9779655491996762E-3</c:v>
                </c:pt>
                <c:pt idx="588">
                  <c:v>-5.3207646790712053E-4</c:v>
                </c:pt>
                <c:pt idx="589">
                  <c:v>-4.1707377513762233E-3</c:v>
                </c:pt>
                <c:pt idx="590">
                  <c:v>5.881075611433432E-3</c:v>
                </c:pt>
                <c:pt idx="591">
                  <c:v>-1.2402421849422914E-3</c:v>
                </c:pt>
                <c:pt idx="592">
                  <c:v>8.6926945744988538E-3</c:v>
                </c:pt>
                <c:pt idx="593">
                  <c:v>8.3536888820688257E-3</c:v>
                </c:pt>
                <c:pt idx="594">
                  <c:v>-2.6160959580483183E-3</c:v>
                </c:pt>
                <c:pt idx="595">
                  <c:v>-1.2240843391547076E-3</c:v>
                </c:pt>
                <c:pt idx="596">
                  <c:v>-5.8654500260083581E-3</c:v>
                </c:pt>
                <c:pt idx="597">
                  <c:v>7.7496161131257561E-3</c:v>
                </c:pt>
                <c:pt idx="598">
                  <c:v>-5.3306275348362301E-3</c:v>
                </c:pt>
                <c:pt idx="599">
                  <c:v>-2.1082861380143062E-3</c:v>
                </c:pt>
                <c:pt idx="600">
                  <c:v>-6.5147419378253054E-3</c:v>
                </c:pt>
                <c:pt idx="601">
                  <c:v>5.2655919010579288E-3</c:v>
                </c:pt>
                <c:pt idx="602">
                  <c:v>-4.2613876953711575E-3</c:v>
                </c:pt>
                <c:pt idx="603">
                  <c:v>4.7254402159731474E-3</c:v>
                </c:pt>
                <c:pt idx="604">
                  <c:v>5.8568447801616349E-3</c:v>
                </c:pt>
                <c:pt idx="605">
                  <c:v>-3.9701282820578838E-3</c:v>
                </c:pt>
                <c:pt idx="606">
                  <c:v>1.4171913941951016E-3</c:v>
                </c:pt>
                <c:pt idx="607">
                  <c:v>-3.2725515957237401E-3</c:v>
                </c:pt>
                <c:pt idx="608">
                  <c:v>7.984243615606247E-4</c:v>
                </c:pt>
                <c:pt idx="609">
                  <c:v>1.516214613894766E-2</c:v>
                </c:pt>
                <c:pt idx="610">
                  <c:v>2.3584381639640173E-3</c:v>
                </c:pt>
                <c:pt idx="611">
                  <c:v>8.801047736673534E-3</c:v>
                </c:pt>
                <c:pt idx="612">
                  <c:v>-3.454380495151248E-4</c:v>
                </c:pt>
                <c:pt idx="613">
                  <c:v>6.0491569693515101E-4</c:v>
                </c:pt>
                <c:pt idx="614">
                  <c:v>1.0362747106100936E-2</c:v>
                </c:pt>
                <c:pt idx="615">
                  <c:v>8.532618083282288E-5</c:v>
                </c:pt>
                <c:pt idx="616">
                  <c:v>-1.8802245545811646E-3</c:v>
                </c:pt>
                <c:pt idx="617">
                  <c:v>2.8255292644663787E-3</c:v>
                </c:pt>
                <c:pt idx="618">
                  <c:v>-6.0620820025019829E-3</c:v>
                </c:pt>
                <c:pt idx="619">
                  <c:v>1.9759999739456312E-3</c:v>
                </c:pt>
                <c:pt idx="620">
                  <c:v>-9.9452452448243519E-3</c:v>
                </c:pt>
                <c:pt idx="621">
                  <c:v>9.1789169938679433E-3</c:v>
                </c:pt>
                <c:pt idx="622">
                  <c:v>-3.0890833328199897E-3</c:v>
                </c:pt>
                <c:pt idx="623">
                  <c:v>2.4101436269092632E-3</c:v>
                </c:pt>
                <c:pt idx="624">
                  <c:v>7.8995876530988645E-3</c:v>
                </c:pt>
                <c:pt idx="625">
                  <c:v>-1.4908979911171375E-2</c:v>
                </c:pt>
                <c:pt idx="626">
                  <c:v>7.9566953984814299E-3</c:v>
                </c:pt>
                <c:pt idx="627">
                  <c:v>1.441456440037818E-2</c:v>
                </c:pt>
                <c:pt idx="628">
                  <c:v>9.3037398297286158E-3</c:v>
                </c:pt>
                <c:pt idx="629">
                  <c:v>1.6508698497168559E-2</c:v>
                </c:pt>
                <c:pt idx="630">
                  <c:v>-8.2301449793989744E-5</c:v>
                </c:pt>
                <c:pt idx="631">
                  <c:v>8.0797273574114634E-3</c:v>
                </c:pt>
                <c:pt idx="632">
                  <c:v>3.0262766621746698E-3</c:v>
                </c:pt>
                <c:pt idx="633">
                  <c:v>-1.0598837140483274E-3</c:v>
                </c:pt>
                <c:pt idx="634">
                  <c:v>2.7751028654420268E-3</c:v>
                </c:pt>
                <c:pt idx="635">
                  <c:v>6.5120929511351374E-4</c:v>
                </c:pt>
                <c:pt idx="636">
                  <c:v>-8.1677733469015E-5</c:v>
                </c:pt>
                <c:pt idx="637">
                  <c:v>6.5106749230199427E-4</c:v>
                </c:pt>
                <c:pt idx="638">
                  <c:v>1.4635360976553936E-3</c:v>
                </c:pt>
                <c:pt idx="639">
                  <c:v>-1.461397289968509E-3</c:v>
                </c:pt>
                <c:pt idx="640">
                  <c:v>1.1382539296676307E-3</c:v>
                </c:pt>
                <c:pt idx="641">
                  <c:v>1.7135021449974423E-2</c:v>
                </c:pt>
                <c:pt idx="642">
                  <c:v>-8.7807330171587553E-4</c:v>
                </c:pt>
                <c:pt idx="643">
                  <c:v>7.962935486721918E-5</c:v>
                </c:pt>
                <c:pt idx="644">
                  <c:v>-9.5885731866550883E-4</c:v>
                </c:pt>
                <c:pt idx="645">
                  <c:v>-1.1195481742393596E-3</c:v>
                </c:pt>
                <c:pt idx="646">
                  <c:v>2.0816562971959413E-3</c:v>
                </c:pt>
                <c:pt idx="647">
                  <c:v>-3.0362577292615401E-3</c:v>
                </c:pt>
                <c:pt idx="648">
                  <c:v>-2.4847111905757255E-3</c:v>
                </c:pt>
                <c:pt idx="649">
                  <c:v>6.1868452762778511E-3</c:v>
                </c:pt>
                <c:pt idx="650">
                  <c:v>1.3574531070265228E-3</c:v>
                </c:pt>
                <c:pt idx="651">
                  <c:v>-4.3858954463147602E-3</c:v>
                </c:pt>
                <c:pt idx="652">
                  <c:v>-7.6092895301023318E-3</c:v>
                </c:pt>
                <c:pt idx="653">
                  <c:v>-3.2269234307488016E-4</c:v>
                </c:pt>
                <c:pt idx="654">
                  <c:v>3.067652942371274E-3</c:v>
                </c:pt>
                <c:pt idx="655">
                  <c:v>-4.7485772744748017E-3</c:v>
                </c:pt>
                <c:pt idx="656">
                  <c:v>-1.779108169683626E-3</c:v>
                </c:pt>
                <c:pt idx="657">
                  <c:v>-5.6733739185810988E-4</c:v>
                </c:pt>
                <c:pt idx="658">
                  <c:v>3.3234929379789674E-3</c:v>
                </c:pt>
                <c:pt idx="659">
                  <c:v>-4.4434294629138961E-3</c:v>
                </c:pt>
                <c:pt idx="660">
                  <c:v>-7.385256305151606E-3</c:v>
                </c:pt>
                <c:pt idx="661">
                  <c:v>-1.6188257127223011E-2</c:v>
                </c:pt>
                <c:pt idx="662">
                  <c:v>8.1441869547528249E-3</c:v>
                </c:pt>
                <c:pt idx="663">
                  <c:v>-4.8635705301150259E-3</c:v>
                </c:pt>
                <c:pt idx="664">
                  <c:v>-8.1045550083385754E-8</c:v>
                </c:pt>
                <c:pt idx="665">
                  <c:v>-6.5877475428885845E-3</c:v>
                </c:pt>
                <c:pt idx="666">
                  <c:v>2.6021409277265537E-3</c:v>
                </c:pt>
                <c:pt idx="667">
                  <c:v>-6.1118262515174838E-3</c:v>
                </c:pt>
                <c:pt idx="668">
                  <c:v>-1.1792280856276806E-3</c:v>
                </c:pt>
                <c:pt idx="669">
                  <c:v>3.963895254581986E-3</c:v>
                </c:pt>
                <c:pt idx="670">
                  <c:v>7.3924154032280285E-3</c:v>
                </c:pt>
                <c:pt idx="671">
                  <c:v>-3.7523282235629057E-3</c:v>
                </c:pt>
                <c:pt idx="672">
                  <c:v>-1.0881687925210141E-3</c:v>
                </c:pt>
                <c:pt idx="673">
                  <c:v>-2.1789323459534427E-3</c:v>
                </c:pt>
                <c:pt idx="674">
                  <c:v>2.0156507032230322E-3</c:v>
                </c:pt>
                <c:pt idx="675">
                  <c:v>3.6037086487358504E-3</c:v>
                </c:pt>
                <c:pt idx="676">
                  <c:v>-1.169291049088531E-3</c:v>
                </c:pt>
                <c:pt idx="677">
                  <c:v>-1.1701215727306382E-3</c:v>
                </c:pt>
                <c:pt idx="678">
                  <c:v>-1.0379255144444816E-2</c:v>
                </c:pt>
                <c:pt idx="679">
                  <c:v>7.8659287649485501E-3</c:v>
                </c:pt>
                <c:pt idx="680">
                  <c:v>-1.3007744814704514E-2</c:v>
                </c:pt>
                <c:pt idx="681">
                  <c:v>2.1258778376219384E-3</c:v>
                </c:pt>
                <c:pt idx="682">
                  <c:v>6.5331102486540027E-3</c:v>
                </c:pt>
                <c:pt idx="683">
                  <c:v>-3.2034728954803337E-3</c:v>
                </c:pt>
                <c:pt idx="684">
                  <c:v>-4.9892087425571574E-3</c:v>
                </c:pt>
                <c:pt idx="685">
                  <c:v>2.4646449928242831E-3</c:v>
                </c:pt>
                <c:pt idx="686">
                  <c:v>8.1389787371806827E-3</c:v>
                </c:pt>
                <c:pt idx="687">
                  <c:v>4.6254057630688147E-3</c:v>
                </c:pt>
                <c:pt idx="688">
                  <c:v>-5.4411375684781721E-3</c:v>
                </c:pt>
                <c:pt idx="689">
                  <c:v>-8.6692901757922641E-3</c:v>
                </c:pt>
                <c:pt idx="690">
                  <c:v>1.2226192282993221E-2</c:v>
                </c:pt>
                <c:pt idx="691">
                  <c:v>1.4256056796293037E-3</c:v>
                </c:pt>
                <c:pt idx="692">
                  <c:v>-1.7756574530859867E-2</c:v>
                </c:pt>
                <c:pt idx="693">
                  <c:v>7.3333583690847271E-3</c:v>
                </c:pt>
                <c:pt idx="694">
                  <c:v>5.7564595288206793E-3</c:v>
                </c:pt>
                <c:pt idx="695">
                  <c:v>8.4175013596048684E-5</c:v>
                </c:pt>
                <c:pt idx="696">
                  <c:v>3.0299329660522299E-3</c:v>
                </c:pt>
                <c:pt idx="697">
                  <c:v>-3.6081861297482575E-3</c:v>
                </c:pt>
                <c:pt idx="698">
                  <c:v>4.1261688138919742E-3</c:v>
                </c:pt>
                <c:pt idx="699">
                  <c:v>4.6964870738021598E-3</c:v>
                </c:pt>
                <c:pt idx="700">
                  <c:v>-1.8029881616811384E-2</c:v>
                </c:pt>
                <c:pt idx="701">
                  <c:v>2.8051334427371616E-3</c:v>
                </c:pt>
                <c:pt idx="702">
                  <c:v>2.4580141048209819E-3</c:v>
                </c:pt>
                <c:pt idx="703">
                  <c:v>-5.9185565737528631E-3</c:v>
                </c:pt>
                <c:pt idx="704">
                  <c:v>7.9102804959089029E-3</c:v>
                </c:pt>
                <c:pt idx="705">
                  <c:v>-2.5993557327809065E-2</c:v>
                </c:pt>
                <c:pt idx="706">
                  <c:v>-7.1051586704871522E-3</c:v>
                </c:pt>
                <c:pt idx="707">
                  <c:v>2.4436555115345195E-3</c:v>
                </c:pt>
                <c:pt idx="708">
                  <c:v>-1.2448780640925656E-2</c:v>
                </c:pt>
                <c:pt idx="709">
                  <c:v>1.4982429380040378E-3</c:v>
                </c:pt>
                <c:pt idx="710">
                  <c:v>3.0809398333086378E-3</c:v>
                </c:pt>
                <c:pt idx="711">
                  <c:v>5.2647826700724645E-3</c:v>
                </c:pt>
                <c:pt idx="712">
                  <c:v>9.9514390137131481E-3</c:v>
                </c:pt>
                <c:pt idx="713">
                  <c:v>-3.1981496135088106E-3</c:v>
                </c:pt>
                <c:pt idx="714">
                  <c:v>5.7227856563041683E-3</c:v>
                </c:pt>
                <c:pt idx="715">
                  <c:v>-5.603843116482805E-3</c:v>
                </c:pt>
                <c:pt idx="716">
                  <c:v>-4.1617764283031575E-3</c:v>
                </c:pt>
                <c:pt idx="717">
                  <c:v>1.4801332209804605E-3</c:v>
                </c:pt>
                <c:pt idx="718">
                  <c:v>6.9537027202254127E-4</c:v>
                </c:pt>
                <c:pt idx="719">
                  <c:v>1.3465491022288298E-2</c:v>
                </c:pt>
                <c:pt idx="720">
                  <c:v>3.3429830295200426E-3</c:v>
                </c:pt>
                <c:pt idx="721">
                  <c:v>2.785129087952614E-2</c:v>
                </c:pt>
                <c:pt idx="722">
                  <c:v>-6.3999096039994074E-3</c:v>
                </c:pt>
                <c:pt idx="723">
                  <c:v>-8.9510832433638155E-3</c:v>
                </c:pt>
                <c:pt idx="724">
                  <c:v>-1.5784712270902519E-2</c:v>
                </c:pt>
                <c:pt idx="725">
                  <c:v>-2.4012912578573876E-3</c:v>
                </c:pt>
                <c:pt idx="726">
                  <c:v>3.4375095532063226E-4</c:v>
                </c:pt>
                <c:pt idx="727">
                  <c:v>1.8049258862716463E-3</c:v>
                </c:pt>
                <c:pt idx="728">
                  <c:v>-3.5415569616990797E-3</c:v>
                </c:pt>
                <c:pt idx="729">
                  <c:v>-3.1206971549045631E-3</c:v>
                </c:pt>
                <c:pt idx="730">
                  <c:v>-1.9652164851939432E-2</c:v>
                </c:pt>
                <c:pt idx="731">
                  <c:v>2.9268811804774521E-3</c:v>
                </c:pt>
                <c:pt idx="732">
                  <c:v>9.3747940555511979E-3</c:v>
                </c:pt>
                <c:pt idx="733">
                  <c:v>-8.761776368429789E-3</c:v>
                </c:pt>
                <c:pt idx="734">
                  <c:v>-5.745702286849055E-3</c:v>
                </c:pt>
                <c:pt idx="735">
                  <c:v>-1.0490895092218294E-2</c:v>
                </c:pt>
                <c:pt idx="736">
                  <c:v>7.1896736240701015E-4</c:v>
                </c:pt>
                <c:pt idx="737">
                  <c:v>5.2072870842944791E-3</c:v>
                </c:pt>
                <c:pt idx="738">
                  <c:v>-1.7832932514431123E-4</c:v>
                </c:pt>
                <c:pt idx="739">
                  <c:v>1.0718158897501963E-3</c:v>
                </c:pt>
                <c:pt idx="740">
                  <c:v>-8.566778637091356E-3</c:v>
                </c:pt>
                <c:pt idx="741">
                  <c:v>-9.9003233438818886E-4</c:v>
                </c:pt>
                <c:pt idx="742">
                  <c:v>1.1442344314957021E-2</c:v>
                </c:pt>
                <c:pt idx="743">
                  <c:v>2.7614507857022141E-2</c:v>
                </c:pt>
                <c:pt idx="744">
                  <c:v>4.5941848047030553E-3</c:v>
                </c:pt>
                <c:pt idx="745">
                  <c:v>-7.7658663435523382E-3</c:v>
                </c:pt>
                <c:pt idx="746">
                  <c:v>7.826647038370483E-3</c:v>
                </c:pt>
                <c:pt idx="747">
                  <c:v>-8.609931100557835E-5</c:v>
                </c:pt>
                <c:pt idx="748">
                  <c:v>1.2079930113407429E-3</c:v>
                </c:pt>
                <c:pt idx="749">
                  <c:v>-3.1029448098288032E-3</c:v>
                </c:pt>
                <c:pt idx="750">
                  <c:v>-3.0260925885752621E-3</c:v>
                </c:pt>
                <c:pt idx="751">
                  <c:v>1.1275158858333404E-3</c:v>
                </c:pt>
                <c:pt idx="752">
                  <c:v>4.5044092629100158E-3</c:v>
                </c:pt>
                <c:pt idx="753">
                  <c:v>-4.3112106647410082E-4</c:v>
                </c:pt>
                <c:pt idx="754">
                  <c:v>-6.9880791988138546E-3</c:v>
                </c:pt>
                <c:pt idx="755">
                  <c:v>3.388309658178869E-3</c:v>
                </c:pt>
                <c:pt idx="756">
                  <c:v>-2.4243118183007255E-3</c:v>
                </c:pt>
                <c:pt idx="757">
                  <c:v>5.4680309328773566E-3</c:v>
                </c:pt>
                <c:pt idx="758">
                  <c:v>-1.6401446021957074E-3</c:v>
                </c:pt>
                <c:pt idx="759">
                  <c:v>1.0462576609262191E-2</c:v>
                </c:pt>
                <c:pt idx="760">
                  <c:v>-4.7919363866927049E-3</c:v>
                </c:pt>
                <c:pt idx="761">
                  <c:v>-1.7183013294038509E-4</c:v>
                </c:pt>
                <c:pt idx="762">
                  <c:v>-1.0322163458223569E-3</c:v>
                </c:pt>
                <c:pt idx="763">
                  <c:v>-1.2310753709153814E-2</c:v>
                </c:pt>
                <c:pt idx="764">
                  <c:v>-9.5878198648344422E-4</c:v>
                </c:pt>
                <c:pt idx="765">
                  <c:v>-1.7411713109203843E-4</c:v>
                </c:pt>
                <c:pt idx="766">
                  <c:v>2.3558283391885062E-3</c:v>
                </c:pt>
                <c:pt idx="767">
                  <c:v>-1.4800986781469076E-3</c:v>
                </c:pt>
                <c:pt idx="768">
                  <c:v>-4.3590016680590728E-3</c:v>
                </c:pt>
                <c:pt idx="769">
                  <c:v>-4.3776525817159343E-4</c:v>
                </c:pt>
                <c:pt idx="770">
                  <c:v>-2.1025423077699803E-3</c:v>
                </c:pt>
                <c:pt idx="771">
                  <c:v>-1.8874688822769235E-2</c:v>
                </c:pt>
                <c:pt idx="772">
                  <c:v>9.3056965738310335E-3</c:v>
                </c:pt>
                <c:pt idx="773">
                  <c:v>-8.5107492201188188E-3</c:v>
                </c:pt>
                <c:pt idx="774">
                  <c:v>1.3769846345362274E-2</c:v>
                </c:pt>
                <c:pt idx="775">
                  <c:v>-2.2049971507333531E-3</c:v>
                </c:pt>
                <c:pt idx="776">
                  <c:v>1.0607123861572946E-3</c:v>
                </c:pt>
                <c:pt idx="777">
                  <c:v>-1.7654303362956756E-4</c:v>
                </c:pt>
                <c:pt idx="778">
                  <c:v>3.0026672391147086E-3</c:v>
                </c:pt>
                <c:pt idx="779">
                  <c:v>6.1639863438089687E-4</c:v>
                </c:pt>
                <c:pt idx="780">
                  <c:v>-2.1120633558064897E-3</c:v>
                </c:pt>
                <c:pt idx="781">
                  <c:v>7.0565306487211873E-4</c:v>
                </c:pt>
                <c:pt idx="782">
                  <c:v>-7.0515546975367569E-4</c:v>
                </c:pt>
                <c:pt idx="783">
                  <c:v>5.9966519383148073E-3</c:v>
                </c:pt>
                <c:pt idx="784">
                  <c:v>1.0168338860695765E-2</c:v>
                </c:pt>
                <c:pt idx="785">
                  <c:v>5.5535906721798306E-3</c:v>
                </c:pt>
                <c:pt idx="786">
                  <c:v>4.1420770537114572E-3</c:v>
                </c:pt>
                <c:pt idx="787">
                  <c:v>7.2188587181968135E-3</c:v>
                </c:pt>
                <c:pt idx="788">
                  <c:v>7.508779888870794E-3</c:v>
                </c:pt>
                <c:pt idx="789">
                  <c:v>6.6054336352219965E-3</c:v>
                </c:pt>
                <c:pt idx="790">
                  <c:v>6.7307656584342235E-3</c:v>
                </c:pt>
                <c:pt idx="791">
                  <c:v>-1.1699139017055135E-3</c:v>
                </c:pt>
                <c:pt idx="792">
                  <c:v>1.8239600867756479E-2</c:v>
                </c:pt>
                <c:pt idx="793">
                  <c:v>1.5136735310468516E-2</c:v>
                </c:pt>
                <c:pt idx="794">
                  <c:v>-2.6891483727381699E-3</c:v>
                </c:pt>
                <c:pt idx="795">
                  <c:v>-1.5522708880152231E-3</c:v>
                </c:pt>
                <c:pt idx="796">
                  <c:v>1.3501593924958505E-2</c:v>
                </c:pt>
                <c:pt idx="797">
                  <c:v>-1.8571297350130369E-3</c:v>
                </c:pt>
                <c:pt idx="798">
                  <c:v>1.2939845231818418E-3</c:v>
                </c:pt>
                <c:pt idx="799">
                  <c:v>-6.4593344659476921E-4</c:v>
                </c:pt>
                <c:pt idx="800">
                  <c:v>9.6997694961625282E-4</c:v>
                </c:pt>
                <c:pt idx="801">
                  <c:v>2.1802921260412563E-3</c:v>
                </c:pt>
                <c:pt idx="802">
                  <c:v>1.4907430181496194E-2</c:v>
                </c:pt>
                <c:pt idx="803">
                  <c:v>2.0641685542500746E-3</c:v>
                </c:pt>
                <c:pt idx="804">
                  <c:v>3.7239261304188157E-3</c:v>
                </c:pt>
                <c:pt idx="805">
                  <c:v>2.9209026168046208E-3</c:v>
                </c:pt>
                <c:pt idx="806">
                  <c:v>1.5033524264384583E-2</c:v>
                </c:pt>
                <c:pt idx="807">
                  <c:v>-3.8770974676356532E-3</c:v>
                </c:pt>
                <c:pt idx="808">
                  <c:v>-3.1142056188773813E-3</c:v>
                </c:pt>
                <c:pt idx="809">
                  <c:v>7.8340771291936595E-5</c:v>
                </c:pt>
                <c:pt idx="810">
                  <c:v>-6.4030187416595401E-3</c:v>
                </c:pt>
                <c:pt idx="811">
                  <c:v>-7.7795787771410222E-3</c:v>
                </c:pt>
                <c:pt idx="812">
                  <c:v>-2.8513788659382203E-3</c:v>
                </c:pt>
                <c:pt idx="813">
                  <c:v>-3.3360133258885389E-3</c:v>
                </c:pt>
                <c:pt idx="814">
                  <c:v>2.5502625227820878E-3</c:v>
                </c:pt>
                <c:pt idx="815">
                  <c:v>-1.1128343718425258E-3</c:v>
                </c:pt>
                <c:pt idx="816">
                  <c:v>-5.8890605612017715E-3</c:v>
                </c:pt>
                <c:pt idx="817">
                  <c:v>-2.0811884166930948E-3</c:v>
                </c:pt>
                <c:pt idx="818">
                  <c:v>-8.8240567088763479E-4</c:v>
                </c:pt>
                <c:pt idx="819">
                  <c:v>1.123935527937862E-3</c:v>
                </c:pt>
                <c:pt idx="820">
                  <c:v>-8.016008176930608E-5</c:v>
                </c:pt>
                <c:pt idx="821">
                  <c:v>9.6250760759877233E-4</c:v>
                </c:pt>
                <c:pt idx="822">
                  <c:v>2.0030903049186029E-3</c:v>
                </c:pt>
                <c:pt idx="823">
                  <c:v>-1.0395795229163627E-3</c:v>
                </c:pt>
                <c:pt idx="824">
                  <c:v>-4.6431042614333822E-3</c:v>
                </c:pt>
                <c:pt idx="825">
                  <c:v>-9.6490836392604045E-4</c:v>
                </c:pt>
                <c:pt idx="826">
                  <c:v>9.499300034258952E-3</c:v>
                </c:pt>
                <c:pt idx="827">
                  <c:v>-3.2694556968374845E-3</c:v>
                </c:pt>
                <c:pt idx="828">
                  <c:v>5.8404497752388975E-3</c:v>
                </c:pt>
                <c:pt idx="829">
                  <c:v>-3.1021383813772757E-2</c:v>
                </c:pt>
                <c:pt idx="830">
                  <c:v>-3.6941842254011137E-3</c:v>
                </c:pt>
                <c:pt idx="831">
                  <c:v>4.1198632068144203E-3</c:v>
                </c:pt>
                <c:pt idx="832">
                  <c:v>-9.0252816761528069E-4</c:v>
                </c:pt>
                <c:pt idx="833">
                  <c:v>9.2805580958788235E-3</c:v>
                </c:pt>
                <c:pt idx="834">
                  <c:v>4.3940947297871329E-3</c:v>
                </c:pt>
                <c:pt idx="835">
                  <c:v>6.480405803488869E-4</c:v>
                </c:pt>
                <c:pt idx="836">
                  <c:v>1.8621696709101437E-3</c:v>
                </c:pt>
                <c:pt idx="837">
                  <c:v>-2.1820235702908982E-3</c:v>
                </c:pt>
                <c:pt idx="838">
                  <c:v>-1.0528147470949209E-3</c:v>
                </c:pt>
                <c:pt idx="839">
                  <c:v>2.9188063794782651E-3</c:v>
                </c:pt>
                <c:pt idx="840">
                  <c:v>-2.9911908793449579E-3</c:v>
                </c:pt>
                <c:pt idx="841">
                  <c:v>5.0270628190713989E-3</c:v>
                </c:pt>
                <c:pt idx="842">
                  <c:v>-3.5496966916796942E-3</c:v>
                </c:pt>
                <c:pt idx="843">
                  <c:v>-2.1050930122633519E-3</c:v>
                </c:pt>
                <c:pt idx="844">
                  <c:v>-3.2453243687656394E-4</c:v>
                </c:pt>
                <c:pt idx="845">
                  <c:v>-3.2463681955630175E-3</c:v>
                </c:pt>
                <c:pt idx="846">
                  <c:v>3.1754078489332309E-3</c:v>
                </c:pt>
                <c:pt idx="847">
                  <c:v>3.5714518861183374E-3</c:v>
                </c:pt>
                <c:pt idx="848">
                  <c:v>2.7094837145547588E-2</c:v>
                </c:pt>
                <c:pt idx="849">
                  <c:v>6.1422830605744371E-3</c:v>
                </c:pt>
                <c:pt idx="850">
                  <c:v>-8.6091996874529605E-3</c:v>
                </c:pt>
                <c:pt idx="851">
                  <c:v>2.3682723159079563E-3</c:v>
                </c:pt>
                <c:pt idx="852">
                  <c:v>2.3645459854112935E-4</c:v>
                </c:pt>
                <c:pt idx="853">
                  <c:v>2.0473856514955299E-3</c:v>
                </c:pt>
                <c:pt idx="854">
                  <c:v>2.0427691751360392E-3</c:v>
                </c:pt>
                <c:pt idx="855">
                  <c:v>-7.8305929281524361E-5</c:v>
                </c:pt>
                <c:pt idx="856">
                  <c:v>6.7891509547472976E-3</c:v>
                </c:pt>
                <c:pt idx="857">
                  <c:v>-4.7830281810098598E-3</c:v>
                </c:pt>
                <c:pt idx="858">
                  <c:v>1.4967158758130165E-3</c:v>
                </c:pt>
                <c:pt idx="859">
                  <c:v>8.9689633536942041E-3</c:v>
                </c:pt>
                <c:pt idx="860">
                  <c:v>4.1321419383314817E-3</c:v>
                </c:pt>
                <c:pt idx="861">
                  <c:v>1.0094966442279774E-2</c:v>
                </c:pt>
                <c:pt idx="862">
                  <c:v>2.1525748455701317E-3</c:v>
                </c:pt>
                <c:pt idx="863">
                  <c:v>3.6054634503894793E-3</c:v>
                </c:pt>
                <c:pt idx="864">
                  <c:v>-6.1145401797796655E-4</c:v>
                </c:pt>
                <c:pt idx="865">
                  <c:v>-1.5296522676357847E-3</c:v>
                </c:pt>
                <c:pt idx="866">
                  <c:v>7.5066685122109266E-3</c:v>
                </c:pt>
                <c:pt idx="867">
                  <c:v>2.2048965884570687E-3</c:v>
                </c:pt>
                <c:pt idx="868">
                  <c:v>1.5170913159296587E-3</c:v>
                </c:pt>
                <c:pt idx="869">
                  <c:v>5.6811443078550097E-3</c:v>
                </c:pt>
                <c:pt idx="870">
                  <c:v>2.0332972046408254E-3</c:v>
                </c:pt>
                <c:pt idx="871">
                  <c:v>9.8466937157802858E-3</c:v>
                </c:pt>
                <c:pt idx="872">
                  <c:v>-2.0839653939333093E-3</c:v>
                </c:pt>
                <c:pt idx="873">
                  <c:v>1.1187611165390102E-3</c:v>
                </c:pt>
                <c:pt idx="874">
                  <c:v>5.1408481647628171E-3</c:v>
                </c:pt>
                <c:pt idx="875">
                  <c:v>8.4500733568321374E-3</c:v>
                </c:pt>
                <c:pt idx="876">
                  <c:v>2.7930834747282585E-3</c:v>
                </c:pt>
                <c:pt idx="877">
                  <c:v>-6.597987342867801E-4</c:v>
                </c:pt>
                <c:pt idx="878">
                  <c:v>-9.7548907790686139E-3</c:v>
                </c:pt>
                <c:pt idx="879">
                  <c:v>-8.8140178893194605E-3</c:v>
                </c:pt>
                <c:pt idx="880">
                  <c:v>-8.8179296657507622E-3</c:v>
                </c:pt>
                <c:pt idx="881">
                  <c:v>-2.6389569706355377E-3</c:v>
                </c:pt>
                <c:pt idx="882">
                  <c:v>4.6113417861594081E-3</c:v>
                </c:pt>
                <c:pt idx="883">
                  <c:v>5.5679979615508197E-3</c:v>
                </c:pt>
                <c:pt idx="884">
                  <c:v>-8.3807533916136646E-3</c:v>
                </c:pt>
                <c:pt idx="885">
                  <c:v>1.5087814322984025E-4</c:v>
                </c:pt>
                <c:pt idx="886">
                  <c:v>-7.4694256647570316E-3</c:v>
                </c:pt>
                <c:pt idx="887">
                  <c:v>-2.4325204484784823E-3</c:v>
                </c:pt>
                <c:pt idx="888">
                  <c:v>7.6202782892705462E-3</c:v>
                </c:pt>
                <c:pt idx="889">
                  <c:v>-2.7982045494235248E-3</c:v>
                </c:pt>
                <c:pt idx="890">
                  <c:v>5.6122574203035158E-3</c:v>
                </c:pt>
                <c:pt idx="891">
                  <c:v>-3.3937688515276038E-3</c:v>
                </c:pt>
                <c:pt idx="892">
                  <c:v>1.7480169959036482E-2</c:v>
                </c:pt>
                <c:pt idx="893">
                  <c:v>5.5778459815104351E-3</c:v>
                </c:pt>
                <c:pt idx="894">
                  <c:v>1.0058325316830069E-2</c:v>
                </c:pt>
                <c:pt idx="895">
                  <c:v>-9.2260652829057547E-3</c:v>
                </c:pt>
                <c:pt idx="896">
                  <c:v>-1.6998086735928595E-2</c:v>
                </c:pt>
                <c:pt idx="897">
                  <c:v>-8.4955120881055664E-3</c:v>
                </c:pt>
                <c:pt idx="898">
                  <c:v>-7.0519661391791081E-3</c:v>
                </c:pt>
                <c:pt idx="899">
                  <c:v>-9.1621339357553049E-4</c:v>
                </c:pt>
                <c:pt idx="900">
                  <c:v>7.7964755861029203E-3</c:v>
                </c:pt>
                <c:pt idx="901">
                  <c:v>6.5982829151835136E-3</c:v>
                </c:pt>
                <c:pt idx="902">
                  <c:v>-1.5821022150211111E-3</c:v>
                </c:pt>
                <c:pt idx="903">
                  <c:v>-2.6414017705595166E-3</c:v>
                </c:pt>
                <c:pt idx="904">
                  <c:v>9.0041704510716355E-3</c:v>
                </c:pt>
                <c:pt idx="905">
                  <c:v>-1.2748835659858282E-3</c:v>
                </c:pt>
                <c:pt idx="906">
                  <c:v>-2.4028110438597105E-3</c:v>
                </c:pt>
                <c:pt idx="907">
                  <c:v>-4.4405814491611352E-3</c:v>
                </c:pt>
                <c:pt idx="908">
                  <c:v>7.2577461393924991E-3</c:v>
                </c:pt>
                <c:pt idx="909">
                  <c:v>-1.0509475870992691E-3</c:v>
                </c:pt>
                <c:pt idx="910">
                  <c:v>7.5491744662783028E-5</c:v>
                </c:pt>
                <c:pt idx="911">
                  <c:v>2.8547287503582074E-3</c:v>
                </c:pt>
                <c:pt idx="912">
                  <c:v>-7.4905426880776888E-4</c:v>
                </c:pt>
                <c:pt idx="913">
                  <c:v>5.9229644412255875E-3</c:v>
                </c:pt>
                <c:pt idx="914">
                  <c:v>-8.4223974076449923E-3</c:v>
                </c:pt>
                <c:pt idx="915">
                  <c:v>-3.08154832778656E-3</c:v>
                </c:pt>
                <c:pt idx="916">
                  <c:v>6.1822819060722524E-3</c:v>
                </c:pt>
                <c:pt idx="917">
                  <c:v>9.3670248692805796E-3</c:v>
                </c:pt>
                <c:pt idx="918">
                  <c:v>-1.4105542051483658E-2</c:v>
                </c:pt>
                <c:pt idx="919">
                  <c:v>6.7784295809657626E-4</c:v>
                </c:pt>
                <c:pt idx="920">
                  <c:v>-2.8020840984888488E-3</c:v>
                </c:pt>
                <c:pt idx="921">
                  <c:v>4.5559865605007634E-4</c:v>
                </c:pt>
                <c:pt idx="922">
                  <c:v>3.5680287423908901E-3</c:v>
                </c:pt>
                <c:pt idx="923">
                  <c:v>-8.6227529219505029E-3</c:v>
                </c:pt>
                <c:pt idx="924">
                  <c:v>9.9181516811395649E-3</c:v>
                </c:pt>
                <c:pt idx="925">
                  <c:v>-1.0123126608444895E-2</c:v>
                </c:pt>
                <c:pt idx="926">
                  <c:v>-8.6238713552159642E-3</c:v>
                </c:pt>
                <c:pt idx="927">
                  <c:v>5.9277670648280566E-3</c:v>
                </c:pt>
                <c:pt idx="928">
                  <c:v>1.1632048883511638E-2</c:v>
                </c:pt>
                <c:pt idx="929">
                  <c:v>-9.1533642850968287E-3</c:v>
                </c:pt>
                <c:pt idx="930">
                  <c:v>1.7025521285774583E-2</c:v>
                </c:pt>
                <c:pt idx="931">
                  <c:v>-4.3541722930929578E-3</c:v>
                </c:pt>
                <c:pt idx="932">
                  <c:v>-1.3568007563799006E-3</c:v>
                </c:pt>
                <c:pt idx="933">
                  <c:v>1.3061321739626965E-2</c:v>
                </c:pt>
                <c:pt idx="934">
                  <c:v>2.0123963360344954E-3</c:v>
                </c:pt>
                <c:pt idx="935">
                  <c:v>6.9168811236127717E-3</c:v>
                </c:pt>
                <c:pt idx="936">
                  <c:v>-1.1819405861912555E-3</c:v>
                </c:pt>
                <c:pt idx="937">
                  <c:v>-1.4790611529161795E-2</c:v>
                </c:pt>
                <c:pt idx="938">
                  <c:v>-1.1034478446542414E-2</c:v>
                </c:pt>
                <c:pt idx="939">
                  <c:v>-2.7325525710987955E-3</c:v>
                </c:pt>
                <c:pt idx="940">
                  <c:v>-1.6740956000303898E-3</c:v>
                </c:pt>
                <c:pt idx="941">
                  <c:v>-1.7534303919191098E-3</c:v>
                </c:pt>
                <c:pt idx="942">
                  <c:v>-9.0883136885664545E-3</c:v>
                </c:pt>
                <c:pt idx="943">
                  <c:v>-2.1579136360725007E-3</c:v>
                </c:pt>
                <c:pt idx="944">
                  <c:v>4.1707173371174069E-3</c:v>
                </c:pt>
                <c:pt idx="945">
                  <c:v>9.3070562088133166E-3</c:v>
                </c:pt>
                <c:pt idx="946">
                  <c:v>6.7064452056969839E-3</c:v>
                </c:pt>
                <c:pt idx="947">
                  <c:v>5.9802791863996507E-3</c:v>
                </c:pt>
                <c:pt idx="948">
                  <c:v>2.2573845986913117E-3</c:v>
                </c:pt>
                <c:pt idx="949">
                  <c:v>2.2528332954256276E-4</c:v>
                </c:pt>
                <c:pt idx="950">
                  <c:v>1.7264486445407892E-3</c:v>
                </c:pt>
                <c:pt idx="951">
                  <c:v>3.3718060790054109E-3</c:v>
                </c:pt>
                <c:pt idx="952">
                  <c:v>2.0537917264586626E-2</c:v>
                </c:pt>
                <c:pt idx="953">
                  <c:v>1.3173535260697341E-3</c:v>
                </c:pt>
                <c:pt idx="954">
                  <c:v>-2.923356824108601E-3</c:v>
                </c:pt>
                <c:pt idx="955">
                  <c:v>-2.2723885152314259E-3</c:v>
                </c:pt>
                <c:pt idx="956">
                  <c:v>3.4308150681968436E-2</c:v>
                </c:pt>
                <c:pt idx="957">
                  <c:v>-7.8125781954286417E-4</c:v>
                </c:pt>
                <c:pt idx="958">
                  <c:v>9.66721002350171E-3</c:v>
                </c:pt>
                <c:pt idx="959">
                  <c:v>2.5342777395073392E-3</c:v>
                </c:pt>
                <c:pt idx="960">
                  <c:v>8.5674997618679898E-3</c:v>
                </c:pt>
                <c:pt idx="961">
                  <c:v>-1.3786390954500226E-2</c:v>
                </c:pt>
                <c:pt idx="962">
                  <c:v>5.0833045104712099E-3</c:v>
                </c:pt>
                <c:pt idx="963">
                  <c:v>-3.8634675689211578E-3</c:v>
                </c:pt>
                <c:pt idx="964">
                  <c:v>-2.1139748933833347E-4</c:v>
                </c:pt>
                <c:pt idx="965">
                  <c:v>-1.2554593739460339E-2</c:v>
                </c:pt>
                <c:pt idx="966">
                  <c:v>-4.2142391929146511E-3</c:v>
                </c:pt>
                <c:pt idx="967">
                  <c:v>4.088523975338783E-3</c:v>
                </c:pt>
                <c:pt idx="968">
                  <c:v>-3.5719441440542683E-4</c:v>
                </c:pt>
                <c:pt idx="969">
                  <c:v>1.0718393106541545E-3</c:v>
                </c:pt>
                <c:pt idx="970">
                  <c:v>-2.2841963533133582E-3</c:v>
                </c:pt>
                <c:pt idx="971">
                  <c:v>7.1248254519327495E-5</c:v>
                </c:pt>
                <c:pt idx="972">
                  <c:v>1.1089979321870639E-2</c:v>
                </c:pt>
                <c:pt idx="973">
                  <c:v>-6.8639264376556116E-3</c:v>
                </c:pt>
                <c:pt idx="974">
                  <c:v>-5.6290698054561961E-3</c:v>
                </c:pt>
                <c:pt idx="975">
                  <c:v>1.4334084956821641E-3</c:v>
                </c:pt>
                <c:pt idx="976">
                  <c:v>-1.9320501603966023E-3</c:v>
                </c:pt>
                <c:pt idx="977">
                  <c:v>-2.7955118384591381E-3</c:v>
                </c:pt>
                <c:pt idx="978">
                  <c:v>-1.6537999598518092E-3</c:v>
                </c:pt>
                <c:pt idx="979">
                  <c:v>-6.264592105381106E-3</c:v>
                </c:pt>
                <c:pt idx="980">
                  <c:v>-5.0754193668456566E-4</c:v>
                </c:pt>
                <c:pt idx="981">
                  <c:v>2.9724942204837051E-3</c:v>
                </c:pt>
                <c:pt idx="982">
                  <c:v>-7.5898534767018504E-3</c:v>
                </c:pt>
                <c:pt idx="983">
                  <c:v>5.2446339733547894E-3</c:v>
                </c:pt>
                <c:pt idx="984">
                  <c:v>6.7795403824714223E-3</c:v>
                </c:pt>
                <c:pt idx="985">
                  <c:v>1.3903049923086643E-2</c:v>
                </c:pt>
                <c:pt idx="986">
                  <c:v>-1.4998408244258209E-3</c:v>
                </c:pt>
                <c:pt idx="987">
                  <c:v>-3.4330614916111926E-3</c:v>
                </c:pt>
                <c:pt idx="988">
                  <c:v>4.6648923685825858E-3</c:v>
                </c:pt>
                <c:pt idx="989">
                  <c:v>-6.929244593497876E-3</c:v>
                </c:pt>
                <c:pt idx="990">
                  <c:v>4.747538051509491E-3</c:v>
                </c:pt>
                <c:pt idx="991">
                  <c:v>9.9522105896496654E-3</c:v>
                </c:pt>
                <c:pt idx="992">
                  <c:v>-7.4435391970541481E-3</c:v>
                </c:pt>
                <c:pt idx="993">
                  <c:v>4.1424633664707772E-3</c:v>
                </c:pt>
                <c:pt idx="994">
                  <c:v>3.9120432094202455E-3</c:v>
                </c:pt>
                <c:pt idx="995">
                  <c:v>1.0344576361674913E-2</c:v>
                </c:pt>
                <c:pt idx="996">
                  <c:v>2.0337442902092513E-3</c:v>
                </c:pt>
                <c:pt idx="997">
                  <c:v>-8.6783508534355857E-3</c:v>
                </c:pt>
                <c:pt idx="998">
                  <c:v>5.7185930361630891E-3</c:v>
                </c:pt>
                <c:pt idx="999">
                  <c:v>-4.6331842033522771E-3</c:v>
                </c:pt>
                <c:pt idx="1000">
                  <c:v>-1.4091030194703528E-4</c:v>
                </c:pt>
                <c:pt idx="1001">
                  <c:v>-4.3730485297167635E-3</c:v>
                </c:pt>
                <c:pt idx="1002">
                  <c:v>-7.0837062144191859E-4</c:v>
                </c:pt>
                <c:pt idx="1003">
                  <c:v>-6.6638791952087651E-3</c:v>
                </c:pt>
                <c:pt idx="1004">
                  <c:v>-2.1424795029086855E-4</c:v>
                </c:pt>
                <c:pt idx="1005">
                  <c:v>3.4265779977403809E-3</c:v>
                </c:pt>
                <c:pt idx="1006">
                  <c:v>-7.1293325167862671E-5</c:v>
                </c:pt>
                <c:pt idx="1007">
                  <c:v>-5.9759394226234878E-3</c:v>
                </c:pt>
                <c:pt idx="1008">
                  <c:v>-3.5073195041987046E-3</c:v>
                </c:pt>
                <c:pt idx="1009">
                  <c:v>9.5526898089572168E-3</c:v>
                </c:pt>
                <c:pt idx="1010">
                  <c:v>-7.0846623001406071E-5</c:v>
                </c:pt>
                <c:pt idx="1011">
                  <c:v>8.2532290585914086E-3</c:v>
                </c:pt>
                <c:pt idx="1012">
                  <c:v>1.2699190280772423E-3</c:v>
                </c:pt>
                <c:pt idx="1013">
                  <c:v>1.5857501446914276E-2</c:v>
                </c:pt>
                <c:pt idx="1014">
                  <c:v>-1.1794802371485893E-3</c:v>
                </c:pt>
                <c:pt idx="1015">
                  <c:v>5.695487253058195E-3</c:v>
                </c:pt>
                <c:pt idx="1016">
                  <c:v>6.6999210016310089E-3</c:v>
                </c:pt>
                <c:pt idx="1017">
                  <c:v>7.5461338905919032E-3</c:v>
                </c:pt>
                <c:pt idx="1018">
                  <c:v>8.1741287611572858E-4</c:v>
                </c:pt>
                <c:pt idx="1019">
                  <c:v>-4.086166580715888E-4</c:v>
                </c:pt>
                <c:pt idx="1020">
                  <c:v>2.9951083629374564E-3</c:v>
                </c:pt>
                <c:pt idx="1021">
                  <c:v>5.2933472409056491E-3</c:v>
                </c:pt>
                <c:pt idx="1022">
                  <c:v>-4.2595146594030124E-2</c:v>
                </c:pt>
                <c:pt idx="1023">
                  <c:v>1.692365287465156E-3</c:v>
                </c:pt>
                <c:pt idx="1024">
                  <c:v>1.6400340740377297E-2</c:v>
                </c:pt>
                <c:pt idx="1025">
                  <c:v>6.440657457260148E-3</c:v>
                </c:pt>
                <c:pt idx="1026">
                  <c:v>-1.1353590865831905E-2</c:v>
                </c:pt>
                <c:pt idx="1027">
                  <c:v>-8.7000667962868535E-3</c:v>
                </c:pt>
                <c:pt idx="1028">
                  <c:v>-2.9768788069604191E-2</c:v>
                </c:pt>
                <c:pt idx="1029">
                  <c:v>1.3242467018225575E-2</c:v>
                </c:pt>
                <c:pt idx="1030">
                  <c:v>-1.6711835351691965E-2</c:v>
                </c:pt>
                <c:pt idx="1031">
                  <c:v>-5.2948904579423431E-2</c:v>
                </c:pt>
                <c:pt idx="1032">
                  <c:v>1.1043715146966771E-2</c:v>
                </c:pt>
                <c:pt idx="1033">
                  <c:v>-3.1099560859746589E-3</c:v>
                </c:pt>
                <c:pt idx="1034">
                  <c:v>-3.8502520451400513E-2</c:v>
                </c:pt>
                <c:pt idx="1035">
                  <c:v>2.5086998423222467E-2</c:v>
                </c:pt>
                <c:pt idx="1036">
                  <c:v>5.7129139816950152E-3</c:v>
                </c:pt>
                <c:pt idx="1037">
                  <c:v>-2.3796109096985885E-3</c:v>
                </c:pt>
                <c:pt idx="1038">
                  <c:v>-2.2315481014878865E-3</c:v>
                </c:pt>
                <c:pt idx="1039">
                  <c:v>1.2030540081106308E-2</c:v>
                </c:pt>
                <c:pt idx="1040">
                  <c:v>1.4630617371261628E-2</c:v>
                </c:pt>
                <c:pt idx="1041">
                  <c:v>-1.7123247080340437E-2</c:v>
                </c:pt>
                <c:pt idx="1042">
                  <c:v>-7.3356375726173996E-3</c:v>
                </c:pt>
                <c:pt idx="1043">
                  <c:v>0</c:v>
                </c:pt>
                <c:pt idx="1044">
                  <c:v>1.6242386374314882E-2</c:v>
                </c:pt>
                <c:pt idx="1045">
                  <c:v>6.7841974252224688E-3</c:v>
                </c:pt>
                <c:pt idx="1046">
                  <c:v>-3.0282559719380657E-3</c:v>
                </c:pt>
                <c:pt idx="1047">
                  <c:v>-1.3594948002089687E-2</c:v>
                </c:pt>
                <c:pt idx="1048">
                  <c:v>-2.0018639464815705E-2</c:v>
                </c:pt>
                <c:pt idx="1049">
                  <c:v>1.2099526538908726E-2</c:v>
                </c:pt>
                <c:pt idx="1050">
                  <c:v>7.5297259850180456E-3</c:v>
                </c:pt>
                <c:pt idx="1051">
                  <c:v>-1.2096388589734604E-2</c:v>
                </c:pt>
                <c:pt idx="1052">
                  <c:v>6.3951515305722441E-3</c:v>
                </c:pt>
                <c:pt idx="1053">
                  <c:v>2.3403626398574292E-2</c:v>
                </c:pt>
                <c:pt idx="1054">
                  <c:v>1.3175959689069773E-2</c:v>
                </c:pt>
                <c:pt idx="1055">
                  <c:v>-8.7444939674207103E-3</c:v>
                </c:pt>
                <c:pt idx="1056">
                  <c:v>1.2968555487129609E-2</c:v>
                </c:pt>
                <c:pt idx="1057">
                  <c:v>-1.510986244064139E-2</c:v>
                </c:pt>
                <c:pt idx="1058">
                  <c:v>5.5923198469507518E-3</c:v>
                </c:pt>
                <c:pt idx="1059">
                  <c:v>4.6597304580893711E-3</c:v>
                </c:pt>
                <c:pt idx="1060">
                  <c:v>-2.5733052081532204E-2</c:v>
                </c:pt>
                <c:pt idx="1061">
                  <c:v>7.4479708750502163E-3</c:v>
                </c:pt>
                <c:pt idx="1062">
                  <c:v>-1.5259664044978423E-4</c:v>
                </c:pt>
                <c:pt idx="1063">
                  <c:v>-2.9041991652406906E-2</c:v>
                </c:pt>
                <c:pt idx="1064">
                  <c:v>-1.7899079850558025E-2</c:v>
                </c:pt>
                <c:pt idx="1065">
                  <c:v>1.8305325363624406E-2</c:v>
                </c:pt>
                <c:pt idx="1066">
                  <c:v>-1.4129935065223726E-3</c:v>
                </c:pt>
                <c:pt idx="1067">
                  <c:v>1.8865622586948865E-3</c:v>
                </c:pt>
                <c:pt idx="1068">
                  <c:v>5.4923527107019173E-3</c:v>
                </c:pt>
                <c:pt idx="1069">
                  <c:v>-2.8013959788627248E-2</c:v>
                </c:pt>
                <c:pt idx="1070">
                  <c:v>3.0427069058182134E-2</c:v>
                </c:pt>
                <c:pt idx="1071">
                  <c:v>1.6049998269785655E-2</c:v>
                </c:pt>
                <c:pt idx="1072">
                  <c:v>2.3004826054008705E-3</c:v>
                </c:pt>
                <c:pt idx="1073">
                  <c:v>-1.9967917852194275E-2</c:v>
                </c:pt>
                <c:pt idx="1074">
                  <c:v>1.0772654727770455E-2</c:v>
                </c:pt>
                <c:pt idx="1075">
                  <c:v>5.9468763568682253E-3</c:v>
                </c:pt>
                <c:pt idx="1076">
                  <c:v>-4.759926571144781E-3</c:v>
                </c:pt>
                <c:pt idx="1077">
                  <c:v>6.1713318702309181E-3</c:v>
                </c:pt>
                <c:pt idx="1078">
                  <c:v>1.4568192269856573E-3</c:v>
                </c:pt>
                <c:pt idx="1079">
                  <c:v>8.7273769407208834E-3</c:v>
                </c:pt>
                <c:pt idx="1080">
                  <c:v>-9.2591844528191174E-3</c:v>
                </c:pt>
                <c:pt idx="1081">
                  <c:v>-2.1602494466329326E-2</c:v>
                </c:pt>
                <c:pt idx="1082">
                  <c:v>-1.3309548139939448E-3</c:v>
                </c:pt>
                <c:pt idx="1083">
                  <c:v>-6.9776854139895414E-3</c:v>
                </c:pt>
                <c:pt idx="1084">
                  <c:v>1.3422317025585727E-3</c:v>
                </c:pt>
                <c:pt idx="1085">
                  <c:v>-5.0462827513313201E-3</c:v>
                </c:pt>
                <c:pt idx="1086">
                  <c:v>4.517092741493302E-3</c:v>
                </c:pt>
                <c:pt idx="1087">
                  <c:v>9.8612043927881338E-3</c:v>
                </c:pt>
                <c:pt idx="1088">
                  <c:v>2.0309823761781114E-3</c:v>
                </c:pt>
                <c:pt idx="1089">
                  <c:v>-1.3876974701581141E-2</c:v>
                </c:pt>
                <c:pt idx="1090">
                  <c:v>-3.7947494163493717E-3</c:v>
                </c:pt>
                <c:pt idx="1091">
                  <c:v>-1.9918968885902614E-2</c:v>
                </c:pt>
                <c:pt idx="1092">
                  <c:v>-3.8056975169822728E-3</c:v>
                </c:pt>
                <c:pt idx="1093">
                  <c:v>9.4286071940630958E-3</c:v>
                </c:pt>
                <c:pt idx="1094">
                  <c:v>-4.8314683207804059E-3</c:v>
                </c:pt>
                <c:pt idx="1095">
                  <c:v>-7.9293722412331034E-3</c:v>
                </c:pt>
                <c:pt idx="1096">
                  <c:v>7.3404742738168013E-3</c:v>
                </c:pt>
                <c:pt idx="1097">
                  <c:v>1.4897554848456758E-2</c:v>
                </c:pt>
                <c:pt idx="1098">
                  <c:v>1.5077721454357278E-2</c:v>
                </c:pt>
                <c:pt idx="1099">
                  <c:v>-9.2738716882045467E-3</c:v>
                </c:pt>
                <c:pt idx="1100">
                  <c:v>-7.3774145837701872E-3</c:v>
                </c:pt>
                <c:pt idx="1101">
                  <c:v>1.7582655739096537E-3</c:v>
                </c:pt>
                <c:pt idx="1102">
                  <c:v>-1.1966627893238794E-2</c:v>
                </c:pt>
                <c:pt idx="1103">
                  <c:v>3.1489058520408385E-3</c:v>
                </c:pt>
                <c:pt idx="1104">
                  <c:v>-4.1852991245982024E-3</c:v>
                </c:pt>
                <c:pt idx="1105">
                  <c:v>-6.5471195525321412E-3</c:v>
                </c:pt>
                <c:pt idx="1106">
                  <c:v>4.3934129731473311E-3</c:v>
                </c:pt>
                <c:pt idx="1107">
                  <c:v>-9.7206338833524478E-3</c:v>
                </c:pt>
                <c:pt idx="1108">
                  <c:v>9.8921359273319745E-4</c:v>
                </c:pt>
                <c:pt idx="1109">
                  <c:v>-1.7041320503246051E-2</c:v>
                </c:pt>
                <c:pt idx="1110">
                  <c:v>1.3148986280217023E-2</c:v>
                </c:pt>
                <c:pt idx="1111">
                  <c:v>-1.115982899554648E-2</c:v>
                </c:pt>
                <c:pt idx="1112">
                  <c:v>1.3710347494458116E-2</c:v>
                </c:pt>
                <c:pt idx="1113">
                  <c:v>5.6900094962943444E-3</c:v>
                </c:pt>
                <c:pt idx="1114">
                  <c:v>-3.8540008362661013E-3</c:v>
                </c:pt>
                <c:pt idx="1115">
                  <c:v>1.0783722879963573E-2</c:v>
                </c:pt>
                <c:pt idx="1116">
                  <c:v>4.3976173848907004E-3</c:v>
                </c:pt>
                <c:pt idx="1117">
                  <c:v>5.9190498521976987E-3</c:v>
                </c:pt>
                <c:pt idx="1118">
                  <c:v>-1.1284746797048637E-2</c:v>
                </c:pt>
                <c:pt idx="1119">
                  <c:v>-9.7843117643523088E-4</c:v>
                </c:pt>
                <c:pt idx="1120">
                  <c:v>7.3450895214678214E-4</c:v>
                </c:pt>
                <c:pt idx="1121">
                  <c:v>-1.7940308035980987E-3</c:v>
                </c:pt>
                <c:pt idx="1122">
                  <c:v>1.6339449696196791E-3</c:v>
                </c:pt>
                <c:pt idx="1123">
                  <c:v>-1.0521218123348509E-2</c:v>
                </c:pt>
                <c:pt idx="1124">
                  <c:v>1.030339294633331E-2</c:v>
                </c:pt>
                <c:pt idx="1125">
                  <c:v>-4.3241467960904228E-3</c:v>
                </c:pt>
                <c:pt idx="1126">
                  <c:v>-4.8344846670031732E-3</c:v>
                </c:pt>
                <c:pt idx="1127">
                  <c:v>1.1444992049201214E-2</c:v>
                </c:pt>
                <c:pt idx="1128">
                  <c:v>-2.0349631050986267E-3</c:v>
                </c:pt>
                <c:pt idx="1129">
                  <c:v>-1.9577619508236244E-3</c:v>
                </c:pt>
                <c:pt idx="1130">
                  <c:v>-6.0481876506661052E-3</c:v>
                </c:pt>
                <c:pt idx="1131">
                  <c:v>3.206808330109522E-3</c:v>
                </c:pt>
                <c:pt idx="1132">
                  <c:v>-5.4098186094755198E-3</c:v>
                </c:pt>
                <c:pt idx="1133">
                  <c:v>1.9779207886293599E-3</c:v>
                </c:pt>
                <c:pt idx="1134">
                  <c:v>9.2943889485156035E-3</c:v>
                </c:pt>
                <c:pt idx="1135">
                  <c:v>1.8661845752232686E-2</c:v>
                </c:pt>
                <c:pt idx="1136">
                  <c:v>5.9999620111096403E-3</c:v>
                </c:pt>
                <c:pt idx="1137">
                  <c:v>2.3856856279651606E-3</c:v>
                </c:pt>
                <c:pt idx="1138">
                  <c:v>1.0551136711686542E-2</c:v>
                </c:pt>
                <c:pt idx="1139">
                  <c:v>-8.949271085566559E-3</c:v>
                </c:pt>
                <c:pt idx="1140">
                  <c:v>1.2040482253998386E-2</c:v>
                </c:pt>
                <c:pt idx="1141">
                  <c:v>-1.4323799062375008E-2</c:v>
                </c:pt>
                <c:pt idx="1142">
                  <c:v>-9.8466671364705778E-3</c:v>
                </c:pt>
                <c:pt idx="1143">
                  <c:v>3.5447875441403758E-2</c:v>
                </c:pt>
                <c:pt idx="1144">
                  <c:v>-1.014630366844947E-2</c:v>
                </c:pt>
                <c:pt idx="1145">
                  <c:v>-1.4554116713686539E-2</c:v>
                </c:pt>
                <c:pt idx="1146">
                  <c:v>-7.1460570584163611E-4</c:v>
                </c:pt>
                <c:pt idx="1147">
                  <c:v>6.1977490066996935E-3</c:v>
                </c:pt>
                <c:pt idx="1148">
                  <c:v>2.1559079788773201E-2</c:v>
                </c:pt>
                <c:pt idx="1149">
                  <c:v>-5.7206435162659519E-3</c:v>
                </c:pt>
                <c:pt idx="1150">
                  <c:v>1.2906411488465948E-2</c:v>
                </c:pt>
                <c:pt idx="1151">
                  <c:v>9.7478832178863033E-3</c:v>
                </c:pt>
                <c:pt idx="1152">
                  <c:v>4.713232222703514E-3</c:v>
                </c:pt>
                <c:pt idx="1153">
                  <c:v>2.6484966273958152E-3</c:v>
                </c:pt>
                <c:pt idx="1154">
                  <c:v>9.0516796052904575E-4</c:v>
                </c:pt>
                <c:pt idx="1155">
                  <c:v>-1.0479327728693979E-2</c:v>
                </c:pt>
                <c:pt idx="1156">
                  <c:v>5.3331141212436964E-3</c:v>
                </c:pt>
                <c:pt idx="1157">
                  <c:v>5.3062469428024272E-4</c:v>
                </c:pt>
                <c:pt idx="1158">
                  <c:v>-4.2417973868319851E-3</c:v>
                </c:pt>
                <c:pt idx="1159">
                  <c:v>-2.2059980793347469E-3</c:v>
                </c:pt>
                <c:pt idx="1160">
                  <c:v>2.2863652894240851E-4</c:v>
                </c:pt>
                <c:pt idx="1161">
                  <c:v>-3.4297099447248565E-3</c:v>
                </c:pt>
                <c:pt idx="1162">
                  <c:v>-4.0535476825604589E-3</c:v>
                </c:pt>
                <c:pt idx="1163">
                  <c:v>-5.5291516043362993E-3</c:v>
                </c:pt>
                <c:pt idx="1164">
                  <c:v>7.1812565221717542E-3</c:v>
                </c:pt>
                <c:pt idx="1165">
                  <c:v>1.5717264656704599E-2</c:v>
                </c:pt>
                <c:pt idx="1166">
                  <c:v>1.5021303361474924E-2</c:v>
                </c:pt>
                <c:pt idx="1167">
                  <c:v>1.7922344840972035E-2</c:v>
                </c:pt>
                <c:pt idx="1168">
                  <c:v>-1.1177735409102748E-2</c:v>
                </c:pt>
                <c:pt idx="1169">
                  <c:v>-5.4674041846415168E-3</c:v>
                </c:pt>
                <c:pt idx="1170">
                  <c:v>3.7145861617325911E-3</c:v>
                </c:pt>
                <c:pt idx="1171">
                  <c:v>6.2169041736093826E-3</c:v>
                </c:pt>
                <c:pt idx="1172">
                  <c:v>-9.6238475666492109E-4</c:v>
                </c:pt>
                <c:pt idx="1173">
                  <c:v>-4.4470932103861435E-3</c:v>
                </c:pt>
                <c:pt idx="1174">
                  <c:v>4.0198308900800004E-3</c:v>
                </c:pt>
                <c:pt idx="1175">
                  <c:v>6.6754431445664253E-4</c:v>
                </c:pt>
                <c:pt idx="1176">
                  <c:v>-1.9265288285133973E-3</c:v>
                </c:pt>
                <c:pt idx="1177">
                  <c:v>-7.20161563903655E-3</c:v>
                </c:pt>
                <c:pt idx="1178">
                  <c:v>1.6003420460022403E-2</c:v>
                </c:pt>
                <c:pt idx="1179">
                  <c:v>7.4342579775813064E-3</c:v>
                </c:pt>
                <c:pt idx="1180">
                  <c:v>3.2879551173767463E-3</c:v>
                </c:pt>
                <c:pt idx="1181">
                  <c:v>-8.0148352990369359E-4</c:v>
                </c:pt>
                <c:pt idx="1182">
                  <c:v>9.4745809101486021E-3</c:v>
                </c:pt>
                <c:pt idx="1183">
                  <c:v>6.1369963211330373E-3</c:v>
                </c:pt>
                <c:pt idx="1184">
                  <c:v>3.8030424571158339E-3</c:v>
                </c:pt>
                <c:pt idx="1185">
                  <c:v>-2.8594807781607877E-3</c:v>
                </c:pt>
                <c:pt idx="1186">
                  <c:v>3.3695795237172026E-3</c:v>
                </c:pt>
                <c:pt idx="1187">
                  <c:v>4.143929439821975E-3</c:v>
                </c:pt>
                <c:pt idx="1188">
                  <c:v>-5.6907406152278115E-4</c:v>
                </c:pt>
                <c:pt idx="1189">
                  <c:v>1.0821484059687581E-2</c:v>
                </c:pt>
                <c:pt idx="1190">
                  <c:v>6.3389365218611106E-3</c:v>
                </c:pt>
                <c:pt idx="1191">
                  <c:v>-1.6867369669361008E-2</c:v>
                </c:pt>
                <c:pt idx="1192">
                  <c:v>-1.302780879652638E-2</c:v>
                </c:pt>
                <c:pt idx="1193">
                  <c:v>-3.4619529494266622E-3</c:v>
                </c:pt>
                <c:pt idx="1194">
                  <c:v>4.3432460543175549E-4</c:v>
                </c:pt>
                <c:pt idx="1195">
                  <c:v>-3.6207875167419083E-4</c:v>
                </c:pt>
                <c:pt idx="1196">
                  <c:v>1.1001090624141506E-2</c:v>
                </c:pt>
                <c:pt idx="1197">
                  <c:v>5.6553477118611905E-3</c:v>
                </c:pt>
                <c:pt idx="1198">
                  <c:v>-1.0321772531327402E-2</c:v>
                </c:pt>
                <c:pt idx="1199">
                  <c:v>2.3018561895353971E-3</c:v>
                </c:pt>
                <c:pt idx="1200">
                  <c:v>-1.7937866528488027E-3</c:v>
                </c:pt>
                <c:pt idx="1201">
                  <c:v>2.084492624995736E-3</c:v>
                </c:pt>
                <c:pt idx="1202">
                  <c:v>-1.3631684627740449E-3</c:v>
                </c:pt>
                <c:pt idx="1203">
                  <c:v>-1.056022402007766E-2</c:v>
                </c:pt>
                <c:pt idx="1204">
                  <c:v>-2.8243771962900892E-2</c:v>
                </c:pt>
                <c:pt idx="1205">
                  <c:v>2.2416745559449886E-4</c:v>
                </c:pt>
                <c:pt idx="1206">
                  <c:v>5.9769468172322948E-4</c:v>
                </c:pt>
                <c:pt idx="1207">
                  <c:v>1.9484735779094223E-2</c:v>
                </c:pt>
                <c:pt idx="1208">
                  <c:v>2.123612493597353E-2</c:v>
                </c:pt>
                <c:pt idx="1209">
                  <c:v>2.8667443486256154E-4</c:v>
                </c:pt>
                <c:pt idx="1210">
                  <c:v>-3.225587891424268E-3</c:v>
                </c:pt>
                <c:pt idx="1211">
                  <c:v>-2.6609865851653534E-3</c:v>
                </c:pt>
                <c:pt idx="1212">
                  <c:v>1.8026359558641529E-3</c:v>
                </c:pt>
                <c:pt idx="1213">
                  <c:v>-1.0508801388213512E-2</c:v>
                </c:pt>
                <c:pt idx="1214">
                  <c:v>7.2744126726708149E-3</c:v>
                </c:pt>
                <c:pt idx="1215">
                  <c:v>-1.0832758383037345E-2</c:v>
                </c:pt>
                <c:pt idx="1216">
                  <c:v>4.2345247334418315E-3</c:v>
                </c:pt>
                <c:pt idx="1217">
                  <c:v>2.3264113716341048E-2</c:v>
                </c:pt>
                <c:pt idx="1218">
                  <c:v>-5.3994724426685639E-3</c:v>
                </c:pt>
                <c:pt idx="1219">
                  <c:v>5.9291955407412686E-3</c:v>
                </c:pt>
                <c:pt idx="1220">
                  <c:v>-9.9424283706884111E-4</c:v>
                </c:pt>
                <c:pt idx="1221">
                  <c:v>1.0804617986823875E-2</c:v>
                </c:pt>
                <c:pt idx="1222">
                  <c:v>2.6018541012010313E-3</c:v>
                </c:pt>
                <c:pt idx="1223">
                  <c:v>1.5290740754434795E-2</c:v>
                </c:pt>
                <c:pt idx="1224">
                  <c:v>3.7996564300764729E-3</c:v>
                </c:pt>
                <c:pt idx="1225">
                  <c:v>2.7503325172076884E-4</c:v>
                </c:pt>
                <c:pt idx="1226">
                  <c:v>1.9266536273925587E-3</c:v>
                </c:pt>
                <c:pt idx="1227">
                  <c:v>-6.4552231938637085E-3</c:v>
                </c:pt>
                <c:pt idx="1228">
                  <c:v>-2.9718802291707849E-3</c:v>
                </c:pt>
                <c:pt idx="1229">
                  <c:v>1.7330377289818133E-3</c:v>
                </c:pt>
                <c:pt idx="1230">
                  <c:v>1.031159840284738E-2</c:v>
                </c:pt>
                <c:pt idx="1231">
                  <c:v>1.1918618295438698E-2</c:v>
                </c:pt>
                <c:pt idx="1232">
                  <c:v>-8.6646248418996187E-3</c:v>
                </c:pt>
                <c:pt idx="1233">
                  <c:v>-3.0453989687608936E-2</c:v>
                </c:pt>
                <c:pt idx="1234">
                  <c:v>1.6900394721232281E-3</c:v>
                </c:pt>
                <c:pt idx="1235">
                  <c:v>2.8326243536358367E-4</c:v>
                </c:pt>
                <c:pt idx="1236">
                  <c:v>1.3086134999701076E-2</c:v>
                </c:pt>
                <c:pt idx="1237">
                  <c:v>2.2482882072806396E-2</c:v>
                </c:pt>
                <c:pt idx="1238">
                  <c:v>-4.0288502530908344E-3</c:v>
                </c:pt>
                <c:pt idx="1239">
                  <c:v>7.1992469882450599E-3</c:v>
                </c:pt>
                <c:pt idx="1240">
                  <c:v>-4.6969694926748034E-3</c:v>
                </c:pt>
                <c:pt idx="1241">
                  <c:v>-1.2313762949154336E-3</c:v>
                </c:pt>
                <c:pt idx="1242">
                  <c:v>-8.2158204592699925E-4</c:v>
                </c:pt>
                <c:pt idx="1243">
                  <c:v>-3.2900112411587872E-3</c:v>
                </c:pt>
                <c:pt idx="1244">
                  <c:v>-1.1686069984615161E-3</c:v>
                </c:pt>
                <c:pt idx="1245">
                  <c:v>8.5361663464735178E-3</c:v>
                </c:pt>
                <c:pt idx="1246">
                  <c:v>4.0957709120486869E-3</c:v>
                </c:pt>
                <c:pt idx="1247">
                  <c:v>5.0302473229970413E-3</c:v>
                </c:pt>
                <c:pt idx="1248">
                  <c:v>-0.10037863640910631</c:v>
                </c:pt>
                <c:pt idx="1249">
                  <c:v>-2.9022500064434381E-2</c:v>
                </c:pt>
                <c:pt idx="1250">
                  <c:v>9.9116221779153441E-3</c:v>
                </c:pt>
                <c:pt idx="1251">
                  <c:v>-2.1545771382065069E-2</c:v>
                </c:pt>
                <c:pt idx="1252">
                  <c:v>5.1720573389552466E-3</c:v>
                </c:pt>
                <c:pt idx="1253">
                  <c:v>-1.4033217914543781E-3</c:v>
                </c:pt>
                <c:pt idx="1254">
                  <c:v>-4.0986806814858695E-2</c:v>
                </c:pt>
                <c:pt idx="1255">
                  <c:v>3.1504352554236864E-2</c:v>
                </c:pt>
                <c:pt idx="1256">
                  <c:v>5.5246671345582764E-3</c:v>
                </c:pt>
                <c:pt idx="1257">
                  <c:v>-1.0989344661611821E-3</c:v>
                </c:pt>
                <c:pt idx="1258">
                  <c:v>1.3986031978089527E-2</c:v>
                </c:pt>
                <c:pt idx="1259">
                  <c:v>-1.0073616194482219E-2</c:v>
                </c:pt>
                <c:pt idx="1260">
                  <c:v>-1.5890341014173116E-2</c:v>
                </c:pt>
                <c:pt idx="1261">
                  <c:v>1.6783369334165268E-2</c:v>
                </c:pt>
                <c:pt idx="1262">
                  <c:v>-6.4150315553599731E-3</c:v>
                </c:pt>
                <c:pt idx="1263">
                  <c:v>2.3226779024031044E-2</c:v>
                </c:pt>
                <c:pt idx="1264">
                  <c:v>-7.9256408006513884E-3</c:v>
                </c:pt>
                <c:pt idx="1265">
                  <c:v>6.0497953981390766E-3</c:v>
                </c:pt>
                <c:pt idx="1266">
                  <c:v>3.0843527807910848E-4</c:v>
                </c:pt>
                <c:pt idx="1267">
                  <c:v>-1.1329434391541075E-2</c:v>
                </c:pt>
                <c:pt idx="1268">
                  <c:v>8.4189340315868038E-3</c:v>
                </c:pt>
                <c:pt idx="1269">
                  <c:v>-1.0204036024484494E-2</c:v>
                </c:pt>
                <c:pt idx="1270">
                  <c:v>8.200499280258863E-3</c:v>
                </c:pt>
                <c:pt idx="1271">
                  <c:v>1.2394706559835163E-2</c:v>
                </c:pt>
                <c:pt idx="1272">
                  <c:v>-1.4461787368294062E-2</c:v>
                </c:pt>
                <c:pt idx="1273">
                  <c:v>0</c:v>
                </c:pt>
                <c:pt idx="1274">
                  <c:v>-1.3742298630717818E-2</c:v>
                </c:pt>
                <c:pt idx="1275">
                  <c:v>9.4465247327742419E-3</c:v>
                </c:pt>
                <c:pt idx="1276">
                  <c:v>5.9268189667636305E-3</c:v>
                </c:pt>
                <c:pt idx="1277">
                  <c:v>1.0388388671872089E-2</c:v>
                </c:pt>
                <c:pt idx="1278">
                  <c:v>1.0051347019318445E-2</c:v>
                </c:pt>
                <c:pt idx="1279">
                  <c:v>1.0939043177160551E-2</c:v>
                </c:pt>
                <c:pt idx="1280">
                  <c:v>8.4160215547500004E-3</c:v>
                </c:pt>
                <c:pt idx="1281">
                  <c:v>-9.8359612378660366E-3</c:v>
                </c:pt>
                <c:pt idx="1282">
                  <c:v>0</c:v>
                </c:pt>
                <c:pt idx="1283">
                  <c:v>9.0289548993745998E-4</c:v>
                </c:pt>
                <c:pt idx="1284">
                  <c:v>-7.1426755042540814E-3</c:v>
                </c:pt>
                <c:pt idx="1285">
                  <c:v>2.6504268560888179E-3</c:v>
                </c:pt>
                <c:pt idx="1286">
                  <c:v>-3.021263431711971E-3</c:v>
                </c:pt>
                <c:pt idx="1287">
                  <c:v>1.6363609285983273E-2</c:v>
                </c:pt>
                <c:pt idx="1288">
                  <c:v>2.1617643839735856E-3</c:v>
                </c:pt>
                <c:pt idx="1289">
                  <c:v>-1.0415204285648431E-3</c:v>
                </c:pt>
                <c:pt idx="1290">
                  <c:v>1.5412419819914942E-2</c:v>
                </c:pt>
                <c:pt idx="1291">
                  <c:v>-5.0595417965541125E-3</c:v>
                </c:pt>
                <c:pt idx="1292">
                  <c:v>4.8643945188155289E-3</c:v>
                </c:pt>
                <c:pt idx="1293">
                  <c:v>-6.8210511353293153E-3</c:v>
                </c:pt>
                <c:pt idx="1294">
                  <c:v>8.7138048488509968E-3</c:v>
                </c:pt>
                <c:pt idx="1295">
                  <c:v>3.6843385926402807E-3</c:v>
                </c:pt>
                <c:pt idx="1296">
                  <c:v>-6.6062544575664196E-4</c:v>
                </c:pt>
                <c:pt idx="1297">
                  <c:v>-1.7634312987583594E-3</c:v>
                </c:pt>
                <c:pt idx="1298">
                  <c:v>5.6672566400128499E-3</c:v>
                </c:pt>
                <c:pt idx="1299">
                  <c:v>1.2514726495595702E-2</c:v>
                </c:pt>
                <c:pt idx="1300">
                  <c:v>9.3969885588219648E-4</c:v>
                </c:pt>
                <c:pt idx="1301">
                  <c:v>2.0939970952567779E-3</c:v>
                </c:pt>
                <c:pt idx="1302">
                  <c:v>2.3058609557336158E-3</c:v>
                </c:pt>
                <c:pt idx="1303">
                  <c:v>-6.1108978740441449E-3</c:v>
                </c:pt>
                <c:pt idx="1304">
                  <c:v>-1.302378294614369E-3</c:v>
                </c:pt>
                <c:pt idx="1305">
                  <c:v>3.6217386703425157E-3</c:v>
                </c:pt>
                <c:pt idx="1306">
                  <c:v>4.4748559609794764E-3</c:v>
                </c:pt>
                <c:pt idx="1307">
                  <c:v>1.6524564866567855E-3</c:v>
                </c:pt>
                <c:pt idx="1308">
                  <c:v>-9.9706098357507395E-3</c:v>
                </c:pt>
                <c:pt idx="1309">
                  <c:v>-3.0429217731813966E-3</c:v>
                </c:pt>
                <c:pt idx="1310">
                  <c:v>-3.1252382633577777E-3</c:v>
                </c:pt>
                <c:pt idx="1311">
                  <c:v>9.2585923858351585E-3</c:v>
                </c:pt>
                <c:pt idx="1312">
                  <c:v>-8.3069084737332835E-3</c:v>
                </c:pt>
                <c:pt idx="1313">
                  <c:v>5.8999568251994388E-3</c:v>
                </c:pt>
                <c:pt idx="1314">
                  <c:v>-8.6169026169520581E-3</c:v>
                </c:pt>
                <c:pt idx="1315">
                  <c:v>-2.1913405189045473E-3</c:v>
                </c:pt>
                <c:pt idx="1316">
                  <c:v>1.4347445534442189E-2</c:v>
                </c:pt>
                <c:pt idx="1317">
                  <c:v>9.3826456227255454E-4</c:v>
                </c:pt>
                <c:pt idx="1318">
                  <c:v>1.2979360505131511E-3</c:v>
                </c:pt>
                <c:pt idx="1319">
                  <c:v>6.5523953100514306E-3</c:v>
                </c:pt>
                <c:pt idx="1320">
                  <c:v>-5.7946278771550432E-3</c:v>
                </c:pt>
                <c:pt idx="1321">
                  <c:v>-9.137956477586617E-3</c:v>
                </c:pt>
                <c:pt idx="1322">
                  <c:v>-3.9213053676756043E-3</c:v>
                </c:pt>
                <c:pt idx="1323">
                  <c:v>-1.1664284136598417E-2</c:v>
                </c:pt>
                <c:pt idx="1324">
                  <c:v>4.4994261324718459E-3</c:v>
                </c:pt>
                <c:pt idx="1325">
                  <c:v>-2.9356625445176108E-4</c:v>
                </c:pt>
                <c:pt idx="1326">
                  <c:v>-4.1869348674096456E-3</c:v>
                </c:pt>
                <c:pt idx="1327">
                  <c:v>7.360223129283496E-5</c:v>
                </c:pt>
                <c:pt idx="1328">
                  <c:v>-2.7287027718785133E-3</c:v>
                </c:pt>
                <c:pt idx="1329">
                  <c:v>5.6946578069809418E-3</c:v>
                </c:pt>
                <c:pt idx="1330">
                  <c:v>3.9713863121787997E-3</c:v>
                </c:pt>
                <c:pt idx="1331">
                  <c:v>1.0987267194611818E-2</c:v>
                </c:pt>
                <c:pt idx="1332">
                  <c:v>3.6226636579630316E-3</c:v>
                </c:pt>
                <c:pt idx="1333">
                  <c:v>-7.2190432988314601E-3</c:v>
                </c:pt>
                <c:pt idx="1334">
                  <c:v>2.2540626154455789E-3</c:v>
                </c:pt>
                <c:pt idx="1335">
                  <c:v>1.5018314057085395E-2</c:v>
                </c:pt>
                <c:pt idx="1336">
                  <c:v>-5.0034420655762392E-3</c:v>
                </c:pt>
                <c:pt idx="1337">
                  <c:v>3.2326904715767333E-3</c:v>
                </c:pt>
                <c:pt idx="1338">
                  <c:v>5.2989882574657164E-3</c:v>
                </c:pt>
                <c:pt idx="1339">
                  <c:v>-3.9177186562029936E-3</c:v>
                </c:pt>
                <c:pt idx="1340">
                  <c:v>9.7253677796012399E-3</c:v>
                </c:pt>
                <c:pt idx="1341">
                  <c:v>5.3117370722369816E-3</c:v>
                </c:pt>
                <c:pt idx="1342">
                  <c:v>-4.7199241967350912E-3</c:v>
                </c:pt>
                <c:pt idx="1343">
                  <c:v>5.1671513542838271E-3</c:v>
                </c:pt>
                <c:pt idx="1344">
                  <c:v>5.6321278852887512E-4</c:v>
                </c:pt>
                <c:pt idx="1345">
                  <c:v>-1.4920007502608605E-2</c:v>
                </c:pt>
                <c:pt idx="1346">
                  <c:v>-1.2859723306137742E-3</c:v>
                </c:pt>
                <c:pt idx="1347">
                  <c:v>-7.5829027197378543E-3</c:v>
                </c:pt>
                <c:pt idx="1348">
                  <c:v>2.3066485463824346E-3</c:v>
                </c:pt>
                <c:pt idx="1349">
                  <c:v>-1.3304615407065411E-2</c:v>
                </c:pt>
                <c:pt idx="1350">
                  <c:v>-2.7696087377619039E-3</c:v>
                </c:pt>
                <c:pt idx="1351">
                  <c:v>6.5769819497808724E-4</c:v>
                </c:pt>
                <c:pt idx="1352">
                  <c:v>9.4957923002166496E-3</c:v>
                </c:pt>
                <c:pt idx="1353">
                  <c:v>2.8937029079232459E-3</c:v>
                </c:pt>
                <c:pt idx="1354">
                  <c:v>-1.3708405963748606E-3</c:v>
                </c:pt>
                <c:pt idx="1355">
                  <c:v>-2.1673781126618666E-3</c:v>
                </c:pt>
                <c:pt idx="1356">
                  <c:v>4.6334910750107259E-3</c:v>
                </c:pt>
                <c:pt idx="1357">
                  <c:v>7.4233148923964452E-3</c:v>
                </c:pt>
                <c:pt idx="1358">
                  <c:v>7.1819671845013255E-5</c:v>
                </c:pt>
                <c:pt idx="1359">
                  <c:v>-1.2819537570177597E-2</c:v>
                </c:pt>
                <c:pt idx="1360">
                  <c:v>-4.1876351640798115E-2</c:v>
                </c:pt>
                <c:pt idx="1361">
                  <c:v>5.9390244058736231E-3</c:v>
                </c:pt>
                <c:pt idx="1362">
                  <c:v>-7.2665814808099832E-3</c:v>
                </c:pt>
                <c:pt idx="1363">
                  <c:v>2.2113201323390383E-3</c:v>
                </c:pt>
                <c:pt idx="1364">
                  <c:v>1.7422374430067496E-2</c:v>
                </c:pt>
                <c:pt idx="1365">
                  <c:v>4.8604378406506858E-3</c:v>
                </c:pt>
                <c:pt idx="1366">
                  <c:v>1.7115719775553699E-2</c:v>
                </c:pt>
                <c:pt idx="1367">
                  <c:v>1.3681501320717637E-2</c:v>
                </c:pt>
                <c:pt idx="1368">
                  <c:v>3.3923747822023876E-3</c:v>
                </c:pt>
                <c:pt idx="1369">
                  <c:v>5.4667976236078934E-3</c:v>
                </c:pt>
                <c:pt idx="1370">
                  <c:v>1.3592766414176805E-2</c:v>
                </c:pt>
                <c:pt idx="1371">
                  <c:v>-6.8460643228991525E-3</c:v>
                </c:pt>
                <c:pt idx="1372">
                  <c:v>-4.4066077480137567E-3</c:v>
                </c:pt>
                <c:pt idx="1373">
                  <c:v>-4.639721020826504E-3</c:v>
                </c:pt>
                <c:pt idx="1374">
                  <c:v>5.665300443698144E-3</c:v>
                </c:pt>
                <c:pt idx="1375">
                  <c:v>1.5690196537291449E-3</c:v>
                </c:pt>
                <c:pt idx="1376">
                  <c:v>1.2531069873375792E-2</c:v>
                </c:pt>
                <c:pt idx="1377">
                  <c:v>-8.4379607286102056E-4</c:v>
                </c:pt>
                <c:pt idx="1378">
                  <c:v>6.8266756074256496E-3</c:v>
                </c:pt>
                <c:pt idx="1379">
                  <c:v>8.2482418012170006E-3</c:v>
                </c:pt>
                <c:pt idx="1380">
                  <c:v>-1.6569408107588033E-2</c:v>
                </c:pt>
                <c:pt idx="1381">
                  <c:v>-8.1776414319455863E-3</c:v>
                </c:pt>
                <c:pt idx="1382">
                  <c:v>-1.0022384528514838E-2</c:v>
                </c:pt>
                <c:pt idx="1383">
                  <c:v>5.7455116692881037E-4</c:v>
                </c:pt>
                <c:pt idx="1384">
                  <c:v>4.8076874362954327E-3</c:v>
                </c:pt>
                <c:pt idx="1385">
                  <c:v>1.5068243475759024E-2</c:v>
                </c:pt>
                <c:pt idx="1386">
                  <c:v>-1.1045458953769106E-2</c:v>
                </c:pt>
                <c:pt idx="1387">
                  <c:v>2.8454680528947518E-3</c:v>
                </c:pt>
                <c:pt idx="1388">
                  <c:v>3.1213821879942597E-3</c:v>
                </c:pt>
                <c:pt idx="1389">
                  <c:v>-1.4145302955536634E-3</c:v>
                </c:pt>
                <c:pt idx="1390">
                  <c:v>-7.7894211785224975E-3</c:v>
                </c:pt>
                <c:pt idx="1391">
                  <c:v>-4.1467839650820529E-2</c:v>
                </c:pt>
                <c:pt idx="1392">
                  <c:v>3.053141549720697E-3</c:v>
                </c:pt>
                <c:pt idx="1393">
                  <c:v>-1.640559875003117E-2</c:v>
                </c:pt>
                <c:pt idx="1394">
                  <c:v>-4.8303008540327161E-3</c:v>
                </c:pt>
                <c:pt idx="1395">
                  <c:v>1.5927966774536616E-3</c:v>
                </c:pt>
                <c:pt idx="1396">
                  <c:v>-1.3326572582044173E-2</c:v>
                </c:pt>
                <c:pt idx="1397">
                  <c:v>-1.2815548281850485E-2</c:v>
                </c:pt>
                <c:pt idx="1398">
                  <c:v>1.5548181862233695E-3</c:v>
                </c:pt>
                <c:pt idx="1399">
                  <c:v>7.2957469241206104E-3</c:v>
                </c:pt>
                <c:pt idx="1400">
                  <c:v>1.0325208241121459E-2</c:v>
                </c:pt>
                <c:pt idx="1401">
                  <c:v>-2.9744279064911235E-3</c:v>
                </c:pt>
                <c:pt idx="1402">
                  <c:v>1.7517318845410652E-2</c:v>
                </c:pt>
                <c:pt idx="1403">
                  <c:v>-7.066740139091688E-3</c:v>
                </c:pt>
                <c:pt idx="1404">
                  <c:v>-1.408229945835765E-2</c:v>
                </c:pt>
                <c:pt idx="1405">
                  <c:v>5.3735272442506578E-4</c:v>
                </c:pt>
                <c:pt idx="1406">
                  <c:v>5.9869606207910379E-3</c:v>
                </c:pt>
                <c:pt idx="1407">
                  <c:v>-6.9429887826033777E-3</c:v>
                </c:pt>
                <c:pt idx="1408">
                  <c:v>4.6863747193876953E-3</c:v>
                </c:pt>
                <c:pt idx="1409">
                  <c:v>-4.2821245074884185E-3</c:v>
                </c:pt>
                <c:pt idx="1410">
                  <c:v>1.1289116921220714E-2</c:v>
                </c:pt>
                <c:pt idx="1411">
                  <c:v>2.7342097111516827E-3</c:v>
                </c:pt>
                <c:pt idx="1412">
                  <c:v>-8.3320008326103466E-4</c:v>
                </c:pt>
                <c:pt idx="1413">
                  <c:v>1.1293898853616997E-2</c:v>
                </c:pt>
                <c:pt idx="1414">
                  <c:v>-2.3684589174635048E-2</c:v>
                </c:pt>
                <c:pt idx="1415">
                  <c:v>2.1494795029347621E-3</c:v>
                </c:pt>
                <c:pt idx="1416">
                  <c:v>6.2815755864572215E-3</c:v>
                </c:pt>
                <c:pt idx="1417">
                  <c:v>6.7753799257325217E-3</c:v>
                </c:pt>
                <c:pt idx="1418">
                  <c:v>-1.2476490731752774E-2</c:v>
                </c:pt>
                <c:pt idx="1419">
                  <c:v>7.1210684481296475E-3</c:v>
                </c:pt>
                <c:pt idx="1420">
                  <c:v>-1.9767677336689441E-3</c:v>
                </c:pt>
                <c:pt idx="1421">
                  <c:v>-2.6967376726330497E-2</c:v>
                </c:pt>
                <c:pt idx="1422">
                  <c:v>8.0454399732442471E-3</c:v>
                </c:pt>
                <c:pt idx="1423">
                  <c:v>1.4397467636293097E-2</c:v>
                </c:pt>
                <c:pt idx="1424">
                  <c:v>-7.4052469616273358E-3</c:v>
                </c:pt>
                <c:pt idx="1425">
                  <c:v>-3.4189968730442832E-3</c:v>
                </c:pt>
                <c:pt idx="1426">
                  <c:v>9.3562884068165686E-4</c:v>
                </c:pt>
                <c:pt idx="1427">
                  <c:v>2.9604132925846022E-3</c:v>
                </c:pt>
                <c:pt idx="1428">
                  <c:v>9.3212580807758457E-4</c:v>
                </c:pt>
                <c:pt idx="1429">
                  <c:v>-2.1729434715795199E-3</c:v>
                </c:pt>
                <c:pt idx="1430">
                  <c:v>-2.8774326329241572E-3</c:v>
                </c:pt>
                <c:pt idx="1431">
                  <c:v>-9.8278620797735521E-3</c:v>
                </c:pt>
                <c:pt idx="1432">
                  <c:v>2.0480658892494723E-2</c:v>
                </c:pt>
                <c:pt idx="1433">
                  <c:v>1.2504573716786122E-2</c:v>
                </c:pt>
                <c:pt idx="1434">
                  <c:v>-5.6414394994109707E-3</c:v>
                </c:pt>
                <c:pt idx="1435">
                  <c:v>2.6836093887781911E-3</c:v>
                </c:pt>
                <c:pt idx="1436">
                  <c:v>-9.4816683293095314E-3</c:v>
                </c:pt>
                <c:pt idx="1437">
                  <c:v>1.0035689172935569E-3</c:v>
                </c:pt>
                <c:pt idx="1438">
                  <c:v>5.7068964695780114E-3</c:v>
                </c:pt>
                <c:pt idx="1439">
                  <c:v>-2.3004771570836642E-3</c:v>
                </c:pt>
                <c:pt idx="1440">
                  <c:v>1.1836267181105142E-2</c:v>
                </c:pt>
                <c:pt idx="1441">
                  <c:v>6.8331989819774193E-4</c:v>
                </c:pt>
                <c:pt idx="1442">
                  <c:v>-1.4423234173654342E-3</c:v>
                </c:pt>
                <c:pt idx="1443">
                  <c:v>-4.2567483571923498E-3</c:v>
                </c:pt>
                <c:pt idx="1444">
                  <c:v>-1.6336948787661901E-2</c:v>
                </c:pt>
                <c:pt idx="1445">
                  <c:v>-1.9402032155347514E-3</c:v>
                </c:pt>
                <c:pt idx="1446">
                  <c:v>6.0651553718649781E-3</c:v>
                </c:pt>
                <c:pt idx="1447">
                  <c:v>4.7149387786017318E-3</c:v>
                </c:pt>
                <c:pt idx="1448">
                  <c:v>1.5462460454650181E-2</c:v>
                </c:pt>
                <c:pt idx="1449">
                  <c:v>-6.1361480561665221E-3</c:v>
                </c:pt>
                <c:pt idx="1450">
                  <c:v>1.8827645536216409E-2</c:v>
                </c:pt>
                <c:pt idx="1451">
                  <c:v>-3.7408972511076689E-3</c:v>
                </c:pt>
                <c:pt idx="1452">
                  <c:v>-9.9131171217150729E-3</c:v>
                </c:pt>
                <c:pt idx="1453">
                  <c:v>-1.9872398324726287E-2</c:v>
                </c:pt>
                <c:pt idx="1454">
                  <c:v>-1.2382177979812774E-3</c:v>
                </c:pt>
                <c:pt idx="1455">
                  <c:v>1.7588818085803461E-2</c:v>
                </c:pt>
                <c:pt idx="1456">
                  <c:v>-4.6446660289604308E-3</c:v>
                </c:pt>
                <c:pt idx="1457">
                  <c:v>1.6217683339475018E-2</c:v>
                </c:pt>
                <c:pt idx="1458">
                  <c:v>1.7539810968951557E-2</c:v>
                </c:pt>
                <c:pt idx="1459">
                  <c:v>7.3979670111321968E-3</c:v>
                </c:pt>
                <c:pt idx="1460">
                  <c:v>-6.2201539556750479E-2</c:v>
                </c:pt>
                <c:pt idx="1461">
                  <c:v>2.5060529991891688E-3</c:v>
                </c:pt>
                <c:pt idx="1462">
                  <c:v>9.2171245279570845E-3</c:v>
                </c:pt>
                <c:pt idx="1463">
                  <c:v>5.4179853985525592E-3</c:v>
                </c:pt>
                <c:pt idx="1464">
                  <c:v>-1.8475738317637547E-2</c:v>
                </c:pt>
                <c:pt idx="1465">
                  <c:v>6.6667118098413733E-3</c:v>
                </c:pt>
                <c:pt idx="1466">
                  <c:v>6.4666692297755037E-3</c:v>
                </c:pt>
                <c:pt idx="1467">
                  <c:v>-4.6454055285833967E-4</c:v>
                </c:pt>
                <c:pt idx="1468">
                  <c:v>2.8810505968937802E-2</c:v>
                </c:pt>
                <c:pt idx="1469">
                  <c:v>-6.0222584168790286E-3</c:v>
                </c:pt>
                <c:pt idx="1470">
                  <c:v>-6.3616804894122709E-3</c:v>
                </c:pt>
                <c:pt idx="1471">
                  <c:v>-7.3934869188870709E-3</c:v>
                </c:pt>
                <c:pt idx="1472">
                  <c:v>1.4591158489097641E-3</c:v>
                </c:pt>
                <c:pt idx="1473">
                  <c:v>4.140469435120071E-3</c:v>
                </c:pt>
                <c:pt idx="1474">
                  <c:v>3.5888760749465979E-3</c:v>
                </c:pt>
                <c:pt idx="1475">
                  <c:v>1.1945472212719457E-2</c:v>
                </c:pt>
                <c:pt idx="1476">
                  <c:v>-7.669052857252538E-3</c:v>
                </c:pt>
                <c:pt idx="1477">
                  <c:v>-4.7734631625872027E-3</c:v>
                </c:pt>
                <c:pt idx="1478">
                  <c:v>-6.090692433450872E-4</c:v>
                </c:pt>
                <c:pt idx="1479">
                  <c:v>-2.3615880909035498E-3</c:v>
                </c:pt>
                <c:pt idx="1480">
                  <c:v>3.039095849876914E-2</c:v>
                </c:pt>
                <c:pt idx="1481">
                  <c:v>-8.1507143969224811E-4</c:v>
                </c:pt>
                <c:pt idx="1482">
                  <c:v>-7.4162383569978459E-5</c:v>
                </c:pt>
                <c:pt idx="1483">
                  <c:v>8.3071938947007172E-3</c:v>
                </c:pt>
                <c:pt idx="1484">
                  <c:v>3.6780891020198976E-3</c:v>
                </c:pt>
                <c:pt idx="1485">
                  <c:v>1.1946721744599322E-2</c:v>
                </c:pt>
                <c:pt idx="1486">
                  <c:v>4.3742345404242165E-4</c:v>
                </c:pt>
                <c:pt idx="1487">
                  <c:v>-7.2706980567374847E-5</c:v>
                </c:pt>
                <c:pt idx="1488">
                  <c:v>4.2281651685655711E-3</c:v>
                </c:pt>
                <c:pt idx="1489">
                  <c:v>-1.8873447557810781E-3</c:v>
                </c:pt>
                <c:pt idx="1490">
                  <c:v>-9.452786020680737E-4</c:v>
                </c:pt>
                <c:pt idx="1491">
                  <c:v>-1.4561165911474105E-3</c:v>
                </c:pt>
                <c:pt idx="1492">
                  <c:v>1.6185384588899548E-2</c:v>
                </c:pt>
                <c:pt idx="1493">
                  <c:v>1.2912798528074004E-3</c:v>
                </c:pt>
                <c:pt idx="1494">
                  <c:v>5.8757061840358808E-3</c:v>
                </c:pt>
                <c:pt idx="1495">
                  <c:v>8.5470511237873651E-4</c:v>
                </c:pt>
                <c:pt idx="1496">
                  <c:v>-3.6297156491580146E-3</c:v>
                </c:pt>
                <c:pt idx="1497">
                  <c:v>7.0717605220196565E-3</c:v>
                </c:pt>
                <c:pt idx="1498">
                  <c:v>2.5535662767489308E-3</c:v>
                </c:pt>
                <c:pt idx="1499">
                  <c:v>2.8292987594996763E-4</c:v>
                </c:pt>
                <c:pt idx="1500">
                  <c:v>2.900030079181706E-3</c:v>
                </c:pt>
                <c:pt idx="1501">
                  <c:v>1.248336920931766E-2</c:v>
                </c:pt>
                <c:pt idx="1502">
                  <c:v>-2.5772044782392625E-3</c:v>
                </c:pt>
                <c:pt idx="1503">
                  <c:v>1.5084783404245161E-2</c:v>
                </c:pt>
                <c:pt idx="1504">
                  <c:v>4.8847263899273827E-3</c:v>
                </c:pt>
                <c:pt idx="1505">
                  <c:v>2.6013789671149347E-3</c:v>
                </c:pt>
                <c:pt idx="1506">
                  <c:v>-3.4822495018344531E-3</c:v>
                </c:pt>
                <c:pt idx="1507">
                  <c:v>-6.852141009825245E-4</c:v>
                </c:pt>
                <c:pt idx="1508">
                  <c:v>-5.4889534773076907E-4</c:v>
                </c:pt>
                <c:pt idx="1509">
                  <c:v>-3.0873334455502909E-3</c:v>
                </c:pt>
                <c:pt idx="1510">
                  <c:v>3.9225972466201825E-3</c:v>
                </c:pt>
                <c:pt idx="1511">
                  <c:v>6.858474010143842E-4</c:v>
                </c:pt>
                <c:pt idx="1512">
                  <c:v>-1.1577929128761164E-2</c:v>
                </c:pt>
                <c:pt idx="1513">
                  <c:v>-1.2474955564090869E-3</c:v>
                </c:pt>
                <c:pt idx="1514">
                  <c:v>6.1071701513084296E-3</c:v>
                </c:pt>
                <c:pt idx="1515">
                  <c:v>-1.3794387859304561E-4</c:v>
                </c:pt>
                <c:pt idx="1516">
                  <c:v>2.9663177843808276E-3</c:v>
                </c:pt>
                <c:pt idx="1517">
                  <c:v>-2.2701303464971426E-3</c:v>
                </c:pt>
                <c:pt idx="1518">
                  <c:v>4.4123701580911787E-3</c:v>
                </c:pt>
                <c:pt idx="1519">
                  <c:v>5.627972025748728E-3</c:v>
                </c:pt>
                <c:pt idx="1520">
                  <c:v>3.343974293646411E-3</c:v>
                </c:pt>
                <c:pt idx="1521">
                  <c:v>8.0948950650290129E-3</c:v>
                </c:pt>
                <c:pt idx="1522">
                  <c:v>6.5450516123903412E-3</c:v>
                </c:pt>
                <c:pt idx="1523">
                  <c:v>6.7056267695130619E-4</c:v>
                </c:pt>
                <c:pt idx="1524">
                  <c:v>-6.8333670258695581E-3</c:v>
                </c:pt>
                <c:pt idx="1525">
                  <c:v>1.888692291465259E-3</c:v>
                </c:pt>
                <c:pt idx="1526">
                  <c:v>-1.4139351091058813E-3</c:v>
                </c:pt>
                <c:pt idx="1527">
                  <c:v>2.8992330294752592E-3</c:v>
                </c:pt>
                <c:pt idx="1528">
                  <c:v>5.0423006691562959E-3</c:v>
                </c:pt>
                <c:pt idx="1529">
                  <c:v>6.9562835717047319E-3</c:v>
                </c:pt>
                <c:pt idx="1530">
                  <c:v>-1.1958417575896139E-3</c:v>
                </c:pt>
                <c:pt idx="1531">
                  <c:v>-9.9093976620497053E-3</c:v>
                </c:pt>
                <c:pt idx="1532">
                  <c:v>8.7323224578114214E-3</c:v>
                </c:pt>
                <c:pt idx="1533">
                  <c:v>9.5226355964514158E-3</c:v>
                </c:pt>
                <c:pt idx="1534">
                  <c:v>1.5765289765459139E-2</c:v>
                </c:pt>
                <c:pt idx="1535">
                  <c:v>-2.9874491658660341E-3</c:v>
                </c:pt>
                <c:pt idx="1536">
                  <c:v>-1.0681562515813621E-2</c:v>
                </c:pt>
                <c:pt idx="1537">
                  <c:v>-1.9778106477740063E-4</c:v>
                </c:pt>
                <c:pt idx="1538">
                  <c:v>8.5605004321392801E-4</c:v>
                </c:pt>
                <c:pt idx="1539">
                  <c:v>-5.92149268653973E-3</c:v>
                </c:pt>
                <c:pt idx="1540">
                  <c:v>-6.6185711561440345E-3</c:v>
                </c:pt>
                <c:pt idx="1541">
                  <c:v>2.6671002401693343E-4</c:v>
                </c:pt>
                <c:pt idx="1542">
                  <c:v>-6.5943453593126271E-3</c:v>
                </c:pt>
                <c:pt idx="1543">
                  <c:v>-1.3412754111892273E-3</c:v>
                </c:pt>
                <c:pt idx="1544">
                  <c:v>-3.8269563288219057E-3</c:v>
                </c:pt>
                <c:pt idx="1545">
                  <c:v>1.0514003584885285E-2</c:v>
                </c:pt>
                <c:pt idx="1546">
                  <c:v>-2.0606364178510705E-2</c:v>
                </c:pt>
                <c:pt idx="1547">
                  <c:v>-8.6355958852284611E-3</c:v>
                </c:pt>
                <c:pt idx="1548">
                  <c:v>-6.7057986140164555E-3</c:v>
                </c:pt>
                <c:pt idx="1549">
                  <c:v>-3.1737324599521832E-2</c:v>
                </c:pt>
                <c:pt idx="1550">
                  <c:v>-3.335247934730249E-2</c:v>
                </c:pt>
                <c:pt idx="1551">
                  <c:v>4.1195784434710232E-2</c:v>
                </c:pt>
                <c:pt idx="1552">
                  <c:v>-3.1638328260727024E-2</c:v>
                </c:pt>
                <c:pt idx="1553">
                  <c:v>5.8189905579747007E-2</c:v>
                </c:pt>
                <c:pt idx="1554">
                  <c:v>-1.0244978174192673E-2</c:v>
                </c:pt>
                <c:pt idx="1555">
                  <c:v>1.4064554270491888E-4</c:v>
                </c:pt>
                <c:pt idx="1556">
                  <c:v>-3.9357880214504828E-2</c:v>
                </c:pt>
                <c:pt idx="1557">
                  <c:v>3.8111915316070943E-2</c:v>
                </c:pt>
                <c:pt idx="1558">
                  <c:v>-6.947175502791432E-2</c:v>
                </c:pt>
                <c:pt idx="1559">
                  <c:v>-4.8482616342644912E-2</c:v>
                </c:pt>
                <c:pt idx="1560">
                  <c:v>7.0807649492855076E-2</c:v>
                </c:pt>
                <c:pt idx="1561">
                  <c:v>-5.3317461448231525E-2</c:v>
                </c:pt>
                <c:pt idx="1562">
                  <c:v>7.4412270258427837E-2</c:v>
                </c:pt>
                <c:pt idx="1563">
                  <c:v>-1.1933501405349031E-2</c:v>
                </c:pt>
                <c:pt idx="1564">
                  <c:v>-5.8610098702772423E-2</c:v>
                </c:pt>
                <c:pt idx="1565">
                  <c:v>-5.6355644543884392E-2</c:v>
                </c:pt>
                <c:pt idx="1566">
                  <c:v>-7.2983773198522159E-2</c:v>
                </c:pt>
                <c:pt idx="1567">
                  <c:v>7.2341322522519513E-2</c:v>
                </c:pt>
                <c:pt idx="1568">
                  <c:v>1.8459597596741149E-3</c:v>
                </c:pt>
                <c:pt idx="1569">
                  <c:v>6.0050141721687149E-2</c:v>
                </c:pt>
                <c:pt idx="1570">
                  <c:v>-2.69414478565261E-2</c:v>
                </c:pt>
                <c:pt idx="1571">
                  <c:v>7.9977040624795909E-2</c:v>
                </c:pt>
                <c:pt idx="1572">
                  <c:v>-1.4134150454591208E-2</c:v>
                </c:pt>
                <c:pt idx="1573">
                  <c:v>-1.7692454293536081E-2</c:v>
                </c:pt>
                <c:pt idx="1574">
                  <c:v>3.3693115139618389E-2</c:v>
                </c:pt>
                <c:pt idx="1575">
                  <c:v>7.6604921074462694E-3</c:v>
                </c:pt>
                <c:pt idx="1576">
                  <c:v>4.1663435961636942E-2</c:v>
                </c:pt>
                <c:pt idx="1577">
                  <c:v>-1.6313541619478011E-2</c:v>
                </c:pt>
                <c:pt idx="1578">
                  <c:v>4.2042600105889803E-2</c:v>
                </c:pt>
                <c:pt idx="1579">
                  <c:v>-1.4170114563416165E-2</c:v>
                </c:pt>
                <c:pt idx="1580">
                  <c:v>-1.0337721173257432E-2</c:v>
                </c:pt>
                <c:pt idx="1581">
                  <c:v>4.4787792247316757E-2</c:v>
                </c:pt>
                <c:pt idx="1582">
                  <c:v>1.1162123689457541E-2</c:v>
                </c:pt>
                <c:pt idx="1583">
                  <c:v>1.3612488195969627E-2</c:v>
                </c:pt>
                <c:pt idx="1584">
                  <c:v>1.5701010792975933E-2</c:v>
                </c:pt>
                <c:pt idx="1585">
                  <c:v>-2.3024065242777544E-3</c:v>
                </c:pt>
                <c:pt idx="1586">
                  <c:v>-1.3120347572171922E-2</c:v>
                </c:pt>
                <c:pt idx="1587">
                  <c:v>2.2113629589764948E-2</c:v>
                </c:pt>
                <c:pt idx="1588">
                  <c:v>1.6471703398842529E-2</c:v>
                </c:pt>
                <c:pt idx="1589">
                  <c:v>-4.1797935958313949E-3</c:v>
                </c:pt>
                <c:pt idx="1590">
                  <c:v>-3.6805656662788006E-3</c:v>
                </c:pt>
                <c:pt idx="1591">
                  <c:v>-1.8795899538826134E-2</c:v>
                </c:pt>
                <c:pt idx="1592">
                  <c:v>-7.5962042966022684E-3</c:v>
                </c:pt>
                <c:pt idx="1593">
                  <c:v>-1.331333498883076E-3</c:v>
                </c:pt>
                <c:pt idx="1594">
                  <c:v>-1.1663420073880588E-2</c:v>
                </c:pt>
                <c:pt idx="1595">
                  <c:v>-1.3492060211345134E-4</c:v>
                </c:pt>
                <c:pt idx="1596">
                  <c:v>8.2956770328209209E-3</c:v>
                </c:pt>
                <c:pt idx="1597">
                  <c:v>-9.4983748912661065E-3</c:v>
                </c:pt>
                <c:pt idx="1598">
                  <c:v>-3.3089875272731733E-3</c:v>
                </c:pt>
                <c:pt idx="1599">
                  <c:v>7.5210074763178035E-3</c:v>
                </c:pt>
                <c:pt idx="1600">
                  <c:v>2.757003247284927E-3</c:v>
                </c:pt>
                <c:pt idx="1601">
                  <c:v>-1.3211424834856321E-2</c:v>
                </c:pt>
                <c:pt idx="1602">
                  <c:v>-6.8386092356377258E-5</c:v>
                </c:pt>
                <c:pt idx="1603">
                  <c:v>3.4663305677237093E-3</c:v>
                </c:pt>
                <c:pt idx="1604">
                  <c:v>1.8965176463594597E-2</c:v>
                </c:pt>
                <c:pt idx="1605">
                  <c:v>5.3196228617087495E-4</c:v>
                </c:pt>
                <c:pt idx="1606">
                  <c:v>-9.9654667480253076E-3</c:v>
                </c:pt>
                <c:pt idx="1607">
                  <c:v>-8.9922862025714704E-3</c:v>
                </c:pt>
                <c:pt idx="1608">
                  <c:v>-6.5679817205358476E-3</c:v>
                </c:pt>
                <c:pt idx="1609">
                  <c:v>-9.1286909221095919E-3</c:v>
                </c:pt>
                <c:pt idx="1610">
                  <c:v>1.3163446979466698E-3</c:v>
                </c:pt>
                <c:pt idx="1611">
                  <c:v>2.2827704210456822E-3</c:v>
                </c:pt>
                <c:pt idx="1612">
                  <c:v>1.4355847656673023E-2</c:v>
                </c:pt>
                <c:pt idx="1613">
                  <c:v>1.2110989094178435E-2</c:v>
                </c:pt>
                <c:pt idx="1614">
                  <c:v>-1.0487497162163004E-2</c:v>
                </c:pt>
                <c:pt idx="1615">
                  <c:v>7.201894921164069E-3</c:v>
                </c:pt>
                <c:pt idx="1616">
                  <c:v>2.6979250008677151E-3</c:v>
                </c:pt>
                <c:pt idx="1617">
                  <c:v>-1.2916079891786496E-2</c:v>
                </c:pt>
                <c:pt idx="1618">
                  <c:v>3.8844910825553565E-3</c:v>
                </c:pt>
                <c:pt idx="1619">
                  <c:v>-3.5980865250307493E-3</c:v>
                </c:pt>
                <c:pt idx="1620">
                  <c:v>-5.5186929020492196E-3</c:v>
                </c:pt>
                <c:pt idx="1621">
                  <c:v>1.2606387692458499E-2</c:v>
                </c:pt>
                <c:pt idx="1622">
                  <c:v>-4.6888017512748729E-2</c:v>
                </c:pt>
                <c:pt idx="1623">
                  <c:v>9.0863971126243278E-3</c:v>
                </c:pt>
                <c:pt idx="1624">
                  <c:v>-6.3315925636523674E-3</c:v>
                </c:pt>
                <c:pt idx="1625">
                  <c:v>2.2726042141771232E-2</c:v>
                </c:pt>
                <c:pt idx="1626">
                  <c:v>-3.0456440022573303E-3</c:v>
                </c:pt>
                <c:pt idx="1627">
                  <c:v>-4.2356038928673019E-3</c:v>
                </c:pt>
                <c:pt idx="1628">
                  <c:v>2.9284644589212842E-3</c:v>
                </c:pt>
                <c:pt idx="1629">
                  <c:v>-3.0592292302737481E-3</c:v>
                </c:pt>
                <c:pt idx="1630">
                  <c:v>-3.696200327674099E-3</c:v>
                </c:pt>
                <c:pt idx="1631">
                  <c:v>-2.1279392482387159E-2</c:v>
                </c:pt>
                <c:pt idx="1632">
                  <c:v>-1.0728649135897125E-3</c:v>
                </c:pt>
                <c:pt idx="1633">
                  <c:v>-1.3317216781446189E-2</c:v>
                </c:pt>
                <c:pt idx="1634">
                  <c:v>8.9253342266914799E-3</c:v>
                </c:pt>
                <c:pt idx="1635">
                  <c:v>1.1435699948321651E-2</c:v>
                </c:pt>
                <c:pt idx="1636">
                  <c:v>-1.7777778472342538E-3</c:v>
                </c:pt>
                <c:pt idx="1637">
                  <c:v>4.202935714502776E-3</c:v>
                </c:pt>
                <c:pt idx="1638">
                  <c:v>1.425822405992227E-2</c:v>
                </c:pt>
                <c:pt idx="1639">
                  <c:v>-9.0895605071834461E-4</c:v>
                </c:pt>
                <c:pt idx="1640">
                  <c:v>2.9400598925990403E-3</c:v>
                </c:pt>
                <c:pt idx="1641">
                  <c:v>-5.4442608225415334E-3</c:v>
                </c:pt>
                <c:pt idx="1642">
                  <c:v>-8.4218905454218763E-4</c:v>
                </c:pt>
                <c:pt idx="1643">
                  <c:v>1.9948240215089719E-2</c:v>
                </c:pt>
                <c:pt idx="1644">
                  <c:v>1.8662170680502039E-2</c:v>
                </c:pt>
                <c:pt idx="1645">
                  <c:v>2.2988169830250888E-3</c:v>
                </c:pt>
                <c:pt idx="1646">
                  <c:v>6.6774114493935218E-3</c:v>
                </c:pt>
                <c:pt idx="1647">
                  <c:v>6.7024379368859981E-4</c:v>
                </c:pt>
                <c:pt idx="1648">
                  <c:v>1.6735895382211966E-3</c:v>
                </c:pt>
                <c:pt idx="1649">
                  <c:v>9.3586990584159757E-4</c:v>
                </c:pt>
                <c:pt idx="1650">
                  <c:v>1.8030408534198679E-3</c:v>
                </c:pt>
                <c:pt idx="1651">
                  <c:v>-2.6666017355135439E-3</c:v>
                </c:pt>
                <c:pt idx="1652">
                  <c:v>-9.959082127453266E-3</c:v>
                </c:pt>
                <c:pt idx="1653">
                  <c:v>-6.3464978514712663E-3</c:v>
                </c:pt>
                <c:pt idx="1654">
                  <c:v>-2.3775929830430276E-3</c:v>
                </c:pt>
                <c:pt idx="1655">
                  <c:v>-1.9752364970591725E-3</c:v>
                </c:pt>
                <c:pt idx="1656">
                  <c:v>2.0471142142230157E-3</c:v>
                </c:pt>
                <c:pt idx="1657">
                  <c:v>-7.354832441963618E-3</c:v>
                </c:pt>
                <c:pt idx="1658">
                  <c:v>1.0908424556832648E-2</c:v>
                </c:pt>
                <c:pt idx="1659">
                  <c:v>-8.8222996915839915E-4</c:v>
                </c:pt>
                <c:pt idx="1660">
                  <c:v>8.0151011024800749E-3</c:v>
                </c:pt>
                <c:pt idx="1661">
                  <c:v>-5.7276681483349441E-3</c:v>
                </c:pt>
                <c:pt idx="1662">
                  <c:v>7.1163645291302206E-3</c:v>
                </c:pt>
                <c:pt idx="1663">
                  <c:v>-3.836059046734478E-3</c:v>
                </c:pt>
                <c:pt idx="1664">
                  <c:v>-7.1603516124329235E-3</c:v>
                </c:pt>
                <c:pt idx="1665">
                  <c:v>1.8302923702240907E-2</c:v>
                </c:pt>
                <c:pt idx="1666">
                  <c:v>-1.1092016560360695E-2</c:v>
                </c:pt>
                <c:pt idx="1667">
                  <c:v>1.6217808082704043E-3</c:v>
                </c:pt>
                <c:pt idx="1668">
                  <c:v>5.0593799959707687E-3</c:v>
                </c:pt>
                <c:pt idx="1669">
                  <c:v>7.3829512462223598E-3</c:v>
                </c:pt>
                <c:pt idx="1670">
                  <c:v>1.9989217246938465E-3</c:v>
                </c:pt>
                <c:pt idx="1671">
                  <c:v>6.8486357905376159E-3</c:v>
                </c:pt>
                <c:pt idx="1672">
                  <c:v>8.8497375998124028E-3</c:v>
                </c:pt>
                <c:pt idx="1673">
                  <c:v>2.6357243489644141E-3</c:v>
                </c:pt>
                <c:pt idx="1674">
                  <c:v>-5.9127076350424645E-4</c:v>
                </c:pt>
                <c:pt idx="1675">
                  <c:v>1.5781286532998615E-3</c:v>
                </c:pt>
                <c:pt idx="1676">
                  <c:v>4.4649786499829898E-3</c:v>
                </c:pt>
                <c:pt idx="1677">
                  <c:v>4.3141509401179627E-3</c:v>
                </c:pt>
                <c:pt idx="1678">
                  <c:v>-1.4967407878393006E-3</c:v>
                </c:pt>
                <c:pt idx="1679">
                  <c:v>-1.2320193901747959E-2</c:v>
                </c:pt>
                <c:pt idx="1680">
                  <c:v>1.5245626422716945E-2</c:v>
                </c:pt>
                <c:pt idx="1681">
                  <c:v>-2.7822874075844405E-2</c:v>
                </c:pt>
                <c:pt idx="1682">
                  <c:v>-6.4193382242841452E-3</c:v>
                </c:pt>
                <c:pt idx="1683">
                  <c:v>-8.9510420177160727E-3</c:v>
                </c:pt>
                <c:pt idx="1684">
                  <c:v>1.6569598017991377E-2</c:v>
                </c:pt>
                <c:pt idx="1685">
                  <c:v>-1.8637210282458926E-2</c:v>
                </c:pt>
                <c:pt idx="1686">
                  <c:v>5.9218814859117461E-3</c:v>
                </c:pt>
                <c:pt idx="1687">
                  <c:v>3.8572000835547554E-3</c:v>
                </c:pt>
                <c:pt idx="1688">
                  <c:v>3.6399462249683072E-3</c:v>
                </c:pt>
                <c:pt idx="1689">
                  <c:v>-3.2910177517284402E-3</c:v>
                </c:pt>
                <c:pt idx="1690">
                  <c:v>-8.2883818591034455E-3</c:v>
                </c:pt>
                <c:pt idx="1691">
                  <c:v>1.3657683528513528E-2</c:v>
                </c:pt>
                <c:pt idx="1692">
                  <c:v>-2.7349510759308707E-2</c:v>
                </c:pt>
                <c:pt idx="1693">
                  <c:v>-6.1337253876522606E-3</c:v>
                </c:pt>
                <c:pt idx="1694">
                  <c:v>1.5950678225717713E-3</c:v>
                </c:pt>
                <c:pt idx="1695">
                  <c:v>1.5921951053764428E-3</c:v>
                </c:pt>
                <c:pt idx="1696">
                  <c:v>6.8431106562189033E-3</c:v>
                </c:pt>
                <c:pt idx="1697">
                  <c:v>9.9547698903304019E-3</c:v>
                </c:pt>
                <c:pt idx="1698">
                  <c:v>-3.4001955600340038E-4</c:v>
                </c:pt>
                <c:pt idx="1699">
                  <c:v>1.2375917138630262E-2</c:v>
                </c:pt>
                <c:pt idx="1700">
                  <c:v>-1.0478091799175551E-2</c:v>
                </c:pt>
                <c:pt idx="1701">
                  <c:v>-7.3310054019703986E-3</c:v>
                </c:pt>
                <c:pt idx="1702">
                  <c:v>1.3607513529588628E-2</c:v>
                </c:pt>
                <c:pt idx="1703">
                  <c:v>-1.3289885631722682E-2</c:v>
                </c:pt>
                <c:pt idx="1704">
                  <c:v>1.1076327001196616E-2</c:v>
                </c:pt>
                <c:pt idx="1705">
                  <c:v>6.8296218049784729E-3</c:v>
                </c:pt>
                <c:pt idx="1706">
                  <c:v>1.3970213937012137E-2</c:v>
                </c:pt>
                <c:pt idx="1707">
                  <c:v>5.7625168476541488E-3</c:v>
                </c:pt>
                <c:pt idx="1708">
                  <c:v>-2.2918541202730975E-2</c:v>
                </c:pt>
                <c:pt idx="1709">
                  <c:v>-1.752655355085882E-3</c:v>
                </c:pt>
                <c:pt idx="1710">
                  <c:v>-6.1445516598128257E-3</c:v>
                </c:pt>
                <c:pt idx="1711">
                  <c:v>6.1825405999179107E-3</c:v>
                </c:pt>
                <c:pt idx="1712">
                  <c:v>-2.5523289819351654E-2</c:v>
                </c:pt>
                <c:pt idx="1713">
                  <c:v>1.593624985723399E-3</c:v>
                </c:pt>
                <c:pt idx="1714">
                  <c:v>-4.2893101981502325E-3</c:v>
                </c:pt>
                <c:pt idx="1715">
                  <c:v>7.9899600007887067E-3</c:v>
                </c:pt>
                <c:pt idx="1716">
                  <c:v>1.1029742299933636E-3</c:v>
                </c:pt>
                <c:pt idx="1717">
                  <c:v>-8.7441825395951807E-3</c:v>
                </c:pt>
                <c:pt idx="1718">
                  <c:v>-5.6954982199761755E-3</c:v>
                </c:pt>
                <c:pt idx="1719">
                  <c:v>-3.3461326415515538E-2</c:v>
                </c:pt>
                <c:pt idx="1720">
                  <c:v>-8.4563140473749628E-3</c:v>
                </c:pt>
                <c:pt idx="1721">
                  <c:v>-5.8314018459134438E-4</c:v>
                </c:pt>
                <c:pt idx="1722">
                  <c:v>1.1523396257392737E-2</c:v>
                </c:pt>
                <c:pt idx="1723">
                  <c:v>-1.3697273560401041E-3</c:v>
                </c:pt>
                <c:pt idx="1724">
                  <c:v>6.4979450972158541E-3</c:v>
                </c:pt>
                <c:pt idx="1725">
                  <c:v>2.5827094213730644E-3</c:v>
                </c:pt>
                <c:pt idx="1726">
                  <c:v>1.7816307811517836E-2</c:v>
                </c:pt>
                <c:pt idx="1727">
                  <c:v>2.6924327368166585E-2</c:v>
                </c:pt>
                <c:pt idx="1728">
                  <c:v>1.5060363113879347E-2</c:v>
                </c:pt>
                <c:pt idx="1729">
                  <c:v>-3.2369310721707257E-3</c:v>
                </c:pt>
                <c:pt idx="1730">
                  <c:v>3.3826812360388393E-3</c:v>
                </c:pt>
                <c:pt idx="1731">
                  <c:v>1.0788841034517282E-2</c:v>
                </c:pt>
                <c:pt idx="1732">
                  <c:v>6.337565622843648E-3</c:v>
                </c:pt>
                <c:pt idx="1733">
                  <c:v>-9.9433006005992981E-3</c:v>
                </c:pt>
                <c:pt idx="1734">
                  <c:v>-1.3257465458309844E-2</c:v>
                </c:pt>
                <c:pt idx="1735">
                  <c:v>-1.5609834013951911E-3</c:v>
                </c:pt>
                <c:pt idx="1736">
                  <c:v>-5.3011107921946791E-3</c:v>
                </c:pt>
                <c:pt idx="1737">
                  <c:v>-1.0182452164942995E-2</c:v>
                </c:pt>
                <c:pt idx="1738">
                  <c:v>0</c:v>
                </c:pt>
                <c:pt idx="1739">
                  <c:v>-1.3203785554375212E-3</c:v>
                </c:pt>
                <c:pt idx="1740">
                  <c:v>2.2271462021941487E-3</c:v>
                </c:pt>
                <c:pt idx="1741">
                  <c:v>4.7221404886821344E-3</c:v>
                </c:pt>
                <c:pt idx="1742">
                  <c:v>1.9145761324443577E-2</c:v>
                </c:pt>
                <c:pt idx="1743">
                  <c:v>4.6795275042501158E-3</c:v>
                </c:pt>
                <c:pt idx="1744">
                  <c:v>5.8053882553174415E-3</c:v>
                </c:pt>
                <c:pt idx="1745">
                  <c:v>8.5234327373797329E-3</c:v>
                </c:pt>
                <c:pt idx="1746">
                  <c:v>-8.6509690270156238E-3</c:v>
                </c:pt>
                <c:pt idx="1747">
                  <c:v>1.7318675429855376E-2</c:v>
                </c:pt>
                <c:pt idx="1748">
                  <c:v>1.0227906621181197E-2</c:v>
                </c:pt>
                <c:pt idx="1749">
                  <c:v>-5.5519399221766064E-3</c:v>
                </c:pt>
                <c:pt idx="1750">
                  <c:v>4.5976157059130426E-3</c:v>
                </c:pt>
                <c:pt idx="1751">
                  <c:v>-2.5367835823720465E-2</c:v>
                </c:pt>
                <c:pt idx="1752">
                  <c:v>1.0062392517549134E-2</c:v>
                </c:pt>
                <c:pt idx="1753">
                  <c:v>-5.9772234380223097E-3</c:v>
                </c:pt>
                <c:pt idx="1754">
                  <c:v>2.6391154559712388E-2</c:v>
                </c:pt>
                <c:pt idx="1755">
                  <c:v>5.7938407188978169E-3</c:v>
                </c:pt>
                <c:pt idx="1756">
                  <c:v>-9.6436702038046346E-3</c:v>
                </c:pt>
                <c:pt idx="1757">
                  <c:v>-1.9605053108162616E-3</c:v>
                </c:pt>
                <c:pt idx="1758">
                  <c:v>-5.1073778576860391E-3</c:v>
                </c:pt>
                <c:pt idx="1759">
                  <c:v>3.4882643489170168E-3</c:v>
                </c:pt>
                <c:pt idx="1760">
                  <c:v>4.72236167341875E-3</c:v>
                </c:pt>
                <c:pt idx="1761">
                  <c:v>6.201205060393295E-3</c:v>
                </c:pt>
                <c:pt idx="1762">
                  <c:v>1.2391549815958143E-2</c:v>
                </c:pt>
                <c:pt idx="1763">
                  <c:v>8.5230408900099155E-3</c:v>
                </c:pt>
                <c:pt idx="1764">
                  <c:v>-5.5917217310332079E-3</c:v>
                </c:pt>
                <c:pt idx="1765">
                  <c:v>1.1757052438426903E-2</c:v>
                </c:pt>
                <c:pt idx="1766">
                  <c:v>9.4102978124175132E-3</c:v>
                </c:pt>
                <c:pt idx="1767">
                  <c:v>3.3785744324928003E-3</c:v>
                </c:pt>
                <c:pt idx="1768">
                  <c:v>-2.0576544367174238E-3</c:v>
                </c:pt>
                <c:pt idx="1769">
                  <c:v>-4.1865458695548056E-3</c:v>
                </c:pt>
                <c:pt idx="1770">
                  <c:v>-7.780641952412991E-3</c:v>
                </c:pt>
                <c:pt idx="1771">
                  <c:v>-1.5177454393664662E-3</c:v>
                </c:pt>
                <c:pt idx="1772">
                  <c:v>1.7480425144517659E-2</c:v>
                </c:pt>
                <c:pt idx="1773">
                  <c:v>-2.1784540749754506E-3</c:v>
                </c:pt>
                <c:pt idx="1774">
                  <c:v>1.5470704337337104E-2</c:v>
                </c:pt>
                <c:pt idx="1775">
                  <c:v>-2.4572471148360136E-3</c:v>
                </c:pt>
                <c:pt idx="1776">
                  <c:v>-4.002748255959334E-3</c:v>
                </c:pt>
                <c:pt idx="1777">
                  <c:v>1.1253405942315019E-2</c:v>
                </c:pt>
                <c:pt idx="1778">
                  <c:v>1.4857623218418199E-2</c:v>
                </c:pt>
                <c:pt idx="1779">
                  <c:v>2.7111625336136407E-2</c:v>
                </c:pt>
                <c:pt idx="1780">
                  <c:v>-1.5250931890077212E-2</c:v>
                </c:pt>
                <c:pt idx="1781">
                  <c:v>7.6243883385347325E-3</c:v>
                </c:pt>
                <c:pt idx="1782">
                  <c:v>-3.564659712075044E-2</c:v>
                </c:pt>
                <c:pt idx="1783">
                  <c:v>-2.5745689043622697E-3</c:v>
                </c:pt>
                <c:pt idx="1784">
                  <c:v>-8.9729382866219672E-3</c:v>
                </c:pt>
                <c:pt idx="1785">
                  <c:v>-4.6512183560891238E-3</c:v>
                </c:pt>
                <c:pt idx="1786">
                  <c:v>9.2833482701223571E-3</c:v>
                </c:pt>
                <c:pt idx="1787">
                  <c:v>1.5185947485398331E-2</c:v>
                </c:pt>
                <c:pt idx="1788">
                  <c:v>2.8581739312926791E-3</c:v>
                </c:pt>
                <c:pt idx="1789">
                  <c:v>8.1859049312022689E-3</c:v>
                </c:pt>
                <c:pt idx="1790">
                  <c:v>3.2477146999051812E-3</c:v>
                </c:pt>
                <c:pt idx="1791">
                  <c:v>-4.4962849876158967E-3</c:v>
                </c:pt>
                <c:pt idx="1792">
                  <c:v>3.1314954289493016E-3</c:v>
                </c:pt>
                <c:pt idx="1793">
                  <c:v>-9.0646694573946387E-3</c:v>
                </c:pt>
                <c:pt idx="1794">
                  <c:v>3.5741559722300962E-3</c:v>
                </c:pt>
                <c:pt idx="1795">
                  <c:v>4.8308479778110376E-4</c:v>
                </c:pt>
                <c:pt idx="1796">
                  <c:v>-1.6652694199024203E-2</c:v>
                </c:pt>
                <c:pt idx="1797">
                  <c:v>-6.1748717917923287E-4</c:v>
                </c:pt>
                <c:pt idx="1798">
                  <c:v>-8.8340236363632259E-3</c:v>
                </c:pt>
                <c:pt idx="1799">
                  <c:v>1.3400487483844519E-2</c:v>
                </c:pt>
                <c:pt idx="1800">
                  <c:v>1.045554370298266E-3</c:v>
                </c:pt>
                <c:pt idx="1801">
                  <c:v>-2.6419273200054577E-2</c:v>
                </c:pt>
                <c:pt idx="1802">
                  <c:v>5.4274858105839204E-3</c:v>
                </c:pt>
                <c:pt idx="1803">
                  <c:v>-1.8832802664256387E-3</c:v>
                </c:pt>
                <c:pt idx="1804">
                  <c:v>-1.7607681472677519E-2</c:v>
                </c:pt>
                <c:pt idx="1805">
                  <c:v>-2.0164035011073195E-2</c:v>
                </c:pt>
                <c:pt idx="1806">
                  <c:v>1.9794787373268372E-2</c:v>
                </c:pt>
                <c:pt idx="1807">
                  <c:v>8.3279736307464922E-3</c:v>
                </c:pt>
                <c:pt idx="1808">
                  <c:v>1.9059456369010625E-3</c:v>
                </c:pt>
                <c:pt idx="1809">
                  <c:v>9.1946874598663377E-3</c:v>
                </c:pt>
                <c:pt idx="1810">
                  <c:v>-6.2697998444631781E-5</c:v>
                </c:pt>
                <c:pt idx="1811">
                  <c:v>2.8905169877684682E-3</c:v>
                </c:pt>
                <c:pt idx="1812">
                  <c:v>5.1379110452365586E-3</c:v>
                </c:pt>
                <c:pt idx="1813">
                  <c:v>5.9219143422379675E-3</c:v>
                </c:pt>
                <c:pt idx="1814">
                  <c:v>-3.718211371094151E-3</c:v>
                </c:pt>
                <c:pt idx="1815">
                  <c:v>-1.865886554242331E-3</c:v>
                </c:pt>
                <c:pt idx="1816">
                  <c:v>-2.6798048302078339E-3</c:v>
                </c:pt>
                <c:pt idx="1817">
                  <c:v>2.874464090824477E-3</c:v>
                </c:pt>
                <c:pt idx="1818">
                  <c:v>-9.3451258460630702E-4</c:v>
                </c:pt>
                <c:pt idx="1819">
                  <c:v>9.7284827428303477E-3</c:v>
                </c:pt>
                <c:pt idx="1820">
                  <c:v>3.7079998863228373E-4</c:v>
                </c:pt>
                <c:pt idx="1821">
                  <c:v>1.8274722487153963E-2</c:v>
                </c:pt>
                <c:pt idx="1822">
                  <c:v>6.7302984766056621E-3</c:v>
                </c:pt>
                <c:pt idx="1823">
                  <c:v>-6.2034376791730815E-3</c:v>
                </c:pt>
                <c:pt idx="1824">
                  <c:v>-3.9995216870306596E-3</c:v>
                </c:pt>
                <c:pt idx="1825">
                  <c:v>-9.2486476712157432E-3</c:v>
                </c:pt>
                <c:pt idx="1826">
                  <c:v>3.6846669561600431E-3</c:v>
                </c:pt>
                <c:pt idx="1827">
                  <c:v>-2.4473168168843306E-4</c:v>
                </c:pt>
                <c:pt idx="1828">
                  <c:v>1.3465944152226766E-3</c:v>
                </c:pt>
                <c:pt idx="1829">
                  <c:v>-3.9118658959814926E-3</c:v>
                </c:pt>
                <c:pt idx="1830">
                  <c:v>-1.0553965588961852E-2</c:v>
                </c:pt>
                <c:pt idx="1831">
                  <c:v>2.4184944862467956E-3</c:v>
                </c:pt>
                <c:pt idx="1832">
                  <c:v>-1.3362945216418809E-2</c:v>
                </c:pt>
                <c:pt idx="1833">
                  <c:v>2.7589004552106902E-3</c:v>
                </c:pt>
                <c:pt idx="1834">
                  <c:v>2.9389158630147979E-3</c:v>
                </c:pt>
                <c:pt idx="1835">
                  <c:v>1.1534569269521389E-2</c:v>
                </c:pt>
                <c:pt idx="1836">
                  <c:v>2.7736760272904395E-3</c:v>
                </c:pt>
                <c:pt idx="1837">
                  <c:v>2.3295915897648053E-2</c:v>
                </c:pt>
                <c:pt idx="1838">
                  <c:v>6.6069657866187851E-4</c:v>
                </c:pt>
                <c:pt idx="1839">
                  <c:v>-8.4641255667006789E-3</c:v>
                </c:pt>
                <c:pt idx="1840">
                  <c:v>2.0585098049058768E-3</c:v>
                </c:pt>
                <c:pt idx="1841">
                  <c:v>-8.4581668266425561E-3</c:v>
                </c:pt>
                <c:pt idx="1842">
                  <c:v>-5.7278051930495077E-3</c:v>
                </c:pt>
                <c:pt idx="1843">
                  <c:v>-7.3535297431329642E-3</c:v>
                </c:pt>
                <c:pt idx="1844">
                  <c:v>1.3705327529983942E-2</c:v>
                </c:pt>
                <c:pt idx="1845">
                  <c:v>-8.9526521505426514E-3</c:v>
                </c:pt>
                <c:pt idx="1846">
                  <c:v>1.5240104376255864E-2</c:v>
                </c:pt>
                <c:pt idx="1847">
                  <c:v>1.5495506852739187E-2</c:v>
                </c:pt>
                <c:pt idx="1848">
                  <c:v>-4.1725105885085951E-3</c:v>
                </c:pt>
                <c:pt idx="1849">
                  <c:v>4.0102227932648773E-3</c:v>
                </c:pt>
                <c:pt idx="1850">
                  <c:v>4.5310673348750285E-3</c:v>
                </c:pt>
                <c:pt idx="1851">
                  <c:v>1.0504282193540977E-2</c:v>
                </c:pt>
                <c:pt idx="1852">
                  <c:v>-8.1634117375617727E-3</c:v>
                </c:pt>
                <c:pt idx="1853">
                  <c:v>-4.0266212553074048E-3</c:v>
                </c:pt>
                <c:pt idx="1854">
                  <c:v>1.0463694767101486E-2</c:v>
                </c:pt>
                <c:pt idx="1855">
                  <c:v>1.5296663207464609E-3</c:v>
                </c:pt>
                <c:pt idx="1856">
                  <c:v>9.989730837459956E-4</c:v>
                </c:pt>
                <c:pt idx="1857">
                  <c:v>3.5176418807251656E-4</c:v>
                </c:pt>
                <c:pt idx="1858">
                  <c:v>-2.1703943493850018E-3</c:v>
                </c:pt>
                <c:pt idx="1859">
                  <c:v>5.8206362668054741E-3</c:v>
                </c:pt>
                <c:pt idx="1860">
                  <c:v>-6.4288136604371431E-4</c:v>
                </c:pt>
                <c:pt idx="1861">
                  <c:v>3.8258031543356207E-3</c:v>
                </c:pt>
                <c:pt idx="1862">
                  <c:v>-2.7557977202287954E-3</c:v>
                </c:pt>
                <c:pt idx="1863">
                  <c:v>-5.9384298990145159E-3</c:v>
                </c:pt>
                <c:pt idx="1864">
                  <c:v>-1.5379429014078533E-3</c:v>
                </c:pt>
                <c:pt idx="1865">
                  <c:v>2.6065200415078065E-3</c:v>
                </c:pt>
                <c:pt idx="1866">
                  <c:v>-2.1979340069503518E-2</c:v>
                </c:pt>
                <c:pt idx="1867">
                  <c:v>4.0477070509327591E-3</c:v>
                </c:pt>
                <c:pt idx="1868">
                  <c:v>-9.627304740809291E-4</c:v>
                </c:pt>
                <c:pt idx="1869">
                  <c:v>-4.2150898553176938E-4</c:v>
                </c:pt>
                <c:pt idx="1870">
                  <c:v>-6.808478290135902E-3</c:v>
                </c:pt>
                <c:pt idx="1871">
                  <c:v>-8.7964917202686989E-3</c:v>
                </c:pt>
                <c:pt idx="1872">
                  <c:v>1.3464814120457568E-2</c:v>
                </c:pt>
                <c:pt idx="1873">
                  <c:v>8.9979719402278335E-3</c:v>
                </c:pt>
                <c:pt idx="1874">
                  <c:v>-1.2688319844337277E-2</c:v>
                </c:pt>
                <c:pt idx="1875">
                  <c:v>2.4852241370963879E-3</c:v>
                </c:pt>
                <c:pt idx="1876">
                  <c:v>-5.3212867188530393E-3</c:v>
                </c:pt>
                <c:pt idx="1877">
                  <c:v>-3.6479739564673633E-4</c:v>
                </c:pt>
                <c:pt idx="1878">
                  <c:v>4.8046461382130756E-3</c:v>
                </c:pt>
                <c:pt idx="1879">
                  <c:v>-1.9610321514757199E-2</c:v>
                </c:pt>
                <c:pt idx="1880">
                  <c:v>1.1482951210662267E-2</c:v>
                </c:pt>
                <c:pt idx="1881">
                  <c:v>-1.3429405112479313E-3</c:v>
                </c:pt>
                <c:pt idx="1882">
                  <c:v>-6.0505704095596864E-3</c:v>
                </c:pt>
                <c:pt idx="1883">
                  <c:v>4.5501335548831989E-3</c:v>
                </c:pt>
                <c:pt idx="1884">
                  <c:v>5.1419212766099509E-3</c:v>
                </c:pt>
                <c:pt idx="1885">
                  <c:v>-1.1571559682395903E-3</c:v>
                </c:pt>
                <c:pt idx="1886">
                  <c:v>6.105973537753717E-5</c:v>
                </c:pt>
                <c:pt idx="1887">
                  <c:v>4.3284362029147013E-3</c:v>
                </c:pt>
                <c:pt idx="1888">
                  <c:v>7.4055320471163675E-3</c:v>
                </c:pt>
                <c:pt idx="1889">
                  <c:v>1.8197104960869612E-2</c:v>
                </c:pt>
                <c:pt idx="1890">
                  <c:v>-5.9770878415569429E-3</c:v>
                </c:pt>
                <c:pt idx="1891">
                  <c:v>8.5730550375102844E-3</c:v>
                </c:pt>
                <c:pt idx="1892">
                  <c:v>-1.9478919993451084E-3</c:v>
                </c:pt>
                <c:pt idx="1893">
                  <c:v>3.962714780767808E-3</c:v>
                </c:pt>
                <c:pt idx="1894">
                  <c:v>-1.5907805621615733E-3</c:v>
                </c:pt>
                <c:pt idx="1895">
                  <c:v>-1.2388731150611478E-3</c:v>
                </c:pt>
                <c:pt idx="1896">
                  <c:v>6.793777986009053E-3</c:v>
                </c:pt>
                <c:pt idx="1897">
                  <c:v>-1.2029251733986128E-2</c:v>
                </c:pt>
                <c:pt idx="1898">
                  <c:v>-1.6033424396306294E-3</c:v>
                </c:pt>
                <c:pt idx="1899">
                  <c:v>-7.2577000012751872E-3</c:v>
                </c:pt>
                <c:pt idx="1900">
                  <c:v>9.4078176220149141E-3</c:v>
                </c:pt>
                <c:pt idx="1901">
                  <c:v>6.1741478598295735E-3</c:v>
                </c:pt>
                <c:pt idx="1902">
                  <c:v>2.8909139771588562E-3</c:v>
                </c:pt>
                <c:pt idx="1903">
                  <c:v>1.0648127992047203E-2</c:v>
                </c:pt>
                <c:pt idx="1904">
                  <c:v>4.6589193971990011E-4</c:v>
                </c:pt>
                <c:pt idx="1905">
                  <c:v>4.5965665040075075E-3</c:v>
                </c:pt>
                <c:pt idx="1906">
                  <c:v>-2.7800254380407527E-3</c:v>
                </c:pt>
                <c:pt idx="1907">
                  <c:v>0</c:v>
                </c:pt>
                <c:pt idx="1908">
                  <c:v>1.1594640955202989E-4</c:v>
                </c:pt>
                <c:pt idx="1909">
                  <c:v>4.0662341221707861E-4</c:v>
                </c:pt>
                <c:pt idx="1910">
                  <c:v>1.2306248962436081E-2</c:v>
                </c:pt>
                <c:pt idx="1911">
                  <c:v>-5.906134788692197E-3</c:v>
                </c:pt>
                <c:pt idx="1912">
                  <c:v>1.9034164131219084E-3</c:v>
                </c:pt>
                <c:pt idx="1913">
                  <c:v>-3.3391811835240797E-3</c:v>
                </c:pt>
                <c:pt idx="1914">
                  <c:v>3.4659766833508823E-3</c:v>
                </c:pt>
                <c:pt idx="1915">
                  <c:v>3.4534258101156422E-4</c:v>
                </c:pt>
                <c:pt idx="1916">
                  <c:v>1.7271026277639794E-4</c:v>
                </c:pt>
                <c:pt idx="1917">
                  <c:v>8.0552705047302608E-3</c:v>
                </c:pt>
                <c:pt idx="1918">
                  <c:v>5.993148722887952E-3</c:v>
                </c:pt>
                <c:pt idx="1919">
                  <c:v>9.0212222852977877E-3</c:v>
                </c:pt>
                <c:pt idx="1920">
                  <c:v>9.1654411804325819E-3</c:v>
                </c:pt>
                <c:pt idx="1921">
                  <c:v>-1.2703906951642592E-2</c:v>
                </c:pt>
                <c:pt idx="1922">
                  <c:v>7.7880293792544318E-3</c:v>
                </c:pt>
                <c:pt idx="1923">
                  <c:v>4.8722151761779004E-3</c:v>
                </c:pt>
                <c:pt idx="1924">
                  <c:v>-4.3167071684082061E-3</c:v>
                </c:pt>
                <c:pt idx="1925">
                  <c:v>-1.2499329430294068E-2</c:v>
                </c:pt>
                <c:pt idx="1926">
                  <c:v>-6.6138255578794243E-3</c:v>
                </c:pt>
                <c:pt idx="1927">
                  <c:v>-5.3376793371197962E-3</c:v>
                </c:pt>
                <c:pt idx="1928">
                  <c:v>-2.1352618106148242E-3</c:v>
                </c:pt>
                <c:pt idx="1929">
                  <c:v>4.2214378078740331E-3</c:v>
                </c:pt>
                <c:pt idx="1930">
                  <c:v>-3.0517252677592414E-3</c:v>
                </c:pt>
                <c:pt idx="1931">
                  <c:v>3.5232468543308143E-3</c:v>
                </c:pt>
                <c:pt idx="1932">
                  <c:v>6.8492934174769525E-3</c:v>
                </c:pt>
                <c:pt idx="1933">
                  <c:v>6.2890069414482371E-4</c:v>
                </c:pt>
                <c:pt idx="1934">
                  <c:v>-1.5539327406221711E-2</c:v>
                </c:pt>
                <c:pt idx="1935">
                  <c:v>-2.4374990549886509E-3</c:v>
                </c:pt>
                <c:pt idx="1936">
                  <c:v>-2.2280293716862524E-2</c:v>
                </c:pt>
                <c:pt idx="1937">
                  <c:v>-6.5449286017459666E-3</c:v>
                </c:pt>
                <c:pt idx="1938">
                  <c:v>-7.0071671020969159E-3</c:v>
                </c:pt>
                <c:pt idx="1939">
                  <c:v>-6.031346942678587E-3</c:v>
                </c:pt>
                <c:pt idx="1940">
                  <c:v>3.7619391429720328E-3</c:v>
                </c:pt>
                <c:pt idx="1941">
                  <c:v>-1.2088669044628775E-3</c:v>
                </c:pt>
                <c:pt idx="1942">
                  <c:v>-2.8447026786481821E-3</c:v>
                </c:pt>
                <c:pt idx="1943">
                  <c:v>-5.7057395614152143E-3</c:v>
                </c:pt>
                <c:pt idx="1944">
                  <c:v>4.3953937792551188E-3</c:v>
                </c:pt>
                <c:pt idx="1945">
                  <c:v>-3.6465995712097452E-3</c:v>
                </c:pt>
                <c:pt idx="1946">
                  <c:v>5.6730541581813962E-3</c:v>
                </c:pt>
                <c:pt idx="1947">
                  <c:v>-3.0329684147006692E-3</c:v>
                </c:pt>
                <c:pt idx="1948">
                  <c:v>-7.240175881715656E-3</c:v>
                </c:pt>
                <c:pt idx="1949">
                  <c:v>-2.2062156829213567E-3</c:v>
                </c:pt>
                <c:pt idx="1950">
                  <c:v>7.4319989900091515E-3</c:v>
                </c:pt>
                <c:pt idx="1951">
                  <c:v>-1.5364182807177102E-2</c:v>
                </c:pt>
                <c:pt idx="1952">
                  <c:v>-6.3774668168539292E-3</c:v>
                </c:pt>
                <c:pt idx="1953">
                  <c:v>-7.7897477147785363E-3</c:v>
                </c:pt>
                <c:pt idx="1954">
                  <c:v>2.2608481787414771E-3</c:v>
                </c:pt>
                <c:pt idx="1955">
                  <c:v>2.0680843923617941E-3</c:v>
                </c:pt>
                <c:pt idx="1956">
                  <c:v>8.9425181775656757E-3</c:v>
                </c:pt>
                <c:pt idx="1957">
                  <c:v>-2.5412738059170143E-3</c:v>
                </c:pt>
                <c:pt idx="1958">
                  <c:v>-4.2253986414342226E-3</c:v>
                </c:pt>
                <c:pt idx="1959">
                  <c:v>-1.5974844302002023E-2</c:v>
                </c:pt>
                <c:pt idx="1960">
                  <c:v>9.5756429939846087E-3</c:v>
                </c:pt>
                <c:pt idx="1961">
                  <c:v>5.7161325351497982E-3</c:v>
                </c:pt>
                <c:pt idx="1962">
                  <c:v>7.4324596784780322E-3</c:v>
                </c:pt>
                <c:pt idx="1963">
                  <c:v>-7.3156062382084214E-3</c:v>
                </c:pt>
                <c:pt idx="1964">
                  <c:v>2.3419813432636761E-2</c:v>
                </c:pt>
                <c:pt idx="1965">
                  <c:v>-5.4914914390376875E-4</c:v>
                </c:pt>
                <c:pt idx="1966">
                  <c:v>-2.3204647383894416E-3</c:v>
                </c:pt>
                <c:pt idx="1967">
                  <c:v>1.9586115654107871E-3</c:v>
                </c:pt>
                <c:pt idx="1968">
                  <c:v>2.1990056240590869E-3</c:v>
                </c:pt>
                <c:pt idx="1969">
                  <c:v>1.0177972095594925E-2</c:v>
                </c:pt>
                <c:pt idx="1970">
                  <c:v>-1.2126981741496123E-2</c:v>
                </c:pt>
                <c:pt idx="1971">
                  <c:v>-5.4352442640370376E-3</c:v>
                </c:pt>
                <c:pt idx="1972">
                  <c:v>1.8429425749997351E-4</c:v>
                </c:pt>
                <c:pt idx="1973">
                  <c:v>8.5939348655574455E-4</c:v>
                </c:pt>
                <c:pt idx="1974">
                  <c:v>1.5764969945096702E-2</c:v>
                </c:pt>
                <c:pt idx="1975">
                  <c:v>-3.2006431997353073E-3</c:v>
                </c:pt>
                <c:pt idx="1976">
                  <c:v>-2.786853441409476E-3</c:v>
                </c:pt>
                <c:pt idx="1977">
                  <c:v>-7.1083569667182442E-3</c:v>
                </c:pt>
                <c:pt idx="1978">
                  <c:v>-3.4264946691674202E-3</c:v>
                </c:pt>
                <c:pt idx="1979">
                  <c:v>-2.2102796136434927E-3</c:v>
                </c:pt>
                <c:pt idx="1980">
                  <c:v>1.0830250336488299E-2</c:v>
                </c:pt>
                <c:pt idx="1981">
                  <c:v>-7.3659507906332321E-3</c:v>
                </c:pt>
                <c:pt idx="1982">
                  <c:v>1.1958627000252265E-2</c:v>
                </c:pt>
                <c:pt idx="1983">
                  <c:v>-9.0295067722704139E-3</c:v>
                </c:pt>
                <c:pt idx="1984">
                  <c:v>-5.1983330576471009E-3</c:v>
                </c:pt>
                <c:pt idx="1985">
                  <c:v>3.7499955344342433E-3</c:v>
                </c:pt>
                <c:pt idx="1986">
                  <c:v>-5.3895879087968775E-3</c:v>
                </c:pt>
                <c:pt idx="1987">
                  <c:v>3.0173053130652166E-3</c:v>
                </c:pt>
                <c:pt idx="1988">
                  <c:v>-1.3162048715075165E-2</c:v>
                </c:pt>
                <c:pt idx="1989">
                  <c:v>6.1991530686512763E-3</c:v>
                </c:pt>
                <c:pt idx="1990">
                  <c:v>-2.8003396023670024E-3</c:v>
                </c:pt>
                <c:pt idx="1991">
                  <c:v>-6.4904051577931703E-3</c:v>
                </c:pt>
                <c:pt idx="1992">
                  <c:v>3.4548148794838404E-3</c:v>
                </c:pt>
                <c:pt idx="1993">
                  <c:v>-2.3912357226243255E-2</c:v>
                </c:pt>
                <c:pt idx="1994">
                  <c:v>1.378827681002702E-2</c:v>
                </c:pt>
                <c:pt idx="1995">
                  <c:v>-6.2626814836729602E-3</c:v>
                </c:pt>
                <c:pt idx="1996">
                  <c:v>1.4577687490133986E-2</c:v>
                </c:pt>
                <c:pt idx="1997">
                  <c:v>2.2336463133395146E-2</c:v>
                </c:pt>
                <c:pt idx="1998">
                  <c:v>2.5777745623953852E-3</c:v>
                </c:pt>
                <c:pt idx="1999">
                  <c:v>5.9989259357163165E-3</c:v>
                </c:pt>
                <c:pt idx="2000">
                  <c:v>9.4925255568749645E-3</c:v>
                </c:pt>
                <c:pt idx="2001">
                  <c:v>-2.4712876970804632E-3</c:v>
                </c:pt>
                <c:pt idx="2002">
                  <c:v>1.7886233137078326E-2</c:v>
                </c:pt>
                <c:pt idx="2003">
                  <c:v>1.0922972182470578E-2</c:v>
                </c:pt>
                <c:pt idx="2004">
                  <c:v>4.9917816305822277E-3</c:v>
                </c:pt>
                <c:pt idx="2005">
                  <c:v>1.0926539646479393E-2</c:v>
                </c:pt>
                <c:pt idx="2006">
                  <c:v>-2.7628323174037166E-2</c:v>
                </c:pt>
                <c:pt idx="2007">
                  <c:v>-2.8533132052002814E-3</c:v>
                </c:pt>
                <c:pt idx="2008">
                  <c:v>-3.2190893566536025E-3</c:v>
                </c:pt>
                <c:pt idx="2009">
                  <c:v>4.3059804781319759E-3</c:v>
                </c:pt>
                <c:pt idx="2010">
                  <c:v>1.9056722252587342E-3</c:v>
                </c:pt>
                <c:pt idx="2011">
                  <c:v>8.4398123842015661E-3</c:v>
                </c:pt>
                <c:pt idx="2012">
                  <c:v>4.0077163498551211E-3</c:v>
                </c:pt>
                <c:pt idx="2013">
                  <c:v>7.0441279987588186E-3</c:v>
                </c:pt>
                <c:pt idx="2014">
                  <c:v>4.4302992104815397E-3</c:v>
                </c:pt>
                <c:pt idx="2015">
                  <c:v>-7.1963200474893727E-3</c:v>
                </c:pt>
                <c:pt idx="2016">
                  <c:v>2.7474643001416648E-3</c:v>
                </c:pt>
                <c:pt idx="2017">
                  <c:v>-2.681715054428364E-3</c:v>
                </c:pt>
                <c:pt idx="2018">
                  <c:v>6.6637052671144059E-3</c:v>
                </c:pt>
                <c:pt idx="2019">
                  <c:v>-3.4259734943372852E-3</c:v>
                </c:pt>
                <c:pt idx="2020">
                  <c:v>1.351747105367521E-2</c:v>
                </c:pt>
                <c:pt idx="2021">
                  <c:v>-4.9438864063236663E-3</c:v>
                </c:pt>
                <c:pt idx="2022">
                  <c:v>-1.0630442150392001E-2</c:v>
                </c:pt>
                <c:pt idx="2023">
                  <c:v>-8.5254349630907774E-3</c:v>
                </c:pt>
                <c:pt idx="2024">
                  <c:v>-6.0664313439193684E-3</c:v>
                </c:pt>
                <c:pt idx="2025">
                  <c:v>-5.4513070166638386E-3</c:v>
                </c:pt>
                <c:pt idx="2026">
                  <c:v>-4.4090221613672922E-3</c:v>
                </c:pt>
                <c:pt idx="2027">
                  <c:v>-3.1119794788665011E-3</c:v>
                </c:pt>
                <c:pt idx="2028">
                  <c:v>-7.9841445746781578E-3</c:v>
                </c:pt>
                <c:pt idx="2029">
                  <c:v>-2.2995998181206114E-3</c:v>
                </c:pt>
                <c:pt idx="2030">
                  <c:v>-1.1524205803395644E-2</c:v>
                </c:pt>
                <c:pt idx="2031">
                  <c:v>2.8594301696238156E-2</c:v>
                </c:pt>
                <c:pt idx="2032">
                  <c:v>4.4741316278390656E-3</c:v>
                </c:pt>
                <c:pt idx="2033">
                  <c:v>1.3124950843786235E-2</c:v>
                </c:pt>
                <c:pt idx="2034">
                  <c:v>7.0344109619439122E-3</c:v>
                </c:pt>
                <c:pt idx="2035">
                  <c:v>2.9104578609111371E-3</c:v>
                </c:pt>
                <c:pt idx="2036">
                  <c:v>-8.1836669178794556E-3</c:v>
                </c:pt>
                <c:pt idx="2037">
                  <c:v>1.1060349000099844E-2</c:v>
                </c:pt>
                <c:pt idx="2038">
                  <c:v>-5.7990486132923276E-5</c:v>
                </c:pt>
                <c:pt idx="2039">
                  <c:v>-6.5408186876931484E-3</c:v>
                </c:pt>
                <c:pt idx="2040">
                  <c:v>-3.3209813077087085E-3</c:v>
                </c:pt>
                <c:pt idx="2041">
                  <c:v>2.6306636062472999E-3</c:v>
                </c:pt>
                <c:pt idx="2042">
                  <c:v>-1.1665422585100286E-4</c:v>
                </c:pt>
                <c:pt idx="2043">
                  <c:v>-1.2070820169458329E-2</c:v>
                </c:pt>
                <c:pt idx="2044">
                  <c:v>-1.0093018601479778E-2</c:v>
                </c:pt>
                <c:pt idx="2045">
                  <c:v>-1.2581287700348833E-2</c:v>
                </c:pt>
                <c:pt idx="2046">
                  <c:v>1.0325940787263899E-2</c:v>
                </c:pt>
                <c:pt idx="2047">
                  <c:v>-5.9762240213290154E-4</c:v>
                </c:pt>
                <c:pt idx="2048">
                  <c:v>-6.1001094992467293E-3</c:v>
                </c:pt>
                <c:pt idx="2049">
                  <c:v>-1.0718891872348701E-2</c:v>
                </c:pt>
                <c:pt idx="2050">
                  <c:v>-1.3589590520174185E-2</c:v>
                </c:pt>
                <c:pt idx="2051">
                  <c:v>4.9656195542966601E-4</c:v>
                </c:pt>
                <c:pt idx="2052">
                  <c:v>-1.910442243723029E-2</c:v>
                </c:pt>
                <c:pt idx="2053">
                  <c:v>4.9702876676779167E-2</c:v>
                </c:pt>
                <c:pt idx="2054">
                  <c:v>-8.6144870050358247E-3</c:v>
                </c:pt>
                <c:pt idx="2055">
                  <c:v>-3.4635768671797199E-3</c:v>
                </c:pt>
                <c:pt idx="2056">
                  <c:v>1.2438957587287042E-2</c:v>
                </c:pt>
                <c:pt idx="2057">
                  <c:v>1.4695271991211272E-2</c:v>
                </c:pt>
                <c:pt idx="2058">
                  <c:v>5.9352902564980721E-3</c:v>
                </c:pt>
                <c:pt idx="2059">
                  <c:v>1.6108226623585593E-2</c:v>
                </c:pt>
                <c:pt idx="2060">
                  <c:v>-2.0265960168291457E-2</c:v>
                </c:pt>
                <c:pt idx="2061">
                  <c:v>3.7933403265181164E-3</c:v>
                </c:pt>
                <c:pt idx="2062">
                  <c:v>1.771314502069465E-3</c:v>
                </c:pt>
                <c:pt idx="2063">
                  <c:v>-1.8271503981763405E-3</c:v>
                </c:pt>
                <c:pt idx="2064">
                  <c:v>1.3817512298719527E-2</c:v>
                </c:pt>
                <c:pt idx="2065">
                  <c:v>2.5918779950587507E-2</c:v>
                </c:pt>
                <c:pt idx="2066">
                  <c:v>-9.1973190731659792E-3</c:v>
                </c:pt>
                <c:pt idx="2067">
                  <c:v>1.3064522973783018E-2</c:v>
                </c:pt>
                <c:pt idx="2068">
                  <c:v>-1.1086094207049436E-2</c:v>
                </c:pt>
                <c:pt idx="2069">
                  <c:v>5.6625397997331793E-3</c:v>
                </c:pt>
                <c:pt idx="2070">
                  <c:v>-4.7206895473662271E-3</c:v>
                </c:pt>
                <c:pt idx="2071">
                  <c:v>-3.7712749006185886E-3</c:v>
                </c:pt>
                <c:pt idx="2072">
                  <c:v>5.1621635603255282E-3</c:v>
                </c:pt>
                <c:pt idx="2073">
                  <c:v>9.5868874543326189E-3</c:v>
                </c:pt>
                <c:pt idx="2074">
                  <c:v>5.143700459476346E-3</c:v>
                </c:pt>
                <c:pt idx="2075">
                  <c:v>-5.0612198866327928E-4</c:v>
                </c:pt>
                <c:pt idx="2076">
                  <c:v>1.0408517038733731E-2</c:v>
                </c:pt>
                <c:pt idx="2077">
                  <c:v>-1.3141145148359285E-2</c:v>
                </c:pt>
                <c:pt idx="2078">
                  <c:v>5.4167476101132945E-3</c:v>
                </c:pt>
                <c:pt idx="2079">
                  <c:v>-9.6526517341786432E-3</c:v>
                </c:pt>
                <c:pt idx="2080">
                  <c:v>6.4599361973788879E-3</c:v>
                </c:pt>
                <c:pt idx="2081">
                  <c:v>2.6012047141502903E-2</c:v>
                </c:pt>
                <c:pt idx="2082">
                  <c:v>-2.5792106415724655E-3</c:v>
                </c:pt>
                <c:pt idx="2083">
                  <c:v>1.980795934104042E-3</c:v>
                </c:pt>
                <c:pt idx="2084">
                  <c:v>-1.2519231278355275E-2</c:v>
                </c:pt>
                <c:pt idx="2085">
                  <c:v>3.336688385880418E-4</c:v>
                </c:pt>
                <c:pt idx="2086">
                  <c:v>4.2245462899378758E-3</c:v>
                </c:pt>
                <c:pt idx="2087">
                  <c:v>-4.2067745760101874E-3</c:v>
                </c:pt>
                <c:pt idx="2088">
                  <c:v>-1.2451380088557814E-2</c:v>
                </c:pt>
                <c:pt idx="2089">
                  <c:v>3.0507678258523879E-2</c:v>
                </c:pt>
                <c:pt idx="2090">
                  <c:v>4.424292531845053E-3</c:v>
                </c:pt>
                <c:pt idx="2091">
                  <c:v>-2.8822533711634684E-3</c:v>
                </c:pt>
                <c:pt idx="2092">
                  <c:v>-9.9257300166803522E-3</c:v>
                </c:pt>
                <c:pt idx="2093">
                  <c:v>2.4622691048119174E-2</c:v>
                </c:pt>
                <c:pt idx="2094">
                  <c:v>-7.1502205664629942E-3</c:v>
                </c:pt>
                <c:pt idx="2095">
                  <c:v>-1.3969989808178108E-2</c:v>
                </c:pt>
                <c:pt idx="2096">
                  <c:v>7.4683817410166947E-3</c:v>
                </c:pt>
                <c:pt idx="2097">
                  <c:v>-1.6352248183068727E-2</c:v>
                </c:pt>
                <c:pt idx="2098">
                  <c:v>-1.0085415173809984E-2</c:v>
                </c:pt>
                <c:pt idx="2099">
                  <c:v>-1.9593047469479447E-3</c:v>
                </c:pt>
                <c:pt idx="2100">
                  <c:v>1.0712895775719903E-2</c:v>
                </c:pt>
                <c:pt idx="2101">
                  <c:v>-1.9089973366700513E-2</c:v>
                </c:pt>
                <c:pt idx="2102">
                  <c:v>-2.2063509938122327E-3</c:v>
                </c:pt>
                <c:pt idx="2103">
                  <c:v>5.443166365946172E-3</c:v>
                </c:pt>
                <c:pt idx="2104">
                  <c:v>-1.3534898502718627E-3</c:v>
                </c:pt>
                <c:pt idx="2105">
                  <c:v>-5.4209470257644502E-3</c:v>
                </c:pt>
                <c:pt idx="2106">
                  <c:v>9.8790630047125433E-3</c:v>
                </c:pt>
                <c:pt idx="2107">
                  <c:v>-5.7345392407205662E-3</c:v>
                </c:pt>
                <c:pt idx="2108">
                  <c:v>6.9551668530686084E-3</c:v>
                </c:pt>
                <c:pt idx="2109">
                  <c:v>4.1553679755046589E-3</c:v>
                </c:pt>
                <c:pt idx="2110">
                  <c:v>-1.8566057416609518E-2</c:v>
                </c:pt>
                <c:pt idx="2111">
                  <c:v>-8.889021741122393E-3</c:v>
                </c:pt>
                <c:pt idx="2112">
                  <c:v>1.7477288332711692E-2</c:v>
                </c:pt>
                <c:pt idx="2113">
                  <c:v>2.0415181982548207E-2</c:v>
                </c:pt>
                <c:pt idx="2114">
                  <c:v>1.0922842149526289E-2</c:v>
                </c:pt>
                <c:pt idx="2115">
                  <c:v>-9.8126952305300844E-3</c:v>
                </c:pt>
                <c:pt idx="2116">
                  <c:v>-8.9066421927548644E-4</c:v>
                </c:pt>
                <c:pt idx="2117">
                  <c:v>9.0828808668871365E-3</c:v>
                </c:pt>
                <c:pt idx="2118">
                  <c:v>-8.6145142205855153E-3</c:v>
                </c:pt>
                <c:pt idx="2119">
                  <c:v>-1.0137525346691781E-2</c:v>
                </c:pt>
                <c:pt idx="2120">
                  <c:v>-3.1513220510288611E-3</c:v>
                </c:pt>
                <c:pt idx="2121">
                  <c:v>-4.1208405242937791E-3</c:v>
                </c:pt>
                <c:pt idx="2122">
                  <c:v>-1.1331989168083658E-4</c:v>
                </c:pt>
                <c:pt idx="2123">
                  <c:v>1.0997666523381997E-2</c:v>
                </c:pt>
                <c:pt idx="2124">
                  <c:v>-5.9435482595881764E-3</c:v>
                </c:pt>
                <c:pt idx="2125">
                  <c:v>-2.0137645775443344E-2</c:v>
                </c:pt>
                <c:pt idx="2126">
                  <c:v>-6.6777637699261998E-3</c:v>
                </c:pt>
                <c:pt idx="2127">
                  <c:v>-1.008407184667953E-2</c:v>
                </c:pt>
                <c:pt idx="2128">
                  <c:v>-1.5338629632252283E-2</c:v>
                </c:pt>
                <c:pt idx="2129">
                  <c:v>1.0702169627523713E-2</c:v>
                </c:pt>
                <c:pt idx="2130">
                  <c:v>5.2945550391152662E-4</c:v>
                </c:pt>
                <c:pt idx="2131">
                  <c:v>-3.6454123128515461E-3</c:v>
                </c:pt>
                <c:pt idx="2132">
                  <c:v>2.0948949761176606E-2</c:v>
                </c:pt>
                <c:pt idx="2133">
                  <c:v>1.5779349574761788E-2</c:v>
                </c:pt>
                <c:pt idx="2134">
                  <c:v>2.2305721055155547E-2</c:v>
                </c:pt>
                <c:pt idx="2135">
                  <c:v>1.4638732060058604E-2</c:v>
                </c:pt>
                <c:pt idx="2136">
                  <c:v>-9.327574762010057E-4</c:v>
                </c:pt>
                <c:pt idx="2137">
                  <c:v>-2.8442657429559547E-2</c:v>
                </c:pt>
                <c:pt idx="2138">
                  <c:v>2.8259694586539846E-4</c:v>
                </c:pt>
                <c:pt idx="2139">
                  <c:v>2.9379667530976105E-3</c:v>
                </c:pt>
                <c:pt idx="2140">
                  <c:v>1.1323480863724056E-2</c:v>
                </c:pt>
                <c:pt idx="2141">
                  <c:v>-7.6872477532784105E-3</c:v>
                </c:pt>
                <c:pt idx="2142">
                  <c:v>8.9815168834333538E-4</c:v>
                </c:pt>
                <c:pt idx="2143">
                  <c:v>1.1216836334680643E-3</c:v>
                </c:pt>
                <c:pt idx="2144">
                  <c:v>-1.2325140047363267E-3</c:v>
                </c:pt>
                <c:pt idx="2145">
                  <c:v>3.9279202105754095E-4</c:v>
                </c:pt>
                <c:pt idx="2146">
                  <c:v>-1.4017435066173685E-2</c:v>
                </c:pt>
                <c:pt idx="2147">
                  <c:v>-2.331602612551963E-3</c:v>
                </c:pt>
                <c:pt idx="2148">
                  <c:v>1.368059428780085E-3</c:v>
                </c:pt>
                <c:pt idx="2149">
                  <c:v>1.4514913569241032E-2</c:v>
                </c:pt>
                <c:pt idx="2150">
                  <c:v>-2.2442853822468366E-2</c:v>
                </c:pt>
                <c:pt idx="2151">
                  <c:v>-1.4578388095050323E-2</c:v>
                </c:pt>
                <c:pt idx="2152">
                  <c:v>-5.7079041649796755E-3</c:v>
                </c:pt>
                <c:pt idx="2153">
                  <c:v>3.5146653045755741E-3</c:v>
                </c:pt>
                <c:pt idx="2154">
                  <c:v>4.7281149845113946E-3</c:v>
                </c:pt>
                <c:pt idx="2155">
                  <c:v>1.9754693625293907E-3</c:v>
                </c:pt>
                <c:pt idx="2156">
                  <c:v>7.074203218557752E-3</c:v>
                </c:pt>
                <c:pt idx="2157">
                  <c:v>-2.7637430794695923E-3</c:v>
                </c:pt>
                <c:pt idx="2158">
                  <c:v>5.7736583160670684E-3</c:v>
                </c:pt>
                <c:pt idx="2159">
                  <c:v>1.8370274604723881E-3</c:v>
                </c:pt>
                <c:pt idx="2160">
                  <c:v>-3.4953559736285592E-3</c:v>
                </c:pt>
                <c:pt idx="2161">
                  <c:v>-5.6927413662209462E-3</c:v>
                </c:pt>
                <c:pt idx="2162">
                  <c:v>9.6577164990915721E-3</c:v>
                </c:pt>
                <c:pt idx="2163">
                  <c:v>-1.6037550049793962E-2</c:v>
                </c:pt>
                <c:pt idx="2164">
                  <c:v>-3.9582483291454853E-3</c:v>
                </c:pt>
                <c:pt idx="2165">
                  <c:v>-5.3183728604110523E-3</c:v>
                </c:pt>
                <c:pt idx="2166">
                  <c:v>-1.1755320388092285E-4</c:v>
                </c:pt>
                <c:pt idx="2167">
                  <c:v>2.8794627229319176E-3</c:v>
                </c:pt>
                <c:pt idx="2168">
                  <c:v>-2.0683204888822932E-2</c:v>
                </c:pt>
                <c:pt idx="2169">
                  <c:v>-1.1008626780621063E-2</c:v>
                </c:pt>
                <c:pt idx="2170">
                  <c:v>4.7791780446583164E-3</c:v>
                </c:pt>
                <c:pt idx="2171">
                  <c:v>8.9107577426068944E-3</c:v>
                </c:pt>
                <c:pt idx="2172">
                  <c:v>5.9702204432360219E-5</c:v>
                </c:pt>
                <c:pt idx="2173">
                  <c:v>-4.8335403120846176E-3</c:v>
                </c:pt>
                <c:pt idx="2174">
                  <c:v>1.5230606015980549E-2</c:v>
                </c:pt>
                <c:pt idx="2175">
                  <c:v>-3.5081622760931913E-3</c:v>
                </c:pt>
                <c:pt idx="2176">
                  <c:v>-8.7117399072458909E-3</c:v>
                </c:pt>
                <c:pt idx="2177">
                  <c:v>-3.3107640589528455E-3</c:v>
                </c:pt>
                <c:pt idx="2178">
                  <c:v>9.3610492446658811E-3</c:v>
                </c:pt>
                <c:pt idx="2179">
                  <c:v>-1.7112319864516577E-2</c:v>
                </c:pt>
                <c:pt idx="2180">
                  <c:v>-7.7312315763567469E-3</c:v>
                </c:pt>
                <c:pt idx="2181">
                  <c:v>-3.4970416361982323E-3</c:v>
                </c:pt>
                <c:pt idx="2182">
                  <c:v>-6.7104146936902993E-3</c:v>
                </c:pt>
                <c:pt idx="2183">
                  <c:v>2.4792284193118373E-2</c:v>
                </c:pt>
                <c:pt idx="2184">
                  <c:v>-1.5725014816731102E-2</c:v>
                </c:pt>
                <c:pt idx="2185">
                  <c:v>2.7034012569781907E-3</c:v>
                </c:pt>
                <c:pt idx="2186">
                  <c:v>5.4542745963364206E-3</c:v>
                </c:pt>
                <c:pt idx="2187">
                  <c:v>8.0453206295746111E-3</c:v>
                </c:pt>
                <c:pt idx="2188">
                  <c:v>1.9348785852448898E-3</c:v>
                </c:pt>
                <c:pt idx="2189">
                  <c:v>-4.2243908561998418E-4</c:v>
                </c:pt>
                <c:pt idx="2190">
                  <c:v>-2.6020260778702568E-2</c:v>
                </c:pt>
                <c:pt idx="2191">
                  <c:v>2.0640998835490115E-2</c:v>
                </c:pt>
                <c:pt idx="2192">
                  <c:v>2.5506018616542805E-3</c:v>
                </c:pt>
                <c:pt idx="2193">
                  <c:v>1.5265336642648009E-2</c:v>
                </c:pt>
                <c:pt idx="2194">
                  <c:v>-7.8760551290075771E-3</c:v>
                </c:pt>
                <c:pt idx="2195">
                  <c:v>-7.8781549289999222E-3</c:v>
                </c:pt>
                <c:pt idx="2196">
                  <c:v>-1.0244229894840959E-2</c:v>
                </c:pt>
                <c:pt idx="2197">
                  <c:v>1.7760891247067069E-2</c:v>
                </c:pt>
                <c:pt idx="2198">
                  <c:v>3.2494064841947288E-3</c:v>
                </c:pt>
                <c:pt idx="2199">
                  <c:v>-6.117956717389259E-3</c:v>
                </c:pt>
                <c:pt idx="2200">
                  <c:v>-4.5865615998102746E-3</c:v>
                </c:pt>
                <c:pt idx="2201">
                  <c:v>8.6090866905563692E-3</c:v>
                </c:pt>
                <c:pt idx="2202">
                  <c:v>-1.1000218993315479E-2</c:v>
                </c:pt>
                <c:pt idx="2203">
                  <c:v>-7.1111056543088141E-3</c:v>
                </c:pt>
                <c:pt idx="2204">
                  <c:v>-9.795595343951545E-4</c:v>
                </c:pt>
                <c:pt idx="2205">
                  <c:v>1.4828427170718368E-2</c:v>
                </c:pt>
                <c:pt idx="2206">
                  <c:v>-3.0792483290794804E-3</c:v>
                </c:pt>
                <c:pt idx="2207">
                  <c:v>-1.9381070001380316E-2</c:v>
                </c:pt>
                <c:pt idx="2208">
                  <c:v>-1.0561567079065123E-2</c:v>
                </c:pt>
                <c:pt idx="2209">
                  <c:v>1.3110033933063123E-3</c:v>
                </c:pt>
                <c:pt idx="2210">
                  <c:v>1.4463014328730508E-2</c:v>
                </c:pt>
                <c:pt idx="2211">
                  <c:v>-2.4591443656025183E-4</c:v>
                </c:pt>
                <c:pt idx="2212">
                  <c:v>1.5120784269282117E-2</c:v>
                </c:pt>
                <c:pt idx="2213">
                  <c:v>-4.1779651989925911E-3</c:v>
                </c:pt>
                <c:pt idx="2214">
                  <c:v>1.2951416140507233E-2</c:v>
                </c:pt>
                <c:pt idx="2215">
                  <c:v>-3.4815202700552933E-3</c:v>
                </c:pt>
                <c:pt idx="2216">
                  <c:v>-7.9513026749581783E-3</c:v>
                </c:pt>
                <c:pt idx="2217">
                  <c:v>2.5502319292799334E-3</c:v>
                </c:pt>
                <c:pt idx="2218">
                  <c:v>2.1803774408687845E-2</c:v>
                </c:pt>
                <c:pt idx="2219">
                  <c:v>1.3454816913642382E-2</c:v>
                </c:pt>
                <c:pt idx="2220">
                  <c:v>-1.578995342659705E-3</c:v>
                </c:pt>
                <c:pt idx="2221">
                  <c:v>8.786834235966632E-3</c:v>
                </c:pt>
                <c:pt idx="2222">
                  <c:v>5.8052115679415662E-4</c:v>
                </c:pt>
                <c:pt idx="2223">
                  <c:v>1.4856968143705832E-2</c:v>
                </c:pt>
                <c:pt idx="2224">
                  <c:v>-5.1466637484277652E-3</c:v>
                </c:pt>
                <c:pt idx="2225">
                  <c:v>-5.0583294676232989E-3</c:v>
                </c:pt>
                <c:pt idx="2226">
                  <c:v>-1.5367676673247633E-2</c:v>
                </c:pt>
                <c:pt idx="2227">
                  <c:v>1.7015415510838027E-3</c:v>
                </c:pt>
                <c:pt idx="2228">
                  <c:v>4.4518768939504627E-3</c:v>
                </c:pt>
                <c:pt idx="2229">
                  <c:v>8.7471966865493231E-3</c:v>
                </c:pt>
                <c:pt idx="2230">
                  <c:v>4.9717458862948184E-3</c:v>
                </c:pt>
                <c:pt idx="2231">
                  <c:v>-7.995937058188898E-3</c:v>
                </c:pt>
                <c:pt idx="2232">
                  <c:v>1.1713648691526714E-2</c:v>
                </c:pt>
                <c:pt idx="2233">
                  <c:v>-2.9919153876337326E-2</c:v>
                </c:pt>
                <c:pt idx="2234">
                  <c:v>1.5716249953074964E-2</c:v>
                </c:pt>
                <c:pt idx="2235">
                  <c:v>2.7922453743847793E-3</c:v>
                </c:pt>
                <c:pt idx="2236">
                  <c:v>6.2068745146019073E-3</c:v>
                </c:pt>
                <c:pt idx="2237">
                  <c:v>8.0710127065249573E-3</c:v>
                </c:pt>
                <c:pt idx="2238">
                  <c:v>7.6632462894021978E-3</c:v>
                </c:pt>
                <c:pt idx="2239">
                  <c:v>5.14077891431394E-3</c:v>
                </c:pt>
                <c:pt idx="2240">
                  <c:v>4.8305487119280162E-3</c:v>
                </c:pt>
                <c:pt idx="2241">
                  <c:v>1.0743511016250368E-3</c:v>
                </c:pt>
                <c:pt idx="2242">
                  <c:v>1.2995061683309056E-3</c:v>
                </c:pt>
                <c:pt idx="2243">
                  <c:v>5.077373248060864E-4</c:v>
                </c:pt>
                <c:pt idx="2244">
                  <c:v>-6.9925875525008382E-3</c:v>
                </c:pt>
                <c:pt idx="2245">
                  <c:v>1.0846708807109392E-2</c:v>
                </c:pt>
                <c:pt idx="2246">
                  <c:v>4.1573612423322498E-3</c:v>
                </c:pt>
                <c:pt idx="2247">
                  <c:v>7.831867066058106E-4</c:v>
                </c:pt>
                <c:pt idx="2248">
                  <c:v>-5.5915573451419283E-4</c:v>
                </c:pt>
                <c:pt idx="2249">
                  <c:v>-1.4990427552567088E-2</c:v>
                </c:pt>
                <c:pt idx="2250">
                  <c:v>6.0760639856611539E-3</c:v>
                </c:pt>
                <c:pt idx="2251">
                  <c:v>1.6931460680667839E-4</c:v>
                </c:pt>
                <c:pt idx="2252">
                  <c:v>-8.2392261000665615E-3</c:v>
                </c:pt>
                <c:pt idx="2253">
                  <c:v>1.1949441280497368E-2</c:v>
                </c:pt>
                <c:pt idx="2254">
                  <c:v>7.7035506977669102E-3</c:v>
                </c:pt>
                <c:pt idx="2255">
                  <c:v>3.0690038550523378E-3</c:v>
                </c:pt>
                <c:pt idx="2256">
                  <c:v>-1.262791869157392E-2</c:v>
                </c:pt>
                <c:pt idx="2257">
                  <c:v>-1.0254038505673916E-2</c:v>
                </c:pt>
                <c:pt idx="2258">
                  <c:v>-1.0816541172919206E-3</c:v>
                </c:pt>
                <c:pt idx="2259">
                  <c:v>1.0828253598006569E-3</c:v>
                </c:pt>
                <c:pt idx="2260">
                  <c:v>1.1441833419037133E-2</c:v>
                </c:pt>
                <c:pt idx="2261">
                  <c:v>-3.658189211185576E-3</c:v>
                </c:pt>
                <c:pt idx="2262">
                  <c:v>2.5418845343841232E-3</c:v>
                </c:pt>
                <c:pt idx="2263">
                  <c:v>-2.8178325643871512E-4</c:v>
                </c:pt>
                <c:pt idx="2264">
                  <c:v>-4.3396911143198675E-3</c:v>
                </c:pt>
                <c:pt idx="2265">
                  <c:v>5.0945919372441355E-3</c:v>
                </c:pt>
                <c:pt idx="2266">
                  <c:v>-5.125084799211377E-3</c:v>
                </c:pt>
                <c:pt idx="2267">
                  <c:v>1.1166806650317017E-3</c:v>
                </c:pt>
                <c:pt idx="2268">
                  <c:v>1.0887383279269689E-2</c:v>
                </c:pt>
                <c:pt idx="2269">
                  <c:v>-7.3836151674619311E-3</c:v>
                </c:pt>
                <c:pt idx="2270">
                  <c:v>8.1095736519897644E-3</c:v>
                </c:pt>
                <c:pt idx="2271">
                  <c:v>-2.5908536387748333E-2</c:v>
                </c:pt>
                <c:pt idx="2272">
                  <c:v>-2.391967323633554E-3</c:v>
                </c:pt>
                <c:pt idx="2273">
                  <c:v>-1.5984980013752043E-3</c:v>
                </c:pt>
                <c:pt idx="2274">
                  <c:v>-5.0321708039180579E-3</c:v>
                </c:pt>
                <c:pt idx="2275">
                  <c:v>-3.2758504343213548E-3</c:v>
                </c:pt>
                <c:pt idx="2276">
                  <c:v>-6.1695974821244226E-3</c:v>
                </c:pt>
                <c:pt idx="2277">
                  <c:v>-1.5084789990757482E-2</c:v>
                </c:pt>
                <c:pt idx="2278">
                  <c:v>-1.3547496884270831E-3</c:v>
                </c:pt>
                <c:pt idx="2279">
                  <c:v>-4.6599440097093948E-3</c:v>
                </c:pt>
                <c:pt idx="2280">
                  <c:v>-2.5482556095090146E-3</c:v>
                </c:pt>
                <c:pt idx="2281">
                  <c:v>0</c:v>
                </c:pt>
                <c:pt idx="2282">
                  <c:v>7.129613993838056E-3</c:v>
                </c:pt>
                <c:pt idx="2283">
                  <c:v>-3.6576459375239449E-3</c:v>
                </c:pt>
                <c:pt idx="2284">
                  <c:v>-3.907727106948115E-3</c:v>
                </c:pt>
                <c:pt idx="2285">
                  <c:v>-3.7032672224150159E-2</c:v>
                </c:pt>
                <c:pt idx="2286">
                  <c:v>8.7654525163892039E-3</c:v>
                </c:pt>
                <c:pt idx="2287">
                  <c:v>9.1787227241044277E-3</c:v>
                </c:pt>
                <c:pt idx="2288">
                  <c:v>3.7593499349602064E-3</c:v>
                </c:pt>
                <c:pt idx="2289">
                  <c:v>-5.6179052307763775E-3</c:v>
                </c:pt>
                <c:pt idx="2290">
                  <c:v>-7.5936886260148696E-3</c:v>
                </c:pt>
                <c:pt idx="2291">
                  <c:v>2.448554241490447E-4</c:v>
                </c:pt>
                <c:pt idx="2292">
                  <c:v>1.2853271909356661E-3</c:v>
                </c:pt>
                <c:pt idx="2293">
                  <c:v>-1.3507853775226659E-2</c:v>
                </c:pt>
                <c:pt idx="2294">
                  <c:v>4.6468446142238157E-3</c:v>
                </c:pt>
                <c:pt idx="2295">
                  <c:v>3.7002836212699465E-3</c:v>
                </c:pt>
                <c:pt idx="2296">
                  <c:v>-4.3625325332559651E-3</c:v>
                </c:pt>
                <c:pt idx="2297">
                  <c:v>-1.6477517793445945E-2</c:v>
                </c:pt>
                <c:pt idx="2298">
                  <c:v>-7.0903109415324057E-3</c:v>
                </c:pt>
                <c:pt idx="2299">
                  <c:v>2.0877047677493044E-2</c:v>
                </c:pt>
                <c:pt idx="2300">
                  <c:v>-1.4901110216349494E-2</c:v>
                </c:pt>
                <c:pt idx="2301">
                  <c:v>-1.3924319535811268E-3</c:v>
                </c:pt>
                <c:pt idx="2302">
                  <c:v>-3.1689594684216319E-4</c:v>
                </c:pt>
                <c:pt idx="2303">
                  <c:v>-1.1158223674969128E-2</c:v>
                </c:pt>
                <c:pt idx="2304">
                  <c:v>-2.1799627793019638E-3</c:v>
                </c:pt>
                <c:pt idx="2305">
                  <c:v>-1.5228522346977446E-2</c:v>
                </c:pt>
                <c:pt idx="2306">
                  <c:v>-4.5019886717874817E-3</c:v>
                </c:pt>
                <c:pt idx="2307">
                  <c:v>-7.8676352637373193E-4</c:v>
                </c:pt>
                <c:pt idx="2308">
                  <c:v>1.029860872724904E-2</c:v>
                </c:pt>
                <c:pt idx="2309">
                  <c:v>9.9986872970609254E-3</c:v>
                </c:pt>
                <c:pt idx="2310">
                  <c:v>-9.4496790997825528E-3</c:v>
                </c:pt>
                <c:pt idx="2311">
                  <c:v>-7.3332675462795937E-3</c:v>
                </c:pt>
                <c:pt idx="2312">
                  <c:v>-1.1244906573191465E-2</c:v>
                </c:pt>
                <c:pt idx="2313">
                  <c:v>2.4463586615683396E-3</c:v>
                </c:pt>
                <c:pt idx="2314">
                  <c:v>9.5640242387856622E-3</c:v>
                </c:pt>
                <c:pt idx="2315">
                  <c:v>5.6187777390322609E-3</c:v>
                </c:pt>
                <c:pt idx="2316">
                  <c:v>2.7936984332672175E-3</c:v>
                </c:pt>
                <c:pt idx="2317">
                  <c:v>-2.0732356592979874E-3</c:v>
                </c:pt>
                <c:pt idx="2318">
                  <c:v>-1.0712198388777431E-2</c:v>
                </c:pt>
                <c:pt idx="2319">
                  <c:v>9.9093676025283489E-3</c:v>
                </c:pt>
                <c:pt idx="2320">
                  <c:v>0</c:v>
                </c:pt>
                <c:pt idx="2321">
                  <c:v>-1.8454646924314321E-2</c:v>
                </c:pt>
                <c:pt idx="2322">
                  <c:v>5.2957785392572119E-4</c:v>
                </c:pt>
                <c:pt idx="2323">
                  <c:v>1.0057615108388752E-2</c:v>
                </c:pt>
                <c:pt idx="2324">
                  <c:v>4.2580661419338323E-3</c:v>
                </c:pt>
                <c:pt idx="2325">
                  <c:v>-9.6542435035466504E-3</c:v>
                </c:pt>
                <c:pt idx="2326">
                  <c:v>9.8141382301836222E-3</c:v>
                </c:pt>
                <c:pt idx="2327">
                  <c:v>7.8286524470743183E-4</c:v>
                </c:pt>
                <c:pt idx="2328">
                  <c:v>1.0232625026580856E-2</c:v>
                </c:pt>
                <c:pt idx="2329">
                  <c:v>1.1935466119679661E-2</c:v>
                </c:pt>
                <c:pt idx="2330">
                  <c:v>1.0455833779774692E-2</c:v>
                </c:pt>
                <c:pt idx="2331">
                  <c:v>4.4923977832916441E-2</c:v>
                </c:pt>
                <c:pt idx="2332">
                  <c:v>-2.7776971944274776E-3</c:v>
                </c:pt>
                <c:pt idx="2333">
                  <c:v>-5.0255516063507913E-3</c:v>
                </c:pt>
                <c:pt idx="2334">
                  <c:v>-3.0437743338688784E-4</c:v>
                </c:pt>
                <c:pt idx="2335">
                  <c:v>-2.1306193513564555E-3</c:v>
                </c:pt>
                <c:pt idx="2336">
                  <c:v>1.3360219057729956E-2</c:v>
                </c:pt>
                <c:pt idx="2337">
                  <c:v>-1.6255465982113657E-3</c:v>
                </c:pt>
                <c:pt idx="2338">
                  <c:v>-1.025111094826836E-3</c:v>
                </c:pt>
                <c:pt idx="2339">
                  <c:v>-2.8128148158499264E-2</c:v>
                </c:pt>
                <c:pt idx="2340">
                  <c:v>9.4404535735091478E-3</c:v>
                </c:pt>
                <c:pt idx="2341">
                  <c:v>6.4602873189164951E-3</c:v>
                </c:pt>
                <c:pt idx="2342">
                  <c:v>-5.4406931248231292E-3</c:v>
                </c:pt>
                <c:pt idx="2343">
                  <c:v>6.0851138421160068E-3</c:v>
                </c:pt>
                <c:pt idx="2344">
                  <c:v>9.1643267713828521E-3</c:v>
                </c:pt>
                <c:pt idx="2345">
                  <c:v>-1.5498303382929794E-2</c:v>
                </c:pt>
                <c:pt idx="2346">
                  <c:v>2.3367679184755925E-3</c:v>
                </c:pt>
                <c:pt idx="2347">
                  <c:v>4.2944396274761064E-3</c:v>
                </c:pt>
                <c:pt idx="2348">
                  <c:v>-6.1086534089210148E-4</c:v>
                </c:pt>
                <c:pt idx="2349">
                  <c:v>8.7408996373042596E-3</c:v>
                </c:pt>
                <c:pt idx="2350">
                  <c:v>-1.3088614820212563E-2</c:v>
                </c:pt>
                <c:pt idx="2351">
                  <c:v>-4.5434336204543558E-3</c:v>
                </c:pt>
                <c:pt idx="2352">
                  <c:v>3.392303240925374E-3</c:v>
                </c:pt>
                <c:pt idx="2353">
                  <c:v>-2.2744206494683182E-3</c:v>
                </c:pt>
                <c:pt idx="2354">
                  <c:v>-7.7628692656385818E-3</c:v>
                </c:pt>
                <c:pt idx="2355">
                  <c:v>3.725519995978711E-3</c:v>
                </c:pt>
                <c:pt idx="2356">
                  <c:v>-4.0828784309198726E-3</c:v>
                </c:pt>
                <c:pt idx="2357">
                  <c:v>-1.304536112628563E-3</c:v>
                </c:pt>
                <c:pt idx="2358">
                  <c:v>-7.6500933247108001E-3</c:v>
                </c:pt>
                <c:pt idx="2359">
                  <c:v>-1.3162066785918263E-3</c:v>
                </c:pt>
                <c:pt idx="2360">
                  <c:v>-2.1965409044563356E-3</c:v>
                </c:pt>
                <c:pt idx="2361">
                  <c:v>-3.2078385111400584E-3</c:v>
                </c:pt>
                <c:pt idx="2362">
                  <c:v>2.7134120908426946E-3</c:v>
                </c:pt>
                <c:pt idx="2363">
                  <c:v>-5.389468836476877E-3</c:v>
                </c:pt>
                <c:pt idx="2364">
                  <c:v>-3.8241727551765136E-4</c:v>
                </c:pt>
                <c:pt idx="2365">
                  <c:v>-9.5656877523795855E-4</c:v>
                </c:pt>
                <c:pt idx="2366">
                  <c:v>-1.4362244006540723E-2</c:v>
                </c:pt>
                <c:pt idx="2367">
                  <c:v>-3.8861575214855143E-4</c:v>
                </c:pt>
                <c:pt idx="2368">
                  <c:v>1.294585931872681E-4</c:v>
                </c:pt>
                <c:pt idx="2369">
                  <c:v>4.4699184516434724E-3</c:v>
                </c:pt>
                <c:pt idx="2370">
                  <c:v>-3.3537044950339538E-3</c:v>
                </c:pt>
                <c:pt idx="2371">
                  <c:v>1.5724228240773616E-2</c:v>
                </c:pt>
                <c:pt idx="2372">
                  <c:v>8.6003238585574855E-3</c:v>
                </c:pt>
                <c:pt idx="2373">
                  <c:v>-8.8433921426421362E-4</c:v>
                </c:pt>
                <c:pt idx="2374">
                  <c:v>2.1495976153913343E-3</c:v>
                </c:pt>
                <c:pt idx="2375">
                  <c:v>1.0976342932299772E-2</c:v>
                </c:pt>
                <c:pt idx="2376">
                  <c:v>-1.5598647897161631E-3</c:v>
                </c:pt>
                <c:pt idx="2377">
                  <c:v>-6.875841262467485E-4</c:v>
                </c:pt>
                <c:pt idx="2378">
                  <c:v>5.2534077204342755E-3</c:v>
                </c:pt>
                <c:pt idx="2379">
                  <c:v>5.1013614668807307E-3</c:v>
                </c:pt>
                <c:pt idx="2380">
                  <c:v>1.3431651069254088E-2</c:v>
                </c:pt>
                <c:pt idx="2381">
                  <c:v>3.0536988027034303E-3</c:v>
                </c:pt>
                <c:pt idx="2382">
                  <c:v>-6.0880691753367082E-4</c:v>
                </c:pt>
                <c:pt idx="2383">
                  <c:v>-1.5231719804520956E-3</c:v>
                </c:pt>
                <c:pt idx="2384">
                  <c:v>1.0617435201646376E-2</c:v>
                </c:pt>
                <c:pt idx="2385">
                  <c:v>-8.4536656910347752E-4</c:v>
                </c:pt>
                <c:pt idx="2386">
                  <c:v>-1.1179541557771802E-2</c:v>
                </c:pt>
                <c:pt idx="2387">
                  <c:v>-2.0778074155071895E-3</c:v>
                </c:pt>
                <c:pt idx="2388">
                  <c:v>-2.0208605566995534E-3</c:v>
                </c:pt>
                <c:pt idx="2389">
                  <c:v>6.9955085997083456E-3</c:v>
                </c:pt>
                <c:pt idx="2390">
                  <c:v>8.6531991315754019E-3</c:v>
                </c:pt>
                <c:pt idx="2391">
                  <c:v>-1.3110211235446189E-2</c:v>
                </c:pt>
                <c:pt idx="2392">
                  <c:v>-3.3058242227563409E-3</c:v>
                </c:pt>
                <c:pt idx="2393">
                  <c:v>-7.4317858905906193E-3</c:v>
                </c:pt>
                <c:pt idx="2394">
                  <c:v>-1.4542198695328133E-2</c:v>
                </c:pt>
                <c:pt idx="2395">
                  <c:v>1.6325852386027866E-3</c:v>
                </c:pt>
                <c:pt idx="2396">
                  <c:v>-5.5167870653069278E-3</c:v>
                </c:pt>
                <c:pt idx="2397">
                  <c:v>-3.467170868141716E-3</c:v>
                </c:pt>
                <c:pt idx="2398">
                  <c:v>4.6179113001621509E-3</c:v>
                </c:pt>
                <c:pt idx="2399">
                  <c:v>6.674546380185678E-3</c:v>
                </c:pt>
                <c:pt idx="2400">
                  <c:v>-5.0040382942652993E-3</c:v>
                </c:pt>
                <c:pt idx="2401">
                  <c:v>-6.2808622686105626E-5</c:v>
                </c:pt>
                <c:pt idx="2402">
                  <c:v>-2.0117902006979035E-3</c:v>
                </c:pt>
                <c:pt idx="2403">
                  <c:v>6.0728183465400799E-2</c:v>
                </c:pt>
                <c:pt idx="2404">
                  <c:v>1.0749482328898316E-2</c:v>
                </c:pt>
                <c:pt idx="2405">
                  <c:v>5.2295648333788311E-3</c:v>
                </c:pt>
                <c:pt idx="2406">
                  <c:v>7.6570523281063781E-3</c:v>
                </c:pt>
                <c:pt idx="2407">
                  <c:v>1.9143630161297196E-3</c:v>
                </c:pt>
                <c:pt idx="2408">
                  <c:v>5.615981713674399E-3</c:v>
                </c:pt>
                <c:pt idx="2409">
                  <c:v>4.5483656292087012E-3</c:v>
                </c:pt>
                <c:pt idx="2410">
                  <c:v>-3.983271324983266E-2</c:v>
                </c:pt>
                <c:pt idx="2411">
                  <c:v>8.1180362895410044E-3</c:v>
                </c:pt>
                <c:pt idx="2412">
                  <c:v>6.0393878026700522E-3</c:v>
                </c:pt>
                <c:pt idx="2413">
                  <c:v>4.2964793467733572E-3</c:v>
                </c:pt>
                <c:pt idx="2414">
                  <c:v>-9.3765981747746148E-3</c:v>
                </c:pt>
                <c:pt idx="2415">
                  <c:v>2.4018084107102128E-2</c:v>
                </c:pt>
                <c:pt idx="2416">
                  <c:v>4.6208591454077269E-4</c:v>
                </c:pt>
                <c:pt idx="2417">
                  <c:v>-6.3502889142794442E-4</c:v>
                </c:pt>
                <c:pt idx="2418">
                  <c:v>-5.200363280216099E-3</c:v>
                </c:pt>
                <c:pt idx="2419">
                  <c:v>9.7578614393206073E-3</c:v>
                </c:pt>
                <c:pt idx="2420">
                  <c:v>-2.3582901291731885E-3</c:v>
                </c:pt>
                <c:pt idx="2421">
                  <c:v>-2.8829209329847014E-3</c:v>
                </c:pt>
                <c:pt idx="2422">
                  <c:v>-3.1803670267111944E-3</c:v>
                </c:pt>
                <c:pt idx="2423">
                  <c:v>9.3973251283156825E-3</c:v>
                </c:pt>
                <c:pt idx="2424">
                  <c:v>-8.7349773840063594E-3</c:v>
                </c:pt>
                <c:pt idx="2425">
                  <c:v>-2.9798824121666127E-2</c:v>
                </c:pt>
                <c:pt idx="2426">
                  <c:v>-7.9474862320705175E-3</c:v>
                </c:pt>
                <c:pt idx="2427">
                  <c:v>-8.9749293578797133E-3</c:v>
                </c:pt>
                <c:pt idx="2428">
                  <c:v>3.4036569480106848E-3</c:v>
                </c:pt>
                <c:pt idx="2429">
                  <c:v>1.4338036835857952E-2</c:v>
                </c:pt>
                <c:pt idx="2430">
                  <c:v>-1.1789487700741817E-2</c:v>
                </c:pt>
                <c:pt idx="2431">
                  <c:v>1.2168279610253985E-4</c:v>
                </c:pt>
                <c:pt idx="2432">
                  <c:v>-3.5299356325453131E-3</c:v>
                </c:pt>
                <c:pt idx="2433">
                  <c:v>-1.2520503285559656E-2</c:v>
                </c:pt>
                <c:pt idx="2434">
                  <c:v>-7.4221187435725266E-3</c:v>
                </c:pt>
                <c:pt idx="2435">
                  <c:v>1.2462549852573911E-3</c:v>
                </c:pt>
                <c:pt idx="2436">
                  <c:v>-1.6616888524269905E-2</c:v>
                </c:pt>
                <c:pt idx="2437">
                  <c:v>1.278406265037299E-2</c:v>
                </c:pt>
                <c:pt idx="2438">
                  <c:v>3.3118321706484457E-3</c:v>
                </c:pt>
                <c:pt idx="2439">
                  <c:v>1.3079280711200045E-2</c:v>
                </c:pt>
                <c:pt idx="2440">
                  <c:v>5.6559346743192121E-3</c:v>
                </c:pt>
                <c:pt idx="2441">
                  <c:v>2.5064699373646602E-3</c:v>
                </c:pt>
                <c:pt idx="2442">
                  <c:v>-1.5245451458816125E-3</c:v>
                </c:pt>
                <c:pt idx="2443">
                  <c:v>-1.3985654868918609E-2</c:v>
                </c:pt>
                <c:pt idx="2444">
                  <c:v>6.3178431858562541E-3</c:v>
                </c:pt>
                <c:pt idx="2445">
                  <c:v>-1.6618540842378206E-3</c:v>
                </c:pt>
                <c:pt idx="2446">
                  <c:v>4.3773071703926995E-3</c:v>
                </c:pt>
                <c:pt idx="2447">
                  <c:v>-7.6729673780867392E-3</c:v>
                </c:pt>
                <c:pt idx="2448">
                  <c:v>-7.175511440671291E-3</c:v>
                </c:pt>
                <c:pt idx="2449">
                  <c:v>-1.4954081499149207E-3</c:v>
                </c:pt>
                <c:pt idx="2450">
                  <c:v>-7.7373755862845091E-3</c:v>
                </c:pt>
                <c:pt idx="2451">
                  <c:v>-1.2011012321031158E-2</c:v>
                </c:pt>
                <c:pt idx="2452">
                  <c:v>-1.4639592763632094E-3</c:v>
                </c:pt>
                <c:pt idx="2453">
                  <c:v>-7.2029811400756731E-3</c:v>
                </c:pt>
                <c:pt idx="2454">
                  <c:v>-3.8524058769001854E-3</c:v>
                </c:pt>
                <c:pt idx="2455">
                  <c:v>1.224639816208635E-3</c:v>
                </c:pt>
                <c:pt idx="2456">
                  <c:v>1.1588899018697668E-3</c:v>
                </c:pt>
                <c:pt idx="2457">
                  <c:v>1.0416544827455168E-2</c:v>
                </c:pt>
                <c:pt idx="2458">
                  <c:v>3.1819086226707476E-3</c:v>
                </c:pt>
                <c:pt idx="2459">
                  <c:v>5.7091209609679301E-3</c:v>
                </c:pt>
                <c:pt idx="2460">
                  <c:v>-1.1353001033195145E-3</c:v>
                </c:pt>
                <c:pt idx="2461">
                  <c:v>-1.376615883844037E-2</c:v>
                </c:pt>
                <c:pt idx="2462">
                  <c:v>9.6054746308526769E-4</c:v>
                </c:pt>
                <c:pt idx="2463">
                  <c:v>3.3262736205785797E-3</c:v>
                </c:pt>
                <c:pt idx="2464">
                  <c:v>4.3353239522598182E-3</c:v>
                </c:pt>
                <c:pt idx="2465">
                  <c:v>-9.141154044803701E-3</c:v>
                </c:pt>
                <c:pt idx="2466">
                  <c:v>-2.1526098433415696E-2</c:v>
                </c:pt>
                <c:pt idx="2467">
                  <c:v>-2.6843313548688885E-3</c:v>
                </c:pt>
                <c:pt idx="2468">
                  <c:v>4.4642564824870362E-3</c:v>
                </c:pt>
                <c:pt idx="2469">
                  <c:v>-1.0522884341799538E-2</c:v>
                </c:pt>
                <c:pt idx="2470">
                  <c:v>-1.0569683088030987E-3</c:v>
                </c:pt>
                <c:pt idx="2471">
                  <c:v>2.2483712173184856E-3</c:v>
                </c:pt>
                <c:pt idx="2472">
                  <c:v>-1.6955925262215218E-2</c:v>
                </c:pt>
                <c:pt idx="2473">
                  <c:v>-2.2818643849390557E-2</c:v>
                </c:pt>
                <c:pt idx="2474">
                  <c:v>9.8212855821042059E-3</c:v>
                </c:pt>
                <c:pt idx="2475">
                  <c:v>8.9097137926751717E-3</c:v>
                </c:pt>
                <c:pt idx="2476">
                  <c:v>2.3595611613356614E-3</c:v>
                </c:pt>
                <c:pt idx="2477">
                  <c:v>1.042432491298574E-2</c:v>
                </c:pt>
                <c:pt idx="2478">
                  <c:v>7.321517596816071E-3</c:v>
                </c:pt>
                <c:pt idx="2479">
                  <c:v>2.3788387441319838E-3</c:v>
                </c:pt>
                <c:pt idx="2480">
                  <c:v>-5.2736334483098118E-3</c:v>
                </c:pt>
                <c:pt idx="2481">
                  <c:v>-3.6446973360353702E-3</c:v>
                </c:pt>
                <c:pt idx="2482">
                  <c:v>-1.9487913259818093E-2</c:v>
                </c:pt>
                <c:pt idx="2483">
                  <c:v>-1.1531293144689374E-3</c:v>
                </c:pt>
                <c:pt idx="2484">
                  <c:v>2.5806769611360072E-3</c:v>
                </c:pt>
                <c:pt idx="2485">
                  <c:v>2.0313229922855932E-4</c:v>
                </c:pt>
                <c:pt idx="2486">
                  <c:v>7.7205412195444139E-3</c:v>
                </c:pt>
                <c:pt idx="2487">
                  <c:v>8.7365520755711534E-3</c:v>
                </c:pt>
                <c:pt idx="2488">
                  <c:v>-2.0653993832316689E-3</c:v>
                </c:pt>
                <c:pt idx="2489">
                  <c:v>8.815690374760406E-3</c:v>
                </c:pt>
                <c:pt idx="2490">
                  <c:v>8.0714078097604922E-3</c:v>
                </c:pt>
                <c:pt idx="2491">
                  <c:v>-1.9851150442610137E-3</c:v>
                </c:pt>
                <c:pt idx="2492">
                  <c:v>1.1139123401856193E-2</c:v>
                </c:pt>
                <c:pt idx="2493">
                  <c:v>-8.0000544430392628E-3</c:v>
                </c:pt>
                <c:pt idx="2494">
                  <c:v>2.3136134980124476E-3</c:v>
                </c:pt>
                <c:pt idx="2495">
                  <c:v>3.1655807241159654E-3</c:v>
                </c:pt>
                <c:pt idx="2496">
                  <c:v>1.6764233560241572E-2</c:v>
                </c:pt>
                <c:pt idx="2497">
                  <c:v>2.4052779509435303E-2</c:v>
                </c:pt>
                <c:pt idx="2498">
                  <c:v>3.1569560800622661E-3</c:v>
                </c:pt>
                <c:pt idx="2499">
                  <c:v>-2.0770500163080933E-3</c:v>
                </c:pt>
                <c:pt idx="2500">
                  <c:v>-1.2172875955111949E-2</c:v>
                </c:pt>
                <c:pt idx="2501">
                  <c:v>-7.7895113457724634E-3</c:v>
                </c:pt>
                <c:pt idx="2502">
                  <c:v>-6.3062787761644507E-3</c:v>
                </c:pt>
                <c:pt idx="2503">
                  <c:v>4.1445452925945843E-3</c:v>
                </c:pt>
                <c:pt idx="2504">
                  <c:v>6.4545451733489089E-5</c:v>
                </c:pt>
                <c:pt idx="2505">
                  <c:v>4.6429310375287703E-3</c:v>
                </c:pt>
                <c:pt idx="2506">
                  <c:v>6.932456549803314E-3</c:v>
                </c:pt>
                <c:pt idx="2507">
                  <c:v>-1.090073711053432E-2</c:v>
                </c:pt>
                <c:pt idx="2508">
                  <c:v>1.8046078194579502E-3</c:v>
                </c:pt>
                <c:pt idx="2509">
                  <c:v>6.5620184295074177E-3</c:v>
                </c:pt>
                <c:pt idx="2510">
                  <c:v>-2.0388552866536663E-2</c:v>
                </c:pt>
                <c:pt idx="2511">
                  <c:v>1.0243246738286318E-2</c:v>
                </c:pt>
                <c:pt idx="2512">
                  <c:v>4.0042179637526055E-3</c:v>
                </c:pt>
                <c:pt idx="2513">
                  <c:v>4.3740447767788328E-3</c:v>
                </c:pt>
                <c:pt idx="2514">
                  <c:v>1.3450594649733096E-3</c:v>
                </c:pt>
                <c:pt idx="2515">
                  <c:v>1.4709949570491248E-3</c:v>
                </c:pt>
                <c:pt idx="2516">
                  <c:v>1.0218654877192791E-3</c:v>
                </c:pt>
              </c:numCache>
            </c:numRef>
          </c:xVal>
          <c:yVal>
            <c:numRef>
              <c:f>'JNJ Stock &amp; BETA'!$G$3:$G$2519</c:f>
              <c:numCache>
                <c:formatCode>0.00%</c:formatCode>
                <c:ptCount val="2517"/>
                <c:pt idx="0">
                  <c:v>3.9596751963925543E-3</c:v>
                </c:pt>
                <c:pt idx="1">
                  <c:v>-8.861912794546881E-3</c:v>
                </c:pt>
                <c:pt idx="2">
                  <c:v>-3.3296488316430812E-4</c:v>
                </c:pt>
                <c:pt idx="3">
                  <c:v>-2.5117671538569058E-3</c:v>
                </c:pt>
                <c:pt idx="4">
                  <c:v>6.0817644686330316E-3</c:v>
                </c:pt>
                <c:pt idx="5">
                  <c:v>-2.1220917521214803E-4</c:v>
                </c:pt>
                <c:pt idx="6">
                  <c:v>3.4830938044998466E-4</c:v>
                </c:pt>
                <c:pt idx="7">
                  <c:v>2.3066866807389037E-3</c:v>
                </c:pt>
                <c:pt idx="8">
                  <c:v>-1.2576216537872982E-2</c:v>
                </c:pt>
                <c:pt idx="9">
                  <c:v>1.0817971927265035E-2</c:v>
                </c:pt>
                <c:pt idx="10">
                  <c:v>5.1661881004573763E-3</c:v>
                </c:pt>
                <c:pt idx="11">
                  <c:v>-1.347120177271142E-3</c:v>
                </c:pt>
                <c:pt idx="12">
                  <c:v>-3.8951746537292434E-3</c:v>
                </c:pt>
                <c:pt idx="13">
                  <c:v>2.7737521813856235E-3</c:v>
                </c:pt>
                <c:pt idx="14">
                  <c:v>5.7486493753754479E-4</c:v>
                </c:pt>
                <c:pt idx="15">
                  <c:v>-8.8895765171035628E-3</c:v>
                </c:pt>
                <c:pt idx="16">
                  <c:v>-2.0875448636635496E-2</c:v>
                </c:pt>
                <c:pt idx="17">
                  <c:v>-4.8762936785797916E-3</c:v>
                </c:pt>
                <c:pt idx="18">
                  <c:v>6.1406523707882984E-3</c:v>
                </c:pt>
                <c:pt idx="19">
                  <c:v>-1.0209232357043204E-2</c:v>
                </c:pt>
                <c:pt idx="20">
                  <c:v>1.1267044612831258E-2</c:v>
                </c:pt>
                <c:pt idx="21">
                  <c:v>-6.4652993169356339E-3</c:v>
                </c:pt>
                <c:pt idx="22">
                  <c:v>-2.2831919721464457E-2</c:v>
                </c:pt>
                <c:pt idx="23">
                  <c:v>7.6410886367013859E-3</c:v>
                </c:pt>
                <c:pt idx="24">
                  <c:v>-2.0282224814169372E-3</c:v>
                </c:pt>
                <c:pt idx="25">
                  <c:v>1.2439792887467223E-2</c:v>
                </c:pt>
                <c:pt idx="26">
                  <c:v>1.3301886898100355E-2</c:v>
                </c:pt>
                <c:pt idx="27">
                  <c:v>1.5692346042978824E-3</c:v>
                </c:pt>
                <c:pt idx="28">
                  <c:v>1.1062113507929513E-2</c:v>
                </c:pt>
                <c:pt idx="29">
                  <c:v>-2.6926226129964792E-4</c:v>
                </c:pt>
                <c:pt idx="30">
                  <c:v>5.8100249232654064E-3</c:v>
                </c:pt>
                <c:pt idx="31">
                  <c:v>4.8092168188331617E-3</c:v>
                </c:pt>
                <c:pt idx="32">
                  <c:v>1.1584739693182495E-3</c:v>
                </c:pt>
                <c:pt idx="33">
                  <c:v>-6.5244844166296107E-3</c:v>
                </c:pt>
                <c:pt idx="34">
                  <c:v>6.0314580997949492E-3</c:v>
                </c:pt>
                <c:pt idx="35">
                  <c:v>-1.9187234040793108E-3</c:v>
                </c:pt>
                <c:pt idx="36">
                  <c:v>6.1865132743363109E-3</c:v>
                </c:pt>
                <c:pt idx="37">
                  <c:v>-1.3476816104130516E-3</c:v>
                </c:pt>
                <c:pt idx="38">
                  <c:v>2.1699943693894469E-5</c:v>
                </c:pt>
                <c:pt idx="39">
                  <c:v>4.9480830018888118E-3</c:v>
                </c:pt>
                <c:pt idx="40">
                  <c:v>2.7826887334102086E-3</c:v>
                </c:pt>
                <c:pt idx="41">
                  <c:v>-7.3785105066266916E-3</c:v>
                </c:pt>
                <c:pt idx="42">
                  <c:v>1.5267701291821638E-2</c:v>
                </c:pt>
                <c:pt idx="43">
                  <c:v>-5.3351013755277141E-5</c:v>
                </c:pt>
                <c:pt idx="44">
                  <c:v>1.7184078954718127E-3</c:v>
                </c:pt>
                <c:pt idx="45">
                  <c:v>5.38089420198597E-4</c:v>
                </c:pt>
                <c:pt idx="46">
                  <c:v>-4.6324624711583008E-4</c:v>
                </c:pt>
                <c:pt idx="47">
                  <c:v>-5.0821389519254334E-3</c:v>
                </c:pt>
                <c:pt idx="48">
                  <c:v>3.0517072357705706E-4</c:v>
                </c:pt>
                <c:pt idx="49">
                  <c:v>-1.1701094943450221E-2</c:v>
                </c:pt>
                <c:pt idx="50">
                  <c:v>-2.8217777310465377E-3</c:v>
                </c:pt>
                <c:pt idx="51">
                  <c:v>9.6136345352755559E-3</c:v>
                </c:pt>
                <c:pt idx="52">
                  <c:v>7.2196189633603912E-3</c:v>
                </c:pt>
                <c:pt idx="53">
                  <c:v>-6.1316490853251804E-3</c:v>
                </c:pt>
                <c:pt idx="54">
                  <c:v>6.04050467236141E-3</c:v>
                </c:pt>
                <c:pt idx="55">
                  <c:v>-2.932671284166923E-3</c:v>
                </c:pt>
                <c:pt idx="56">
                  <c:v>-4.8647102108231562E-3</c:v>
                </c:pt>
                <c:pt idx="57">
                  <c:v>4.4039399710528388E-3</c:v>
                </c:pt>
                <c:pt idx="58">
                  <c:v>-7.0003194836042197E-3</c:v>
                </c:pt>
                <c:pt idx="59">
                  <c:v>-1.9000841472853601E-3</c:v>
                </c:pt>
                <c:pt idx="60">
                  <c:v>4.6402218551417958E-3</c:v>
                </c:pt>
                <c:pt idx="61">
                  <c:v>7.9241023673412743E-3</c:v>
                </c:pt>
                <c:pt idx="62">
                  <c:v>7.0393487504073968E-3</c:v>
                </c:pt>
                <c:pt idx="63">
                  <c:v>2.8533263730607852E-3</c:v>
                </c:pt>
                <c:pt idx="64">
                  <c:v>-1.1264498244038836E-3</c:v>
                </c:pt>
                <c:pt idx="65">
                  <c:v>-1.2537288155389044E-2</c:v>
                </c:pt>
                <c:pt idx="66">
                  <c:v>-1.0750112522990232E-2</c:v>
                </c:pt>
                <c:pt idx="67">
                  <c:v>3.750553838251985E-3</c:v>
                </c:pt>
                <c:pt idx="68">
                  <c:v>1.0918212826308456E-2</c:v>
                </c:pt>
                <c:pt idx="69">
                  <c:v>-2.0884795731297697E-2</c:v>
                </c:pt>
                <c:pt idx="70">
                  <c:v>-9.4867738546151811E-3</c:v>
                </c:pt>
                <c:pt idx="71">
                  <c:v>8.2172862574667761E-3</c:v>
                </c:pt>
                <c:pt idx="72">
                  <c:v>6.7573077287678054E-3</c:v>
                </c:pt>
                <c:pt idx="73">
                  <c:v>1.0488491036131515E-2</c:v>
                </c:pt>
                <c:pt idx="74">
                  <c:v>1.3638529136033946E-3</c:v>
                </c:pt>
                <c:pt idx="75">
                  <c:v>3.7751235169600468E-3</c:v>
                </c:pt>
                <c:pt idx="76">
                  <c:v>4.0921389283654023E-3</c:v>
                </c:pt>
                <c:pt idx="77">
                  <c:v>-2.2133137674164674E-3</c:v>
                </c:pt>
                <c:pt idx="78">
                  <c:v>1.7169601918777962E-3</c:v>
                </c:pt>
                <c:pt idx="79">
                  <c:v>-8.0963910132735833E-3</c:v>
                </c:pt>
                <c:pt idx="80">
                  <c:v>3.236036236092641E-3</c:v>
                </c:pt>
                <c:pt idx="81">
                  <c:v>4.7607568846756709E-3</c:v>
                </c:pt>
                <c:pt idx="82">
                  <c:v>2.9920169148385861E-3</c:v>
                </c:pt>
                <c:pt idx="83">
                  <c:v>-1.4326123677376192E-4</c:v>
                </c:pt>
                <c:pt idx="84">
                  <c:v>-1.3484450263229145E-3</c:v>
                </c:pt>
                <c:pt idx="85">
                  <c:v>1.8712158435479603E-3</c:v>
                </c:pt>
                <c:pt idx="86">
                  <c:v>-8.9883919085642413E-3</c:v>
                </c:pt>
                <c:pt idx="87">
                  <c:v>5.6164682944325785E-3</c:v>
                </c:pt>
                <c:pt idx="88">
                  <c:v>-1.373624916048477E-3</c:v>
                </c:pt>
                <c:pt idx="89">
                  <c:v>1.5194761186389134E-3</c:v>
                </c:pt>
                <c:pt idx="90">
                  <c:v>9.6727376354577704E-3</c:v>
                </c:pt>
                <c:pt idx="91">
                  <c:v>4.2175783084798837E-4</c:v>
                </c:pt>
                <c:pt idx="92">
                  <c:v>-4.7010051544701019E-3</c:v>
                </c:pt>
                <c:pt idx="93">
                  <c:v>-9.3618066583573741E-3</c:v>
                </c:pt>
                <c:pt idx="94">
                  <c:v>3.7469647967112475E-3</c:v>
                </c:pt>
                <c:pt idx="95">
                  <c:v>3.8447866495222149E-3</c:v>
                </c:pt>
                <c:pt idx="96">
                  <c:v>-6.4983980976560758E-3</c:v>
                </c:pt>
                <c:pt idx="97">
                  <c:v>8.1160988221612874E-3</c:v>
                </c:pt>
                <c:pt idx="98">
                  <c:v>2.362229907096473E-3</c:v>
                </c:pt>
                <c:pt idx="99">
                  <c:v>4.2483918237263586E-3</c:v>
                </c:pt>
                <c:pt idx="100">
                  <c:v>5.9878059416865878E-3</c:v>
                </c:pt>
                <c:pt idx="101">
                  <c:v>-1.114071772270422E-3</c:v>
                </c:pt>
                <c:pt idx="102">
                  <c:v>5.3671102662892073E-3</c:v>
                </c:pt>
                <c:pt idx="103">
                  <c:v>1.8436779355184029E-3</c:v>
                </c:pt>
                <c:pt idx="104">
                  <c:v>7.2782640574688725E-4</c:v>
                </c:pt>
                <c:pt idx="105">
                  <c:v>-3.7921682467635361E-4</c:v>
                </c:pt>
                <c:pt idx="106">
                  <c:v>1.8916637316117458E-3</c:v>
                </c:pt>
                <c:pt idx="107">
                  <c:v>6.5252795647932653E-3</c:v>
                </c:pt>
                <c:pt idx="108">
                  <c:v>4.6277584595831138E-3</c:v>
                </c:pt>
                <c:pt idx="109">
                  <c:v>9.387716756542239E-4</c:v>
                </c:pt>
                <c:pt idx="110">
                  <c:v>-2.4598389514535386E-4</c:v>
                </c:pt>
                <c:pt idx="111">
                  <c:v>-3.5370408204140058E-3</c:v>
                </c:pt>
                <c:pt idx="112">
                  <c:v>-7.0888938641931847E-3</c:v>
                </c:pt>
                <c:pt idx="113">
                  <c:v>3.1345617850891249E-3</c:v>
                </c:pt>
                <c:pt idx="114">
                  <c:v>8.3670511298242049E-4</c:v>
                </c:pt>
                <c:pt idx="115">
                  <c:v>2.1725690929803782E-3</c:v>
                </c:pt>
                <c:pt idx="116">
                  <c:v>7.7188811874360046E-3</c:v>
                </c:pt>
                <c:pt idx="117">
                  <c:v>1.2774785769653096E-3</c:v>
                </c:pt>
                <c:pt idx="118">
                  <c:v>1.730058502562475E-3</c:v>
                </c:pt>
                <c:pt idx="119">
                  <c:v>-1.3246419817017257E-4</c:v>
                </c:pt>
                <c:pt idx="120">
                  <c:v>-6.4353106814546155E-3</c:v>
                </c:pt>
                <c:pt idx="121">
                  <c:v>4.89751130675708E-3</c:v>
                </c:pt>
                <c:pt idx="122">
                  <c:v>-1.178883694463672E-3</c:v>
                </c:pt>
                <c:pt idx="123">
                  <c:v>1.9108685050302067E-3</c:v>
                </c:pt>
                <c:pt idx="124">
                  <c:v>-3.7225696318026581E-4</c:v>
                </c:pt>
                <c:pt idx="125">
                  <c:v>6.6777705338431784E-3</c:v>
                </c:pt>
                <c:pt idx="126">
                  <c:v>6.5881308433292677E-4</c:v>
                </c:pt>
                <c:pt idx="127">
                  <c:v>5.4795079698360255E-3</c:v>
                </c:pt>
                <c:pt idx="128">
                  <c:v>-3.9235218548472122E-3</c:v>
                </c:pt>
                <c:pt idx="129">
                  <c:v>-7.0488017752528337E-3</c:v>
                </c:pt>
                <c:pt idx="130">
                  <c:v>4.6442678303448386E-3</c:v>
                </c:pt>
                <c:pt idx="131">
                  <c:v>-4.1310716999271432E-3</c:v>
                </c:pt>
                <c:pt idx="132">
                  <c:v>1.4709224507656886E-3</c:v>
                </c:pt>
                <c:pt idx="133">
                  <c:v>4.8435533483188794E-3</c:v>
                </c:pt>
                <c:pt idx="134">
                  <c:v>-1.932096022644409E-3</c:v>
                </c:pt>
                <c:pt idx="135">
                  <c:v>4.2010849337998646E-3</c:v>
                </c:pt>
                <c:pt idx="136">
                  <c:v>-1.1834026372541712E-2</c:v>
                </c:pt>
                <c:pt idx="137">
                  <c:v>1.0264935780914678E-2</c:v>
                </c:pt>
                <c:pt idx="138">
                  <c:v>-2.3202505622667196E-3</c:v>
                </c:pt>
                <c:pt idx="139">
                  <c:v>5.0161499242103542E-3</c:v>
                </c:pt>
                <c:pt idx="140">
                  <c:v>1.7544382737449105E-3</c:v>
                </c:pt>
                <c:pt idx="141">
                  <c:v>4.8815556797325999E-4</c:v>
                </c:pt>
                <c:pt idx="142">
                  <c:v>-4.8491504426518743E-3</c:v>
                </c:pt>
                <c:pt idx="143">
                  <c:v>2.8815472052187821E-4</c:v>
                </c:pt>
                <c:pt idx="144">
                  <c:v>-4.5277869362705652E-3</c:v>
                </c:pt>
                <c:pt idx="145">
                  <c:v>6.0912715035782736E-5</c:v>
                </c:pt>
                <c:pt idx="146">
                  <c:v>-1.9999240169110276E-2</c:v>
                </c:pt>
                <c:pt idx="147">
                  <c:v>-2.8591213797275511E-3</c:v>
                </c:pt>
                <c:pt idx="148">
                  <c:v>7.1890324532962232E-3</c:v>
                </c:pt>
                <c:pt idx="149">
                  <c:v>-9.6854698048234964E-3</c:v>
                </c:pt>
                <c:pt idx="150">
                  <c:v>1.5638394034980837E-5</c:v>
                </c:pt>
                <c:pt idx="151">
                  <c:v>-5.5566200347696966E-3</c:v>
                </c:pt>
                <c:pt idx="152">
                  <c:v>1.1531402683690923E-2</c:v>
                </c:pt>
                <c:pt idx="153">
                  <c:v>2.759425185375993E-3</c:v>
                </c:pt>
                <c:pt idx="154">
                  <c:v>-1.6366416413624359E-3</c:v>
                </c:pt>
                <c:pt idx="155">
                  <c:v>6.707160180995468E-3</c:v>
                </c:pt>
                <c:pt idx="156">
                  <c:v>4.3458140492872877E-3</c:v>
                </c:pt>
                <c:pt idx="157">
                  <c:v>-6.1372864230343249E-5</c:v>
                </c:pt>
                <c:pt idx="158">
                  <c:v>8.5316719162744272E-3</c:v>
                </c:pt>
                <c:pt idx="159">
                  <c:v>5.0006522411709742E-3</c:v>
                </c:pt>
                <c:pt idx="160">
                  <c:v>2.4778129084918783E-3</c:v>
                </c:pt>
                <c:pt idx="161">
                  <c:v>2.9498894898596817E-3</c:v>
                </c:pt>
                <c:pt idx="162">
                  <c:v>-1.9925872252457739E-3</c:v>
                </c:pt>
                <c:pt idx="163">
                  <c:v>4.7877790611010025E-3</c:v>
                </c:pt>
                <c:pt idx="164">
                  <c:v>1.051081101221471E-3</c:v>
                </c:pt>
                <c:pt idx="165">
                  <c:v>4.9986999630176634E-5</c:v>
                </c:pt>
                <c:pt idx="166">
                  <c:v>-1.6899011101581347E-3</c:v>
                </c:pt>
                <c:pt idx="167">
                  <c:v>3.3204147927141893E-3</c:v>
                </c:pt>
                <c:pt idx="168">
                  <c:v>-5.4406624972937363E-4</c:v>
                </c:pt>
                <c:pt idx="169">
                  <c:v>-7.7914076822669363E-4</c:v>
                </c:pt>
                <c:pt idx="170">
                  <c:v>-1.5344211306420534E-3</c:v>
                </c:pt>
                <c:pt idx="171">
                  <c:v>5.0358856051554253E-3</c:v>
                </c:pt>
                <c:pt idx="172">
                  <c:v>-3.0731142046667576E-3</c:v>
                </c:pt>
                <c:pt idx="173">
                  <c:v>-6.5450092152765016E-3</c:v>
                </c:pt>
                <c:pt idx="174">
                  <c:v>3.6460744176934632E-3</c:v>
                </c:pt>
                <c:pt idx="175">
                  <c:v>8.8190553243860123E-4</c:v>
                </c:pt>
                <c:pt idx="176">
                  <c:v>-5.962558408052987E-3</c:v>
                </c:pt>
                <c:pt idx="177">
                  <c:v>-7.1015138063403017E-4</c:v>
                </c:pt>
                <c:pt idx="178">
                  <c:v>7.4843760048878888E-3</c:v>
                </c:pt>
                <c:pt idx="179">
                  <c:v>1.2956437912899977E-3</c:v>
                </c:pt>
                <c:pt idx="180">
                  <c:v>4.8911800557181117E-3</c:v>
                </c:pt>
                <c:pt idx="181">
                  <c:v>-4.77269612182337E-4</c:v>
                </c:pt>
                <c:pt idx="182">
                  <c:v>-8.0133231235974406E-3</c:v>
                </c:pt>
                <c:pt idx="183">
                  <c:v>-5.7765012985656538E-3</c:v>
                </c:pt>
                <c:pt idx="184">
                  <c:v>7.8324913345220008E-3</c:v>
                </c:pt>
                <c:pt idx="185">
                  <c:v>-1.616877256054149E-2</c:v>
                </c:pt>
                <c:pt idx="186">
                  <c:v>8.5758249460873067E-3</c:v>
                </c:pt>
                <c:pt idx="187">
                  <c:v>-2.5468023608055486E-3</c:v>
                </c:pt>
                <c:pt idx="188">
                  <c:v>-2.7859287407672453E-3</c:v>
                </c:pt>
                <c:pt idx="189">
                  <c:v>-1.3248561055071061E-2</c:v>
                </c:pt>
                <c:pt idx="190">
                  <c:v>5.1434619070826407E-6</c:v>
                </c:pt>
                <c:pt idx="191">
                  <c:v>1.1165509440962328E-2</c:v>
                </c:pt>
                <c:pt idx="192">
                  <c:v>-1.5651597959429454E-3</c:v>
                </c:pt>
                <c:pt idx="193">
                  <c:v>-1.5126052674955948E-2</c:v>
                </c:pt>
                <c:pt idx="194">
                  <c:v>1.7461650260492782E-2</c:v>
                </c:pt>
                <c:pt idx="195">
                  <c:v>-2.0661415157819229E-2</c:v>
                </c:pt>
                <c:pt idx="196">
                  <c:v>-1.1451012310168249E-2</c:v>
                </c:pt>
                <c:pt idx="197">
                  <c:v>-1.6467929741235017E-2</c:v>
                </c:pt>
                <c:pt idx="198">
                  <c:v>1.57886481100775E-3</c:v>
                </c:pt>
                <c:pt idx="199">
                  <c:v>-8.1003149581485075E-3</c:v>
                </c:pt>
                <c:pt idx="200">
                  <c:v>1.4497796039157843E-4</c:v>
                </c:pt>
                <c:pt idx="201">
                  <c:v>1.2884107384289403E-2</c:v>
                </c:pt>
                <c:pt idx="202">
                  <c:v>9.1426572052478467E-3</c:v>
                </c:pt>
                <c:pt idx="203">
                  <c:v>1.9574486900938114E-2</c:v>
                </c:pt>
                <c:pt idx="204">
                  <c:v>-7.2993302297037956E-3</c:v>
                </c:pt>
                <c:pt idx="205">
                  <c:v>1.2303377173358386E-2</c:v>
                </c:pt>
                <c:pt idx="206">
                  <c:v>7.0534495139921872E-3</c:v>
                </c:pt>
                <c:pt idx="207">
                  <c:v>-1.5015683077650496E-3</c:v>
                </c:pt>
                <c:pt idx="208">
                  <c:v>1.1939073087332778E-2</c:v>
                </c:pt>
                <c:pt idx="209">
                  <c:v>-1.3853554984094006E-3</c:v>
                </c:pt>
                <c:pt idx="210">
                  <c:v>6.2301239442687853E-3</c:v>
                </c:pt>
                <c:pt idx="211">
                  <c:v>1.1731393837739183E-2</c:v>
                </c:pt>
                <c:pt idx="212">
                  <c:v>-1.1892172848684109E-4</c:v>
                </c:pt>
                <c:pt idx="213">
                  <c:v>-2.8298416763913757E-3</c:v>
                </c:pt>
                <c:pt idx="214">
                  <c:v>5.7004970611858417E-3</c:v>
                </c:pt>
                <c:pt idx="215">
                  <c:v>3.775513179122867E-3</c:v>
                </c:pt>
                <c:pt idx="216">
                  <c:v>3.4958621394823915E-4</c:v>
                </c:pt>
                <c:pt idx="217">
                  <c:v>3.1201847822315215E-3</c:v>
                </c:pt>
                <c:pt idx="218">
                  <c:v>6.9669423578592495E-4</c:v>
                </c:pt>
                <c:pt idx="219">
                  <c:v>-7.0111682329562428E-4</c:v>
                </c:pt>
                <c:pt idx="220">
                  <c:v>5.2984471973508568E-4</c:v>
                </c:pt>
                <c:pt idx="221">
                  <c:v>2.4027009388961985E-4</c:v>
                </c:pt>
                <c:pt idx="222">
                  <c:v>7.353590217320093E-4</c:v>
                </c:pt>
                <c:pt idx="223">
                  <c:v>5.1339835387077884E-3</c:v>
                </c:pt>
                <c:pt idx="224">
                  <c:v>-1.501158946507052E-3</c:v>
                </c:pt>
                <c:pt idx="225">
                  <c:v>1.9670960682991326E-3</c:v>
                </c:pt>
                <c:pt idx="226">
                  <c:v>5.2368773596395083E-3</c:v>
                </c:pt>
                <c:pt idx="227">
                  <c:v>2.8640232614490315E-3</c:v>
                </c:pt>
                <c:pt idx="228">
                  <c:v>-1.1500297675195747E-3</c:v>
                </c:pt>
                <c:pt idx="229">
                  <c:v>2.8059819734723092E-3</c:v>
                </c:pt>
                <c:pt idx="230">
                  <c:v>-2.5424269243935816E-3</c:v>
                </c:pt>
                <c:pt idx="231">
                  <c:v>-6.8293629191256405E-3</c:v>
                </c:pt>
                <c:pt idx="232">
                  <c:v>6.3844613802609652E-3</c:v>
                </c:pt>
                <c:pt idx="233">
                  <c:v>3.7647425978213091E-3</c:v>
                </c:pt>
                <c:pt idx="234">
                  <c:v>-1.1618960866265351E-3</c:v>
                </c:pt>
                <c:pt idx="235">
                  <c:v>1.6652163837825649E-3</c:v>
                </c:pt>
                <c:pt idx="236">
                  <c:v>-7.2565649262454068E-3</c:v>
                </c:pt>
                <c:pt idx="237">
                  <c:v>-2.3782391289092772E-4</c:v>
                </c:pt>
                <c:pt idx="238">
                  <c:v>-1.6350968476922346E-2</c:v>
                </c:pt>
                <c:pt idx="239">
                  <c:v>4.5356890106136574E-3</c:v>
                </c:pt>
                <c:pt idx="240">
                  <c:v>-1.6213587336401391E-2</c:v>
                </c:pt>
                <c:pt idx="241">
                  <c:v>-6.3425865262338689E-3</c:v>
                </c:pt>
                <c:pt idx="242">
                  <c:v>-8.4890230633609433E-3</c:v>
                </c:pt>
                <c:pt idx="243">
                  <c:v>2.035241603228204E-2</c:v>
                </c:pt>
                <c:pt idx="244">
                  <c:v>2.4015204327992118E-2</c:v>
                </c:pt>
                <c:pt idx="245">
                  <c:v>4.5700489956972401E-3</c:v>
                </c:pt>
                <c:pt idx="246">
                  <c:v>3.8104640443461443E-3</c:v>
                </c:pt>
                <c:pt idx="247">
                  <c:v>1.7463618366218364E-3</c:v>
                </c:pt>
                <c:pt idx="248">
                  <c:v>-1.3929650838553358E-4</c:v>
                </c:pt>
                <c:pt idx="249">
                  <c:v>3.3095747051799856E-3</c:v>
                </c:pt>
                <c:pt idx="250">
                  <c:v>8.617741459158155E-4</c:v>
                </c:pt>
                <c:pt idx="251">
                  <c:v>-4.8886043842468821E-3</c:v>
                </c:pt>
                <c:pt idx="252">
                  <c:v>-1.0310858744699508E-2</c:v>
                </c:pt>
                <c:pt idx="253">
                  <c:v>-3.3996358896327516E-4</c:v>
                </c:pt>
                <c:pt idx="254">
                  <c:v>-1.827810508970322E-2</c:v>
                </c:pt>
                <c:pt idx="255">
                  <c:v>-8.8934718701129123E-3</c:v>
                </c:pt>
                <c:pt idx="256">
                  <c:v>1.1629842642575248E-2</c:v>
                </c:pt>
                <c:pt idx="257">
                  <c:v>1.7888281045797549E-2</c:v>
                </c:pt>
                <c:pt idx="258">
                  <c:v>-8.403811040573337E-3</c:v>
                </c:pt>
                <c:pt idx="259">
                  <c:v>-8.0936852433588034E-3</c:v>
                </c:pt>
                <c:pt idx="260">
                  <c:v>-2.578555497921567E-3</c:v>
                </c:pt>
                <c:pt idx="261">
                  <c:v>-5.8130669497838093E-3</c:v>
                </c:pt>
                <c:pt idx="262">
                  <c:v>-9.2478761255537292E-3</c:v>
                </c:pt>
                <c:pt idx="263">
                  <c:v>1.3424199395451945E-2</c:v>
                </c:pt>
                <c:pt idx="264">
                  <c:v>1.5499524278268393E-3</c:v>
                </c:pt>
                <c:pt idx="265">
                  <c:v>4.7316238254433785E-3</c:v>
                </c:pt>
                <c:pt idx="266">
                  <c:v>1.5269721805970466E-2</c:v>
                </c:pt>
                <c:pt idx="267">
                  <c:v>-5.4915224477955155E-3</c:v>
                </c:pt>
                <c:pt idx="268">
                  <c:v>2.5684610859356949E-3</c:v>
                </c:pt>
                <c:pt idx="269">
                  <c:v>-1.3387862379316457E-2</c:v>
                </c:pt>
                <c:pt idx="270">
                  <c:v>-1.3495609538427277E-2</c:v>
                </c:pt>
                <c:pt idx="271">
                  <c:v>9.5346853777024312E-3</c:v>
                </c:pt>
                <c:pt idx="272">
                  <c:v>-1.299196536796535E-2</c:v>
                </c:pt>
                <c:pt idx="273">
                  <c:v>1.2962464037225537E-2</c:v>
                </c:pt>
                <c:pt idx="274">
                  <c:v>1.4439494938539686E-2</c:v>
                </c:pt>
                <c:pt idx="275">
                  <c:v>-4.1560459502908327E-3</c:v>
                </c:pt>
                <c:pt idx="276">
                  <c:v>1.0291406800400634E-2</c:v>
                </c:pt>
                <c:pt idx="277">
                  <c:v>-3.4181723966974849E-3</c:v>
                </c:pt>
                <c:pt idx="278">
                  <c:v>-4.2471946188310196E-3</c:v>
                </c:pt>
                <c:pt idx="279">
                  <c:v>1.0675561188404731E-2</c:v>
                </c:pt>
                <c:pt idx="280">
                  <c:v>-2.903378506370865E-5</c:v>
                </c:pt>
                <c:pt idx="281">
                  <c:v>9.6445063500695521E-3</c:v>
                </c:pt>
                <c:pt idx="282">
                  <c:v>4.0747386048680077E-3</c:v>
                </c:pt>
                <c:pt idx="283">
                  <c:v>1.597574626476824E-3</c:v>
                </c:pt>
                <c:pt idx="284">
                  <c:v>-3.1430909868912401E-4</c:v>
                </c:pt>
                <c:pt idx="285">
                  <c:v>-1.0620575860225694E-3</c:v>
                </c:pt>
                <c:pt idx="286">
                  <c:v>6.1265337911273424E-3</c:v>
                </c:pt>
                <c:pt idx="287">
                  <c:v>-3.0333932859604834E-4</c:v>
                </c:pt>
                <c:pt idx="288">
                  <c:v>2.7587707226623321E-3</c:v>
                </c:pt>
                <c:pt idx="289">
                  <c:v>-7.657236255197734E-4</c:v>
                </c:pt>
                <c:pt idx="290">
                  <c:v>-1.4760281390749272E-3</c:v>
                </c:pt>
                <c:pt idx="291">
                  <c:v>-2.9563044380468834E-3</c:v>
                </c:pt>
                <c:pt idx="292">
                  <c:v>6.1249194583036489E-3</c:v>
                </c:pt>
                <c:pt idx="293">
                  <c:v>-4.5385424912859993E-3</c:v>
                </c:pt>
                <c:pt idx="294">
                  <c:v>-4.3885034836336802E-3</c:v>
                </c:pt>
                <c:pt idx="295">
                  <c:v>1.1960800966932296E-3</c:v>
                </c:pt>
                <c:pt idx="296">
                  <c:v>-1.4173946449004351E-2</c:v>
                </c:pt>
                <c:pt idx="297">
                  <c:v>3.9444212511011798E-3</c:v>
                </c:pt>
                <c:pt idx="298">
                  <c:v>-1.6961330342146873E-2</c:v>
                </c:pt>
                <c:pt idx="299">
                  <c:v>-1.9176796017918633E-3</c:v>
                </c:pt>
                <c:pt idx="300">
                  <c:v>1.2601439598289622E-2</c:v>
                </c:pt>
                <c:pt idx="301">
                  <c:v>-6.0747110518941825E-3</c:v>
                </c:pt>
                <c:pt idx="302">
                  <c:v>1.3533671143615344E-2</c:v>
                </c:pt>
                <c:pt idx="303">
                  <c:v>-3.3201736486771134E-3</c:v>
                </c:pt>
                <c:pt idx="304">
                  <c:v>1.2158421547431283E-2</c:v>
                </c:pt>
                <c:pt idx="305">
                  <c:v>-4.8725791855203943E-3</c:v>
                </c:pt>
                <c:pt idx="306">
                  <c:v>9.0127546079467307E-3</c:v>
                </c:pt>
                <c:pt idx="307">
                  <c:v>-1.7457311460168847E-3</c:v>
                </c:pt>
                <c:pt idx="308">
                  <c:v>-6.1394220159830069E-3</c:v>
                </c:pt>
                <c:pt idx="309">
                  <c:v>-1.455890557016498E-2</c:v>
                </c:pt>
                <c:pt idx="310">
                  <c:v>-2.3775002467200318E-3</c:v>
                </c:pt>
                <c:pt idx="311">
                  <c:v>2.3685617450666884E-3</c:v>
                </c:pt>
                <c:pt idx="312">
                  <c:v>1.2236644843459649E-2</c:v>
                </c:pt>
                <c:pt idx="313">
                  <c:v>-8.795774737306231E-3</c:v>
                </c:pt>
                <c:pt idx="314">
                  <c:v>-3.9653716707826374E-3</c:v>
                </c:pt>
                <c:pt idx="315">
                  <c:v>3.5296671869311865E-3</c:v>
                </c:pt>
                <c:pt idx="316">
                  <c:v>6.6088150025852945E-3</c:v>
                </c:pt>
                <c:pt idx="317">
                  <c:v>-2.0619040280095394E-3</c:v>
                </c:pt>
                <c:pt idx="318">
                  <c:v>2.6825330225747246E-3</c:v>
                </c:pt>
                <c:pt idx="319">
                  <c:v>4.4574813568533881E-3</c:v>
                </c:pt>
                <c:pt idx="320">
                  <c:v>5.2028650588637638E-3</c:v>
                </c:pt>
                <c:pt idx="321">
                  <c:v>-4.5812806150653867E-3</c:v>
                </c:pt>
                <c:pt idx="322">
                  <c:v>1.6297587545693335E-3</c:v>
                </c:pt>
                <c:pt idx="323">
                  <c:v>5.1481957339104684E-3</c:v>
                </c:pt>
                <c:pt idx="324">
                  <c:v>-7.7844381361603856E-4</c:v>
                </c:pt>
                <c:pt idx="325">
                  <c:v>-1.1311245237798032E-2</c:v>
                </c:pt>
                <c:pt idx="326">
                  <c:v>9.235131333180711E-3</c:v>
                </c:pt>
                <c:pt idx="327">
                  <c:v>-1.4806051919155593E-3</c:v>
                </c:pt>
                <c:pt idx="328">
                  <c:v>5.0874804159597893E-3</c:v>
                </c:pt>
                <c:pt idx="329">
                  <c:v>2.3577160344365701E-3</c:v>
                </c:pt>
                <c:pt idx="330">
                  <c:v>2.2528002125912815E-3</c:v>
                </c:pt>
                <c:pt idx="331">
                  <c:v>-4.141313999847746E-3</c:v>
                </c:pt>
                <c:pt idx="332">
                  <c:v>2.7692317470553647E-3</c:v>
                </c:pt>
                <c:pt idx="333">
                  <c:v>-3.7403355286636411E-3</c:v>
                </c:pt>
                <c:pt idx="334">
                  <c:v>-1.0128906665100539E-2</c:v>
                </c:pt>
                <c:pt idx="335">
                  <c:v>1.0923001515586115E-2</c:v>
                </c:pt>
                <c:pt idx="336">
                  <c:v>2.9407486092097672E-3</c:v>
                </c:pt>
                <c:pt idx="337">
                  <c:v>-1.1837383538524111E-2</c:v>
                </c:pt>
                <c:pt idx="338">
                  <c:v>-4.4557250073096327E-3</c:v>
                </c:pt>
                <c:pt idx="339">
                  <c:v>3.7738136047081325E-3</c:v>
                </c:pt>
                <c:pt idx="340">
                  <c:v>1.3457901340996115E-2</c:v>
                </c:pt>
                <c:pt idx="341">
                  <c:v>-5.0895607491247951E-3</c:v>
                </c:pt>
                <c:pt idx="342">
                  <c:v>-2.9496377147184903E-3</c:v>
                </c:pt>
                <c:pt idx="343">
                  <c:v>-3.0495491649841012E-4</c:v>
                </c:pt>
                <c:pt idx="344">
                  <c:v>1.0779287015166006E-2</c:v>
                </c:pt>
                <c:pt idx="345">
                  <c:v>7.6841352349990783E-4</c:v>
                </c:pt>
                <c:pt idx="346">
                  <c:v>3.0479481898116815E-3</c:v>
                </c:pt>
                <c:pt idx="347">
                  <c:v>-6.4337452166327697E-4</c:v>
                </c:pt>
                <c:pt idx="348">
                  <c:v>-9.3051603155318719E-4</c:v>
                </c:pt>
                <c:pt idx="349">
                  <c:v>2.3378741542857849E-3</c:v>
                </c:pt>
                <c:pt idx="350">
                  <c:v>-2.2338859444231973E-3</c:v>
                </c:pt>
                <c:pt idx="351">
                  <c:v>-1.0281980467796303E-2</c:v>
                </c:pt>
                <c:pt idx="352">
                  <c:v>9.1626411220271011E-3</c:v>
                </c:pt>
                <c:pt idx="353">
                  <c:v>-1.2667607066397159E-3</c:v>
                </c:pt>
                <c:pt idx="354">
                  <c:v>-6.3184689448647254E-3</c:v>
                </c:pt>
                <c:pt idx="355">
                  <c:v>2.0594608593389697E-3</c:v>
                </c:pt>
                <c:pt idx="356">
                  <c:v>-1.0085958054164574E-3</c:v>
                </c:pt>
                <c:pt idx="357">
                  <c:v>2.1188707775648308E-3</c:v>
                </c:pt>
                <c:pt idx="358">
                  <c:v>-8.623167356627116E-3</c:v>
                </c:pt>
                <c:pt idx="359">
                  <c:v>-1.4361830452781976E-3</c:v>
                </c:pt>
                <c:pt idx="360">
                  <c:v>-6.4745098717947352E-3</c:v>
                </c:pt>
                <c:pt idx="361">
                  <c:v>4.1835298173784259E-4</c:v>
                </c:pt>
                <c:pt idx="362">
                  <c:v>1.2042424911740781E-2</c:v>
                </c:pt>
                <c:pt idx="363">
                  <c:v>1.7386262992554644E-3</c:v>
                </c:pt>
                <c:pt idx="364">
                  <c:v>-6.9942998831643219E-3</c:v>
                </c:pt>
                <c:pt idx="365">
                  <c:v>-4.6225721215145078E-3</c:v>
                </c:pt>
                <c:pt idx="366">
                  <c:v>5.6898564053051463E-3</c:v>
                </c:pt>
                <c:pt idx="367">
                  <c:v>1.9796411387709269E-3</c:v>
                </c:pt>
                <c:pt idx="368">
                  <c:v>9.9027106626515746E-3</c:v>
                </c:pt>
                <c:pt idx="369">
                  <c:v>-5.3035017504077884E-3</c:v>
                </c:pt>
                <c:pt idx="370">
                  <c:v>6.0948668292022815E-3</c:v>
                </c:pt>
                <c:pt idx="371">
                  <c:v>6.3586826091578631E-4</c:v>
                </c:pt>
                <c:pt idx="372">
                  <c:v>-7.3532969401711923E-3</c:v>
                </c:pt>
                <c:pt idx="373">
                  <c:v>-2.9735740489150383E-3</c:v>
                </c:pt>
                <c:pt idx="374">
                  <c:v>-3.9007994871601183E-4</c:v>
                </c:pt>
                <c:pt idx="375">
                  <c:v>-2.0866193609611249E-2</c:v>
                </c:pt>
                <c:pt idx="376">
                  <c:v>2.6584894755439801E-3</c:v>
                </c:pt>
                <c:pt idx="377">
                  <c:v>6.9360403748921539E-3</c:v>
                </c:pt>
                <c:pt idx="378">
                  <c:v>-3.0802294385623452E-4</c:v>
                </c:pt>
                <c:pt idx="379">
                  <c:v>-3.8617566078299609E-3</c:v>
                </c:pt>
                <c:pt idx="380">
                  <c:v>6.0809750474633151E-3</c:v>
                </c:pt>
                <c:pt idx="381">
                  <c:v>-1.6652748966799316E-2</c:v>
                </c:pt>
                <c:pt idx="382">
                  <c:v>2.262202629546896E-3</c:v>
                </c:pt>
                <c:pt idx="383">
                  <c:v>1.2338484808258832E-2</c:v>
                </c:pt>
                <c:pt idx="384">
                  <c:v>1.1066049496427928E-2</c:v>
                </c:pt>
                <c:pt idx="385">
                  <c:v>4.4531589653222462E-3</c:v>
                </c:pt>
                <c:pt idx="386">
                  <c:v>-7.3498614761576409E-4</c:v>
                </c:pt>
                <c:pt idx="387">
                  <c:v>8.0146805473277783E-3</c:v>
                </c:pt>
                <c:pt idx="388">
                  <c:v>1.1061832220925132E-3</c:v>
                </c:pt>
                <c:pt idx="389">
                  <c:v>7.7123353389476929E-4</c:v>
                </c:pt>
                <c:pt idx="390">
                  <c:v>-4.2616891933443934E-3</c:v>
                </c:pt>
                <c:pt idx="391">
                  <c:v>-2.3877100868345295E-3</c:v>
                </c:pt>
                <c:pt idx="392">
                  <c:v>-5.6760402791911392E-3</c:v>
                </c:pt>
                <c:pt idx="393">
                  <c:v>-1.070332804458585E-2</c:v>
                </c:pt>
                <c:pt idx="394">
                  <c:v>-5.7750148178547034E-3</c:v>
                </c:pt>
                <c:pt idx="395">
                  <c:v>1.2386154420169127E-2</c:v>
                </c:pt>
                <c:pt idx="396">
                  <c:v>7.3187951749671522E-3</c:v>
                </c:pt>
                <c:pt idx="397">
                  <c:v>2.836756572989134E-5</c:v>
                </c:pt>
                <c:pt idx="398">
                  <c:v>-2.2715200228432598E-3</c:v>
                </c:pt>
                <c:pt idx="399">
                  <c:v>-2.7568868152492132E-3</c:v>
                </c:pt>
                <c:pt idx="400">
                  <c:v>-2.2497049209078447E-3</c:v>
                </c:pt>
                <c:pt idx="401">
                  <c:v>3.1146789732108618E-3</c:v>
                </c:pt>
                <c:pt idx="402">
                  <c:v>-7.7529851406475357E-3</c:v>
                </c:pt>
                <c:pt idx="403">
                  <c:v>-2.8748828113334063E-3</c:v>
                </c:pt>
                <c:pt idx="404">
                  <c:v>1.2808166814617401E-2</c:v>
                </c:pt>
                <c:pt idx="405">
                  <c:v>-9.5571028381046339E-3</c:v>
                </c:pt>
                <c:pt idx="406">
                  <c:v>9.5005490957415957E-4</c:v>
                </c:pt>
                <c:pt idx="407">
                  <c:v>-1.275211973593408E-3</c:v>
                </c:pt>
                <c:pt idx="408">
                  <c:v>3.9119638755010268E-3</c:v>
                </c:pt>
                <c:pt idx="409">
                  <c:v>5.211424020938913E-3</c:v>
                </c:pt>
                <c:pt idx="410">
                  <c:v>-2.6255299342222908E-3</c:v>
                </c:pt>
                <c:pt idx="411">
                  <c:v>-8.2548765064382225E-3</c:v>
                </c:pt>
                <c:pt idx="412">
                  <c:v>-2.1100170100298469E-2</c:v>
                </c:pt>
                <c:pt idx="413">
                  <c:v>-3.1850965323014069E-2</c:v>
                </c:pt>
                <c:pt idx="414">
                  <c:v>-3.9413693006101071E-2</c:v>
                </c:pt>
                <c:pt idx="415">
                  <c:v>-1.3521995197235268E-2</c:v>
                </c:pt>
                <c:pt idx="416">
                  <c:v>3.9033859095586231E-2</c:v>
                </c:pt>
                <c:pt idx="417">
                  <c:v>2.4297748404812421E-2</c:v>
                </c:pt>
                <c:pt idx="418">
                  <c:v>6.0873639319752057E-4</c:v>
                </c:pt>
                <c:pt idx="419">
                  <c:v>-8.3916701654499493E-3</c:v>
                </c:pt>
                <c:pt idx="420">
                  <c:v>-2.9576446573270111E-2</c:v>
                </c:pt>
                <c:pt idx="421">
                  <c:v>1.8292974600429224E-2</c:v>
                </c:pt>
                <c:pt idx="422">
                  <c:v>1.1647937858398438E-3</c:v>
                </c:pt>
                <c:pt idx="423">
                  <c:v>-1.5329595630917478E-2</c:v>
                </c:pt>
                <c:pt idx="424">
                  <c:v>2.5083053334552293E-2</c:v>
                </c:pt>
                <c:pt idx="425">
                  <c:v>-1.3897560450837034E-2</c:v>
                </c:pt>
                <c:pt idx="426">
                  <c:v>5.2779550339641578E-3</c:v>
                </c:pt>
                <c:pt idx="427">
                  <c:v>4.4870433311676424E-3</c:v>
                </c:pt>
                <c:pt idx="428">
                  <c:v>-4.0896559494183167E-3</c:v>
                </c:pt>
                <c:pt idx="429">
                  <c:v>1.2831311668480234E-2</c:v>
                </c:pt>
                <c:pt idx="430">
                  <c:v>8.7054144634389728E-3</c:v>
                </c:pt>
                <c:pt idx="431">
                  <c:v>-2.5610596092323188E-3</c:v>
                </c:pt>
                <c:pt idx="432">
                  <c:v>-1.6164165808483653E-2</c:v>
                </c:pt>
                <c:pt idx="433">
                  <c:v>4.5657839091291959E-3</c:v>
                </c:pt>
                <c:pt idx="434">
                  <c:v>-1.2318429542511786E-2</c:v>
                </c:pt>
                <c:pt idx="435">
                  <c:v>-2.0486426492924916E-3</c:v>
                </c:pt>
                <c:pt idx="436">
                  <c:v>-3.3629845707411365E-3</c:v>
                </c:pt>
                <c:pt idx="437">
                  <c:v>-4.6579307159460578E-4</c:v>
                </c:pt>
                <c:pt idx="438">
                  <c:v>-2.5666090316902847E-2</c:v>
                </c:pt>
                <c:pt idx="439">
                  <c:v>1.2328530985949457E-3</c:v>
                </c:pt>
                <c:pt idx="440">
                  <c:v>1.9075555652102023E-2</c:v>
                </c:pt>
                <c:pt idx="441">
                  <c:v>1.9738842324116897E-3</c:v>
                </c:pt>
                <c:pt idx="442">
                  <c:v>1.4315289254205485E-2</c:v>
                </c:pt>
                <c:pt idx="443">
                  <c:v>1.8289841072045912E-2</c:v>
                </c:pt>
                <c:pt idx="444">
                  <c:v>-3.588236241753558E-3</c:v>
                </c:pt>
                <c:pt idx="445">
                  <c:v>8.0356335844035103E-3</c:v>
                </c:pt>
                <c:pt idx="446">
                  <c:v>8.8184356322988707E-3</c:v>
                </c:pt>
                <c:pt idx="447">
                  <c:v>7.2511135765534833E-4</c:v>
                </c:pt>
                <c:pt idx="448">
                  <c:v>1.275477063694751E-3</c:v>
                </c:pt>
                <c:pt idx="449">
                  <c:v>-6.8254241800042997E-3</c:v>
                </c:pt>
                <c:pt idx="450">
                  <c:v>-4.7162741133909072E-3</c:v>
                </c:pt>
                <c:pt idx="451">
                  <c:v>1.4852773562122789E-2</c:v>
                </c:pt>
                <c:pt idx="452">
                  <c:v>4.5704742761639213E-3</c:v>
                </c:pt>
                <c:pt idx="453">
                  <c:v>2.7054561930152761E-4</c:v>
                </c:pt>
                <c:pt idx="454">
                  <c:v>-1.4210900306260651E-3</c:v>
                </c:pt>
                <c:pt idx="455">
                  <c:v>-5.8254154254255936E-3</c:v>
                </c:pt>
                <c:pt idx="456">
                  <c:v>1.6627571884764589E-2</c:v>
                </c:pt>
                <c:pt idx="457">
                  <c:v>1.1030344256396657E-2</c:v>
                </c:pt>
                <c:pt idx="458">
                  <c:v>-1.9131003481598617E-3</c:v>
                </c:pt>
                <c:pt idx="459">
                  <c:v>-2.5541185091011104E-3</c:v>
                </c:pt>
                <c:pt idx="460">
                  <c:v>1.1840033238402537E-2</c:v>
                </c:pt>
                <c:pt idx="461">
                  <c:v>-4.497744186006742E-4</c:v>
                </c:pt>
                <c:pt idx="462">
                  <c:v>-4.8098771534879677E-3</c:v>
                </c:pt>
                <c:pt idx="463">
                  <c:v>1.1873817294504811E-2</c:v>
                </c:pt>
                <c:pt idx="464">
                  <c:v>2.7280672352485635E-3</c:v>
                </c:pt>
                <c:pt idx="465">
                  <c:v>-3.5453670089111975E-3</c:v>
                </c:pt>
                <c:pt idx="466">
                  <c:v>-1.1321484144598778E-3</c:v>
                </c:pt>
                <c:pt idx="467">
                  <c:v>-3.4762159864291725E-4</c:v>
                </c:pt>
                <c:pt idx="468">
                  <c:v>-9.8227293641929472E-3</c:v>
                </c:pt>
                <c:pt idx="469">
                  <c:v>1.5105951573543511E-3</c:v>
                </c:pt>
                <c:pt idx="470">
                  <c:v>-3.2280859546982687E-3</c:v>
                </c:pt>
                <c:pt idx="471">
                  <c:v>-1.3990375421686753E-2</c:v>
                </c:pt>
                <c:pt idx="472">
                  <c:v>-1.1207364880723368E-2</c:v>
                </c:pt>
                <c:pt idx="473">
                  <c:v>1.4903265095486383E-2</c:v>
                </c:pt>
                <c:pt idx="474">
                  <c:v>-1.3393792484004772E-3</c:v>
                </c:pt>
                <c:pt idx="475">
                  <c:v>1.6162451938893374E-2</c:v>
                </c:pt>
                <c:pt idx="476">
                  <c:v>-1.1231092218188907E-3</c:v>
                </c:pt>
                <c:pt idx="477">
                  <c:v>3.8101958630921791E-3</c:v>
                </c:pt>
                <c:pt idx="478">
                  <c:v>-1.2348607802712369E-3</c:v>
                </c:pt>
                <c:pt idx="479">
                  <c:v>1.2219961240418323E-3</c:v>
                </c:pt>
                <c:pt idx="480">
                  <c:v>-1.2913256833782199E-4</c:v>
                </c:pt>
                <c:pt idx="481">
                  <c:v>5.9361756861211026E-4</c:v>
                </c:pt>
                <c:pt idx="482">
                  <c:v>-4.6409971261862784E-3</c:v>
                </c:pt>
                <c:pt idx="483">
                  <c:v>1.0680573511899315E-2</c:v>
                </c:pt>
                <c:pt idx="484">
                  <c:v>-1.099569314929217E-2</c:v>
                </c:pt>
                <c:pt idx="485">
                  <c:v>-1.4373526867514348E-2</c:v>
                </c:pt>
                <c:pt idx="486">
                  <c:v>2.0525668952536026E-2</c:v>
                </c:pt>
                <c:pt idx="487">
                  <c:v>-6.989502943734861E-3</c:v>
                </c:pt>
                <c:pt idx="488">
                  <c:v>-6.4899014278222552E-3</c:v>
                </c:pt>
                <c:pt idx="489">
                  <c:v>-7.7389851273601904E-3</c:v>
                </c:pt>
                <c:pt idx="490">
                  <c:v>2.2513869815966765E-3</c:v>
                </c:pt>
                <c:pt idx="491">
                  <c:v>-1.9422767130611768E-2</c:v>
                </c:pt>
                <c:pt idx="492">
                  <c:v>4.7555598740678263E-3</c:v>
                </c:pt>
                <c:pt idx="493">
                  <c:v>1.0618561196917325E-2</c:v>
                </c:pt>
                <c:pt idx="494">
                  <c:v>1.4514969343641774E-2</c:v>
                </c:pt>
                <c:pt idx="495">
                  <c:v>-1.5040520569611564E-2</c:v>
                </c:pt>
                <c:pt idx="496">
                  <c:v>-1.7797220091700192E-2</c:v>
                </c:pt>
                <c:pt idx="497">
                  <c:v>7.7784022432042963E-3</c:v>
                </c:pt>
                <c:pt idx="498">
                  <c:v>8.8167364066983073E-3</c:v>
                </c:pt>
                <c:pt idx="499">
                  <c:v>1.2418068122691342E-2</c:v>
                </c:pt>
                <c:pt idx="500">
                  <c:v>-1.5986363048084951E-3</c:v>
                </c:pt>
                <c:pt idx="501">
                  <c:v>-2.1785598289101996E-3</c:v>
                </c:pt>
                <c:pt idx="502">
                  <c:v>1.0629762703622645E-2</c:v>
                </c:pt>
                <c:pt idx="503">
                  <c:v>-7.2172285974309268E-3</c:v>
                </c:pt>
                <c:pt idx="504">
                  <c:v>-9.4119130897784096E-3</c:v>
                </c:pt>
                <c:pt idx="505">
                  <c:v>-1.530373098179018E-2</c:v>
                </c:pt>
                <c:pt idx="506">
                  <c:v>2.012226074739071E-3</c:v>
                </c:pt>
                <c:pt idx="507">
                  <c:v>-1.31153966170151E-2</c:v>
                </c:pt>
                <c:pt idx="508">
                  <c:v>-2.3700443039098174E-2</c:v>
                </c:pt>
                <c:pt idx="509">
                  <c:v>-1.0838374634476389E-2</c:v>
                </c:pt>
                <c:pt idx="510">
                  <c:v>8.532723085774163E-4</c:v>
                </c:pt>
                <c:pt idx="511">
                  <c:v>7.8027986383718759E-3</c:v>
                </c:pt>
                <c:pt idx="512">
                  <c:v>-2.4965452602732516E-2</c:v>
                </c:pt>
                <c:pt idx="513">
                  <c:v>1.6695905641396367E-2</c:v>
                </c:pt>
                <c:pt idx="514">
                  <c:v>-2.1599098121783969E-2</c:v>
                </c:pt>
                <c:pt idx="515">
                  <c:v>5.3182155440808176E-4</c:v>
                </c:pt>
                <c:pt idx="516">
                  <c:v>-1.1693855152753438E-2</c:v>
                </c:pt>
                <c:pt idx="517">
                  <c:v>5.1954382646433282E-3</c:v>
                </c:pt>
                <c:pt idx="518">
                  <c:v>2.0283700930896903E-2</c:v>
                </c:pt>
                <c:pt idx="519">
                  <c:v>-1.5637981868314242E-2</c:v>
                </c:pt>
                <c:pt idx="520">
                  <c:v>1.414433568220359E-2</c:v>
                </c:pt>
                <c:pt idx="521">
                  <c:v>-1.0863483946818714E-2</c:v>
                </c:pt>
                <c:pt idx="522">
                  <c:v>5.5285771108634189E-3</c:v>
                </c:pt>
                <c:pt idx="523">
                  <c:v>2.4760217481832957E-2</c:v>
                </c:pt>
                <c:pt idx="524">
                  <c:v>-4.4323640602833439E-4</c:v>
                </c:pt>
                <c:pt idx="525">
                  <c:v>-1.8743091042644822E-2</c:v>
                </c:pt>
                <c:pt idx="526">
                  <c:v>4.9920389353982179E-3</c:v>
                </c:pt>
                <c:pt idx="527">
                  <c:v>1.5267326294096282E-3</c:v>
                </c:pt>
                <c:pt idx="528">
                  <c:v>-1.8481246133065947E-2</c:v>
                </c:pt>
                <c:pt idx="529">
                  <c:v>-1.4153935962584503E-2</c:v>
                </c:pt>
                <c:pt idx="530">
                  <c:v>-6.6362010054474632E-4</c:v>
                </c:pt>
                <c:pt idx="531">
                  <c:v>-1.8895050095239695E-4</c:v>
                </c:pt>
                <c:pt idx="532">
                  <c:v>-1.2301161634528225E-2</c:v>
                </c:pt>
                <c:pt idx="533">
                  <c:v>1.9518049434029211E-2</c:v>
                </c:pt>
                <c:pt idx="534">
                  <c:v>1.651665425466653E-2</c:v>
                </c:pt>
                <c:pt idx="535">
                  <c:v>1.6480439087318579E-2</c:v>
                </c:pt>
                <c:pt idx="536">
                  <c:v>-4.665713586089291E-3</c:v>
                </c:pt>
                <c:pt idx="537">
                  <c:v>-2.6033069221714223E-5</c:v>
                </c:pt>
                <c:pt idx="538">
                  <c:v>1.4454197343192787E-2</c:v>
                </c:pt>
                <c:pt idx="539">
                  <c:v>-1.2454371626831185E-2</c:v>
                </c:pt>
                <c:pt idx="540">
                  <c:v>4.4397866573694898E-3</c:v>
                </c:pt>
                <c:pt idx="541">
                  <c:v>1.1348275180813881E-2</c:v>
                </c:pt>
                <c:pt idx="542">
                  <c:v>-1.8701143063153721E-3</c:v>
                </c:pt>
                <c:pt idx="543">
                  <c:v>-8.1209766700403065E-3</c:v>
                </c:pt>
                <c:pt idx="544">
                  <c:v>2.3868792264572926E-2</c:v>
                </c:pt>
                <c:pt idx="545">
                  <c:v>4.0943084379728E-3</c:v>
                </c:pt>
                <c:pt idx="546">
                  <c:v>3.4987405529654718E-3</c:v>
                </c:pt>
                <c:pt idx="547">
                  <c:v>3.305892405266673E-3</c:v>
                </c:pt>
                <c:pt idx="548">
                  <c:v>8.8501442949718526E-4</c:v>
                </c:pt>
                <c:pt idx="549">
                  <c:v>-1.1240108648189051E-2</c:v>
                </c:pt>
                <c:pt idx="550">
                  <c:v>5.0523932931883977E-3</c:v>
                </c:pt>
                <c:pt idx="551">
                  <c:v>1.5580467030054408E-4</c:v>
                </c:pt>
                <c:pt idx="552">
                  <c:v>1.6395500477669567E-2</c:v>
                </c:pt>
                <c:pt idx="553">
                  <c:v>-1.2609725467921024E-3</c:v>
                </c:pt>
                <c:pt idx="554">
                  <c:v>-1.8369417185468179E-3</c:v>
                </c:pt>
                <c:pt idx="555">
                  <c:v>5.6003515487051021E-3</c:v>
                </c:pt>
                <c:pt idx="556">
                  <c:v>6.5952364278479263E-3</c:v>
                </c:pt>
                <c:pt idx="557">
                  <c:v>4.4056435392665037E-3</c:v>
                </c:pt>
                <c:pt idx="558">
                  <c:v>9.8557749545023212E-4</c:v>
                </c:pt>
                <c:pt idx="559">
                  <c:v>-8.7738785046594624E-4</c:v>
                </c:pt>
                <c:pt idx="560">
                  <c:v>-6.386031655324604E-3</c:v>
                </c:pt>
                <c:pt idx="561">
                  <c:v>-3.7807052292406954E-4</c:v>
                </c:pt>
                <c:pt idx="562">
                  <c:v>5.4525576989987185E-4</c:v>
                </c:pt>
                <c:pt idx="563">
                  <c:v>8.8166518092261271E-3</c:v>
                </c:pt>
                <c:pt idx="564">
                  <c:v>4.3503150624556279E-3</c:v>
                </c:pt>
                <c:pt idx="565">
                  <c:v>-2.0397592480187136E-3</c:v>
                </c:pt>
                <c:pt idx="566">
                  <c:v>6.3309150976866638E-3</c:v>
                </c:pt>
                <c:pt idx="567">
                  <c:v>-3.2083221118298171E-3</c:v>
                </c:pt>
                <c:pt idx="568">
                  <c:v>-1.0144492450574609E-2</c:v>
                </c:pt>
                <c:pt idx="569">
                  <c:v>1.0507619189438957E-2</c:v>
                </c:pt>
                <c:pt idx="570">
                  <c:v>-1.1975786560861146E-2</c:v>
                </c:pt>
                <c:pt idx="571">
                  <c:v>2.7865782063148299E-3</c:v>
                </c:pt>
                <c:pt idx="572">
                  <c:v>-2.739786123146514E-3</c:v>
                </c:pt>
                <c:pt idx="573">
                  <c:v>9.6621340440556976E-3</c:v>
                </c:pt>
                <c:pt idx="574">
                  <c:v>1.0040137017230288E-2</c:v>
                </c:pt>
                <c:pt idx="575">
                  <c:v>1.7292717774910476E-4</c:v>
                </c:pt>
                <c:pt idx="576">
                  <c:v>-9.8428493237676627E-4</c:v>
                </c:pt>
                <c:pt idx="577">
                  <c:v>6.5410255683439784E-3</c:v>
                </c:pt>
                <c:pt idx="578">
                  <c:v>3.0844851975158397E-3</c:v>
                </c:pt>
                <c:pt idx="579">
                  <c:v>7.6154463189474471E-4</c:v>
                </c:pt>
                <c:pt idx="580">
                  <c:v>-5.1940270685952696E-3</c:v>
                </c:pt>
                <c:pt idx="581">
                  <c:v>4.7859889148873896E-5</c:v>
                </c:pt>
                <c:pt idx="582">
                  <c:v>-1.8120458498648881E-3</c:v>
                </c:pt>
                <c:pt idx="583">
                  <c:v>1.8727515348587582E-3</c:v>
                </c:pt>
                <c:pt idx="584">
                  <c:v>1.6493527182762052E-3</c:v>
                </c:pt>
                <c:pt idx="585">
                  <c:v>-9.2307681572276357E-3</c:v>
                </c:pt>
                <c:pt idx="586">
                  <c:v>-5.0630884817385721E-3</c:v>
                </c:pt>
                <c:pt idx="587">
                  <c:v>7.8099465536787312E-3</c:v>
                </c:pt>
                <c:pt idx="588">
                  <c:v>-8.676638460102663E-3</c:v>
                </c:pt>
                <c:pt idx="589">
                  <c:v>-5.9368893147539953E-3</c:v>
                </c:pt>
                <c:pt idx="590">
                  <c:v>-2.3900794299501919E-4</c:v>
                </c:pt>
                <c:pt idx="591">
                  <c:v>3.1746391945074201E-3</c:v>
                </c:pt>
                <c:pt idx="592">
                  <c:v>7.5349664127098855E-4</c:v>
                </c:pt>
                <c:pt idx="593">
                  <c:v>1.2483643839788859E-2</c:v>
                </c:pt>
                <c:pt idx="594">
                  <c:v>-9.5615182490236764E-3</c:v>
                </c:pt>
                <c:pt idx="595">
                  <c:v>-1.6946514178486907E-4</c:v>
                </c:pt>
                <c:pt idx="596">
                  <c:v>-8.4782889927489322E-3</c:v>
                </c:pt>
                <c:pt idx="597">
                  <c:v>9.7966525849819026E-3</c:v>
                </c:pt>
                <c:pt idx="598">
                  <c:v>-9.4112973726661487E-3</c:v>
                </c:pt>
                <c:pt idx="599">
                  <c:v>2.0517875938566796E-4</c:v>
                </c:pt>
                <c:pt idx="600">
                  <c:v>-3.7067077457677731E-3</c:v>
                </c:pt>
                <c:pt idx="601">
                  <c:v>6.0195039142562695E-3</c:v>
                </c:pt>
                <c:pt idx="602">
                  <c:v>-2.0854588262009888E-3</c:v>
                </c:pt>
                <c:pt idx="603">
                  <c:v>1.3681382915580749E-2</c:v>
                </c:pt>
                <c:pt idx="604">
                  <c:v>6.9747404162164798E-3</c:v>
                </c:pt>
                <c:pt idx="605">
                  <c:v>-2.1044370918173544E-4</c:v>
                </c:pt>
                <c:pt idx="606">
                  <c:v>4.2868573656226977E-3</c:v>
                </c:pt>
                <c:pt idx="607">
                  <c:v>-1.0052632800821898E-3</c:v>
                </c:pt>
                <c:pt idx="608">
                  <c:v>1.135042349897221E-3</c:v>
                </c:pt>
                <c:pt idx="609">
                  <c:v>2.8246782448091081E-3</c:v>
                </c:pt>
                <c:pt idx="610">
                  <c:v>-2.9118146788908524E-3</c:v>
                </c:pt>
                <c:pt idx="611">
                  <c:v>4.8972810511887762E-3</c:v>
                </c:pt>
                <c:pt idx="612">
                  <c:v>1.28944639186847E-3</c:v>
                </c:pt>
                <c:pt idx="613">
                  <c:v>3.3095663558678377E-3</c:v>
                </c:pt>
                <c:pt idx="614">
                  <c:v>-1.7177586918259E-3</c:v>
                </c:pt>
                <c:pt idx="615">
                  <c:v>-9.1751811331252011E-3</c:v>
                </c:pt>
                <c:pt idx="616">
                  <c:v>-8.1151910232802778E-3</c:v>
                </c:pt>
                <c:pt idx="617">
                  <c:v>-1.7988855029992755E-3</c:v>
                </c:pt>
                <c:pt idx="618">
                  <c:v>-1.8407126972377892E-3</c:v>
                </c:pt>
                <c:pt idx="619">
                  <c:v>3.1329905865315156E-3</c:v>
                </c:pt>
                <c:pt idx="620">
                  <c:v>-3.2579651646926591E-3</c:v>
                </c:pt>
                <c:pt idx="621">
                  <c:v>5.8081851123672913E-3</c:v>
                </c:pt>
                <c:pt idx="622">
                  <c:v>2.7120614424577514E-3</c:v>
                </c:pt>
                <c:pt idx="623">
                  <c:v>-1.6515635798043402E-3</c:v>
                </c:pt>
                <c:pt idx="624">
                  <c:v>1.3364078570495473E-2</c:v>
                </c:pt>
                <c:pt idx="625">
                  <c:v>-3.5919799915513792E-2</c:v>
                </c:pt>
                <c:pt idx="626">
                  <c:v>-1.809650212020111E-2</c:v>
                </c:pt>
                <c:pt idx="627">
                  <c:v>1.7770165208875394E-2</c:v>
                </c:pt>
                <c:pt idx="628">
                  <c:v>1.7032672710494526E-2</c:v>
                </c:pt>
                <c:pt idx="629">
                  <c:v>1.3565044272758035E-2</c:v>
                </c:pt>
                <c:pt idx="630">
                  <c:v>1.9486024753912218E-3</c:v>
                </c:pt>
                <c:pt idx="631">
                  <c:v>-6.8474772750310268E-3</c:v>
                </c:pt>
                <c:pt idx="632">
                  <c:v>5.3529629349093584E-3</c:v>
                </c:pt>
                <c:pt idx="633">
                  <c:v>-8.7157778258705322E-4</c:v>
                </c:pt>
                <c:pt idx="634">
                  <c:v>1.5253349299217423E-2</c:v>
                </c:pt>
                <c:pt idx="635">
                  <c:v>3.4086155847900335E-3</c:v>
                </c:pt>
                <c:pt idx="636">
                  <c:v>7.0092934627345527E-3</c:v>
                </c:pt>
                <c:pt idx="637">
                  <c:v>1.3476772627251274E-4</c:v>
                </c:pt>
                <c:pt idx="638">
                  <c:v>5.2592039497804163E-3</c:v>
                </c:pt>
                <c:pt idx="639">
                  <c:v>-9.2894742923164215E-4</c:v>
                </c:pt>
                <c:pt idx="640">
                  <c:v>2.3822952916738127E-3</c:v>
                </c:pt>
                <c:pt idx="641">
                  <c:v>-1.4351739837110476E-3</c:v>
                </c:pt>
                <c:pt idx="642">
                  <c:v>4.2703005278545893E-3</c:v>
                </c:pt>
                <c:pt idx="643">
                  <c:v>-3.6125290737081608E-3</c:v>
                </c:pt>
                <c:pt idx="644">
                  <c:v>4.553964517894301E-3</c:v>
                </c:pt>
                <c:pt idx="645">
                  <c:v>-3.0114752038671484E-3</c:v>
                </c:pt>
                <c:pt idx="646">
                  <c:v>3.2278462630765874E-4</c:v>
                </c:pt>
                <c:pt idx="647">
                  <c:v>-1.1985423438815265E-3</c:v>
                </c:pt>
                <c:pt idx="648">
                  <c:v>1.6062092674702202E-3</c:v>
                </c:pt>
                <c:pt idx="649">
                  <c:v>1.6313092282023236E-3</c:v>
                </c:pt>
                <c:pt idx="650">
                  <c:v>-1.2697873921424371E-3</c:v>
                </c:pt>
                <c:pt idx="651">
                  <c:v>-6.3616196680443418E-3</c:v>
                </c:pt>
                <c:pt idx="652">
                  <c:v>3.133943389343499E-3</c:v>
                </c:pt>
                <c:pt idx="653">
                  <c:v>2.1257191858254097E-4</c:v>
                </c:pt>
                <c:pt idx="654">
                  <c:v>8.603496361326065E-3</c:v>
                </c:pt>
                <c:pt idx="655">
                  <c:v>-9.0716528875359897E-4</c:v>
                </c:pt>
                <c:pt idx="656">
                  <c:v>3.8979363549189743E-4</c:v>
                </c:pt>
                <c:pt idx="657">
                  <c:v>-2.8646859977113953E-3</c:v>
                </c:pt>
                <c:pt idx="658">
                  <c:v>4.7345880915774493E-3</c:v>
                </c:pt>
                <c:pt idx="659">
                  <c:v>-7.9604626654629677E-4</c:v>
                </c:pt>
                <c:pt idx="660">
                  <c:v>2.7929089824626848E-3</c:v>
                </c:pt>
                <c:pt idx="661">
                  <c:v>-5.4790770207289669E-3</c:v>
                </c:pt>
                <c:pt idx="662">
                  <c:v>1.8685899424381654E-3</c:v>
                </c:pt>
                <c:pt idx="663">
                  <c:v>2.1996173913669788E-3</c:v>
                </c:pt>
                <c:pt idx="664">
                  <c:v>-1.4402716807320286E-3</c:v>
                </c:pt>
                <c:pt idx="665">
                  <c:v>-5.6332287823502799E-4</c:v>
                </c:pt>
                <c:pt idx="666">
                  <c:v>1.9517690543742305E-3</c:v>
                </c:pt>
                <c:pt idx="667">
                  <c:v>-5.2402768821377997E-3</c:v>
                </c:pt>
                <c:pt idx="668">
                  <c:v>-1.365227301395816E-3</c:v>
                </c:pt>
                <c:pt idx="669">
                  <c:v>-1.5788167596264592E-3</c:v>
                </c:pt>
                <c:pt idx="670">
                  <c:v>5.228047337119757E-3</c:v>
                </c:pt>
                <c:pt idx="671">
                  <c:v>-1.9536806559318849E-3</c:v>
                </c:pt>
                <c:pt idx="672">
                  <c:v>-2.3758642547395195E-3</c:v>
                </c:pt>
                <c:pt idx="673">
                  <c:v>-4.1384648208356893E-5</c:v>
                </c:pt>
                <c:pt idx="674">
                  <c:v>4.2010413156484882E-3</c:v>
                </c:pt>
                <c:pt idx="675">
                  <c:v>2.9816787583526339E-3</c:v>
                </c:pt>
                <c:pt idx="676">
                  <c:v>-1.4638505859998407E-4</c:v>
                </c:pt>
                <c:pt idx="677">
                  <c:v>-2.2230135011276943E-3</c:v>
                </c:pt>
                <c:pt idx="678">
                  <c:v>-2.4522068857295493E-2</c:v>
                </c:pt>
                <c:pt idx="679">
                  <c:v>1.4677052525391822E-2</c:v>
                </c:pt>
                <c:pt idx="680">
                  <c:v>-1.4830674013266897E-2</c:v>
                </c:pt>
                <c:pt idx="681">
                  <c:v>-5.8767665007685257E-4</c:v>
                </c:pt>
                <c:pt idx="682">
                  <c:v>1.0109273250546658E-2</c:v>
                </c:pt>
                <c:pt idx="683">
                  <c:v>-3.772294907126729E-3</c:v>
                </c:pt>
                <c:pt idx="684">
                  <c:v>-1.8603097307921193E-5</c:v>
                </c:pt>
                <c:pt idx="685">
                  <c:v>2.9913841439509458E-4</c:v>
                </c:pt>
                <c:pt idx="686">
                  <c:v>1.0917162154086602E-2</c:v>
                </c:pt>
                <c:pt idx="687">
                  <c:v>6.4997846811666775E-3</c:v>
                </c:pt>
                <c:pt idx="688">
                  <c:v>-5.7367748142554157E-3</c:v>
                </c:pt>
                <c:pt idx="689">
                  <c:v>-8.5877624540595578E-3</c:v>
                </c:pt>
                <c:pt idx="690">
                  <c:v>6.4441700612606371E-3</c:v>
                </c:pt>
                <c:pt idx="691">
                  <c:v>5.2965537587632856E-3</c:v>
                </c:pt>
                <c:pt idx="692">
                  <c:v>-9.3214113252899078E-3</c:v>
                </c:pt>
                <c:pt idx="693">
                  <c:v>7.9679693613367315E-3</c:v>
                </c:pt>
                <c:pt idx="694">
                  <c:v>-3.260695824222057E-3</c:v>
                </c:pt>
                <c:pt idx="695">
                  <c:v>-4.9555623000289532E-3</c:v>
                </c:pt>
                <c:pt idx="696">
                  <c:v>4.2966905416751246E-3</c:v>
                </c:pt>
                <c:pt idx="697">
                  <c:v>4.8156019948376259E-4</c:v>
                </c:pt>
                <c:pt idx="698">
                  <c:v>-3.25348368171079E-3</c:v>
                </c:pt>
                <c:pt idx="699">
                  <c:v>4.6059050981358445E-3</c:v>
                </c:pt>
                <c:pt idx="700">
                  <c:v>-1.2446471763257408E-2</c:v>
                </c:pt>
                <c:pt idx="701">
                  <c:v>1.1465894253984957E-3</c:v>
                </c:pt>
                <c:pt idx="702">
                  <c:v>-3.0992638350910181E-3</c:v>
                </c:pt>
                <c:pt idx="703">
                  <c:v>2.0160417815362803E-4</c:v>
                </c:pt>
                <c:pt idx="704">
                  <c:v>-3.0379938212078618E-3</c:v>
                </c:pt>
                <c:pt idx="705">
                  <c:v>6.1604034798964915E-3</c:v>
                </c:pt>
                <c:pt idx="706">
                  <c:v>2.1919708287469379E-3</c:v>
                </c:pt>
                <c:pt idx="707">
                  <c:v>-1.3757238742645931E-3</c:v>
                </c:pt>
                <c:pt idx="708">
                  <c:v>-8.4141702203002281E-5</c:v>
                </c:pt>
                <c:pt idx="709">
                  <c:v>4.7498395346381216E-3</c:v>
                </c:pt>
                <c:pt idx="710">
                  <c:v>-3.7977277794560178E-3</c:v>
                </c:pt>
                <c:pt idx="711">
                  <c:v>-1.7404114266579603E-3</c:v>
                </c:pt>
                <c:pt idx="712">
                  <c:v>-2.9867269333876127E-3</c:v>
                </c:pt>
                <c:pt idx="713">
                  <c:v>-3.1082993655891251E-3</c:v>
                </c:pt>
                <c:pt idx="714">
                  <c:v>-1.2227651805639517E-4</c:v>
                </c:pt>
                <c:pt idx="715">
                  <c:v>-6.7868831762174231E-3</c:v>
                </c:pt>
                <c:pt idx="716">
                  <c:v>-6.525500629458174E-3</c:v>
                </c:pt>
                <c:pt idx="717">
                  <c:v>-4.4234006982948292E-3</c:v>
                </c:pt>
                <c:pt idx="718">
                  <c:v>-1.6661305078948E-3</c:v>
                </c:pt>
                <c:pt idx="719">
                  <c:v>2.2223544015960692E-2</c:v>
                </c:pt>
                <c:pt idx="720">
                  <c:v>3.771974424148256E-3</c:v>
                </c:pt>
                <c:pt idx="721">
                  <c:v>1.1077020670818222E-2</c:v>
                </c:pt>
                <c:pt idx="722">
                  <c:v>1.9507456248868129E-3</c:v>
                </c:pt>
                <c:pt idx="723">
                  <c:v>-1.3979501669953202E-3</c:v>
                </c:pt>
                <c:pt idx="724">
                  <c:v>-1.1550278623190026E-4</c:v>
                </c:pt>
                <c:pt idx="725">
                  <c:v>7.4807976927081877E-3</c:v>
                </c:pt>
                <c:pt idx="726">
                  <c:v>-1.5822638011099694E-3</c:v>
                </c:pt>
                <c:pt idx="727">
                  <c:v>4.6763697097327714E-3</c:v>
                </c:pt>
                <c:pt idx="728">
                  <c:v>-2.386798493335712E-3</c:v>
                </c:pt>
                <c:pt idx="729">
                  <c:v>7.4614009492722805E-3</c:v>
                </c:pt>
                <c:pt idx="730">
                  <c:v>2.1654319242507222E-3</c:v>
                </c:pt>
                <c:pt idx="731">
                  <c:v>8.080247522280939E-4</c:v>
                </c:pt>
                <c:pt idx="732">
                  <c:v>3.9143869124048051E-3</c:v>
                </c:pt>
                <c:pt idx="733">
                  <c:v>-5.254535651865005E-3</c:v>
                </c:pt>
                <c:pt idx="734">
                  <c:v>1.3352928795321763E-3</c:v>
                </c:pt>
                <c:pt idx="735">
                  <c:v>-2.6534038053485352E-3</c:v>
                </c:pt>
                <c:pt idx="736">
                  <c:v>-3.515529214704194E-3</c:v>
                </c:pt>
                <c:pt idx="737">
                  <c:v>3.9700648494513758E-4</c:v>
                </c:pt>
                <c:pt idx="738">
                  <c:v>5.8213053606350181E-3</c:v>
                </c:pt>
                <c:pt idx="739">
                  <c:v>3.4108881136406528E-3</c:v>
                </c:pt>
                <c:pt idx="740">
                  <c:v>1.3163241734930208E-2</c:v>
                </c:pt>
                <c:pt idx="741">
                  <c:v>2.159342712376298E-3</c:v>
                </c:pt>
                <c:pt idx="742">
                  <c:v>5.9389848367235312E-3</c:v>
                </c:pt>
                <c:pt idx="743">
                  <c:v>-1.1374347616603382E-3</c:v>
                </c:pt>
                <c:pt idx="744">
                  <c:v>6.5397748542513753E-3</c:v>
                </c:pt>
                <c:pt idx="745">
                  <c:v>-8.1171721142561434E-3</c:v>
                </c:pt>
                <c:pt idx="746">
                  <c:v>3.8832279554189401E-3</c:v>
                </c:pt>
                <c:pt idx="747">
                  <c:v>-1.7506226483432865E-3</c:v>
                </c:pt>
                <c:pt idx="748">
                  <c:v>1.9751207295131733E-3</c:v>
                </c:pt>
                <c:pt idx="749">
                  <c:v>3.6375123841505277E-3</c:v>
                </c:pt>
                <c:pt idx="750">
                  <c:v>-2.4573614012164844E-3</c:v>
                </c:pt>
                <c:pt idx="751">
                  <c:v>-1.8629738593322425E-3</c:v>
                </c:pt>
                <c:pt idx="752">
                  <c:v>1.2517152222139495E-3</c:v>
                </c:pt>
                <c:pt idx="753">
                  <c:v>2.2483728227059687E-3</c:v>
                </c:pt>
                <c:pt idx="754">
                  <c:v>-8.3565292028286806E-3</c:v>
                </c:pt>
                <c:pt idx="755">
                  <c:v>-2.9330466100032011E-4</c:v>
                </c:pt>
                <c:pt idx="756">
                  <c:v>-4.6370503870737509E-3</c:v>
                </c:pt>
                <c:pt idx="757">
                  <c:v>8.4865752817530268E-3</c:v>
                </c:pt>
                <c:pt idx="758">
                  <c:v>5.7222738442055795E-3</c:v>
                </c:pt>
                <c:pt idx="759">
                  <c:v>-7.7067048332048887E-4</c:v>
                </c:pt>
                <c:pt idx="760">
                  <c:v>3.5169590127809912E-3</c:v>
                </c:pt>
                <c:pt idx="761">
                  <c:v>-3.548594221719928E-3</c:v>
                </c:pt>
                <c:pt idx="762">
                  <c:v>0</c:v>
                </c:pt>
                <c:pt idx="763">
                  <c:v>2.8296382728654553E-3</c:v>
                </c:pt>
                <c:pt idx="764">
                  <c:v>-2.144809017699879E-3</c:v>
                </c:pt>
                <c:pt idx="765">
                  <c:v>1.8498406076093335E-3</c:v>
                </c:pt>
                <c:pt idx="766">
                  <c:v>-2.9675026894465883E-3</c:v>
                </c:pt>
                <c:pt idx="767">
                  <c:v>1.7637540571728276E-3</c:v>
                </c:pt>
                <c:pt idx="768">
                  <c:v>-3.6093087192584027E-3</c:v>
                </c:pt>
                <c:pt idx="769">
                  <c:v>3.3662375142390669E-3</c:v>
                </c:pt>
                <c:pt idx="770">
                  <c:v>-2.6901250121218502E-3</c:v>
                </c:pt>
                <c:pt idx="771">
                  <c:v>6.5645935553880538E-3</c:v>
                </c:pt>
                <c:pt idx="772">
                  <c:v>8.0260906262640107E-3</c:v>
                </c:pt>
                <c:pt idx="773">
                  <c:v>-7.3538416963325347E-4</c:v>
                </c:pt>
                <c:pt idx="774">
                  <c:v>-8.6646422615230918E-4</c:v>
                </c:pt>
                <c:pt idx="775">
                  <c:v>-6.0095434915230575E-3</c:v>
                </c:pt>
                <c:pt idx="776">
                  <c:v>-8.8990533877456165E-4</c:v>
                </c:pt>
                <c:pt idx="777">
                  <c:v>2.9836364737412019E-4</c:v>
                </c:pt>
                <c:pt idx="778">
                  <c:v>5.7030947864919837E-4</c:v>
                </c:pt>
                <c:pt idx="779">
                  <c:v>7.2647580016458203E-3</c:v>
                </c:pt>
                <c:pt idx="780">
                  <c:v>-2.1153568633501788E-3</c:v>
                </c:pt>
                <c:pt idx="781">
                  <c:v>2.2682895392798412E-4</c:v>
                </c:pt>
                <c:pt idx="782">
                  <c:v>6.9332249460155341E-4</c:v>
                </c:pt>
                <c:pt idx="783">
                  <c:v>5.7525463132818691E-3</c:v>
                </c:pt>
                <c:pt idx="784">
                  <c:v>3.5660503333255615E-3</c:v>
                </c:pt>
                <c:pt idx="785">
                  <c:v>5.2458449487963847E-3</c:v>
                </c:pt>
                <c:pt idx="786">
                  <c:v>4.0073351229464012E-3</c:v>
                </c:pt>
                <c:pt idx="787">
                  <c:v>4.99230897363938E-3</c:v>
                </c:pt>
                <c:pt idx="788">
                  <c:v>-8.64117909971273E-4</c:v>
                </c:pt>
                <c:pt idx="789">
                  <c:v>1.6785563554665623E-3</c:v>
                </c:pt>
                <c:pt idx="790">
                  <c:v>6.0480662873772179E-3</c:v>
                </c:pt>
                <c:pt idx="791">
                  <c:v>-1.0822003765219607E-3</c:v>
                </c:pt>
                <c:pt idx="792">
                  <c:v>4.1898704577953419E-4</c:v>
                </c:pt>
                <c:pt idx="793">
                  <c:v>1.4933640655939071E-3</c:v>
                </c:pt>
                <c:pt idx="794">
                  <c:v>1.0179830148679832E-3</c:v>
                </c:pt>
                <c:pt idx="795">
                  <c:v>-2.5783762000210868E-3</c:v>
                </c:pt>
                <c:pt idx="796">
                  <c:v>1.3673854505382556E-2</c:v>
                </c:pt>
                <c:pt idx="797">
                  <c:v>-5.8598804773599385E-3</c:v>
                </c:pt>
                <c:pt idx="798">
                  <c:v>5.0387714083693458E-4</c:v>
                </c:pt>
                <c:pt idx="799">
                  <c:v>-3.2772405991149741E-3</c:v>
                </c:pt>
                <c:pt idx="800">
                  <c:v>-2.9133737609452364E-3</c:v>
                </c:pt>
                <c:pt idx="801">
                  <c:v>-2.2842155406884099E-3</c:v>
                </c:pt>
                <c:pt idx="802">
                  <c:v>7.9989547774326369E-4</c:v>
                </c:pt>
                <c:pt idx="803">
                  <c:v>3.2686704206005036E-3</c:v>
                </c:pt>
                <c:pt idx="804">
                  <c:v>3.6663279274638967E-4</c:v>
                </c:pt>
                <c:pt idx="805">
                  <c:v>-3.379027372577587E-3</c:v>
                </c:pt>
                <c:pt idx="806">
                  <c:v>8.3747529689331014E-3</c:v>
                </c:pt>
                <c:pt idx="807">
                  <c:v>-1.6267102889130742E-3</c:v>
                </c:pt>
                <c:pt idx="808">
                  <c:v>-1.3143148736341548E-3</c:v>
                </c:pt>
                <c:pt idx="809">
                  <c:v>-2.0098934090192425E-3</c:v>
                </c:pt>
                <c:pt idx="810">
                  <c:v>-1.2407972866659898E-2</c:v>
                </c:pt>
                <c:pt idx="811">
                  <c:v>1.8898861623204584E-3</c:v>
                </c:pt>
                <c:pt idx="812">
                  <c:v>-1.0602695616058434E-3</c:v>
                </c:pt>
                <c:pt idx="813">
                  <c:v>-8.4399607534476262E-4</c:v>
                </c:pt>
                <c:pt idx="814">
                  <c:v>-1.0195872065426707E-3</c:v>
                </c:pt>
                <c:pt idx="815">
                  <c:v>7.2514741529773972E-3</c:v>
                </c:pt>
                <c:pt idx="816">
                  <c:v>1.0853249749627838E-3</c:v>
                </c:pt>
                <c:pt idx="817">
                  <c:v>2.9351100292689179E-3</c:v>
                </c:pt>
                <c:pt idx="818">
                  <c:v>-2.2550475355151978E-3</c:v>
                </c:pt>
                <c:pt idx="819">
                  <c:v>-1.642125621157694E-3</c:v>
                </c:pt>
                <c:pt idx="820">
                  <c:v>5.5952245627604127E-4</c:v>
                </c:pt>
                <c:pt idx="821">
                  <c:v>-3.0548612250134773E-3</c:v>
                </c:pt>
                <c:pt idx="822">
                  <c:v>1.9295093795218506E-3</c:v>
                </c:pt>
                <c:pt idx="823">
                  <c:v>-8.2713012919306416E-4</c:v>
                </c:pt>
                <c:pt idx="824">
                  <c:v>6.8768646390225837E-4</c:v>
                </c:pt>
                <c:pt idx="825">
                  <c:v>-1.4338793828935876E-3</c:v>
                </c:pt>
                <c:pt idx="826">
                  <c:v>-3.7599507562140187E-3</c:v>
                </c:pt>
                <c:pt idx="827">
                  <c:v>-6.814694452883103E-3</c:v>
                </c:pt>
                <c:pt idx="828">
                  <c:v>8.6133491152897302E-3</c:v>
                </c:pt>
                <c:pt idx="829">
                  <c:v>-2.9033801350211684E-3</c:v>
                </c:pt>
                <c:pt idx="830">
                  <c:v>-1.7163505528008957E-3</c:v>
                </c:pt>
                <c:pt idx="831">
                  <c:v>7.5572634109010153E-3</c:v>
                </c:pt>
                <c:pt idx="832">
                  <c:v>-3.0350731513657109E-3</c:v>
                </c:pt>
                <c:pt idx="833">
                  <c:v>1.0840068991465068E-2</c:v>
                </c:pt>
                <c:pt idx="834">
                  <c:v>6.0906874447222079E-3</c:v>
                </c:pt>
                <c:pt idx="835">
                  <c:v>-4.8570337896502731E-4</c:v>
                </c:pt>
                <c:pt idx="836">
                  <c:v>5.5292007250118717E-4</c:v>
                </c:pt>
                <c:pt idx="837">
                  <c:v>-1.9131473359665974E-3</c:v>
                </c:pt>
                <c:pt idx="838">
                  <c:v>1.7322905313657151E-3</c:v>
                </c:pt>
                <c:pt idx="839">
                  <c:v>1.1890500505600905E-3</c:v>
                </c:pt>
                <c:pt idx="840">
                  <c:v>-1.271360505177841E-3</c:v>
                </c:pt>
                <c:pt idx="841">
                  <c:v>5.8210276161929663E-4</c:v>
                </c:pt>
                <c:pt idx="842">
                  <c:v>4.0886951849016303E-3</c:v>
                </c:pt>
                <c:pt idx="843">
                  <c:v>3.7446077189371702E-5</c:v>
                </c:pt>
                <c:pt idx="844">
                  <c:v>-1.0252486558836506E-3</c:v>
                </c:pt>
                <c:pt idx="845">
                  <c:v>1.1306013918641129E-3</c:v>
                </c:pt>
                <c:pt idx="846">
                  <c:v>-2.1628093718817775E-3</c:v>
                </c:pt>
                <c:pt idx="847">
                  <c:v>-1.4784413421209208E-3</c:v>
                </c:pt>
                <c:pt idx="848">
                  <c:v>4.7765136426024587E-3</c:v>
                </c:pt>
                <c:pt idx="849">
                  <c:v>-6.8689681361807189E-4</c:v>
                </c:pt>
                <c:pt idx="850">
                  <c:v>-1.8178214589219161E-2</c:v>
                </c:pt>
                <c:pt idx="851">
                  <c:v>3.686818535649625E-3</c:v>
                </c:pt>
                <c:pt idx="852">
                  <c:v>6.7674996179841957E-3</c:v>
                </c:pt>
                <c:pt idx="853">
                  <c:v>5.1601315443826519E-3</c:v>
                </c:pt>
                <c:pt idx="854">
                  <c:v>1.8378718487074769E-3</c:v>
                </c:pt>
                <c:pt idx="855">
                  <c:v>2.4891266726227547E-3</c:v>
                </c:pt>
                <c:pt idx="856">
                  <c:v>4.4419480513928295E-3</c:v>
                </c:pt>
                <c:pt idx="857">
                  <c:v>3.1054999601775528E-4</c:v>
                </c:pt>
                <c:pt idx="858">
                  <c:v>-1.2046244828196847E-3</c:v>
                </c:pt>
                <c:pt idx="859">
                  <c:v>-4.5996868531249669E-4</c:v>
                </c:pt>
                <c:pt idx="860">
                  <c:v>7.5711127079423849E-3</c:v>
                </c:pt>
                <c:pt idx="861">
                  <c:v>3.7077309948083397E-3</c:v>
                </c:pt>
                <c:pt idx="862">
                  <c:v>-1.217664895717995E-3</c:v>
                </c:pt>
                <c:pt idx="863">
                  <c:v>-2.7790401574869653E-3</c:v>
                </c:pt>
                <c:pt idx="864">
                  <c:v>1.5682574527445799E-3</c:v>
                </c:pt>
                <c:pt idx="865">
                  <c:v>2.6720452936979968E-4</c:v>
                </c:pt>
                <c:pt idx="866">
                  <c:v>-8.2998901615606764E-4</c:v>
                </c:pt>
                <c:pt idx="867">
                  <c:v>-9.7876319735198578E-4</c:v>
                </c:pt>
                <c:pt idx="868">
                  <c:v>4.5115051443905306E-3</c:v>
                </c:pt>
                <c:pt idx="869">
                  <c:v>-9.9583088590096507E-4</c:v>
                </c:pt>
                <c:pt idx="870">
                  <c:v>-2.2395981716744925E-3</c:v>
                </c:pt>
                <c:pt idx="871">
                  <c:v>2.8363920108121762E-4</c:v>
                </c:pt>
                <c:pt idx="872">
                  <c:v>8.3472288260190847E-3</c:v>
                </c:pt>
                <c:pt idx="873">
                  <c:v>-6.6966375083224797E-3</c:v>
                </c:pt>
                <c:pt idx="874">
                  <c:v>-5.8264444143213401E-4</c:v>
                </c:pt>
                <c:pt idx="875">
                  <c:v>-4.5578189908536577E-4</c:v>
                </c:pt>
                <c:pt idx="876">
                  <c:v>1.5609155884164898E-3</c:v>
                </c:pt>
                <c:pt idx="877">
                  <c:v>3.158015767238528E-4</c:v>
                </c:pt>
                <c:pt idx="878">
                  <c:v>-8.0728246631084181E-3</c:v>
                </c:pt>
                <c:pt idx="879">
                  <c:v>8.8080661287370157E-3</c:v>
                </c:pt>
                <c:pt idx="880">
                  <c:v>-8.6000231522239193E-3</c:v>
                </c:pt>
                <c:pt idx="881">
                  <c:v>1.5332318366443696E-3</c:v>
                </c:pt>
                <c:pt idx="882">
                  <c:v>2.3108339915050612E-3</c:v>
                </c:pt>
                <c:pt idx="883">
                  <c:v>1.4532789018848109E-3</c:v>
                </c:pt>
                <c:pt idx="884">
                  <c:v>-9.3688237951342433E-3</c:v>
                </c:pt>
                <c:pt idx="885">
                  <c:v>6.4031256354393643E-3</c:v>
                </c:pt>
                <c:pt idx="886">
                  <c:v>9.2776621244118065E-4</c:v>
                </c:pt>
                <c:pt idx="887">
                  <c:v>-7.8268088192956942E-4</c:v>
                </c:pt>
                <c:pt idx="888">
                  <c:v>7.3056077591855647E-3</c:v>
                </c:pt>
                <c:pt idx="889">
                  <c:v>1.8745842627647428E-3</c:v>
                </c:pt>
                <c:pt idx="890">
                  <c:v>4.6735033214997425E-3</c:v>
                </c:pt>
                <c:pt idx="891">
                  <c:v>-5.2912855823738372E-5</c:v>
                </c:pt>
                <c:pt idx="892">
                  <c:v>5.9785700040284034E-4</c:v>
                </c:pt>
                <c:pt idx="893">
                  <c:v>5.3726394776610524E-3</c:v>
                </c:pt>
                <c:pt idx="894">
                  <c:v>-1.5365930076621139E-4</c:v>
                </c:pt>
                <c:pt idx="895">
                  <c:v>-3.6787160364098131E-4</c:v>
                </c:pt>
                <c:pt idx="896">
                  <c:v>-1.0637348469647581E-3</c:v>
                </c:pt>
                <c:pt idx="897">
                  <c:v>2.9231717986643664E-3</c:v>
                </c:pt>
                <c:pt idx="898">
                  <c:v>2.826638218711014E-4</c:v>
                </c:pt>
                <c:pt idx="899">
                  <c:v>-9.7268816832883544E-4</c:v>
                </c:pt>
                <c:pt idx="900">
                  <c:v>-1.3411154893339964E-3</c:v>
                </c:pt>
                <c:pt idx="901">
                  <c:v>-7.2814567721437976E-4</c:v>
                </c:pt>
                <c:pt idx="902">
                  <c:v>2.4491150386565632E-3</c:v>
                </c:pt>
                <c:pt idx="903">
                  <c:v>4.9264843488220831E-4</c:v>
                </c:pt>
                <c:pt idx="904">
                  <c:v>-2.1836540850556948E-3</c:v>
                </c:pt>
                <c:pt idx="905">
                  <c:v>1.889103523332224E-3</c:v>
                </c:pt>
                <c:pt idx="906">
                  <c:v>1.6471997963197051E-3</c:v>
                </c:pt>
                <c:pt idx="907">
                  <c:v>-2.4144326930320369E-3</c:v>
                </c:pt>
                <c:pt idx="908">
                  <c:v>-3.6360853213904953E-4</c:v>
                </c:pt>
                <c:pt idx="909">
                  <c:v>-1.4474441884265719E-2</c:v>
                </c:pt>
                <c:pt idx="910">
                  <c:v>1.2755698031536222E-3</c:v>
                </c:pt>
                <c:pt idx="911">
                  <c:v>1.0043754738020664E-2</c:v>
                </c:pt>
                <c:pt idx="912">
                  <c:v>-4.9880809626936054E-4</c:v>
                </c:pt>
                <c:pt idx="913">
                  <c:v>1.4201029160999055E-3</c:v>
                </c:pt>
                <c:pt idx="914">
                  <c:v>-1.5436951897705593E-2</c:v>
                </c:pt>
                <c:pt idx="915">
                  <c:v>-1.8353673366143957E-3</c:v>
                </c:pt>
                <c:pt idx="916">
                  <c:v>1.1626509216590452E-3</c:v>
                </c:pt>
                <c:pt idx="917">
                  <c:v>9.9407799622498929E-3</c:v>
                </c:pt>
                <c:pt idx="918">
                  <c:v>-3.4535928356924368E-3</c:v>
                </c:pt>
                <c:pt idx="919">
                  <c:v>-2.0744619233302145E-3</c:v>
                </c:pt>
                <c:pt idx="920">
                  <c:v>1.6728693048758973E-3</c:v>
                </c:pt>
                <c:pt idx="921">
                  <c:v>4.8707188806351378E-4</c:v>
                </c:pt>
                <c:pt idx="922">
                  <c:v>8.4282190309794831E-4</c:v>
                </c:pt>
                <c:pt idx="923">
                  <c:v>4.6151489080888206E-3</c:v>
                </c:pt>
                <c:pt idx="924">
                  <c:v>5.7209760360980863E-3</c:v>
                </c:pt>
                <c:pt idx="925">
                  <c:v>1.9825408914242878E-3</c:v>
                </c:pt>
                <c:pt idx="926">
                  <c:v>-7.5508068199755798E-3</c:v>
                </c:pt>
                <c:pt idx="927">
                  <c:v>3.1287266079642298E-3</c:v>
                </c:pt>
                <c:pt idx="928">
                  <c:v>-1.784359584679573E-4</c:v>
                </c:pt>
                <c:pt idx="929">
                  <c:v>-1.4888506973723228E-3</c:v>
                </c:pt>
                <c:pt idx="930">
                  <c:v>1.0839298999797799E-2</c:v>
                </c:pt>
                <c:pt idx="931">
                  <c:v>3.3639479926762333E-3</c:v>
                </c:pt>
                <c:pt idx="932">
                  <c:v>7.571208321886354E-4</c:v>
                </c:pt>
                <c:pt idx="933">
                  <c:v>-1.1007176163722904E-3</c:v>
                </c:pt>
                <c:pt idx="934">
                  <c:v>1.8471813753215278E-3</c:v>
                </c:pt>
                <c:pt idx="935">
                  <c:v>1.4559208669275567E-3</c:v>
                </c:pt>
                <c:pt idx="936">
                  <c:v>1.1101953656169517E-3</c:v>
                </c:pt>
                <c:pt idx="937">
                  <c:v>6.3434785955997588E-4</c:v>
                </c:pt>
                <c:pt idx="938">
                  <c:v>-3.0459174682085127E-3</c:v>
                </c:pt>
                <c:pt idx="939">
                  <c:v>6.4779370411753774E-4</c:v>
                </c:pt>
                <c:pt idx="940">
                  <c:v>-2.2220504449806063E-3</c:v>
                </c:pt>
                <c:pt idx="941">
                  <c:v>7.2166817408268093E-5</c:v>
                </c:pt>
                <c:pt idx="942">
                  <c:v>4.0851438780648321E-3</c:v>
                </c:pt>
                <c:pt idx="943">
                  <c:v>1.2046157831625804E-3</c:v>
                </c:pt>
                <c:pt idx="944">
                  <c:v>3.7051097509217252E-3</c:v>
                </c:pt>
                <c:pt idx="945">
                  <c:v>3.8740035506960443E-3</c:v>
                </c:pt>
                <c:pt idx="946">
                  <c:v>2.1588381521699079E-3</c:v>
                </c:pt>
                <c:pt idx="947">
                  <c:v>1.2467201282878846E-3</c:v>
                </c:pt>
                <c:pt idx="948">
                  <c:v>5.6467873211865005E-3</c:v>
                </c:pt>
                <c:pt idx="949">
                  <c:v>-1.0736343152785389E-3</c:v>
                </c:pt>
                <c:pt idx="950">
                  <c:v>-1.8044340510071403E-3</c:v>
                </c:pt>
                <c:pt idx="951">
                  <c:v>2.3224126121231771E-3</c:v>
                </c:pt>
                <c:pt idx="952">
                  <c:v>1.8035070386158997E-3</c:v>
                </c:pt>
                <c:pt idx="953">
                  <c:v>-1.6867527186751748E-3</c:v>
                </c:pt>
                <c:pt idx="954">
                  <c:v>8.7810722352684139E-4</c:v>
                </c:pt>
                <c:pt idx="955">
                  <c:v>1.7507534306602202E-3</c:v>
                </c:pt>
                <c:pt idx="956">
                  <c:v>6.7257865530952665E-4</c:v>
                </c:pt>
                <c:pt idx="957">
                  <c:v>7.423351621382425E-4</c:v>
                </c:pt>
                <c:pt idx="958">
                  <c:v>3.2799793723399577E-4</c:v>
                </c:pt>
                <c:pt idx="959">
                  <c:v>5.1168426285272059E-3</c:v>
                </c:pt>
                <c:pt idx="960">
                  <c:v>-3.9724842459165806E-3</c:v>
                </c:pt>
                <c:pt idx="961">
                  <c:v>1.6179085343192405E-3</c:v>
                </c:pt>
                <c:pt idx="962">
                  <c:v>-4.6630499607169737E-3</c:v>
                </c:pt>
                <c:pt idx="963">
                  <c:v>1.2709462192490584E-3</c:v>
                </c:pt>
                <c:pt idx="964">
                  <c:v>8.0730224930308098E-3</c:v>
                </c:pt>
                <c:pt idx="965">
                  <c:v>-3.1924704804255763E-3</c:v>
                </c:pt>
                <c:pt idx="966">
                  <c:v>9.4445879686268501E-4</c:v>
                </c:pt>
                <c:pt idx="967">
                  <c:v>1.5921099166992482E-3</c:v>
                </c:pt>
                <c:pt idx="968">
                  <c:v>1.8996610774515562E-4</c:v>
                </c:pt>
                <c:pt idx="969">
                  <c:v>3.0970752937134545E-3</c:v>
                </c:pt>
                <c:pt idx="970">
                  <c:v>1.2712512706079312E-3</c:v>
                </c:pt>
                <c:pt idx="971">
                  <c:v>-1.8910283240326255E-4</c:v>
                </c:pt>
                <c:pt idx="972">
                  <c:v>1.4436549093934741E-3</c:v>
                </c:pt>
                <c:pt idx="973">
                  <c:v>-3.7618877882734979E-3</c:v>
                </c:pt>
                <c:pt idx="974">
                  <c:v>-8.9764371357324384E-4</c:v>
                </c:pt>
                <c:pt idx="975">
                  <c:v>9.8363433830379746E-4</c:v>
                </c:pt>
                <c:pt idx="976">
                  <c:v>-2.3096094136404416E-3</c:v>
                </c:pt>
                <c:pt idx="977">
                  <c:v>-5.5256757236680949E-3</c:v>
                </c:pt>
                <c:pt idx="978">
                  <c:v>8.1960583014486638E-3</c:v>
                </c:pt>
                <c:pt idx="979">
                  <c:v>-2.6259631197607532E-3</c:v>
                </c:pt>
                <c:pt idx="980">
                  <c:v>1.2756829109809469E-3</c:v>
                </c:pt>
                <c:pt idx="981">
                  <c:v>6.5411390164366989E-3</c:v>
                </c:pt>
                <c:pt idx="982">
                  <c:v>-7.5026105056212708E-4</c:v>
                </c:pt>
                <c:pt idx="983">
                  <c:v>2.0560952452849568E-3</c:v>
                </c:pt>
                <c:pt idx="984">
                  <c:v>-3.8425774086123829E-4</c:v>
                </c:pt>
                <c:pt idx="985">
                  <c:v>9.8485126462408701E-3</c:v>
                </c:pt>
                <c:pt idx="986">
                  <c:v>-3.6922581521414976E-4</c:v>
                </c:pt>
                <c:pt idx="987">
                  <c:v>8.1909505241731292E-3</c:v>
                </c:pt>
                <c:pt idx="988">
                  <c:v>-2.0245306438659381E-3</c:v>
                </c:pt>
                <c:pt idx="989">
                  <c:v>-1.0521569099138026E-3</c:v>
                </c:pt>
                <c:pt idx="990">
                  <c:v>-3.7393815432908528E-3</c:v>
                </c:pt>
                <c:pt idx="991">
                  <c:v>-1.1410534507196889E-4</c:v>
                </c:pt>
                <c:pt idx="992">
                  <c:v>2.9323576282972025E-3</c:v>
                </c:pt>
                <c:pt idx="993">
                  <c:v>5.5063064983906064E-3</c:v>
                </c:pt>
                <c:pt idx="994">
                  <c:v>3.2019573826136279E-3</c:v>
                </c:pt>
                <c:pt idx="995">
                  <c:v>1.5489219942515409E-3</c:v>
                </c:pt>
                <c:pt idx="996">
                  <c:v>-4.7295680335785833E-4</c:v>
                </c:pt>
                <c:pt idx="997">
                  <c:v>-4.0708592677228218E-3</c:v>
                </c:pt>
                <c:pt idx="998">
                  <c:v>8.9743435772325561E-3</c:v>
                </c:pt>
                <c:pt idx="999">
                  <c:v>5.3628070317378856E-3</c:v>
                </c:pt>
                <c:pt idx="1000">
                  <c:v>-3.2302693089867477E-3</c:v>
                </c:pt>
                <c:pt idx="1001">
                  <c:v>-8.2789329136961898E-4</c:v>
                </c:pt>
                <c:pt idx="1002">
                  <c:v>1.9856556872258997E-3</c:v>
                </c:pt>
                <c:pt idx="1003">
                  <c:v>-4.5816647315761875E-4</c:v>
                </c:pt>
                <c:pt idx="1004">
                  <c:v>-1.0584152238849284E-3</c:v>
                </c:pt>
                <c:pt idx="1005">
                  <c:v>7.9094086924078955E-4</c:v>
                </c:pt>
                <c:pt idx="1006">
                  <c:v>1.8339987718805444E-3</c:v>
                </c:pt>
                <c:pt idx="1007">
                  <c:v>-5.1831532918047846E-3</c:v>
                </c:pt>
                <c:pt idx="1008">
                  <c:v>8.3033617885705947E-3</c:v>
                </c:pt>
                <c:pt idx="1009">
                  <c:v>6.3988187678173511E-3</c:v>
                </c:pt>
                <c:pt idx="1010">
                  <c:v>4.0286358437744132E-3</c:v>
                </c:pt>
                <c:pt idx="1011">
                  <c:v>7.0337674038222428E-3</c:v>
                </c:pt>
                <c:pt idx="1012">
                  <c:v>1.6623440799480996E-3</c:v>
                </c:pt>
                <c:pt idx="1013">
                  <c:v>1.3029315505691242E-3</c:v>
                </c:pt>
                <c:pt idx="1014">
                  <c:v>-1.1122269759360366E-3</c:v>
                </c:pt>
                <c:pt idx="1015">
                  <c:v>7.0336467983657764E-3</c:v>
                </c:pt>
                <c:pt idx="1016">
                  <c:v>6.7496027554139974E-3</c:v>
                </c:pt>
                <c:pt idx="1017">
                  <c:v>-3.5244874939864717E-3</c:v>
                </c:pt>
                <c:pt idx="1018">
                  <c:v>9.4150516616268061E-3</c:v>
                </c:pt>
                <c:pt idx="1019">
                  <c:v>-1.6163899808150006E-3</c:v>
                </c:pt>
                <c:pt idx="1020">
                  <c:v>4.385235280832624E-3</c:v>
                </c:pt>
                <c:pt idx="1021">
                  <c:v>8.0667265433336088E-3</c:v>
                </c:pt>
                <c:pt idx="1022">
                  <c:v>2.1743654408824219E-3</c:v>
                </c:pt>
                <c:pt idx="1023">
                  <c:v>-5.5997579030099087E-4</c:v>
                </c:pt>
                <c:pt idx="1024">
                  <c:v>6.0262092393333847E-4</c:v>
                </c:pt>
                <c:pt idx="1025">
                  <c:v>1.1841196442722527E-2</c:v>
                </c:pt>
                <c:pt idx="1026">
                  <c:v>-6.731974371398261E-3</c:v>
                </c:pt>
                <c:pt idx="1027">
                  <c:v>-1.0898815391439502E-2</c:v>
                </c:pt>
                <c:pt idx="1028">
                  <c:v>4.88985389629117E-4</c:v>
                </c:pt>
                <c:pt idx="1029">
                  <c:v>-6.4808856182342871E-4</c:v>
                </c:pt>
                <c:pt idx="1030">
                  <c:v>-2.1208547694941481E-2</c:v>
                </c:pt>
                <c:pt idx="1031">
                  <c:v>-4.0979225016407377E-2</c:v>
                </c:pt>
                <c:pt idx="1032">
                  <c:v>1.7440920907613715E-2</c:v>
                </c:pt>
                <c:pt idx="1033">
                  <c:v>-5.0015886132705294E-3</c:v>
                </c:pt>
                <c:pt idx="1034">
                  <c:v>-3.7536419718832745E-2</c:v>
                </c:pt>
                <c:pt idx="1035">
                  <c:v>1.4936090275087154E-2</c:v>
                </c:pt>
                <c:pt idx="1036">
                  <c:v>1.3914584687517094E-2</c:v>
                </c:pt>
                <c:pt idx="1037">
                  <c:v>2.6129295933735278E-3</c:v>
                </c:pt>
                <c:pt idx="1038">
                  <c:v>1.340245848225834E-2</c:v>
                </c:pt>
                <c:pt idx="1039">
                  <c:v>1.2069112628291455E-2</c:v>
                </c:pt>
                <c:pt idx="1040">
                  <c:v>3.734695439000948E-4</c:v>
                </c:pt>
                <c:pt idx="1041">
                  <c:v>-5.8413894815938384E-3</c:v>
                </c:pt>
                <c:pt idx="1042">
                  <c:v>-5.4965032600100784E-3</c:v>
                </c:pt>
                <c:pt idx="1043">
                  <c:v>9.7355114853167656E-4</c:v>
                </c:pt>
                <c:pt idx="1044">
                  <c:v>1.6028376390592538E-2</c:v>
                </c:pt>
                <c:pt idx="1045">
                  <c:v>1.1757015405636876E-2</c:v>
                </c:pt>
                <c:pt idx="1046">
                  <c:v>-1.2706888672731611E-2</c:v>
                </c:pt>
                <c:pt idx="1047">
                  <c:v>-1.1095788577777117E-2</c:v>
                </c:pt>
                <c:pt idx="1048">
                  <c:v>-1.3324399450480228E-2</c:v>
                </c:pt>
                <c:pt idx="1049">
                  <c:v>5.0716026977129253E-3</c:v>
                </c:pt>
                <c:pt idx="1050">
                  <c:v>1.1032026381792881E-2</c:v>
                </c:pt>
                <c:pt idx="1051">
                  <c:v>2.6388586869583708E-3</c:v>
                </c:pt>
                <c:pt idx="1052">
                  <c:v>-4.8387458886950174E-4</c:v>
                </c:pt>
                <c:pt idx="1053">
                  <c:v>4.4630782533772954E-3</c:v>
                </c:pt>
                <c:pt idx="1054">
                  <c:v>1.7378831277445942E-2</c:v>
                </c:pt>
                <c:pt idx="1055">
                  <c:v>-1.2739848320225554E-3</c:v>
                </c:pt>
                <c:pt idx="1056">
                  <c:v>-6.3635765724746824E-3</c:v>
                </c:pt>
                <c:pt idx="1057">
                  <c:v>-5.7245222641414632E-3</c:v>
                </c:pt>
                <c:pt idx="1058">
                  <c:v>-7.8193040707287163E-4</c:v>
                </c:pt>
                <c:pt idx="1059">
                  <c:v>1.7034472986976878E-3</c:v>
                </c:pt>
                <c:pt idx="1060">
                  <c:v>-1.4204195427326925E-2</c:v>
                </c:pt>
                <c:pt idx="1061">
                  <c:v>1.4818052561744752E-3</c:v>
                </c:pt>
                <c:pt idx="1062">
                  <c:v>-1.8439896018298042E-3</c:v>
                </c:pt>
                <c:pt idx="1063">
                  <c:v>-2.5162888684839339E-2</c:v>
                </c:pt>
                <c:pt idx="1064">
                  <c:v>-2.0966880472765743E-2</c:v>
                </c:pt>
                <c:pt idx="1065">
                  <c:v>2.7157255734905853E-2</c:v>
                </c:pt>
                <c:pt idx="1066">
                  <c:v>-1.727630894790802E-2</c:v>
                </c:pt>
                <c:pt idx="1067">
                  <c:v>-2.916657094698447E-3</c:v>
                </c:pt>
                <c:pt idx="1068">
                  <c:v>1.3769718618042203E-2</c:v>
                </c:pt>
                <c:pt idx="1069">
                  <c:v>-2.2337423419752329E-2</c:v>
                </c:pt>
                <c:pt idx="1070">
                  <c:v>1.2614865708684865E-2</c:v>
                </c:pt>
                <c:pt idx="1071">
                  <c:v>1.1566482650942907E-2</c:v>
                </c:pt>
                <c:pt idx="1072">
                  <c:v>6.8628638535740676E-3</c:v>
                </c:pt>
                <c:pt idx="1073">
                  <c:v>-2.1920248708528507E-2</c:v>
                </c:pt>
                <c:pt idx="1074">
                  <c:v>3.3365487399586108E-3</c:v>
                </c:pt>
                <c:pt idx="1075">
                  <c:v>1.672695375406473E-2</c:v>
                </c:pt>
                <c:pt idx="1076">
                  <c:v>-5.5253645656476204E-3</c:v>
                </c:pt>
                <c:pt idx="1077">
                  <c:v>8.2507501303063745E-3</c:v>
                </c:pt>
                <c:pt idx="1078">
                  <c:v>-2.8866253360058944E-3</c:v>
                </c:pt>
                <c:pt idx="1079">
                  <c:v>8.1090383626311411E-3</c:v>
                </c:pt>
                <c:pt idx="1080">
                  <c:v>1.0661504817983032E-2</c:v>
                </c:pt>
                <c:pt idx="1081">
                  <c:v>8.3136580055207887E-4</c:v>
                </c:pt>
                <c:pt idx="1082">
                  <c:v>-5.7261247757898117E-3</c:v>
                </c:pt>
                <c:pt idx="1083">
                  <c:v>-8.536532212991688E-3</c:v>
                </c:pt>
                <c:pt idx="1084">
                  <c:v>5.6231510713566087E-5</c:v>
                </c:pt>
                <c:pt idx="1085">
                  <c:v>-1.3380561466416821E-2</c:v>
                </c:pt>
                <c:pt idx="1086">
                  <c:v>1.8370592780630175E-3</c:v>
                </c:pt>
                <c:pt idx="1087">
                  <c:v>1.0434204752046693E-2</c:v>
                </c:pt>
                <c:pt idx="1088">
                  <c:v>1.1136250030761329E-3</c:v>
                </c:pt>
                <c:pt idx="1089">
                  <c:v>-8.1874908594294672E-3</c:v>
                </c:pt>
                <c:pt idx="1090">
                  <c:v>2.5490454768968759E-3</c:v>
                </c:pt>
                <c:pt idx="1091">
                  <c:v>-7.2058635855479086E-3</c:v>
                </c:pt>
                <c:pt idx="1092">
                  <c:v>-2.2536744644764259E-3</c:v>
                </c:pt>
                <c:pt idx="1093">
                  <c:v>1.2811179191865156E-2</c:v>
                </c:pt>
                <c:pt idx="1094">
                  <c:v>3.4579455248213847E-3</c:v>
                </c:pt>
                <c:pt idx="1095">
                  <c:v>-2.6564134619459431E-4</c:v>
                </c:pt>
                <c:pt idx="1096">
                  <c:v>9.6822201844415662E-3</c:v>
                </c:pt>
                <c:pt idx="1097">
                  <c:v>9.3706436136782E-3</c:v>
                </c:pt>
                <c:pt idx="1098">
                  <c:v>1.7075957958787255E-3</c:v>
                </c:pt>
                <c:pt idx="1099">
                  <c:v>8.8348951711366005E-4</c:v>
                </c:pt>
                <c:pt idx="1100">
                  <c:v>-6.8421404110904742E-3</c:v>
                </c:pt>
                <c:pt idx="1101">
                  <c:v>4.0605617654640479E-3</c:v>
                </c:pt>
                <c:pt idx="1102">
                  <c:v>-8.5587227484663735E-4</c:v>
                </c:pt>
                <c:pt idx="1103">
                  <c:v>-2.6321948980257853E-3</c:v>
                </c:pt>
                <c:pt idx="1104">
                  <c:v>7.3867529733892432E-3</c:v>
                </c:pt>
                <c:pt idx="1105">
                  <c:v>-3.1357620237914443E-3</c:v>
                </c:pt>
                <c:pt idx="1106">
                  <c:v>3.2484100188134367E-3</c:v>
                </c:pt>
                <c:pt idx="1107">
                  <c:v>-2.0232133879298174E-3</c:v>
                </c:pt>
                <c:pt idx="1108">
                  <c:v>-2.3572205679487208E-3</c:v>
                </c:pt>
                <c:pt idx="1109">
                  <c:v>-1.1564187400276104E-2</c:v>
                </c:pt>
                <c:pt idx="1110">
                  <c:v>1.2695791469277327E-2</c:v>
                </c:pt>
                <c:pt idx="1111">
                  <c:v>-6.8795598882546083E-3</c:v>
                </c:pt>
                <c:pt idx="1112">
                  <c:v>1.0849230126018993E-2</c:v>
                </c:pt>
                <c:pt idx="1113">
                  <c:v>4.4795984363044895E-3</c:v>
                </c:pt>
                <c:pt idx="1114">
                  <c:v>7.025931033491264E-4</c:v>
                </c:pt>
                <c:pt idx="1115">
                  <c:v>8.5673925277203553E-3</c:v>
                </c:pt>
                <c:pt idx="1116">
                  <c:v>-7.1418865944396052E-4</c:v>
                </c:pt>
                <c:pt idx="1117">
                  <c:v>3.1259043500576704E-3</c:v>
                </c:pt>
                <c:pt idx="1118">
                  <c:v>1.0687077753775459E-3</c:v>
                </c:pt>
                <c:pt idx="1119">
                  <c:v>1.7433853342918365E-3</c:v>
                </c:pt>
                <c:pt idx="1120">
                  <c:v>-4.0261279241578449E-3</c:v>
                </c:pt>
                <c:pt idx="1121">
                  <c:v>2.4715496262726938E-3</c:v>
                </c:pt>
                <c:pt idx="1122">
                  <c:v>-1.0171026706909943E-3</c:v>
                </c:pt>
                <c:pt idx="1123">
                  <c:v>-2.1261277232105065E-3</c:v>
                </c:pt>
                <c:pt idx="1124">
                  <c:v>-4.0234022532672654E-3</c:v>
                </c:pt>
                <c:pt idx="1125">
                  <c:v>1.7121541196234353E-3</c:v>
                </c:pt>
                <c:pt idx="1126">
                  <c:v>-6.3455103018463079E-3</c:v>
                </c:pt>
                <c:pt idx="1127">
                  <c:v>1.8619344893302517E-3</c:v>
                </c:pt>
                <c:pt idx="1128">
                  <c:v>-1.3724669170993424E-2</c:v>
                </c:pt>
                <c:pt idx="1129">
                  <c:v>2.2045773020528221E-3</c:v>
                </c:pt>
                <c:pt idx="1130">
                  <c:v>-8.6043552078701492E-3</c:v>
                </c:pt>
                <c:pt idx="1131">
                  <c:v>6.1786899400682943E-3</c:v>
                </c:pt>
                <c:pt idx="1132">
                  <c:v>7.5840311129960977E-4</c:v>
                </c:pt>
                <c:pt idx="1133">
                  <c:v>3.0679575043312929E-3</c:v>
                </c:pt>
                <c:pt idx="1134">
                  <c:v>-4.9473505407420315E-3</c:v>
                </c:pt>
                <c:pt idx="1135">
                  <c:v>8.6208034180800981E-3</c:v>
                </c:pt>
                <c:pt idx="1136">
                  <c:v>8.4812816194133941E-3</c:v>
                </c:pt>
                <c:pt idx="1137">
                  <c:v>8.8229860643219485E-3</c:v>
                </c:pt>
                <c:pt idx="1138">
                  <c:v>3.4732671751059457E-3</c:v>
                </c:pt>
                <c:pt idx="1139">
                  <c:v>-7.094202737347218E-3</c:v>
                </c:pt>
                <c:pt idx="1140">
                  <c:v>8.7490424816761229E-3</c:v>
                </c:pt>
                <c:pt idx="1141">
                  <c:v>1.0792376622543276E-3</c:v>
                </c:pt>
                <c:pt idx="1142">
                  <c:v>-1.0281357433985861E-3</c:v>
                </c:pt>
                <c:pt idx="1143">
                  <c:v>3.97369856319845E-3</c:v>
                </c:pt>
                <c:pt idx="1144">
                  <c:v>2.1605124999145341E-3</c:v>
                </c:pt>
                <c:pt idx="1145">
                  <c:v>-3.9529931373905947E-3</c:v>
                </c:pt>
                <c:pt idx="1146">
                  <c:v>-9.4844767122883428E-4</c:v>
                </c:pt>
                <c:pt idx="1147">
                  <c:v>1.8380493665326805E-3</c:v>
                </c:pt>
                <c:pt idx="1148">
                  <c:v>4.7809111912511899E-3</c:v>
                </c:pt>
                <c:pt idx="1149">
                  <c:v>9.1016050531687615E-3</c:v>
                </c:pt>
                <c:pt idx="1150">
                  <c:v>-3.0322960411387533E-3</c:v>
                </c:pt>
                <c:pt idx="1151">
                  <c:v>-6.5622086765430845E-3</c:v>
                </c:pt>
                <c:pt idx="1152">
                  <c:v>-5.7541700458761252E-3</c:v>
                </c:pt>
                <c:pt idx="1153">
                  <c:v>4.8847286524287027E-3</c:v>
                </c:pt>
                <c:pt idx="1154">
                  <c:v>-1.0403516539228181E-3</c:v>
                </c:pt>
                <c:pt idx="1155">
                  <c:v>4.9264450595979167E-3</c:v>
                </c:pt>
                <c:pt idx="1156">
                  <c:v>4.6441830259694008E-3</c:v>
                </c:pt>
                <c:pt idx="1157">
                  <c:v>3.5382272090601356E-3</c:v>
                </c:pt>
                <c:pt idx="1158">
                  <c:v>2.8241823171378795E-3</c:v>
                </c:pt>
                <c:pt idx="1159">
                  <c:v>-2.6237996566552441E-4</c:v>
                </c:pt>
                <c:pt idx="1160">
                  <c:v>-1.4416744482073506E-3</c:v>
                </c:pt>
                <c:pt idx="1161">
                  <c:v>-7.1138879740945352E-3</c:v>
                </c:pt>
                <c:pt idx="1162">
                  <c:v>-4.0059919541401623E-3</c:v>
                </c:pt>
                <c:pt idx="1163">
                  <c:v>6.3892546712602119E-3</c:v>
                </c:pt>
                <c:pt idx="1164">
                  <c:v>-7.602164923620233E-3</c:v>
                </c:pt>
                <c:pt idx="1165">
                  <c:v>7.9194084074941801E-3</c:v>
                </c:pt>
                <c:pt idx="1166">
                  <c:v>3.3231159317151163E-3</c:v>
                </c:pt>
                <c:pt idx="1167">
                  <c:v>2.428017769041398E-3</c:v>
                </c:pt>
                <c:pt idx="1168">
                  <c:v>2.0685363919573665E-3</c:v>
                </c:pt>
                <c:pt idx="1169">
                  <c:v>-3.9815191812947226E-4</c:v>
                </c:pt>
                <c:pt idx="1170">
                  <c:v>-1.6912621635861431E-3</c:v>
                </c:pt>
                <c:pt idx="1171">
                  <c:v>6.1988397272563387E-3</c:v>
                </c:pt>
                <c:pt idx="1172">
                  <c:v>7.6704094885201891E-3</c:v>
                </c:pt>
                <c:pt idx="1173">
                  <c:v>2.6927856925118674E-4</c:v>
                </c:pt>
                <c:pt idx="1174">
                  <c:v>5.701433945571167E-3</c:v>
                </c:pt>
                <c:pt idx="1175">
                  <c:v>-4.4303289684483006E-3</c:v>
                </c:pt>
                <c:pt idx="1176">
                  <c:v>1.344776055308613E-4</c:v>
                </c:pt>
                <c:pt idx="1177">
                  <c:v>-1.6543222059174159E-3</c:v>
                </c:pt>
                <c:pt idx="1178">
                  <c:v>-2.8031266678487294E-3</c:v>
                </c:pt>
                <c:pt idx="1179">
                  <c:v>-3.6523051450785987E-3</c:v>
                </c:pt>
                <c:pt idx="1180">
                  <c:v>-2.2133447617470312E-3</c:v>
                </c:pt>
                <c:pt idx="1181">
                  <c:v>1.8978267526508089E-3</c:v>
                </c:pt>
                <c:pt idx="1182">
                  <c:v>3.7398415912945995E-3</c:v>
                </c:pt>
                <c:pt idx="1183">
                  <c:v>3.5667183935811266E-4</c:v>
                </c:pt>
                <c:pt idx="1184">
                  <c:v>5.2822544106502813E-3</c:v>
                </c:pt>
                <c:pt idx="1185">
                  <c:v>2.7548155373730498E-4</c:v>
                </c:pt>
                <c:pt idx="1186">
                  <c:v>-5.5697220329897499E-3</c:v>
                </c:pt>
                <c:pt idx="1187">
                  <c:v>5.3690147247709239E-3</c:v>
                </c:pt>
                <c:pt idx="1188">
                  <c:v>1.2532725246468409E-3</c:v>
                </c:pt>
                <c:pt idx="1189">
                  <c:v>7.8405919579734688E-3</c:v>
                </c:pt>
                <c:pt idx="1190">
                  <c:v>-3.6853296937642503E-4</c:v>
                </c:pt>
                <c:pt idx="1191">
                  <c:v>-3.5156878673105706E-3</c:v>
                </c:pt>
                <c:pt idx="1192">
                  <c:v>-1.3050959101805544E-3</c:v>
                </c:pt>
                <c:pt idx="1193">
                  <c:v>-3.2892781510010126E-3</c:v>
                </c:pt>
                <c:pt idx="1194">
                  <c:v>2.7632869851152405E-3</c:v>
                </c:pt>
                <c:pt idx="1195">
                  <c:v>-6.8702814001136976E-6</c:v>
                </c:pt>
                <c:pt idx="1196">
                  <c:v>3.6411053174084792E-3</c:v>
                </c:pt>
                <c:pt idx="1197">
                  <c:v>-3.9669012240730651E-4</c:v>
                </c:pt>
                <c:pt idx="1198">
                  <c:v>7.1151970404056107E-4</c:v>
                </c:pt>
                <c:pt idx="1199">
                  <c:v>-8.1694825580172926E-3</c:v>
                </c:pt>
                <c:pt idx="1200">
                  <c:v>-5.5279787457674368E-3</c:v>
                </c:pt>
                <c:pt idx="1201">
                  <c:v>-3.9511638017170617E-4</c:v>
                </c:pt>
                <c:pt idx="1202">
                  <c:v>-1.4179037440386971E-3</c:v>
                </c:pt>
                <c:pt idx="1203">
                  <c:v>-3.2864228913235163E-2</c:v>
                </c:pt>
                <c:pt idx="1204">
                  <c:v>-2.0573007811006506E-2</c:v>
                </c:pt>
                <c:pt idx="1205">
                  <c:v>1.4206197963573476E-2</c:v>
                </c:pt>
                <c:pt idx="1206">
                  <c:v>-5.9049790544291863E-3</c:v>
                </c:pt>
                <c:pt idx="1207">
                  <c:v>2.1495600231814009E-2</c:v>
                </c:pt>
                <c:pt idx="1208">
                  <c:v>-2.5266236039021936E-4</c:v>
                </c:pt>
                <c:pt idx="1209">
                  <c:v>-1.4391922484002614E-2</c:v>
                </c:pt>
                <c:pt idx="1210">
                  <c:v>-3.6116989776221765E-4</c:v>
                </c:pt>
                <c:pt idx="1211">
                  <c:v>-4.2995273740375518E-3</c:v>
                </c:pt>
                <c:pt idx="1212">
                  <c:v>-5.5118302120861972E-3</c:v>
                </c:pt>
                <c:pt idx="1213">
                  <c:v>-3.0864433708665259E-2</c:v>
                </c:pt>
                <c:pt idx="1214">
                  <c:v>1.8625039785680586E-2</c:v>
                </c:pt>
                <c:pt idx="1215">
                  <c:v>-1.7327264059605166E-2</c:v>
                </c:pt>
                <c:pt idx="1216">
                  <c:v>-6.5595994219019346E-3</c:v>
                </c:pt>
                <c:pt idx="1217">
                  <c:v>1.5666780123047824E-2</c:v>
                </c:pt>
                <c:pt idx="1218">
                  <c:v>1.0851331816018531E-2</c:v>
                </c:pt>
                <c:pt idx="1219">
                  <c:v>1.0557843711262267E-2</c:v>
                </c:pt>
                <c:pt idx="1220">
                  <c:v>-6.3166861631632756E-3</c:v>
                </c:pt>
                <c:pt idx="1221">
                  <c:v>5.6003171687664935E-3</c:v>
                </c:pt>
                <c:pt idx="1222">
                  <c:v>6.2592955621174036E-3</c:v>
                </c:pt>
                <c:pt idx="1223">
                  <c:v>2.1208856280910172E-2</c:v>
                </c:pt>
                <c:pt idx="1224">
                  <c:v>-2.5089165775684713E-3</c:v>
                </c:pt>
                <c:pt idx="1225">
                  <c:v>-9.1990135784771193E-3</c:v>
                </c:pt>
                <c:pt idx="1226">
                  <c:v>-1.9701489316106411E-2</c:v>
                </c:pt>
                <c:pt idx="1227">
                  <c:v>-1.4819196700837237E-3</c:v>
                </c:pt>
                <c:pt idx="1228">
                  <c:v>-7.5674108672402225E-3</c:v>
                </c:pt>
                <c:pt idx="1229">
                  <c:v>1.0593753349405658E-2</c:v>
                </c:pt>
                <c:pt idx="1230">
                  <c:v>2.2233056585385146E-3</c:v>
                </c:pt>
                <c:pt idx="1231">
                  <c:v>-1.6643108928262811E-2</c:v>
                </c:pt>
                <c:pt idx="1232">
                  <c:v>-1.8151240504630656E-2</c:v>
                </c:pt>
                <c:pt idx="1233">
                  <c:v>3.0432907220331227E-3</c:v>
                </c:pt>
                <c:pt idx="1234">
                  <c:v>-6.5548423715831661E-3</c:v>
                </c:pt>
                <c:pt idx="1235">
                  <c:v>1.5532368144919935E-2</c:v>
                </c:pt>
                <c:pt idx="1236">
                  <c:v>3.2616922552592743E-3</c:v>
                </c:pt>
                <c:pt idx="1237">
                  <c:v>2.2973979573244926E-2</c:v>
                </c:pt>
                <c:pt idx="1238">
                  <c:v>-2.1831080056632693E-3</c:v>
                </c:pt>
                <c:pt idx="1239">
                  <c:v>8.1707475343828877E-3</c:v>
                </c:pt>
                <c:pt idx="1240">
                  <c:v>1.0941426018481153E-2</c:v>
                </c:pt>
                <c:pt idx="1241">
                  <c:v>-3.2364902938788187E-2</c:v>
                </c:pt>
                <c:pt idx="1242">
                  <c:v>-1.522228361661734E-3</c:v>
                </c:pt>
                <c:pt idx="1243">
                  <c:v>-2.3320118749489388E-2</c:v>
                </c:pt>
                <c:pt idx="1244">
                  <c:v>1.7621541550397273E-3</c:v>
                </c:pt>
                <c:pt idx="1245">
                  <c:v>-3.5634639398193102E-4</c:v>
                </c:pt>
                <c:pt idx="1246">
                  <c:v>5.4195036532567646E-3</c:v>
                </c:pt>
                <c:pt idx="1247">
                  <c:v>-1.999302117276265E-4</c:v>
                </c:pt>
                <c:pt idx="1248">
                  <c:v>-1.908670959714558E-2</c:v>
                </c:pt>
                <c:pt idx="1249">
                  <c:v>-2.0773480650743484E-2</c:v>
                </c:pt>
                <c:pt idx="1250">
                  <c:v>8.6400702725762698E-5</c:v>
                </c:pt>
                <c:pt idx="1251">
                  <c:v>-1.5395714469955905E-2</c:v>
                </c:pt>
                <c:pt idx="1252">
                  <c:v>-1.5772106302099805E-2</c:v>
                </c:pt>
                <c:pt idx="1253">
                  <c:v>-2.0588228435321883E-2</c:v>
                </c:pt>
                <c:pt idx="1254">
                  <c:v>-2.7112254234371271E-2</c:v>
                </c:pt>
                <c:pt idx="1255">
                  <c:v>4.9593742562976224E-2</c:v>
                </c:pt>
                <c:pt idx="1256">
                  <c:v>8.562680803813779E-3</c:v>
                </c:pt>
                <c:pt idx="1257">
                  <c:v>-1.2415825521054006E-3</c:v>
                </c:pt>
                <c:pt idx="1258">
                  <c:v>8.4924843647866226E-3</c:v>
                </c:pt>
                <c:pt idx="1259">
                  <c:v>1.2684966694008221E-3</c:v>
                </c:pt>
                <c:pt idx="1260">
                  <c:v>-2.4756730111614129E-2</c:v>
                </c:pt>
                <c:pt idx="1261">
                  <c:v>3.433571429840454E-2</c:v>
                </c:pt>
                <c:pt idx="1262">
                  <c:v>7.0104348498051519E-3</c:v>
                </c:pt>
                <c:pt idx="1263">
                  <c:v>9.6952851413394606E-3</c:v>
                </c:pt>
                <c:pt idx="1264">
                  <c:v>4.0980455174692261E-3</c:v>
                </c:pt>
                <c:pt idx="1265">
                  <c:v>4.5184189218472805E-3</c:v>
                </c:pt>
                <c:pt idx="1266">
                  <c:v>-1.462979140943451E-4</c:v>
                </c:pt>
                <c:pt idx="1267">
                  <c:v>-5.2575254201908672E-3</c:v>
                </c:pt>
                <c:pt idx="1268">
                  <c:v>1.0721688854600295E-2</c:v>
                </c:pt>
                <c:pt idx="1269">
                  <c:v>2.2219855538147541E-3</c:v>
                </c:pt>
                <c:pt idx="1270">
                  <c:v>7.5914002737062442E-3</c:v>
                </c:pt>
                <c:pt idx="1271">
                  <c:v>1.3183053048657441E-2</c:v>
                </c:pt>
                <c:pt idx="1272">
                  <c:v>-1.4157306316348407E-2</c:v>
                </c:pt>
                <c:pt idx="1273">
                  <c:v>2.2029128397908779E-3</c:v>
                </c:pt>
                <c:pt idx="1274">
                  <c:v>1.3757255722175522E-3</c:v>
                </c:pt>
                <c:pt idx="1275">
                  <c:v>8.4886941971221846E-3</c:v>
                </c:pt>
                <c:pt idx="1276">
                  <c:v>-7.8468274522027516E-3</c:v>
                </c:pt>
                <c:pt idx="1277">
                  <c:v>-1.4562467073728508E-3</c:v>
                </c:pt>
                <c:pt idx="1278">
                  <c:v>1.5549260984848464E-2</c:v>
                </c:pt>
                <c:pt idx="1279">
                  <c:v>8.5973960122815839E-3</c:v>
                </c:pt>
                <c:pt idx="1280">
                  <c:v>8.9860985612083815E-4</c:v>
                </c:pt>
                <c:pt idx="1281">
                  <c:v>6.7762366585587671E-3</c:v>
                </c:pt>
                <c:pt idx="1282">
                  <c:v>4.7084203830329279E-3</c:v>
                </c:pt>
                <c:pt idx="1283">
                  <c:v>-2.2244380717381562E-3</c:v>
                </c:pt>
                <c:pt idx="1284">
                  <c:v>-9.3571399280226886E-3</c:v>
                </c:pt>
                <c:pt idx="1285">
                  <c:v>6.7620109268722505E-4</c:v>
                </c:pt>
                <c:pt idx="1286">
                  <c:v>7.091030928124373E-4</c:v>
                </c:pt>
                <c:pt idx="1287">
                  <c:v>1.2890224506745563E-2</c:v>
                </c:pt>
                <c:pt idx="1288">
                  <c:v>3.023994731897068E-3</c:v>
                </c:pt>
                <c:pt idx="1289">
                  <c:v>-2.6516416178183084E-3</c:v>
                </c:pt>
                <c:pt idx="1290">
                  <c:v>1.0878752906358192E-2</c:v>
                </c:pt>
                <c:pt idx="1291">
                  <c:v>1.4987432818573409E-3</c:v>
                </c:pt>
                <c:pt idx="1292">
                  <c:v>1.7771106074729415E-3</c:v>
                </c:pt>
                <c:pt idx="1293">
                  <c:v>-3.5264366620445247E-3</c:v>
                </c:pt>
                <c:pt idx="1294">
                  <c:v>6.4111023720301256E-3</c:v>
                </c:pt>
                <c:pt idx="1295">
                  <c:v>1.2318623740310147E-3</c:v>
                </c:pt>
                <c:pt idx="1296">
                  <c:v>-7.9045706907845308E-4</c:v>
                </c:pt>
                <c:pt idx="1297">
                  <c:v>-5.4404919765090693E-4</c:v>
                </c:pt>
                <c:pt idx="1298">
                  <c:v>-2.825508466105802E-3</c:v>
                </c:pt>
                <c:pt idx="1299">
                  <c:v>6.8953205322889507E-3</c:v>
                </c:pt>
                <c:pt idx="1300">
                  <c:v>-3.8805582032796471E-3</c:v>
                </c:pt>
                <c:pt idx="1301">
                  <c:v>-1.1315330914882669E-3</c:v>
                </c:pt>
                <c:pt idx="1302">
                  <c:v>-6.5240985927846563E-3</c:v>
                </c:pt>
                <c:pt idx="1303">
                  <c:v>-8.1257173675008381E-3</c:v>
                </c:pt>
                <c:pt idx="1304">
                  <c:v>-2.1316891099281811E-3</c:v>
                </c:pt>
                <c:pt idx="1305">
                  <c:v>1.4666042063348398E-2</c:v>
                </c:pt>
                <c:pt idx="1306">
                  <c:v>2.9533183111009917E-3</c:v>
                </c:pt>
                <c:pt idx="1307">
                  <c:v>6.9495836895341742E-3</c:v>
                </c:pt>
                <c:pt idx="1308">
                  <c:v>-8.6802259320995824E-4</c:v>
                </c:pt>
                <c:pt idx="1309">
                  <c:v>4.9849029011059566E-3</c:v>
                </c:pt>
                <c:pt idx="1310">
                  <c:v>3.7059469240238938E-3</c:v>
                </c:pt>
                <c:pt idx="1311">
                  <c:v>-1.3056153949721089E-4</c:v>
                </c:pt>
                <c:pt idx="1312">
                  <c:v>-2.9443536434347168E-3</c:v>
                </c:pt>
                <c:pt idx="1313">
                  <c:v>1.0852481284119786E-2</c:v>
                </c:pt>
                <c:pt idx="1314">
                  <c:v>-1.8974501282021203E-2</c:v>
                </c:pt>
                <c:pt idx="1315">
                  <c:v>-8.3902083140413065E-4</c:v>
                </c:pt>
                <c:pt idx="1316">
                  <c:v>7.1827260364814979E-3</c:v>
                </c:pt>
                <c:pt idx="1317">
                  <c:v>-4.6443249792896685E-3</c:v>
                </c:pt>
                <c:pt idx="1318">
                  <c:v>3.5894814516555119E-3</c:v>
                </c:pt>
                <c:pt idx="1319">
                  <c:v>6.7342800405345319E-3</c:v>
                </c:pt>
                <c:pt idx="1320">
                  <c:v>1.1568600103627853E-2</c:v>
                </c:pt>
                <c:pt idx="1321">
                  <c:v>1.7455767155240763E-5</c:v>
                </c:pt>
                <c:pt idx="1322">
                  <c:v>2.1483768437535206E-3</c:v>
                </c:pt>
                <c:pt idx="1323">
                  <c:v>2.0846353463820498E-3</c:v>
                </c:pt>
                <c:pt idx="1324">
                  <c:v>4.6364325416488519E-3</c:v>
                </c:pt>
                <c:pt idx="1325">
                  <c:v>1.0474601970707699E-3</c:v>
                </c:pt>
                <c:pt idx="1326">
                  <c:v>-6.0674946140922741E-3</c:v>
                </c:pt>
                <c:pt idx="1327">
                  <c:v>3.4778716456172871E-3</c:v>
                </c:pt>
                <c:pt idx="1328">
                  <c:v>3.8122920939531678E-5</c:v>
                </c:pt>
                <c:pt idx="1329">
                  <c:v>6.6093242959803736E-3</c:v>
                </c:pt>
                <c:pt idx="1330">
                  <c:v>-6.2936911387957012E-4</c:v>
                </c:pt>
                <c:pt idx="1331">
                  <c:v>5.0935818675445653E-4</c:v>
                </c:pt>
                <c:pt idx="1332">
                  <c:v>-2.2738119838754439E-3</c:v>
                </c:pt>
                <c:pt idx="1333">
                  <c:v>1.5790922365065687E-3</c:v>
                </c:pt>
                <c:pt idx="1334">
                  <c:v>1.0120177659616108E-3</c:v>
                </c:pt>
                <c:pt idx="1335">
                  <c:v>8.8412058089990583E-3</c:v>
                </c:pt>
                <c:pt idx="1336">
                  <c:v>-2.1917632969648744E-3</c:v>
                </c:pt>
                <c:pt idx="1337">
                  <c:v>-3.6897361004354176E-4</c:v>
                </c:pt>
                <c:pt idx="1338">
                  <c:v>4.6852921619225159E-3</c:v>
                </c:pt>
                <c:pt idx="1339">
                  <c:v>1.071522009526928E-3</c:v>
                </c:pt>
                <c:pt idx="1340">
                  <c:v>9.5141706758301804E-4</c:v>
                </c:pt>
                <c:pt idx="1341">
                  <c:v>-7.5021631984300381E-3</c:v>
                </c:pt>
                <c:pt idx="1342">
                  <c:v>-2.1239854714627708E-3</c:v>
                </c:pt>
                <c:pt idx="1343">
                  <c:v>9.6382793630324769E-3</c:v>
                </c:pt>
                <c:pt idx="1344">
                  <c:v>-4.4709884705516657E-3</c:v>
                </c:pt>
                <c:pt idx="1345">
                  <c:v>-1.6511651433377982E-2</c:v>
                </c:pt>
                <c:pt idx="1346">
                  <c:v>-1.6054253294270422E-3</c:v>
                </c:pt>
                <c:pt idx="1347">
                  <c:v>-3.0214248826747041E-3</c:v>
                </c:pt>
                <c:pt idx="1348">
                  <c:v>3.7202970362448231E-3</c:v>
                </c:pt>
                <c:pt idx="1349">
                  <c:v>-2.4130557147495929E-2</c:v>
                </c:pt>
                <c:pt idx="1350">
                  <c:v>8.0159445714540947E-3</c:v>
                </c:pt>
                <c:pt idx="1351">
                  <c:v>5.8389751355060688E-3</c:v>
                </c:pt>
                <c:pt idx="1352">
                  <c:v>8.8952869724289937E-3</c:v>
                </c:pt>
                <c:pt idx="1353">
                  <c:v>-5.8373333297620962E-3</c:v>
                </c:pt>
                <c:pt idx="1354">
                  <c:v>-6.7493779761946832E-3</c:v>
                </c:pt>
                <c:pt idx="1355">
                  <c:v>8.4958356083544694E-3</c:v>
                </c:pt>
                <c:pt idx="1356">
                  <c:v>-2.8243959201321328E-3</c:v>
                </c:pt>
                <c:pt idx="1357">
                  <c:v>-1.19141501894838E-2</c:v>
                </c:pt>
                <c:pt idx="1358">
                  <c:v>1.3535592343441622E-3</c:v>
                </c:pt>
                <c:pt idx="1359">
                  <c:v>-8.3756769162137198E-3</c:v>
                </c:pt>
                <c:pt idx="1360">
                  <c:v>-6.9119122390440685E-3</c:v>
                </c:pt>
                <c:pt idx="1361">
                  <c:v>2.0984710702871764E-3</c:v>
                </c:pt>
                <c:pt idx="1362">
                  <c:v>-1.3195372513534276E-2</c:v>
                </c:pt>
                <c:pt idx="1363">
                  <c:v>-2.7652405241348895E-3</c:v>
                </c:pt>
                <c:pt idx="1364">
                  <c:v>2.1432370802960902E-2</c:v>
                </c:pt>
                <c:pt idx="1365">
                  <c:v>8.1618544902071835E-3</c:v>
                </c:pt>
                <c:pt idx="1366">
                  <c:v>6.1355867881348926E-3</c:v>
                </c:pt>
                <c:pt idx="1367">
                  <c:v>1.0497697584650153E-2</c:v>
                </c:pt>
                <c:pt idx="1368">
                  <c:v>4.6600442655294018E-3</c:v>
                </c:pt>
                <c:pt idx="1369">
                  <c:v>-3.4987997041555021E-4</c:v>
                </c:pt>
                <c:pt idx="1370">
                  <c:v>-2.0375792034881624E-3</c:v>
                </c:pt>
                <c:pt idx="1371">
                  <c:v>4.0973820210256431E-3</c:v>
                </c:pt>
                <c:pt idx="1372">
                  <c:v>-1.6115122119045825E-3</c:v>
                </c:pt>
                <c:pt idx="1373">
                  <c:v>9.3174944704672792E-4</c:v>
                </c:pt>
                <c:pt idx="1374">
                  <c:v>9.7173998269550303E-3</c:v>
                </c:pt>
                <c:pt idx="1375">
                  <c:v>2.9851635678176751E-3</c:v>
                </c:pt>
                <c:pt idx="1376">
                  <c:v>9.4721852919278631E-3</c:v>
                </c:pt>
                <c:pt idx="1377">
                  <c:v>-1.2592228928593192E-3</c:v>
                </c:pt>
                <c:pt idx="1378">
                  <c:v>-1.7318869151060248E-3</c:v>
                </c:pt>
                <c:pt idx="1379">
                  <c:v>-9.4963973956755168E-3</c:v>
                </c:pt>
                <c:pt idx="1380">
                  <c:v>-1.2339339216592693E-3</c:v>
                </c:pt>
                <c:pt idx="1381">
                  <c:v>3.8231756993074061E-3</c:v>
                </c:pt>
                <c:pt idx="1382">
                  <c:v>5.7574526650579268E-3</c:v>
                </c:pt>
                <c:pt idx="1383">
                  <c:v>7.6723009094137465E-3</c:v>
                </c:pt>
                <c:pt idx="1384">
                  <c:v>2.9281260087797847E-3</c:v>
                </c:pt>
                <c:pt idx="1385">
                  <c:v>7.6723784727519388E-3</c:v>
                </c:pt>
                <c:pt idx="1386">
                  <c:v>-1.8059015151773512E-3</c:v>
                </c:pt>
                <c:pt idx="1387">
                  <c:v>-4.8354444459184969E-3</c:v>
                </c:pt>
                <c:pt idx="1388">
                  <c:v>1.2365570861712413E-3</c:v>
                </c:pt>
                <c:pt idx="1389">
                  <c:v>4.510689423770935E-3</c:v>
                </c:pt>
                <c:pt idx="1390">
                  <c:v>2.2852268221607449E-3</c:v>
                </c:pt>
                <c:pt idx="1391">
                  <c:v>4.6201747407673003E-3</c:v>
                </c:pt>
                <c:pt idx="1392">
                  <c:v>1.7586909302389742E-4</c:v>
                </c:pt>
                <c:pt idx="1393">
                  <c:v>-3.4037785997461482E-3</c:v>
                </c:pt>
                <c:pt idx="1394">
                  <c:v>-6.5312435071708235E-3</c:v>
                </c:pt>
                <c:pt idx="1395">
                  <c:v>3.5819976006714006E-3</c:v>
                </c:pt>
                <c:pt idx="1396">
                  <c:v>-6.1767345236366632E-3</c:v>
                </c:pt>
                <c:pt idx="1397">
                  <c:v>2.8286949574615693E-3</c:v>
                </c:pt>
                <c:pt idx="1398">
                  <c:v>6.8474828733456512E-3</c:v>
                </c:pt>
                <c:pt idx="1399">
                  <c:v>4.6881479888191248E-3</c:v>
                </c:pt>
                <c:pt idx="1400">
                  <c:v>-5.2624013728881647E-3</c:v>
                </c:pt>
                <c:pt idx="1401">
                  <c:v>7.3876909168583164E-3</c:v>
                </c:pt>
                <c:pt idx="1402">
                  <c:v>-1.6161143698240324E-3</c:v>
                </c:pt>
                <c:pt idx="1403">
                  <c:v>-2.5786548938853981E-3</c:v>
                </c:pt>
                <c:pt idx="1404">
                  <c:v>-1.0885526168438568E-2</c:v>
                </c:pt>
                <c:pt idx="1405">
                  <c:v>-8.9987937957102873E-3</c:v>
                </c:pt>
                <c:pt idx="1406">
                  <c:v>-7.2827400053895319E-3</c:v>
                </c:pt>
                <c:pt idx="1407">
                  <c:v>-2.9777820139795273E-2</c:v>
                </c:pt>
                <c:pt idx="1408">
                  <c:v>1.3017017418171808E-2</c:v>
                </c:pt>
                <c:pt idx="1409">
                  <c:v>7.6687590774510779E-4</c:v>
                </c:pt>
                <c:pt idx="1410">
                  <c:v>1.876230361349452E-2</c:v>
                </c:pt>
                <c:pt idx="1411">
                  <c:v>-6.6166065089015109E-3</c:v>
                </c:pt>
                <c:pt idx="1412">
                  <c:v>-1.2317322120534364E-2</c:v>
                </c:pt>
                <c:pt idx="1413">
                  <c:v>1.5131688258040262E-2</c:v>
                </c:pt>
                <c:pt idx="1414">
                  <c:v>-2.9292752675063875E-2</c:v>
                </c:pt>
                <c:pt idx="1415">
                  <c:v>2.4642680273539862E-3</c:v>
                </c:pt>
                <c:pt idx="1416">
                  <c:v>1.4426124661553555E-2</c:v>
                </c:pt>
                <c:pt idx="1417">
                  <c:v>1.2105865247517531E-2</c:v>
                </c:pt>
                <c:pt idx="1418">
                  <c:v>-7.9147274043211164E-3</c:v>
                </c:pt>
                <c:pt idx="1419">
                  <c:v>8.2467986380091972E-3</c:v>
                </c:pt>
                <c:pt idx="1420">
                  <c:v>-5.0607504177328756E-4</c:v>
                </c:pt>
                <c:pt idx="1421">
                  <c:v>-2.5946336841673853E-2</c:v>
                </c:pt>
                <c:pt idx="1422">
                  <c:v>1.0982987950876637E-2</c:v>
                </c:pt>
                <c:pt idx="1423">
                  <c:v>-3.2031807387391982E-3</c:v>
                </c:pt>
                <c:pt idx="1424">
                  <c:v>6.5454800624580919E-3</c:v>
                </c:pt>
                <c:pt idx="1425">
                  <c:v>1.2687291892681319E-2</c:v>
                </c:pt>
                <c:pt idx="1426">
                  <c:v>6.4278732326099894E-4</c:v>
                </c:pt>
                <c:pt idx="1427">
                  <c:v>-6.8991003700939035E-3</c:v>
                </c:pt>
                <c:pt idx="1428">
                  <c:v>1.0842078947640275E-2</c:v>
                </c:pt>
                <c:pt idx="1429">
                  <c:v>1.3009813744635538E-2</c:v>
                </c:pt>
                <c:pt idx="1430">
                  <c:v>9.106051747311899E-4</c:v>
                </c:pt>
                <c:pt idx="1431">
                  <c:v>-9.4010159990871696E-5</c:v>
                </c:pt>
                <c:pt idx="1432">
                  <c:v>3.2230437576734008E-4</c:v>
                </c:pt>
                <c:pt idx="1433">
                  <c:v>7.2296811674792032E-3</c:v>
                </c:pt>
                <c:pt idx="1434">
                  <c:v>2.8791528612071519E-3</c:v>
                </c:pt>
                <c:pt idx="1435">
                  <c:v>-7.2441410259266401E-4</c:v>
                </c:pt>
                <c:pt idx="1436">
                  <c:v>-3.1355867830603259E-3</c:v>
                </c:pt>
                <c:pt idx="1437">
                  <c:v>2.5817522917878735E-3</c:v>
                </c:pt>
                <c:pt idx="1438">
                  <c:v>3.4269189100439689E-4</c:v>
                </c:pt>
                <c:pt idx="1439">
                  <c:v>1.9974856538301507E-5</c:v>
                </c:pt>
                <c:pt idx="1440">
                  <c:v>-4.8955766146197436E-3</c:v>
                </c:pt>
                <c:pt idx="1441">
                  <c:v>-9.6935898360779585E-5</c:v>
                </c:pt>
                <c:pt idx="1442">
                  <c:v>-8.4163711088132698E-3</c:v>
                </c:pt>
                <c:pt idx="1443">
                  <c:v>6.1585715622126461E-3</c:v>
                </c:pt>
                <c:pt idx="1444">
                  <c:v>-2.4289164070183224E-3</c:v>
                </c:pt>
                <c:pt idx="1445">
                  <c:v>-5.3163524485954289E-3</c:v>
                </c:pt>
                <c:pt idx="1446">
                  <c:v>5.0476066173305327E-3</c:v>
                </c:pt>
                <c:pt idx="1447">
                  <c:v>-1.225837329514293E-2</c:v>
                </c:pt>
                <c:pt idx="1448">
                  <c:v>-1.7903203128985641E-2</c:v>
                </c:pt>
                <c:pt idx="1449">
                  <c:v>7.9719128092108783E-3</c:v>
                </c:pt>
                <c:pt idx="1450">
                  <c:v>1.4216897600648972E-2</c:v>
                </c:pt>
                <c:pt idx="1451">
                  <c:v>-4.4782947738039635E-3</c:v>
                </c:pt>
                <c:pt idx="1452">
                  <c:v>-1.5560819042234431E-2</c:v>
                </c:pt>
                <c:pt idx="1453">
                  <c:v>9.1044922894219817E-3</c:v>
                </c:pt>
                <c:pt idx="1454">
                  <c:v>6.4156955637247777E-3</c:v>
                </c:pt>
                <c:pt idx="1455">
                  <c:v>1.0938977608159015E-2</c:v>
                </c:pt>
                <c:pt idx="1456">
                  <c:v>-1.3871190067762998E-3</c:v>
                </c:pt>
                <c:pt idx="1457">
                  <c:v>9.9556768793406369E-3</c:v>
                </c:pt>
                <c:pt idx="1458">
                  <c:v>-1.999543053987357E-3</c:v>
                </c:pt>
                <c:pt idx="1459">
                  <c:v>2.7628316524479237E-3</c:v>
                </c:pt>
                <c:pt idx="1460">
                  <c:v>-3.9193449497316171E-3</c:v>
                </c:pt>
                <c:pt idx="1461">
                  <c:v>6.871616213485073E-3</c:v>
                </c:pt>
                <c:pt idx="1462">
                  <c:v>-3.5686665547477927E-3</c:v>
                </c:pt>
                <c:pt idx="1463">
                  <c:v>2.8471490320299423E-3</c:v>
                </c:pt>
                <c:pt idx="1464">
                  <c:v>1.9204461816167387E-3</c:v>
                </c:pt>
                <c:pt idx="1465">
                  <c:v>4.0727005840515843E-3</c:v>
                </c:pt>
                <c:pt idx="1466">
                  <c:v>5.5813378526457938E-3</c:v>
                </c:pt>
                <c:pt idx="1467">
                  <c:v>-8.3240521708997776E-4</c:v>
                </c:pt>
                <c:pt idx="1468">
                  <c:v>3.2533701741289645E-3</c:v>
                </c:pt>
                <c:pt idx="1469">
                  <c:v>-3.022860583353128E-3</c:v>
                </c:pt>
                <c:pt idx="1470">
                  <c:v>9.6623119971041751E-3</c:v>
                </c:pt>
                <c:pt idx="1471">
                  <c:v>3.7040892383407753E-3</c:v>
                </c:pt>
                <c:pt idx="1472">
                  <c:v>-1.1856994273686215E-3</c:v>
                </c:pt>
                <c:pt idx="1473">
                  <c:v>7.0249719243610758E-4</c:v>
                </c:pt>
                <c:pt idx="1474">
                  <c:v>2.7300953987048891E-3</c:v>
                </c:pt>
                <c:pt idx="1475">
                  <c:v>2.560675932725453E-3</c:v>
                </c:pt>
                <c:pt idx="1476">
                  <c:v>-1.96246713532387E-3</c:v>
                </c:pt>
                <c:pt idx="1477">
                  <c:v>1.5646460440210746E-3</c:v>
                </c:pt>
                <c:pt idx="1478">
                  <c:v>7.1153453522336747E-4</c:v>
                </c:pt>
                <c:pt idx="1479">
                  <c:v>8.3704282018183822E-4</c:v>
                </c:pt>
                <c:pt idx="1480">
                  <c:v>7.6954879660702273E-3</c:v>
                </c:pt>
                <c:pt idx="1481">
                  <c:v>5.0315274658958907E-4</c:v>
                </c:pt>
                <c:pt idx="1482">
                  <c:v>-5.9259423606268112E-4</c:v>
                </c:pt>
                <c:pt idx="1483">
                  <c:v>-3.7561843404612947E-3</c:v>
                </c:pt>
                <c:pt idx="1484">
                  <c:v>-1.582752250866146E-3</c:v>
                </c:pt>
                <c:pt idx="1485">
                  <c:v>2.1749356912356562E-3</c:v>
                </c:pt>
                <c:pt idx="1486">
                  <c:v>7.5072915088997107E-3</c:v>
                </c:pt>
                <c:pt idx="1487">
                  <c:v>2.1955704021284946E-3</c:v>
                </c:pt>
                <c:pt idx="1488">
                  <c:v>4.1744242725764037E-3</c:v>
                </c:pt>
                <c:pt idx="1489">
                  <c:v>-4.0112199177813265E-3</c:v>
                </c:pt>
                <c:pt idx="1490">
                  <c:v>-8.6310206281544431E-3</c:v>
                </c:pt>
                <c:pt idx="1491">
                  <c:v>-6.6380951110170793E-3</c:v>
                </c:pt>
                <c:pt idx="1492">
                  <c:v>6.3235676030824785E-3</c:v>
                </c:pt>
                <c:pt idx="1493">
                  <c:v>1.5002512191744722E-3</c:v>
                </c:pt>
                <c:pt idx="1494">
                  <c:v>9.1357241770398407E-3</c:v>
                </c:pt>
                <c:pt idx="1495">
                  <c:v>-3.1628213389220711E-3</c:v>
                </c:pt>
                <c:pt idx="1496">
                  <c:v>-1.0969339668811192E-3</c:v>
                </c:pt>
                <c:pt idx="1497">
                  <c:v>2.9081579500967189E-3</c:v>
                </c:pt>
                <c:pt idx="1498">
                  <c:v>8.5752256005007989E-3</c:v>
                </c:pt>
                <c:pt idx="1499">
                  <c:v>7.2581951815607588E-5</c:v>
                </c:pt>
                <c:pt idx="1500">
                  <c:v>7.1477851709664982E-3</c:v>
                </c:pt>
                <c:pt idx="1501">
                  <c:v>3.3529242708775156E-4</c:v>
                </c:pt>
                <c:pt idx="1502">
                  <c:v>-4.3230018648399962E-4</c:v>
                </c:pt>
                <c:pt idx="1503">
                  <c:v>4.4592918133156585E-3</c:v>
                </c:pt>
                <c:pt idx="1504">
                  <c:v>4.9447812331994889E-3</c:v>
                </c:pt>
                <c:pt idx="1505">
                  <c:v>8.6614358072970574E-4</c:v>
                </c:pt>
                <c:pt idx="1506">
                  <c:v>-1.954482145047379E-4</c:v>
                </c:pt>
                <c:pt idx="1507">
                  <c:v>5.1281665829022646E-3</c:v>
                </c:pt>
                <c:pt idx="1508">
                  <c:v>3.3984895565162446E-5</c:v>
                </c:pt>
                <c:pt idx="1509">
                  <c:v>-5.780822613559021E-3</c:v>
                </c:pt>
                <c:pt idx="1510">
                  <c:v>2.946021589209662E-3</c:v>
                </c:pt>
                <c:pt idx="1511">
                  <c:v>8.3788028763996901E-3</c:v>
                </c:pt>
                <c:pt idx="1512">
                  <c:v>-7.0598705613004542E-3</c:v>
                </c:pt>
                <c:pt idx="1513">
                  <c:v>3.5333726923132761E-3</c:v>
                </c:pt>
                <c:pt idx="1514">
                  <c:v>-2.803238450998093E-3</c:v>
                </c:pt>
                <c:pt idx="1515">
                  <c:v>4.9024513105130471E-3</c:v>
                </c:pt>
                <c:pt idx="1516">
                  <c:v>6.6552624994673454E-3</c:v>
                </c:pt>
                <c:pt idx="1517">
                  <c:v>-2.8551785323553043E-3</c:v>
                </c:pt>
                <c:pt idx="1518">
                  <c:v>6.9762152039845914E-3</c:v>
                </c:pt>
                <c:pt idx="1519">
                  <c:v>-1.5145329342818885E-3</c:v>
                </c:pt>
                <c:pt idx="1520">
                  <c:v>1.8701969703727125E-3</c:v>
                </c:pt>
                <c:pt idx="1521">
                  <c:v>8.3665531691350901E-3</c:v>
                </c:pt>
                <c:pt idx="1522">
                  <c:v>3.8621620690158509E-3</c:v>
                </c:pt>
                <c:pt idx="1523">
                  <c:v>-2.6519776099730831E-3</c:v>
                </c:pt>
                <c:pt idx="1524">
                  <c:v>2.890760899442764E-4</c:v>
                </c:pt>
                <c:pt idx="1525">
                  <c:v>1.1409765936629724E-3</c:v>
                </c:pt>
                <c:pt idx="1526">
                  <c:v>-9.0421608663121527E-3</c:v>
                </c:pt>
                <c:pt idx="1527">
                  <c:v>-1.5730711690954722E-2</c:v>
                </c:pt>
                <c:pt idx="1528">
                  <c:v>1.0053584464402337E-2</c:v>
                </c:pt>
                <c:pt idx="1529">
                  <c:v>-8.6687422431466115E-4</c:v>
                </c:pt>
                <c:pt idx="1530">
                  <c:v>3.1343588645344699E-3</c:v>
                </c:pt>
                <c:pt idx="1531">
                  <c:v>-1.7705820200054914E-2</c:v>
                </c:pt>
                <c:pt idx="1532">
                  <c:v>7.2546137847255129E-3</c:v>
                </c:pt>
                <c:pt idx="1533">
                  <c:v>1.4980414158696486E-2</c:v>
                </c:pt>
                <c:pt idx="1534">
                  <c:v>1.1250595741116313E-2</c:v>
                </c:pt>
                <c:pt idx="1535">
                  <c:v>3.3256729099900213E-3</c:v>
                </c:pt>
                <c:pt idx="1536">
                  <c:v>-5.4008535657978822E-3</c:v>
                </c:pt>
                <c:pt idx="1537">
                  <c:v>7.3263978188392066E-3</c:v>
                </c:pt>
                <c:pt idx="1538">
                  <c:v>1.6884725205512068E-3</c:v>
                </c:pt>
                <c:pt idx="1539">
                  <c:v>6.4626464150100678E-3</c:v>
                </c:pt>
                <c:pt idx="1540">
                  <c:v>-1.6304458062382371E-3</c:v>
                </c:pt>
                <c:pt idx="1541">
                  <c:v>1.8435334086464067E-3</c:v>
                </c:pt>
                <c:pt idx="1542">
                  <c:v>-2.9199426231169673E-3</c:v>
                </c:pt>
                <c:pt idx="1543">
                  <c:v>4.705785797802114E-3</c:v>
                </c:pt>
                <c:pt idx="1544">
                  <c:v>-3.81551980093055E-3</c:v>
                </c:pt>
                <c:pt idx="1545">
                  <c:v>-1.0518102889622743E-2</c:v>
                </c:pt>
                <c:pt idx="1546">
                  <c:v>-3.3513626544828097E-2</c:v>
                </c:pt>
                <c:pt idx="1547">
                  <c:v>-3.0279995672499539E-2</c:v>
                </c:pt>
                <c:pt idx="1548">
                  <c:v>-3.7785404903644803E-3</c:v>
                </c:pt>
                <c:pt idx="1549">
                  <c:v>-4.4163242638266396E-2</c:v>
                </c:pt>
                <c:pt idx="1550">
                  <c:v>-8.2383404227317995E-3</c:v>
                </c:pt>
                <c:pt idx="1551">
                  <c:v>4.603922874232038E-2</c:v>
                </c:pt>
                <c:pt idx="1552">
                  <c:v>-2.810789603432691E-2</c:v>
                </c:pt>
                <c:pt idx="1553">
                  <c:v>4.2202590777125987E-2</c:v>
                </c:pt>
                <c:pt idx="1554">
                  <c:v>-3.3922077118805932E-2</c:v>
                </c:pt>
                <c:pt idx="1555">
                  <c:v>-1.7053851930321835E-2</c:v>
                </c:pt>
                <c:pt idx="1556">
                  <c:v>-7.5969697282486856E-2</c:v>
                </c:pt>
                <c:pt idx="1557">
                  <c:v>4.9396305955674777E-2</c:v>
                </c:pt>
                <c:pt idx="1558">
                  <c:v>-4.8868444911533394E-2</c:v>
                </c:pt>
                <c:pt idx="1559">
                  <c:v>-9.5112680886335968E-2</c:v>
                </c:pt>
                <c:pt idx="1560">
                  <c:v>9.2871249732820405E-2</c:v>
                </c:pt>
                <c:pt idx="1561">
                  <c:v>-0.11984055248695651</c:v>
                </c:pt>
                <c:pt idx="1562">
                  <c:v>5.9954849490479314E-2</c:v>
                </c:pt>
                <c:pt idx="1563">
                  <c:v>-5.1830762440945588E-2</c:v>
                </c:pt>
                <c:pt idx="1564">
                  <c:v>4.7078080724886158E-3</c:v>
                </c:pt>
                <c:pt idx="1565">
                  <c:v>-4.3359512424085686E-2</c:v>
                </c:pt>
                <c:pt idx="1566">
                  <c:v>-2.9293868023585041E-2</c:v>
                </c:pt>
                <c:pt idx="1567">
                  <c:v>9.3827739874460692E-2</c:v>
                </c:pt>
                <c:pt idx="1568">
                  <c:v>1.1535011665884472E-2</c:v>
                </c:pt>
                <c:pt idx="1569">
                  <c:v>6.2414162984360901E-2</c:v>
                </c:pt>
                <c:pt idx="1570">
                  <c:v>-3.3687352317337577E-2</c:v>
                </c:pt>
                <c:pt idx="1571">
                  <c:v>3.3516009227716401E-2</c:v>
                </c:pt>
                <c:pt idx="1572">
                  <c:v>-1.6012721744140604E-2</c:v>
                </c:pt>
                <c:pt idx="1573">
                  <c:v>-4.4142430372115522E-2</c:v>
                </c:pt>
                <c:pt idx="1574">
                  <c:v>2.2829347095729653E-2</c:v>
                </c:pt>
                <c:pt idx="1575">
                  <c:v>-1.5137125127008691E-2</c:v>
                </c:pt>
                <c:pt idx="1576">
                  <c:v>7.0331318944997945E-2</c:v>
                </c:pt>
                <c:pt idx="1577">
                  <c:v>-1.6030529601932411E-3</c:v>
                </c:pt>
                <c:pt idx="1578">
                  <c:v>3.4056452745897713E-2</c:v>
                </c:pt>
                <c:pt idx="1579">
                  <c:v>1.4487410195618923E-2</c:v>
                </c:pt>
                <c:pt idx="1580">
                  <c:v>-1.010466062788388E-2</c:v>
                </c:pt>
                <c:pt idx="1581">
                  <c:v>3.0572589223390817E-2</c:v>
                </c:pt>
                <c:pt idx="1582">
                  <c:v>-2.2030438817243505E-2</c:v>
                </c:pt>
                <c:pt idx="1583">
                  <c:v>5.8166896763674758E-3</c:v>
                </c:pt>
                <c:pt idx="1584">
                  <c:v>2.6793594930297305E-2</c:v>
                </c:pt>
                <c:pt idx="1585">
                  <c:v>-1.7881048210862876E-2</c:v>
                </c:pt>
                <c:pt idx="1586">
                  <c:v>-3.067479551261075E-2</c:v>
                </c:pt>
                <c:pt idx="1587">
                  <c:v>2.2930247700439745E-2</c:v>
                </c:pt>
                <c:pt idx="1588">
                  <c:v>-5.3942220339085549E-4</c:v>
                </c:pt>
                <c:pt idx="1589">
                  <c:v>1.3918057158487129E-2</c:v>
                </c:pt>
                <c:pt idx="1590">
                  <c:v>1.4714069723394013E-2</c:v>
                </c:pt>
                <c:pt idx="1591">
                  <c:v>-5.2423803899445702E-3</c:v>
                </c:pt>
                <c:pt idx="1592">
                  <c:v>2.658391621276842E-2</c:v>
                </c:pt>
                <c:pt idx="1593">
                  <c:v>-9.2124462607289983E-3</c:v>
                </c:pt>
                <c:pt idx="1594">
                  <c:v>-2.8059034176963673E-2</c:v>
                </c:pt>
                <c:pt idx="1595">
                  <c:v>4.2498274870061874E-3</c:v>
                </c:pt>
                <c:pt idx="1596">
                  <c:v>9.0405563260817449E-3</c:v>
                </c:pt>
                <c:pt idx="1597">
                  <c:v>-6.9794102061696423E-3</c:v>
                </c:pt>
                <c:pt idx="1598">
                  <c:v>1.1504630601302208E-2</c:v>
                </c:pt>
                <c:pt idx="1599">
                  <c:v>1.6871538841735756E-2</c:v>
                </c:pt>
                <c:pt idx="1600">
                  <c:v>1.330780235781699E-4</c:v>
                </c:pt>
                <c:pt idx="1601">
                  <c:v>-2.0500317457065542E-2</c:v>
                </c:pt>
                <c:pt idx="1602">
                  <c:v>-1.7462724540040542E-2</c:v>
                </c:pt>
                <c:pt idx="1603">
                  <c:v>1.152482269503546E-2</c:v>
                </c:pt>
                <c:pt idx="1604">
                  <c:v>3.9263631901840686E-3</c:v>
                </c:pt>
                <c:pt idx="1605">
                  <c:v>3.1501191655396311E-2</c:v>
                </c:pt>
                <c:pt idx="1606">
                  <c:v>-1.0484399295383787E-2</c:v>
                </c:pt>
                <c:pt idx="1607">
                  <c:v>1.6651100256048636E-2</c:v>
                </c:pt>
                <c:pt idx="1608">
                  <c:v>-7.7735961880008525E-3</c:v>
                </c:pt>
                <c:pt idx="1609">
                  <c:v>2.3537111885199567E-3</c:v>
                </c:pt>
                <c:pt idx="1610">
                  <c:v>1.2289184253555263E-2</c:v>
                </c:pt>
                <c:pt idx="1611">
                  <c:v>1.4827297119582786E-2</c:v>
                </c:pt>
                <c:pt idx="1612">
                  <c:v>-2.1079147620905632E-3</c:v>
                </c:pt>
                <c:pt idx="1613">
                  <c:v>4.8123361145206217E-3</c:v>
                </c:pt>
                <c:pt idx="1614">
                  <c:v>3.7512345256157623E-3</c:v>
                </c:pt>
                <c:pt idx="1615">
                  <c:v>8.2108328171064133E-3</c:v>
                </c:pt>
                <c:pt idx="1616">
                  <c:v>1.3648979191211871E-2</c:v>
                </c:pt>
                <c:pt idx="1617">
                  <c:v>-3.3687020612007245E-3</c:v>
                </c:pt>
                <c:pt idx="1618">
                  <c:v>2.6211650820524152E-2</c:v>
                </c:pt>
                <c:pt idx="1619">
                  <c:v>1.2041579439382648E-2</c:v>
                </c:pt>
                <c:pt idx="1620">
                  <c:v>-7.7991708409292509E-3</c:v>
                </c:pt>
                <c:pt idx="1621">
                  <c:v>-5.3130910523544583E-3</c:v>
                </c:pt>
                <c:pt idx="1622">
                  <c:v>-5.8944059291132826E-2</c:v>
                </c:pt>
                <c:pt idx="1623">
                  <c:v>1.306084398255798E-2</c:v>
                </c:pt>
                <c:pt idx="1624">
                  <c:v>8.3122169425606778E-3</c:v>
                </c:pt>
                <c:pt idx="1625">
                  <c:v>1.8962398081031073E-2</c:v>
                </c:pt>
                <c:pt idx="1626">
                  <c:v>-3.6002995564440548E-3</c:v>
                </c:pt>
                <c:pt idx="1627">
                  <c:v>5.9421999297961097E-4</c:v>
                </c:pt>
                <c:pt idx="1628">
                  <c:v>-5.6494949196056726E-3</c:v>
                </c:pt>
                <c:pt idx="1629">
                  <c:v>6.4950954776549653E-3</c:v>
                </c:pt>
                <c:pt idx="1630">
                  <c:v>4.3074196850102636E-3</c:v>
                </c:pt>
                <c:pt idx="1631">
                  <c:v>-2.5855145959540422E-2</c:v>
                </c:pt>
                <c:pt idx="1632">
                  <c:v>1.0959447386074003E-2</c:v>
                </c:pt>
                <c:pt idx="1633">
                  <c:v>-2.4226905063212109E-2</c:v>
                </c:pt>
                <c:pt idx="1634">
                  <c:v>1.4685678297270518E-2</c:v>
                </c:pt>
                <c:pt idx="1635">
                  <c:v>1.5409875789030244E-2</c:v>
                </c:pt>
                <c:pt idx="1636">
                  <c:v>5.0221327050491461E-3</c:v>
                </c:pt>
                <c:pt idx="1637">
                  <c:v>4.5412510555949666E-3</c:v>
                </c:pt>
                <c:pt idx="1638">
                  <c:v>1.5881725886237669E-2</c:v>
                </c:pt>
                <c:pt idx="1639">
                  <c:v>-1.0818532233573217E-2</c:v>
                </c:pt>
                <c:pt idx="1640">
                  <c:v>7.8274619014067539E-3</c:v>
                </c:pt>
                <c:pt idx="1641">
                  <c:v>-5.643605977707117E-3</c:v>
                </c:pt>
                <c:pt idx="1642">
                  <c:v>1.0466201198317341E-2</c:v>
                </c:pt>
                <c:pt idx="1643">
                  <c:v>-9.3625410151398081E-3</c:v>
                </c:pt>
                <c:pt idx="1644">
                  <c:v>1.3406370835879812E-2</c:v>
                </c:pt>
                <c:pt idx="1645">
                  <c:v>9.0820507200452122E-3</c:v>
                </c:pt>
                <c:pt idx="1646">
                  <c:v>-3.4061014823960909E-3</c:v>
                </c:pt>
                <c:pt idx="1647">
                  <c:v>2.8486121609215317E-3</c:v>
                </c:pt>
                <c:pt idx="1648">
                  <c:v>8.4069389276431299E-3</c:v>
                </c:pt>
                <c:pt idx="1649">
                  <c:v>1.6790373610770313E-3</c:v>
                </c:pt>
                <c:pt idx="1650">
                  <c:v>5.7470821595778593E-3</c:v>
                </c:pt>
                <c:pt idx="1651">
                  <c:v>-1.2319859998901917E-2</c:v>
                </c:pt>
                <c:pt idx="1652">
                  <c:v>-6.1903999631466875E-3</c:v>
                </c:pt>
                <c:pt idx="1653">
                  <c:v>7.3951387022857858E-3</c:v>
                </c:pt>
                <c:pt idx="1654">
                  <c:v>-6.4733922441612838E-3</c:v>
                </c:pt>
                <c:pt idx="1655">
                  <c:v>1.2428381679718907E-2</c:v>
                </c:pt>
                <c:pt idx="1656">
                  <c:v>-3.7502517220709768E-3</c:v>
                </c:pt>
                <c:pt idx="1657">
                  <c:v>7.6705048402278932E-3</c:v>
                </c:pt>
                <c:pt idx="1658">
                  <c:v>7.181023368088086E-3</c:v>
                </c:pt>
                <c:pt idx="1659">
                  <c:v>3.6119305816237498E-3</c:v>
                </c:pt>
                <c:pt idx="1660">
                  <c:v>6.4297431236265837E-3</c:v>
                </c:pt>
                <c:pt idx="1661">
                  <c:v>6.4276953850314891E-3</c:v>
                </c:pt>
                <c:pt idx="1662">
                  <c:v>6.3302949268071156E-4</c:v>
                </c:pt>
                <c:pt idx="1663">
                  <c:v>2.7422184718900356E-3</c:v>
                </c:pt>
                <c:pt idx="1664">
                  <c:v>-7.9691323627661421E-3</c:v>
                </c:pt>
                <c:pt idx="1665">
                  <c:v>1.3996549716919158E-2</c:v>
                </c:pt>
                <c:pt idx="1666">
                  <c:v>-2.0471743456673998E-3</c:v>
                </c:pt>
                <c:pt idx="1667">
                  <c:v>-1.7188262738166723E-4</c:v>
                </c:pt>
                <c:pt idx="1668">
                  <c:v>2.7098423393971259E-3</c:v>
                </c:pt>
                <c:pt idx="1669">
                  <c:v>2.3033891356964006E-3</c:v>
                </c:pt>
                <c:pt idx="1670">
                  <c:v>-4.4043952328094039E-3</c:v>
                </c:pt>
                <c:pt idx="1671">
                  <c:v>3.1586327364043049E-3</c:v>
                </c:pt>
                <c:pt idx="1672">
                  <c:v>3.4411069427025889E-3</c:v>
                </c:pt>
                <c:pt idx="1673">
                  <c:v>1.004371824813878E-2</c:v>
                </c:pt>
                <c:pt idx="1674">
                  <c:v>3.5963511854776465E-3</c:v>
                </c:pt>
                <c:pt idx="1675">
                  <c:v>1.0195626058366453E-2</c:v>
                </c:pt>
                <c:pt idx="1676">
                  <c:v>1.6730441952841294E-3</c:v>
                </c:pt>
                <c:pt idx="1677">
                  <c:v>6.7325653728901348E-3</c:v>
                </c:pt>
                <c:pt idx="1678">
                  <c:v>-2.1949626648870525E-3</c:v>
                </c:pt>
                <c:pt idx="1679">
                  <c:v>7.5250028014733081E-3</c:v>
                </c:pt>
                <c:pt idx="1680">
                  <c:v>1.5365910284791237E-2</c:v>
                </c:pt>
                <c:pt idx="1681">
                  <c:v>-3.5125843631361856E-2</c:v>
                </c:pt>
                <c:pt idx="1682">
                  <c:v>-8.1330273628102776E-3</c:v>
                </c:pt>
                <c:pt idx="1683">
                  <c:v>-2.7756342088176528E-2</c:v>
                </c:pt>
                <c:pt idx="1684">
                  <c:v>2.0144986322044665E-2</c:v>
                </c:pt>
                <c:pt idx="1685">
                  <c:v>-1.7584796727765847E-2</c:v>
                </c:pt>
                <c:pt idx="1686">
                  <c:v>5.3307240122639585E-4</c:v>
                </c:pt>
                <c:pt idx="1687">
                  <c:v>1.2741828980659219E-2</c:v>
                </c:pt>
                <c:pt idx="1688">
                  <c:v>5.2193595454598004E-3</c:v>
                </c:pt>
                <c:pt idx="1689">
                  <c:v>-4.6189466148207703E-3</c:v>
                </c:pt>
                <c:pt idx="1690">
                  <c:v>-8.4123657385263961E-3</c:v>
                </c:pt>
                <c:pt idx="1691">
                  <c:v>-1.1182581788012E-2</c:v>
                </c:pt>
                <c:pt idx="1692">
                  <c:v>-1.1571097896821455E-2</c:v>
                </c:pt>
                <c:pt idx="1693">
                  <c:v>1.0517944926164511E-2</c:v>
                </c:pt>
                <c:pt idx="1694">
                  <c:v>-2.3721454949508232E-2</c:v>
                </c:pt>
                <c:pt idx="1695">
                  <c:v>2.9874591380144376E-3</c:v>
                </c:pt>
                <c:pt idx="1696">
                  <c:v>1.5976723760637596E-2</c:v>
                </c:pt>
                <c:pt idx="1697">
                  <c:v>1.6110590284045552E-2</c:v>
                </c:pt>
                <c:pt idx="1698">
                  <c:v>-4.8126645567367152E-3</c:v>
                </c:pt>
                <c:pt idx="1699">
                  <c:v>8.2537181384805865E-3</c:v>
                </c:pt>
                <c:pt idx="1700">
                  <c:v>5.292907820398437E-3</c:v>
                </c:pt>
                <c:pt idx="1701">
                  <c:v>-9.5776521919944818E-3</c:v>
                </c:pt>
                <c:pt idx="1702">
                  <c:v>1.7972708740800477E-2</c:v>
                </c:pt>
                <c:pt idx="1703">
                  <c:v>-1.3973515704569431E-2</c:v>
                </c:pt>
                <c:pt idx="1704">
                  <c:v>1.7396754658478352E-2</c:v>
                </c:pt>
                <c:pt idx="1705">
                  <c:v>8.0101237256969462E-3</c:v>
                </c:pt>
                <c:pt idx="1706">
                  <c:v>8.7935332795944319E-3</c:v>
                </c:pt>
                <c:pt idx="1707">
                  <c:v>1.6415812925706742E-2</c:v>
                </c:pt>
                <c:pt idx="1708">
                  <c:v>-6.3069189758703844E-3</c:v>
                </c:pt>
                <c:pt idx="1709">
                  <c:v>-6.6231418195617821E-3</c:v>
                </c:pt>
                <c:pt idx="1710">
                  <c:v>-1.5277553105237907E-3</c:v>
                </c:pt>
                <c:pt idx="1711">
                  <c:v>1.3491964267830825E-4</c:v>
                </c:pt>
                <c:pt idx="1712">
                  <c:v>-1.6329861857144339E-2</c:v>
                </c:pt>
                <c:pt idx="1713">
                  <c:v>4.727333981748026E-3</c:v>
                </c:pt>
                <c:pt idx="1714">
                  <c:v>-2.1956997557747494E-3</c:v>
                </c:pt>
                <c:pt idx="1715">
                  <c:v>5.2189252093060631E-3</c:v>
                </c:pt>
                <c:pt idx="1716">
                  <c:v>3.4457615439620819E-3</c:v>
                </c:pt>
                <c:pt idx="1717">
                  <c:v>-1.8589516328343502E-2</c:v>
                </c:pt>
                <c:pt idx="1718">
                  <c:v>-3.0256188933577557E-3</c:v>
                </c:pt>
                <c:pt idx="1719">
                  <c:v>-3.5287878950409877E-2</c:v>
                </c:pt>
                <c:pt idx="1720">
                  <c:v>1.1947330857108421E-2</c:v>
                </c:pt>
                <c:pt idx="1721">
                  <c:v>-1.212954998538964E-2</c:v>
                </c:pt>
                <c:pt idx="1722">
                  <c:v>1.2318202510247804E-2</c:v>
                </c:pt>
                <c:pt idx="1723">
                  <c:v>1.7799290135456326E-2</c:v>
                </c:pt>
                <c:pt idx="1724">
                  <c:v>2.2047047614283739E-2</c:v>
                </c:pt>
                <c:pt idx="1725">
                  <c:v>1.9460194209323066E-2</c:v>
                </c:pt>
                <c:pt idx="1726">
                  <c:v>-2.8771525419761372E-4</c:v>
                </c:pt>
                <c:pt idx="1727">
                  <c:v>1.169988935280084E-2</c:v>
                </c:pt>
                <c:pt idx="1728">
                  <c:v>-1.3997946768060799E-3</c:v>
                </c:pt>
                <c:pt idx="1729">
                  <c:v>7.6518553722846111E-3</c:v>
                </c:pt>
                <c:pt idx="1730">
                  <c:v>-9.9785322079657575E-3</c:v>
                </c:pt>
                <c:pt idx="1731">
                  <c:v>1.3610335244711435E-2</c:v>
                </c:pt>
                <c:pt idx="1732">
                  <c:v>1.1648051306502934E-2</c:v>
                </c:pt>
                <c:pt idx="1733">
                  <c:v>-4.7919257499330088E-3</c:v>
                </c:pt>
                <c:pt idx="1734">
                  <c:v>-1.1563829546962895E-2</c:v>
                </c:pt>
                <c:pt idx="1735">
                  <c:v>3.946442432455022E-3</c:v>
                </c:pt>
                <c:pt idx="1736">
                  <c:v>-6.7925628806377956E-3</c:v>
                </c:pt>
                <c:pt idx="1737">
                  <c:v>5.6359306656281159E-3</c:v>
                </c:pt>
                <c:pt idx="1738">
                  <c:v>1.6161668211777579E-2</c:v>
                </c:pt>
                <c:pt idx="1739">
                  <c:v>-1.5844183020426242E-3</c:v>
                </c:pt>
                <c:pt idx="1740">
                  <c:v>2.3969793877932468E-3</c:v>
                </c:pt>
                <c:pt idx="1741">
                  <c:v>-4.595548682682E-3</c:v>
                </c:pt>
                <c:pt idx="1742">
                  <c:v>1.1271187094962457E-2</c:v>
                </c:pt>
                <c:pt idx="1743">
                  <c:v>1.7911668658321851E-3</c:v>
                </c:pt>
                <c:pt idx="1744">
                  <c:v>-6.2415719601702007E-4</c:v>
                </c:pt>
                <c:pt idx="1745">
                  <c:v>8.8362749967960258E-3</c:v>
                </c:pt>
                <c:pt idx="1746">
                  <c:v>-1.9356376039518361E-3</c:v>
                </c:pt>
                <c:pt idx="1747">
                  <c:v>2.7871480483804682E-3</c:v>
                </c:pt>
                <c:pt idx="1748">
                  <c:v>-7.9492017016679073E-3</c:v>
                </c:pt>
                <c:pt idx="1749">
                  <c:v>-1.2851078769481673E-3</c:v>
                </c:pt>
                <c:pt idx="1750">
                  <c:v>-1.2649973763065689E-3</c:v>
                </c:pt>
                <c:pt idx="1751">
                  <c:v>-4.359259052920215E-3</c:v>
                </c:pt>
                <c:pt idx="1752">
                  <c:v>1.2921249168390426E-2</c:v>
                </c:pt>
                <c:pt idx="1753">
                  <c:v>1.7727952516315782E-3</c:v>
                </c:pt>
                <c:pt idx="1754">
                  <c:v>5.7576545927631216E-3</c:v>
                </c:pt>
                <c:pt idx="1755">
                  <c:v>-3.5111184130532224E-3</c:v>
                </c:pt>
                <c:pt idx="1756">
                  <c:v>-3.9062789887751919E-3</c:v>
                </c:pt>
                <c:pt idx="1757">
                  <c:v>-2.0730928306164458E-3</c:v>
                </c:pt>
                <c:pt idx="1758">
                  <c:v>7.4581125077751158E-4</c:v>
                </c:pt>
                <c:pt idx="1759">
                  <c:v>3.5365890511500114E-3</c:v>
                </c:pt>
                <c:pt idx="1760">
                  <c:v>8.722528796554975E-3</c:v>
                </c:pt>
                <c:pt idx="1761">
                  <c:v>-2.2273804296427347E-3</c:v>
                </c:pt>
                <c:pt idx="1762">
                  <c:v>1.3415471654931691E-3</c:v>
                </c:pt>
                <c:pt idx="1763">
                  <c:v>6.4388454434799848E-3</c:v>
                </c:pt>
                <c:pt idx="1764">
                  <c:v>-1.4754827518302803E-2</c:v>
                </c:pt>
                <c:pt idx="1765">
                  <c:v>7.0825951370959645E-3</c:v>
                </c:pt>
                <c:pt idx="1766">
                  <c:v>5.7098429747956345E-3</c:v>
                </c:pt>
                <c:pt idx="1767">
                  <c:v>1.484740366919916E-2</c:v>
                </c:pt>
                <c:pt idx="1768">
                  <c:v>5.4918627962682954E-3</c:v>
                </c:pt>
                <c:pt idx="1769">
                  <c:v>-6.5547511022420466E-3</c:v>
                </c:pt>
                <c:pt idx="1770">
                  <c:v>4.1578845079120086E-4</c:v>
                </c:pt>
                <c:pt idx="1771">
                  <c:v>2.2756418737981273E-3</c:v>
                </c:pt>
                <c:pt idx="1772">
                  <c:v>-3.7534512393423963E-3</c:v>
                </c:pt>
                <c:pt idx="1773">
                  <c:v>-7.1900279590226658E-3</c:v>
                </c:pt>
                <c:pt idx="1774">
                  <c:v>8.1363794864990589E-3</c:v>
                </c:pt>
                <c:pt idx="1775">
                  <c:v>1.3935625541625061E-2</c:v>
                </c:pt>
                <c:pt idx="1776">
                  <c:v>3.1672312498182348E-4</c:v>
                </c:pt>
                <c:pt idx="1777">
                  <c:v>-3.010611485199704E-3</c:v>
                </c:pt>
                <c:pt idx="1778">
                  <c:v>3.6158387557001116E-3</c:v>
                </c:pt>
                <c:pt idx="1779">
                  <c:v>-1.4888336862692018E-3</c:v>
                </c:pt>
                <c:pt idx="1780">
                  <c:v>-2.5677883530241332E-2</c:v>
                </c:pt>
                <c:pt idx="1781">
                  <c:v>9.7606258994253486E-3</c:v>
                </c:pt>
                <c:pt idx="1782">
                  <c:v>-1.9311475283558196E-2</c:v>
                </c:pt>
                <c:pt idx="1783">
                  <c:v>1.6051767564970926E-2</c:v>
                </c:pt>
                <c:pt idx="1784">
                  <c:v>1.3898223705407727E-2</c:v>
                </c:pt>
                <c:pt idx="1785">
                  <c:v>1.0087690073419982E-3</c:v>
                </c:pt>
                <c:pt idx="1786">
                  <c:v>1.0853322136239154E-2</c:v>
                </c:pt>
                <c:pt idx="1787">
                  <c:v>3.8974951931108172E-3</c:v>
                </c:pt>
                <c:pt idx="1788">
                  <c:v>7.399348420911331E-3</c:v>
                </c:pt>
                <c:pt idx="1789">
                  <c:v>-1.1135251397642865E-3</c:v>
                </c:pt>
                <c:pt idx="1790">
                  <c:v>-3.4518476461463539E-4</c:v>
                </c:pt>
                <c:pt idx="1791">
                  <c:v>1.6624551634595573E-3</c:v>
                </c:pt>
                <c:pt idx="1792">
                  <c:v>4.7110330333600819E-3</c:v>
                </c:pt>
                <c:pt idx="1793">
                  <c:v>-5.6927235880502856E-4</c:v>
                </c:pt>
                <c:pt idx="1794">
                  <c:v>-3.2040206881586529E-4</c:v>
                </c:pt>
                <c:pt idx="1795">
                  <c:v>-4.4158355201839583E-3</c:v>
                </c:pt>
                <c:pt idx="1796">
                  <c:v>-1.8548967043160705E-3</c:v>
                </c:pt>
                <c:pt idx="1797">
                  <c:v>-7.7328394740282134E-3</c:v>
                </c:pt>
                <c:pt idx="1798">
                  <c:v>1.2563180704243354E-3</c:v>
                </c:pt>
                <c:pt idx="1799">
                  <c:v>1.135161390742476E-2</c:v>
                </c:pt>
                <c:pt idx="1800">
                  <c:v>-2.4478807586572428E-2</c:v>
                </c:pt>
                <c:pt idx="1801">
                  <c:v>-4.7502142880968927E-3</c:v>
                </c:pt>
                <c:pt idx="1802">
                  <c:v>2.3790763504846227E-2</c:v>
                </c:pt>
                <c:pt idx="1803">
                  <c:v>-8.0808516155286766E-3</c:v>
                </c:pt>
                <c:pt idx="1804">
                  <c:v>-1.306622177935435E-2</c:v>
                </c:pt>
                <c:pt idx="1805">
                  <c:v>-1.3417213929057419E-2</c:v>
                </c:pt>
                <c:pt idx="1806">
                  <c:v>1.9495968009665243E-2</c:v>
                </c:pt>
                <c:pt idx="1807">
                  <c:v>-5.3592308355140421E-3</c:v>
                </c:pt>
                <c:pt idx="1808">
                  <c:v>1.4154642106283193E-2</c:v>
                </c:pt>
                <c:pt idx="1809">
                  <c:v>6.0303135529870978E-3</c:v>
                </c:pt>
                <c:pt idx="1810">
                  <c:v>1.0395486927207606E-2</c:v>
                </c:pt>
                <c:pt idx="1811">
                  <c:v>1.0153984958508108E-3</c:v>
                </c:pt>
                <c:pt idx="1812">
                  <c:v>6.4919211705587402E-3</c:v>
                </c:pt>
                <c:pt idx="1813">
                  <c:v>-1.5696836164344641E-3</c:v>
                </c:pt>
                <c:pt idx="1814">
                  <c:v>2.8793820673972651E-3</c:v>
                </c:pt>
                <c:pt idx="1815">
                  <c:v>-1.4760539257248604E-2</c:v>
                </c:pt>
                <c:pt idx="1816">
                  <c:v>-6.0270390286341435E-4</c:v>
                </c:pt>
                <c:pt idx="1817">
                  <c:v>7.0251180167995881E-3</c:v>
                </c:pt>
                <c:pt idx="1818">
                  <c:v>-7.6308540925305174E-3</c:v>
                </c:pt>
                <c:pt idx="1819">
                  <c:v>-5.4673360296464872E-3</c:v>
                </c:pt>
                <c:pt idx="1820">
                  <c:v>5.2402658584438586E-3</c:v>
                </c:pt>
                <c:pt idx="1821">
                  <c:v>1.6631202466639381E-2</c:v>
                </c:pt>
                <c:pt idx="1822">
                  <c:v>-8.680126420032413E-4</c:v>
                </c:pt>
                <c:pt idx="1823">
                  <c:v>-3.1578329179420971E-3</c:v>
                </c:pt>
                <c:pt idx="1824">
                  <c:v>3.6224991025748388E-3</c:v>
                </c:pt>
                <c:pt idx="1825">
                  <c:v>1.1825201620305743E-2</c:v>
                </c:pt>
                <c:pt idx="1826">
                  <c:v>1.4438226437851883E-2</c:v>
                </c:pt>
                <c:pt idx="1827">
                  <c:v>-9.7353082477806021E-4</c:v>
                </c:pt>
                <c:pt idx="1828">
                  <c:v>1.4752328426630493E-3</c:v>
                </c:pt>
                <c:pt idx="1829">
                  <c:v>4.2206329015823723E-3</c:v>
                </c:pt>
                <c:pt idx="1830">
                  <c:v>7.719934394265918E-3</c:v>
                </c:pt>
                <c:pt idx="1831">
                  <c:v>-1.9607901526719291E-4</c:v>
                </c:pt>
                <c:pt idx="1832">
                  <c:v>3.2944869607460926E-3</c:v>
                </c:pt>
                <c:pt idx="1833">
                  <c:v>-4.087726848308393E-3</c:v>
                </c:pt>
                <c:pt idx="1834">
                  <c:v>1.1094190616755416E-2</c:v>
                </c:pt>
                <c:pt idx="1835">
                  <c:v>3.6088195628949035E-3</c:v>
                </c:pt>
                <c:pt idx="1836">
                  <c:v>-5.3065600420238931E-3</c:v>
                </c:pt>
                <c:pt idx="1837">
                  <c:v>-6.8023199588167355E-3</c:v>
                </c:pt>
                <c:pt idx="1838">
                  <c:v>9.3060556015462596E-3</c:v>
                </c:pt>
                <c:pt idx="1839">
                  <c:v>-9.2106576185553499E-3</c:v>
                </c:pt>
                <c:pt idx="1840">
                  <c:v>1.0928696685007885E-2</c:v>
                </c:pt>
                <c:pt idx="1841">
                  <c:v>1.7822708499935351E-3</c:v>
                </c:pt>
                <c:pt idx="1842">
                  <c:v>-2.1489580593685712E-4</c:v>
                </c:pt>
                <c:pt idx="1843">
                  <c:v>-8.4553990193023522E-4</c:v>
                </c:pt>
                <c:pt idx="1844">
                  <c:v>6.7628067187513932E-3</c:v>
                </c:pt>
                <c:pt idx="1845">
                  <c:v>-7.1947067064797553E-3</c:v>
                </c:pt>
                <c:pt idx="1846">
                  <c:v>2.7480906574836577E-3</c:v>
                </c:pt>
                <c:pt idx="1847">
                  <c:v>-6.6783376086253917E-3</c:v>
                </c:pt>
                <c:pt idx="1848">
                  <c:v>7.0346388186786051E-4</c:v>
                </c:pt>
                <c:pt idx="1849">
                  <c:v>8.1654563605852541E-3</c:v>
                </c:pt>
                <c:pt idx="1850">
                  <c:v>7.3733417437365847E-3</c:v>
                </c:pt>
                <c:pt idx="1851">
                  <c:v>-1.0435647350873364E-2</c:v>
                </c:pt>
                <c:pt idx="1852">
                  <c:v>-8.6739127724210045E-3</c:v>
                </c:pt>
                <c:pt idx="1853">
                  <c:v>-2.1449400760569021E-2</c:v>
                </c:pt>
                <c:pt idx="1854">
                  <c:v>1.2173141422493381E-2</c:v>
                </c:pt>
                <c:pt idx="1855">
                  <c:v>1.4917956960486296E-2</c:v>
                </c:pt>
                <c:pt idx="1856">
                  <c:v>-2.5300522903444855E-3</c:v>
                </c:pt>
                <c:pt idx="1857">
                  <c:v>-8.5172929745047903E-3</c:v>
                </c:pt>
                <c:pt idx="1858">
                  <c:v>-2.9434113736307027E-3</c:v>
                </c:pt>
                <c:pt idx="1859">
                  <c:v>1.0554741656874688E-2</c:v>
                </c:pt>
                <c:pt idx="1860">
                  <c:v>-7.8388070271756321E-4</c:v>
                </c:pt>
                <c:pt idx="1861">
                  <c:v>9.9112923336799191E-3</c:v>
                </c:pt>
                <c:pt idx="1862">
                  <c:v>-2.1252838099213461E-3</c:v>
                </c:pt>
                <c:pt idx="1863">
                  <c:v>1.8768164358765817E-3</c:v>
                </c:pt>
                <c:pt idx="1864">
                  <c:v>1.1653146759921023E-3</c:v>
                </c:pt>
                <c:pt idx="1865">
                  <c:v>7.6888177952220418E-4</c:v>
                </c:pt>
                <c:pt idx="1866">
                  <c:v>-4.9233347068676351E-4</c:v>
                </c:pt>
                <c:pt idx="1867">
                  <c:v>1.4469348087047004E-3</c:v>
                </c:pt>
                <c:pt idx="1868">
                  <c:v>-3.6287032155552183E-3</c:v>
                </c:pt>
                <c:pt idx="1869">
                  <c:v>8.8340956948755756E-3</c:v>
                </c:pt>
                <c:pt idx="1870">
                  <c:v>-7.9673866007087531E-4</c:v>
                </c:pt>
                <c:pt idx="1871">
                  <c:v>1.7502484230518222E-4</c:v>
                </c:pt>
                <c:pt idx="1872">
                  <c:v>-1.8238673341089576E-3</c:v>
                </c:pt>
                <c:pt idx="1873">
                  <c:v>4.6522429896997501E-3</c:v>
                </c:pt>
                <c:pt idx="1874">
                  <c:v>1.9484345220243803E-3</c:v>
                </c:pt>
                <c:pt idx="1875">
                  <c:v>1.8152018879836768E-3</c:v>
                </c:pt>
                <c:pt idx="1876">
                  <c:v>-2.0116936411515465E-3</c:v>
                </c:pt>
                <c:pt idx="1877">
                  <c:v>-5.3901247449975615E-3</c:v>
                </c:pt>
                <c:pt idx="1878">
                  <c:v>-4.3571558468549667E-4</c:v>
                </c:pt>
                <c:pt idx="1879">
                  <c:v>-1.312446878817667E-2</c:v>
                </c:pt>
                <c:pt idx="1880">
                  <c:v>1.4002290023774082E-2</c:v>
                </c:pt>
                <c:pt idx="1881">
                  <c:v>5.124491820929329E-3</c:v>
                </c:pt>
                <c:pt idx="1882">
                  <c:v>-1.0832831887212014E-3</c:v>
                </c:pt>
                <c:pt idx="1883">
                  <c:v>5.8112495772011021E-3</c:v>
                </c:pt>
                <c:pt idx="1884">
                  <c:v>3.3305973342585356E-3</c:v>
                </c:pt>
                <c:pt idx="1885">
                  <c:v>2.3149642695309866E-3</c:v>
                </c:pt>
                <c:pt idx="1886">
                  <c:v>2.7733633166264265E-4</c:v>
                </c:pt>
                <c:pt idx="1887">
                  <c:v>1.3281595738364944E-3</c:v>
                </c:pt>
                <c:pt idx="1888">
                  <c:v>5.2216267597439527E-3</c:v>
                </c:pt>
                <c:pt idx="1889">
                  <c:v>7.5000818165310811E-3</c:v>
                </c:pt>
                <c:pt idx="1890">
                  <c:v>-2.0218561315083856E-3</c:v>
                </c:pt>
                <c:pt idx="1891">
                  <c:v>3.3589753677873658E-3</c:v>
                </c:pt>
                <c:pt idx="1892">
                  <c:v>-8.5610250271651797E-3</c:v>
                </c:pt>
                <c:pt idx="1893">
                  <c:v>1.1277947932318016E-2</c:v>
                </c:pt>
                <c:pt idx="1894">
                  <c:v>3.4511743023832998E-3</c:v>
                </c:pt>
                <c:pt idx="1895">
                  <c:v>-3.5168126869238973E-3</c:v>
                </c:pt>
                <c:pt idx="1896">
                  <c:v>1.1649346324467205E-3</c:v>
                </c:pt>
                <c:pt idx="1897">
                  <c:v>-3.2622409610993577E-3</c:v>
                </c:pt>
                <c:pt idx="1898">
                  <c:v>-7.5388542328501101E-3</c:v>
                </c:pt>
                <c:pt idx="1899">
                  <c:v>-1.586951245721353E-2</c:v>
                </c:pt>
                <c:pt idx="1900">
                  <c:v>1.5162609622647897E-2</c:v>
                </c:pt>
                <c:pt idx="1901">
                  <c:v>8.2418198021151443E-3</c:v>
                </c:pt>
                <c:pt idx="1902">
                  <c:v>2.0166699441767967E-3</c:v>
                </c:pt>
                <c:pt idx="1903">
                  <c:v>1.014545211492884E-2</c:v>
                </c:pt>
                <c:pt idx="1904">
                  <c:v>2.3821999476614751E-3</c:v>
                </c:pt>
                <c:pt idx="1905">
                  <c:v>-4.7124448632898793E-3</c:v>
                </c:pt>
                <c:pt idx="1906">
                  <c:v>-1.8626183295166954E-4</c:v>
                </c:pt>
                <c:pt idx="1907">
                  <c:v>4.206152837713798E-3</c:v>
                </c:pt>
                <c:pt idx="1908">
                  <c:v>-5.4060478892530633E-3</c:v>
                </c:pt>
                <c:pt idx="1909">
                  <c:v>-1.8428057569328683E-3</c:v>
                </c:pt>
                <c:pt idx="1910">
                  <c:v>8.2034265265606126E-3</c:v>
                </c:pt>
                <c:pt idx="1911">
                  <c:v>-4.6323878805770114E-3</c:v>
                </c:pt>
                <c:pt idx="1912">
                  <c:v>6.0054469486969806E-3</c:v>
                </c:pt>
                <c:pt idx="1913">
                  <c:v>1.6752662698570698E-3</c:v>
                </c:pt>
                <c:pt idx="1914">
                  <c:v>-9.3990830227337564E-4</c:v>
                </c:pt>
                <c:pt idx="1915">
                  <c:v>9.9267925653830232E-4</c:v>
                </c:pt>
                <c:pt idx="1916">
                  <c:v>1.2757437313348544E-3</c:v>
                </c:pt>
                <c:pt idx="1917">
                  <c:v>4.1463803100489855E-3</c:v>
                </c:pt>
                <c:pt idx="1918">
                  <c:v>1.6073066838750011E-3</c:v>
                </c:pt>
                <c:pt idx="1919">
                  <c:v>2.6208507162040211E-3</c:v>
                </c:pt>
                <c:pt idx="1920">
                  <c:v>-7.0606988567043106E-3</c:v>
                </c:pt>
                <c:pt idx="1921">
                  <c:v>-1.07484706124034E-2</c:v>
                </c:pt>
                <c:pt idx="1922">
                  <c:v>1.2566921972665031E-3</c:v>
                </c:pt>
                <c:pt idx="1923">
                  <c:v>8.1415676126029499E-3</c:v>
                </c:pt>
                <c:pt idx="1924">
                  <c:v>8.5237903006876517E-3</c:v>
                </c:pt>
                <c:pt idx="1925">
                  <c:v>1.4957362316099321E-3</c:v>
                </c:pt>
                <c:pt idx="1926">
                  <c:v>2.2201182383430923E-3</c:v>
                </c:pt>
                <c:pt idx="1927">
                  <c:v>-5.8249187297845159E-3</c:v>
                </c:pt>
                <c:pt idx="1928">
                  <c:v>8.8076324384788341E-3</c:v>
                </c:pt>
                <c:pt idx="1929">
                  <c:v>4.3065708726787218E-3</c:v>
                </c:pt>
                <c:pt idx="1930">
                  <c:v>-1.3491159774211353E-3</c:v>
                </c:pt>
                <c:pt idx="1931">
                  <c:v>3.116886326565308E-4</c:v>
                </c:pt>
                <c:pt idx="1932">
                  <c:v>2.8426382860314088E-3</c:v>
                </c:pt>
                <c:pt idx="1933">
                  <c:v>-3.3503100864445398E-4</c:v>
                </c:pt>
                <c:pt idx="1934">
                  <c:v>-3.3955744885003224E-3</c:v>
                </c:pt>
                <c:pt idx="1935">
                  <c:v>-1.3185667536479667E-3</c:v>
                </c:pt>
                <c:pt idx="1936">
                  <c:v>-4.6056086437710432E-3</c:v>
                </c:pt>
                <c:pt idx="1937">
                  <c:v>-7.7225787532391029E-3</c:v>
                </c:pt>
                <c:pt idx="1938">
                  <c:v>2.2764875414221755E-3</c:v>
                </c:pt>
                <c:pt idx="1939">
                  <c:v>-5.7466383323524096E-3</c:v>
                </c:pt>
                <c:pt idx="1940">
                  <c:v>8.4739968383047877E-3</c:v>
                </c:pt>
                <c:pt idx="1941">
                  <c:v>-1.5511403792996573E-3</c:v>
                </c:pt>
                <c:pt idx="1942">
                  <c:v>-9.1108725342274668E-3</c:v>
                </c:pt>
                <c:pt idx="1943">
                  <c:v>-1.6977311030999174E-2</c:v>
                </c:pt>
                <c:pt idx="1944">
                  <c:v>-8.123585023045493E-4</c:v>
                </c:pt>
                <c:pt idx="1945">
                  <c:v>9.5196113540423725E-3</c:v>
                </c:pt>
                <c:pt idx="1946">
                  <c:v>1.2134715613094727E-2</c:v>
                </c:pt>
                <c:pt idx="1947">
                  <c:v>1.4610090468422381E-3</c:v>
                </c:pt>
                <c:pt idx="1948">
                  <c:v>-2.77638257954879E-3</c:v>
                </c:pt>
                <c:pt idx="1949">
                  <c:v>-2.0364110451886901E-2</c:v>
                </c:pt>
                <c:pt idx="1950">
                  <c:v>1.5691841906145269E-3</c:v>
                </c:pt>
                <c:pt idx="1951">
                  <c:v>-1.1909714153697473E-2</c:v>
                </c:pt>
                <c:pt idx="1952">
                  <c:v>1.149147763034873E-2</c:v>
                </c:pt>
                <c:pt idx="1953">
                  <c:v>-1.2985898108245698E-2</c:v>
                </c:pt>
                <c:pt idx="1954">
                  <c:v>1.05245146822565E-2</c:v>
                </c:pt>
                <c:pt idx="1955">
                  <c:v>4.1027928899926586E-3</c:v>
                </c:pt>
                <c:pt idx="1956">
                  <c:v>8.2982806701344565E-3</c:v>
                </c:pt>
                <c:pt idx="1957">
                  <c:v>-1.9137231230365412E-3</c:v>
                </c:pt>
                <c:pt idx="1958">
                  <c:v>-6.8657639971078602E-3</c:v>
                </c:pt>
                <c:pt idx="1959">
                  <c:v>-2.4167805444361692E-3</c:v>
                </c:pt>
                <c:pt idx="1960">
                  <c:v>3.0225146348720248E-3</c:v>
                </c:pt>
                <c:pt idx="1961">
                  <c:v>1.7063101958684029E-2</c:v>
                </c:pt>
                <c:pt idx="1962">
                  <c:v>7.4602102503434822E-3</c:v>
                </c:pt>
                <c:pt idx="1963">
                  <c:v>3.3747696131501371E-3</c:v>
                </c:pt>
                <c:pt idx="1964">
                  <c:v>7.3933395791649292E-3</c:v>
                </c:pt>
                <c:pt idx="1965">
                  <c:v>3.6640296724934343E-3</c:v>
                </c:pt>
                <c:pt idx="1966">
                  <c:v>2.9958719050032136E-3</c:v>
                </c:pt>
                <c:pt idx="1967">
                  <c:v>-1.0725536686606051E-3</c:v>
                </c:pt>
                <c:pt idx="1968">
                  <c:v>4.7481965423492745E-3</c:v>
                </c:pt>
                <c:pt idx="1969">
                  <c:v>1.8197953426701248E-3</c:v>
                </c:pt>
                <c:pt idx="1970">
                  <c:v>-5.0515680070537519E-3</c:v>
                </c:pt>
                <c:pt idx="1971">
                  <c:v>9.8292815553919968E-3</c:v>
                </c:pt>
                <c:pt idx="1972">
                  <c:v>1.9493347326936345E-3</c:v>
                </c:pt>
                <c:pt idx="1973">
                  <c:v>1.8000771294897399E-3</c:v>
                </c:pt>
                <c:pt idx="1974">
                  <c:v>3.6803629837132653E-3</c:v>
                </c:pt>
                <c:pt idx="1975">
                  <c:v>6.4612792228316554E-3</c:v>
                </c:pt>
                <c:pt idx="1976">
                  <c:v>4.1819424954505757E-3</c:v>
                </c:pt>
                <c:pt idx="1977">
                  <c:v>3.7327995324342384E-3</c:v>
                </c:pt>
                <c:pt idx="1978">
                  <c:v>8.8778787807103376E-4</c:v>
                </c:pt>
                <c:pt idx="1979">
                  <c:v>-3.4987758295380524E-3</c:v>
                </c:pt>
                <c:pt idx="1980">
                  <c:v>-8.2258233818900666E-3</c:v>
                </c:pt>
                <c:pt idx="1981">
                  <c:v>5.5094013215523032E-4</c:v>
                </c:pt>
                <c:pt idx="1982">
                  <c:v>7.2226559988012827E-3</c:v>
                </c:pt>
                <c:pt idx="1983">
                  <c:v>-1.0739827017251226E-5</c:v>
                </c:pt>
                <c:pt idx="1984">
                  <c:v>3.8652297244640508E-3</c:v>
                </c:pt>
                <c:pt idx="1985">
                  <c:v>-2.6016252749387022E-3</c:v>
                </c:pt>
                <c:pt idx="1986">
                  <c:v>3.3847801751910977E-3</c:v>
                </c:pt>
                <c:pt idx="1987">
                  <c:v>-1.3986655327519611E-3</c:v>
                </c:pt>
                <c:pt idx="1988">
                  <c:v>-3.1971366560567273E-3</c:v>
                </c:pt>
                <c:pt idx="1989">
                  <c:v>1.6571329331085936E-3</c:v>
                </c:pt>
                <c:pt idx="1990">
                  <c:v>2.2938507158203098E-3</c:v>
                </c:pt>
                <c:pt idx="1991">
                  <c:v>-2.272482269045515E-2</c:v>
                </c:pt>
                <c:pt idx="1992">
                  <c:v>1.3200199680403641E-2</c:v>
                </c:pt>
                <c:pt idx="1993">
                  <c:v>-1.8961310433288237E-2</c:v>
                </c:pt>
                <c:pt idx="1994">
                  <c:v>-1.1815187431574243E-2</c:v>
                </c:pt>
                <c:pt idx="1995">
                  <c:v>1.419443622179649E-2</c:v>
                </c:pt>
                <c:pt idx="1996">
                  <c:v>-8.4485637569729297E-3</c:v>
                </c:pt>
                <c:pt idx="1997">
                  <c:v>1.1730872556229054E-2</c:v>
                </c:pt>
                <c:pt idx="1998">
                  <c:v>2.0707080346617293E-2</c:v>
                </c:pt>
                <c:pt idx="1999">
                  <c:v>3.085285325652012E-3</c:v>
                </c:pt>
                <c:pt idx="2000">
                  <c:v>-7.1810802495658249E-3</c:v>
                </c:pt>
                <c:pt idx="2001">
                  <c:v>9.5490735065036029E-3</c:v>
                </c:pt>
                <c:pt idx="2002">
                  <c:v>-9.1361676769785138E-3</c:v>
                </c:pt>
                <c:pt idx="2003">
                  <c:v>-7.4706775571067108E-3</c:v>
                </c:pt>
                <c:pt idx="2004">
                  <c:v>1.6348464650095335E-2</c:v>
                </c:pt>
                <c:pt idx="2005">
                  <c:v>-8.7434154257874739E-3</c:v>
                </c:pt>
                <c:pt idx="2006">
                  <c:v>-1.0287680603349307E-2</c:v>
                </c:pt>
                <c:pt idx="2007">
                  <c:v>-1.138805781013809E-2</c:v>
                </c:pt>
                <c:pt idx="2008">
                  <c:v>1.7777934344517198E-2</c:v>
                </c:pt>
                <c:pt idx="2009">
                  <c:v>1.0180197409808559E-2</c:v>
                </c:pt>
                <c:pt idx="2010">
                  <c:v>6.2236998213164056E-3</c:v>
                </c:pt>
                <c:pt idx="2011">
                  <c:v>1.3838935174919055E-2</c:v>
                </c:pt>
                <c:pt idx="2012">
                  <c:v>-1.0101546921743602E-3</c:v>
                </c:pt>
                <c:pt idx="2013">
                  <c:v>1.4018951523843328E-3</c:v>
                </c:pt>
                <c:pt idx="2014">
                  <c:v>-2.98975577681162E-3</c:v>
                </c:pt>
                <c:pt idx="2015">
                  <c:v>-2.6261797700484891E-3</c:v>
                </c:pt>
                <c:pt idx="2016">
                  <c:v>6.3740525700177637E-3</c:v>
                </c:pt>
                <c:pt idx="2017">
                  <c:v>-6.2962205473344015E-4</c:v>
                </c:pt>
                <c:pt idx="2018">
                  <c:v>-1.939275780397846E-2</c:v>
                </c:pt>
                <c:pt idx="2019">
                  <c:v>-9.6376892315976558E-4</c:v>
                </c:pt>
                <c:pt idx="2020">
                  <c:v>-4.0502168396401696E-3</c:v>
                </c:pt>
                <c:pt idx="2021">
                  <c:v>-1.4410312334581993E-3</c:v>
                </c:pt>
                <c:pt idx="2022">
                  <c:v>9.1599846353781697E-3</c:v>
                </c:pt>
                <c:pt idx="2023">
                  <c:v>2.8177545625090519E-3</c:v>
                </c:pt>
                <c:pt idx="2024">
                  <c:v>-1.4243615391184712E-2</c:v>
                </c:pt>
                <c:pt idx="2025">
                  <c:v>8.1998037709479234E-4</c:v>
                </c:pt>
                <c:pt idx="2026">
                  <c:v>-1.8387945826690011E-2</c:v>
                </c:pt>
                <c:pt idx="2027">
                  <c:v>-9.6895417255575614E-3</c:v>
                </c:pt>
                <c:pt idx="2028">
                  <c:v>-1.1037378679380039E-2</c:v>
                </c:pt>
                <c:pt idx="2029">
                  <c:v>-1.8914821855944227E-2</c:v>
                </c:pt>
                <c:pt idx="2030">
                  <c:v>2.7717390786442244E-3</c:v>
                </c:pt>
                <c:pt idx="2031">
                  <c:v>-1.2171906366504458E-2</c:v>
                </c:pt>
                <c:pt idx="2032">
                  <c:v>-1.4966357259136535E-3</c:v>
                </c:pt>
                <c:pt idx="2033">
                  <c:v>-5.3840887215196812E-3</c:v>
                </c:pt>
                <c:pt idx="2034">
                  <c:v>2.4347646878742711E-2</c:v>
                </c:pt>
                <c:pt idx="2035">
                  <c:v>1.8885951724263342E-2</c:v>
                </c:pt>
                <c:pt idx="2036">
                  <c:v>6.8630034742803115E-3</c:v>
                </c:pt>
                <c:pt idx="2037">
                  <c:v>9.4225155024526483E-3</c:v>
                </c:pt>
                <c:pt idx="2038">
                  <c:v>-2.4391082205822267E-2</c:v>
                </c:pt>
                <c:pt idx="2039">
                  <c:v>5.1569299207267884E-3</c:v>
                </c:pt>
                <c:pt idx="2040">
                  <c:v>-3.7017126418149747E-3</c:v>
                </c:pt>
                <c:pt idx="2041">
                  <c:v>8.401207219892369E-3</c:v>
                </c:pt>
                <c:pt idx="2042">
                  <c:v>1.4517207949908283E-2</c:v>
                </c:pt>
                <c:pt idx="2043">
                  <c:v>-1.811572574253292E-2</c:v>
                </c:pt>
                <c:pt idx="2044">
                  <c:v>-1.8969454254893832E-2</c:v>
                </c:pt>
                <c:pt idx="2045">
                  <c:v>-3.8405967614104164E-3</c:v>
                </c:pt>
                <c:pt idx="2046">
                  <c:v>1.5766721092177367E-2</c:v>
                </c:pt>
                <c:pt idx="2047">
                  <c:v>8.8120788873637893E-4</c:v>
                </c:pt>
                <c:pt idx="2048">
                  <c:v>-2.1173138150420743E-2</c:v>
                </c:pt>
                <c:pt idx="2049">
                  <c:v>-7.1661615239464165E-3</c:v>
                </c:pt>
                <c:pt idx="2050">
                  <c:v>-1.0142945135926271E-2</c:v>
                </c:pt>
                <c:pt idx="2051">
                  <c:v>-1.8412122930996592E-2</c:v>
                </c:pt>
                <c:pt idx="2052">
                  <c:v>1.4956855993373647E-2</c:v>
                </c:pt>
                <c:pt idx="2053">
                  <c:v>2.2372677649946979E-2</c:v>
                </c:pt>
                <c:pt idx="2054">
                  <c:v>-2.442603455093477E-3</c:v>
                </c:pt>
                <c:pt idx="2055">
                  <c:v>-1.5473503503234206E-2</c:v>
                </c:pt>
                <c:pt idx="2056">
                  <c:v>1.8642691654101273E-2</c:v>
                </c:pt>
                <c:pt idx="2057">
                  <c:v>-5.2546665014039685E-3</c:v>
                </c:pt>
                <c:pt idx="2058">
                  <c:v>-7.9340425080459756E-3</c:v>
                </c:pt>
                <c:pt idx="2059">
                  <c:v>-2.9518158213662177E-2</c:v>
                </c:pt>
                <c:pt idx="2060">
                  <c:v>-7.2337536516630932E-3</c:v>
                </c:pt>
                <c:pt idx="2061">
                  <c:v>2.5698248013244992E-2</c:v>
                </c:pt>
                <c:pt idx="2062">
                  <c:v>-4.2918135857344924E-3</c:v>
                </c:pt>
                <c:pt idx="2063">
                  <c:v>-1.2961545136721665E-2</c:v>
                </c:pt>
                <c:pt idx="2064">
                  <c:v>-7.4210026287694127E-3</c:v>
                </c:pt>
                <c:pt idx="2065">
                  <c:v>2.1408574164825594E-2</c:v>
                </c:pt>
                <c:pt idx="2066">
                  <c:v>2.2383761366154643E-2</c:v>
                </c:pt>
                <c:pt idx="2067">
                  <c:v>1.2347817665471444E-2</c:v>
                </c:pt>
                <c:pt idx="2068">
                  <c:v>1.1662294756783563E-2</c:v>
                </c:pt>
                <c:pt idx="2069">
                  <c:v>-4.346602710985348E-4</c:v>
                </c:pt>
                <c:pt idx="2070">
                  <c:v>1.1304113488017936E-2</c:v>
                </c:pt>
                <c:pt idx="2071">
                  <c:v>-1.2272698810703839E-2</c:v>
                </c:pt>
                <c:pt idx="2072">
                  <c:v>1.4343912949824161E-2</c:v>
                </c:pt>
                <c:pt idx="2073">
                  <c:v>5.0661707129123351E-3</c:v>
                </c:pt>
                <c:pt idx="2074">
                  <c:v>7.144955289705001E-3</c:v>
                </c:pt>
                <c:pt idx="2075">
                  <c:v>1.2256547398955531E-2</c:v>
                </c:pt>
                <c:pt idx="2076">
                  <c:v>-6.2937003159203968E-3</c:v>
                </c:pt>
                <c:pt idx="2077">
                  <c:v>-1.5652540700660515E-2</c:v>
                </c:pt>
                <c:pt idx="2078">
                  <c:v>3.41022257764861E-3</c:v>
                </c:pt>
                <c:pt idx="2079">
                  <c:v>8.0909388121189977E-3</c:v>
                </c:pt>
                <c:pt idx="2080">
                  <c:v>-1.2551720903325193E-2</c:v>
                </c:pt>
                <c:pt idx="2081">
                  <c:v>-9.7169166482040312E-3</c:v>
                </c:pt>
                <c:pt idx="2082">
                  <c:v>4.2533857194763077E-3</c:v>
                </c:pt>
                <c:pt idx="2083">
                  <c:v>-2.6510265306263223E-3</c:v>
                </c:pt>
                <c:pt idx="2084">
                  <c:v>-1.6877290104141761E-2</c:v>
                </c:pt>
                <c:pt idx="2085">
                  <c:v>-3.4174477532732104E-3</c:v>
                </c:pt>
                <c:pt idx="2086">
                  <c:v>1.1174577725945054E-2</c:v>
                </c:pt>
                <c:pt idx="2087">
                  <c:v>-1.2144137843715184E-2</c:v>
                </c:pt>
                <c:pt idx="2088">
                  <c:v>-2.0486843342081213E-4</c:v>
                </c:pt>
                <c:pt idx="2089">
                  <c:v>1.6057604463748262E-2</c:v>
                </c:pt>
                <c:pt idx="2090">
                  <c:v>-6.1847515561117667E-4</c:v>
                </c:pt>
                <c:pt idx="2091">
                  <c:v>-1.4752948485390681E-2</c:v>
                </c:pt>
                <c:pt idx="2092">
                  <c:v>-2.7740054230994602E-2</c:v>
                </c:pt>
                <c:pt idx="2093">
                  <c:v>5.6979369782753616E-3</c:v>
                </c:pt>
                <c:pt idx="2094">
                  <c:v>-2.8146308461328349E-2</c:v>
                </c:pt>
                <c:pt idx="2095">
                  <c:v>2.0980469416746654E-3</c:v>
                </c:pt>
                <c:pt idx="2096">
                  <c:v>2.4746900057631895E-2</c:v>
                </c:pt>
                <c:pt idx="2097">
                  <c:v>-3.6284507055393621E-2</c:v>
                </c:pt>
                <c:pt idx="2098">
                  <c:v>5.6752428044901607E-3</c:v>
                </c:pt>
                <c:pt idx="2099">
                  <c:v>4.8371262233403997E-3</c:v>
                </c:pt>
                <c:pt idx="2100">
                  <c:v>2.9862421229954018E-2</c:v>
                </c:pt>
                <c:pt idx="2101">
                  <c:v>-3.5649708681442113E-2</c:v>
                </c:pt>
                <c:pt idx="2102">
                  <c:v>-5.6742247372394148E-3</c:v>
                </c:pt>
                <c:pt idx="2103">
                  <c:v>-3.2037100747885877E-2</c:v>
                </c:pt>
                <c:pt idx="2104">
                  <c:v>2.4578975517831263E-3</c:v>
                </c:pt>
                <c:pt idx="2105">
                  <c:v>-1.6463207456368395E-2</c:v>
                </c:pt>
                <c:pt idx="2106">
                  <c:v>-1.2959646288417926E-3</c:v>
                </c:pt>
                <c:pt idx="2107">
                  <c:v>2.3869695562981876E-2</c:v>
                </c:pt>
                <c:pt idx="2108">
                  <c:v>-3.9464009757386427E-3</c:v>
                </c:pt>
                <c:pt idx="2109">
                  <c:v>2.0169632260973302E-2</c:v>
                </c:pt>
                <c:pt idx="2110">
                  <c:v>-4.0395260780235108E-2</c:v>
                </c:pt>
                <c:pt idx="2111">
                  <c:v>-5.8337819079785297E-3</c:v>
                </c:pt>
                <c:pt idx="2112">
                  <c:v>1.4614167753210672E-4</c:v>
                </c:pt>
                <c:pt idx="2113">
                  <c:v>1.8555040041065358E-2</c:v>
                </c:pt>
                <c:pt idx="2114">
                  <c:v>-8.1207977351368185E-3</c:v>
                </c:pt>
                <c:pt idx="2115">
                  <c:v>9.4507647353317265E-3</c:v>
                </c:pt>
                <c:pt idx="2116">
                  <c:v>1.9883256314870569E-2</c:v>
                </c:pt>
                <c:pt idx="2117">
                  <c:v>2.4742262835075021E-2</c:v>
                </c:pt>
                <c:pt idx="2118">
                  <c:v>-6.2743686107097013E-3</c:v>
                </c:pt>
                <c:pt idx="2119">
                  <c:v>-7.4827687120049792E-3</c:v>
                </c:pt>
                <c:pt idx="2120">
                  <c:v>1.843101810155013E-2</c:v>
                </c:pt>
                <c:pt idx="2121">
                  <c:v>-1.6347313955862829E-2</c:v>
                </c:pt>
                <c:pt idx="2122">
                  <c:v>3.1374008474155733E-3</c:v>
                </c:pt>
                <c:pt idx="2123">
                  <c:v>9.5233931727295631E-3</c:v>
                </c:pt>
                <c:pt idx="2124">
                  <c:v>-1.0793945725281797E-2</c:v>
                </c:pt>
                <c:pt idx="2125">
                  <c:v>-2.3798694174850893E-2</c:v>
                </c:pt>
                <c:pt idx="2126">
                  <c:v>-2.9110303353684187E-2</c:v>
                </c:pt>
                <c:pt idx="2127">
                  <c:v>-3.8768430513214484E-2</c:v>
                </c:pt>
                <c:pt idx="2128">
                  <c:v>-3.7736799208243333E-3</c:v>
                </c:pt>
                <c:pt idx="2129">
                  <c:v>1.4592504923557363E-2</c:v>
                </c:pt>
                <c:pt idx="2130">
                  <c:v>-3.2511951304652419E-2</c:v>
                </c:pt>
                <c:pt idx="2131">
                  <c:v>2.2008655999647317E-3</c:v>
                </c:pt>
                <c:pt idx="2132">
                  <c:v>2.4477242232587744E-2</c:v>
                </c:pt>
                <c:pt idx="2133">
                  <c:v>-1.3015721857629866E-3</c:v>
                </c:pt>
                <c:pt idx="2134">
                  <c:v>9.5322171712330078E-3</c:v>
                </c:pt>
                <c:pt idx="2135">
                  <c:v>3.056329365135714E-2</c:v>
                </c:pt>
                <c:pt idx="2136">
                  <c:v>-2.9730715818870324E-3</c:v>
                </c:pt>
                <c:pt idx="2137">
                  <c:v>-2.0143035925831627E-2</c:v>
                </c:pt>
                <c:pt idx="2138">
                  <c:v>-7.1174548681149222E-4</c:v>
                </c:pt>
                <c:pt idx="2139">
                  <c:v>-8.7592781864540177E-3</c:v>
                </c:pt>
                <c:pt idx="2140">
                  <c:v>1.0553813945970054E-2</c:v>
                </c:pt>
                <c:pt idx="2141">
                  <c:v>1.5841286572499723E-3</c:v>
                </c:pt>
                <c:pt idx="2142">
                  <c:v>3.5731641473012387E-3</c:v>
                </c:pt>
                <c:pt idx="2143">
                  <c:v>1.4964587949473643E-2</c:v>
                </c:pt>
                <c:pt idx="2144">
                  <c:v>-8.30271433769651E-4</c:v>
                </c:pt>
                <c:pt idx="2145">
                  <c:v>-1.1527461378145509E-2</c:v>
                </c:pt>
                <c:pt idx="2146">
                  <c:v>-9.2438787651050406E-3</c:v>
                </c:pt>
                <c:pt idx="2147">
                  <c:v>-4.4569026347574371E-3</c:v>
                </c:pt>
                <c:pt idx="2148">
                  <c:v>-2.9986337749789756E-3</c:v>
                </c:pt>
                <c:pt idx="2149">
                  <c:v>1.9201249280163514E-2</c:v>
                </c:pt>
                <c:pt idx="2150">
                  <c:v>-8.3635714637743386E-3</c:v>
                </c:pt>
                <c:pt idx="2151">
                  <c:v>2.762829144770159E-2</c:v>
                </c:pt>
                <c:pt idx="2152">
                  <c:v>5.8958062097479325E-3</c:v>
                </c:pt>
                <c:pt idx="2153">
                  <c:v>9.8613727534570244E-3</c:v>
                </c:pt>
                <c:pt idx="2154">
                  <c:v>-9.3324668868805232E-3</c:v>
                </c:pt>
                <c:pt idx="2155">
                  <c:v>1.3151670281864793E-3</c:v>
                </c:pt>
                <c:pt idx="2156">
                  <c:v>-1.1543202645984751E-2</c:v>
                </c:pt>
                <c:pt idx="2157">
                  <c:v>2.6156273630364983E-2</c:v>
                </c:pt>
                <c:pt idx="2158">
                  <c:v>1.2133338892619507E-2</c:v>
                </c:pt>
                <c:pt idx="2159">
                  <c:v>1.4207759977735187E-2</c:v>
                </c:pt>
                <c:pt idx="2160">
                  <c:v>-2.8230840667121545E-3</c:v>
                </c:pt>
                <c:pt idx="2161">
                  <c:v>-6.6623956945634395E-3</c:v>
                </c:pt>
                <c:pt idx="2162">
                  <c:v>1.5638477294545136E-2</c:v>
                </c:pt>
                <c:pt idx="2163">
                  <c:v>-7.7734029188527784E-4</c:v>
                </c:pt>
                <c:pt idx="2164">
                  <c:v>-1.625746059894656E-3</c:v>
                </c:pt>
                <c:pt idx="2165">
                  <c:v>-1.2375505279648826E-3</c:v>
                </c:pt>
                <c:pt idx="2166">
                  <c:v>-4.2486929535627983E-3</c:v>
                </c:pt>
                <c:pt idx="2167">
                  <c:v>2.1290637511616219E-2</c:v>
                </c:pt>
                <c:pt idx="2168">
                  <c:v>-7.0547375800882669E-4</c:v>
                </c:pt>
                <c:pt idx="2169">
                  <c:v>1.7322368579518979E-2</c:v>
                </c:pt>
                <c:pt idx="2170">
                  <c:v>3.969542046193552E-3</c:v>
                </c:pt>
                <c:pt idx="2171">
                  <c:v>1.8756795782850742E-3</c:v>
                </c:pt>
                <c:pt idx="2172">
                  <c:v>-7.2377948965506615E-3</c:v>
                </c:pt>
                <c:pt idx="2173">
                  <c:v>2.2695610971087206E-3</c:v>
                </c:pt>
                <c:pt idx="2174">
                  <c:v>-1.2900001162862249E-2</c:v>
                </c:pt>
                <c:pt idx="2175">
                  <c:v>-2.1400064899917109E-2</c:v>
                </c:pt>
                <c:pt idx="2176">
                  <c:v>-2.2378627005720008E-3</c:v>
                </c:pt>
                <c:pt idx="2177">
                  <c:v>2.9161606736994371E-3</c:v>
                </c:pt>
                <c:pt idx="2178">
                  <c:v>1.409160535798133E-2</c:v>
                </c:pt>
                <c:pt idx="2179">
                  <c:v>-3.3688058702417992E-2</c:v>
                </c:pt>
                <c:pt idx="2180">
                  <c:v>-6.6663558766972648E-3</c:v>
                </c:pt>
                <c:pt idx="2181">
                  <c:v>-1.1028155495070784E-2</c:v>
                </c:pt>
                <c:pt idx="2182">
                  <c:v>-7.8170250787470349E-3</c:v>
                </c:pt>
                <c:pt idx="2183">
                  <c:v>2.9962321112515524E-3</c:v>
                </c:pt>
                <c:pt idx="2184">
                  <c:v>-1.073650048472286E-2</c:v>
                </c:pt>
                <c:pt idx="2185">
                  <c:v>-4.0950571468376983E-3</c:v>
                </c:pt>
                <c:pt idx="2186">
                  <c:v>1.8341016450612639E-2</c:v>
                </c:pt>
                <c:pt idx="2187">
                  <c:v>6.6107220151777812E-3</c:v>
                </c:pt>
                <c:pt idx="2188">
                  <c:v>1.5271449619951808E-2</c:v>
                </c:pt>
                <c:pt idx="2189">
                  <c:v>1.0584272812704741E-2</c:v>
                </c:pt>
                <c:pt idx="2190">
                  <c:v>-4.3236613441259661E-2</c:v>
                </c:pt>
                <c:pt idx="2191">
                  <c:v>3.3870122485712317E-3</c:v>
                </c:pt>
                <c:pt idx="2192">
                  <c:v>-1.1317739155963286E-2</c:v>
                </c:pt>
                <c:pt idx="2193">
                  <c:v>-7.1821342089663266E-3</c:v>
                </c:pt>
                <c:pt idx="2194">
                  <c:v>6.8571008576976929E-3</c:v>
                </c:pt>
                <c:pt idx="2195">
                  <c:v>-1.1272103112168563E-2</c:v>
                </c:pt>
                <c:pt idx="2196">
                  <c:v>-1.7116493599189188E-2</c:v>
                </c:pt>
                <c:pt idx="2197">
                  <c:v>-8.4275811355554037E-3</c:v>
                </c:pt>
                <c:pt idx="2198">
                  <c:v>-1.7232619078902858E-2</c:v>
                </c:pt>
                <c:pt idx="2199">
                  <c:v>-1.0340526099595912E-2</c:v>
                </c:pt>
                <c:pt idx="2200">
                  <c:v>-2.1203598092786858E-3</c:v>
                </c:pt>
                <c:pt idx="2201">
                  <c:v>1.9672139926571932E-2</c:v>
                </c:pt>
                <c:pt idx="2202">
                  <c:v>-2.1126437783962775E-2</c:v>
                </c:pt>
                <c:pt idx="2203">
                  <c:v>-1.5066695903807539E-2</c:v>
                </c:pt>
                <c:pt idx="2204">
                  <c:v>2.5883895106448632E-2</c:v>
                </c:pt>
                <c:pt idx="2205">
                  <c:v>3.0583700676563547E-2</c:v>
                </c:pt>
                <c:pt idx="2206">
                  <c:v>-2.0179489300041209E-3</c:v>
                </c:pt>
                <c:pt idx="2207">
                  <c:v>-1.0245080645073255E-2</c:v>
                </c:pt>
                <c:pt idx="2208">
                  <c:v>-2.8003617937660232E-2</c:v>
                </c:pt>
                <c:pt idx="2209">
                  <c:v>-7.4924634881656073E-3</c:v>
                </c:pt>
                <c:pt idx="2210">
                  <c:v>-6.5191758635008744E-3</c:v>
                </c:pt>
                <c:pt idx="2211">
                  <c:v>-3.290773261112745E-3</c:v>
                </c:pt>
                <c:pt idx="2212">
                  <c:v>2.5965642515437787E-2</c:v>
                </c:pt>
                <c:pt idx="2213">
                  <c:v>-2.3662663684481222E-2</c:v>
                </c:pt>
                <c:pt idx="2214">
                  <c:v>2.6480052357156433E-2</c:v>
                </c:pt>
                <c:pt idx="2215">
                  <c:v>1.1427569586305121E-2</c:v>
                </c:pt>
                <c:pt idx="2216">
                  <c:v>-6.6720971976843785E-3</c:v>
                </c:pt>
                <c:pt idx="2217">
                  <c:v>-7.9509097575423317E-3</c:v>
                </c:pt>
                <c:pt idx="2218">
                  <c:v>2.3724819905171671E-2</c:v>
                </c:pt>
                <c:pt idx="2219">
                  <c:v>1.1881976683765219E-2</c:v>
                </c:pt>
                <c:pt idx="2220">
                  <c:v>1.6266654439300789E-2</c:v>
                </c:pt>
                <c:pt idx="2221">
                  <c:v>-7.3877158747779883E-3</c:v>
                </c:pt>
                <c:pt idx="2222">
                  <c:v>-6.0826106625343551E-3</c:v>
                </c:pt>
                <c:pt idx="2223">
                  <c:v>2.4626377956375237E-2</c:v>
                </c:pt>
                <c:pt idx="2224">
                  <c:v>-7.4544043311792147E-3</c:v>
                </c:pt>
                <c:pt idx="2225">
                  <c:v>-4.1012303994402829E-3</c:v>
                </c:pt>
                <c:pt idx="2226">
                  <c:v>-2.5001985049611077E-2</c:v>
                </c:pt>
                <c:pt idx="2227">
                  <c:v>-1.0585992096309428E-2</c:v>
                </c:pt>
                <c:pt idx="2228">
                  <c:v>1.3618724601319783E-2</c:v>
                </c:pt>
                <c:pt idx="2229">
                  <c:v>9.6139819201217034E-3</c:v>
                </c:pt>
                <c:pt idx="2230">
                  <c:v>5.5978926462391734E-3</c:v>
                </c:pt>
                <c:pt idx="2231">
                  <c:v>-2.077788694075303E-2</c:v>
                </c:pt>
                <c:pt idx="2232">
                  <c:v>5.5434484411510256E-2</c:v>
                </c:pt>
                <c:pt idx="2233">
                  <c:v>9.2407469268123762E-3</c:v>
                </c:pt>
                <c:pt idx="2234">
                  <c:v>-8.935777137999628E-3</c:v>
                </c:pt>
                <c:pt idx="2235">
                  <c:v>8.7131164318655814E-3</c:v>
                </c:pt>
                <c:pt idx="2236">
                  <c:v>-8.2520463971864372E-3</c:v>
                </c:pt>
                <c:pt idx="2237">
                  <c:v>-3.0893227171727932E-3</c:v>
                </c:pt>
                <c:pt idx="2238">
                  <c:v>4.7585818331011527E-3</c:v>
                </c:pt>
                <c:pt idx="2239">
                  <c:v>-3.8836888282556391E-3</c:v>
                </c:pt>
                <c:pt idx="2240">
                  <c:v>1.3579988000126371E-2</c:v>
                </c:pt>
                <c:pt idx="2241">
                  <c:v>5.9146892377957344E-3</c:v>
                </c:pt>
                <c:pt idx="2242">
                  <c:v>-2.8304430237173316E-4</c:v>
                </c:pt>
                <c:pt idx="2243">
                  <c:v>-1.5444192968175134E-2</c:v>
                </c:pt>
                <c:pt idx="2244">
                  <c:v>-1.5918651881512012E-3</c:v>
                </c:pt>
                <c:pt idx="2245">
                  <c:v>3.0947872241948074E-2</c:v>
                </c:pt>
                <c:pt idx="2246">
                  <c:v>-8.6763320282130286E-4</c:v>
                </c:pt>
                <c:pt idx="2247">
                  <c:v>-1.1946604421763951E-3</c:v>
                </c:pt>
                <c:pt idx="2248">
                  <c:v>-1.7894212215245852E-2</c:v>
                </c:pt>
                <c:pt idx="2249">
                  <c:v>-1.4399194949753129E-2</c:v>
                </c:pt>
                <c:pt idx="2250">
                  <c:v>-1.8623709121895573E-3</c:v>
                </c:pt>
                <c:pt idx="2251">
                  <c:v>7.521781985068054E-3</c:v>
                </c:pt>
                <c:pt idx="2252">
                  <c:v>-7.3495782592964617E-3</c:v>
                </c:pt>
                <c:pt idx="2253">
                  <c:v>1.4279296273028409E-2</c:v>
                </c:pt>
                <c:pt idx="2254">
                  <c:v>7.2896642501077569E-3</c:v>
                </c:pt>
                <c:pt idx="2255">
                  <c:v>-6.052724638505127E-3</c:v>
                </c:pt>
                <c:pt idx="2256">
                  <c:v>-2.4921674936006652E-2</c:v>
                </c:pt>
                <c:pt idx="2257">
                  <c:v>-1.1137750882371823E-2</c:v>
                </c:pt>
                <c:pt idx="2258">
                  <c:v>-9.0075159217195937E-3</c:v>
                </c:pt>
                <c:pt idx="2259">
                  <c:v>1.0373383411004734E-3</c:v>
                </c:pt>
                <c:pt idx="2260">
                  <c:v>1.4867993746224084E-2</c:v>
                </c:pt>
                <c:pt idx="2261">
                  <c:v>-1.4451699356609957E-2</c:v>
                </c:pt>
                <c:pt idx="2262">
                  <c:v>5.8681023202464717E-3</c:v>
                </c:pt>
                <c:pt idx="2263">
                  <c:v>-4.0496220173182867E-3</c:v>
                </c:pt>
                <c:pt idx="2264">
                  <c:v>-1.2020638245087161E-2</c:v>
                </c:pt>
                <c:pt idx="2265">
                  <c:v>1.7461331486505843E-2</c:v>
                </c:pt>
                <c:pt idx="2266">
                  <c:v>-2.540742405415684E-3</c:v>
                </c:pt>
                <c:pt idx="2267">
                  <c:v>-4.000548769371004E-3</c:v>
                </c:pt>
                <c:pt idx="2268">
                  <c:v>7.5389705415256254E-3</c:v>
                </c:pt>
                <c:pt idx="2269">
                  <c:v>-1.1645528861558858E-2</c:v>
                </c:pt>
                <c:pt idx="2270">
                  <c:v>2.2840780904283906E-2</c:v>
                </c:pt>
                <c:pt idx="2271">
                  <c:v>-7.6763248511576155E-4</c:v>
                </c:pt>
                <c:pt idx="2272">
                  <c:v>6.9782331307640787E-3</c:v>
                </c:pt>
                <c:pt idx="2273">
                  <c:v>1.2849424507239898E-2</c:v>
                </c:pt>
                <c:pt idx="2274">
                  <c:v>3.415906004493673E-3</c:v>
                </c:pt>
                <c:pt idx="2275">
                  <c:v>3.996858359486247E-3</c:v>
                </c:pt>
                <c:pt idx="2276">
                  <c:v>-2.0304911420639987E-3</c:v>
                </c:pt>
                <c:pt idx="2277">
                  <c:v>-1.5562598679347471E-2</c:v>
                </c:pt>
                <c:pt idx="2278">
                  <c:v>-7.6383501022425386E-3</c:v>
                </c:pt>
                <c:pt idx="2279">
                  <c:v>1.8918400847941521E-2</c:v>
                </c:pt>
                <c:pt idx="2280">
                  <c:v>1.188134519338571E-2</c:v>
                </c:pt>
                <c:pt idx="2281">
                  <c:v>-7.1150326956278078E-4</c:v>
                </c:pt>
                <c:pt idx="2282">
                  <c:v>-1.8172494278111275E-4</c:v>
                </c:pt>
                <c:pt idx="2283">
                  <c:v>1.1007853483929608E-2</c:v>
                </c:pt>
                <c:pt idx="2284">
                  <c:v>2.4948409822725891E-3</c:v>
                </c:pt>
                <c:pt idx="2285">
                  <c:v>-1.2968740968034929E-2</c:v>
                </c:pt>
                <c:pt idx="2286">
                  <c:v>1.4642470252690063E-2</c:v>
                </c:pt>
                <c:pt idx="2287">
                  <c:v>1.0452303874717631E-2</c:v>
                </c:pt>
                <c:pt idx="2288">
                  <c:v>1.4699373319951187E-2</c:v>
                </c:pt>
                <c:pt idx="2289">
                  <c:v>-1.0354610892247164E-2</c:v>
                </c:pt>
                <c:pt idx="2290">
                  <c:v>-6.14046293534826E-3</c:v>
                </c:pt>
                <c:pt idx="2291">
                  <c:v>1.2872510628823622E-2</c:v>
                </c:pt>
                <c:pt idx="2292">
                  <c:v>-1.1080724543708051E-2</c:v>
                </c:pt>
                <c:pt idx="2293">
                  <c:v>-8.8297961100381617E-3</c:v>
                </c:pt>
                <c:pt idx="2294">
                  <c:v>2.1952617910082129E-3</c:v>
                </c:pt>
                <c:pt idx="2295">
                  <c:v>1.144860931203243E-2</c:v>
                </c:pt>
                <c:pt idx="2296">
                  <c:v>-2.8041447156584631E-4</c:v>
                </c:pt>
                <c:pt idx="2297">
                  <c:v>2.7731757281472878E-3</c:v>
                </c:pt>
                <c:pt idx="2298">
                  <c:v>-1.3788741597237713E-2</c:v>
                </c:pt>
                <c:pt idx="2299">
                  <c:v>-2.7674057719230738E-3</c:v>
                </c:pt>
                <c:pt idx="2300">
                  <c:v>-2.004123425479001E-2</c:v>
                </c:pt>
                <c:pt idx="2301">
                  <c:v>-1.5735561302083485E-3</c:v>
                </c:pt>
                <c:pt idx="2302">
                  <c:v>5.3294292827346223E-3</c:v>
                </c:pt>
                <c:pt idx="2303">
                  <c:v>-1.0537551412511096E-2</c:v>
                </c:pt>
                <c:pt idx="2304">
                  <c:v>3.0730045239223984E-3</c:v>
                </c:pt>
                <c:pt idx="2305">
                  <c:v>-3.0360018558298701E-3</c:v>
                </c:pt>
                <c:pt idx="2306">
                  <c:v>-4.7252646532438365E-3</c:v>
                </c:pt>
                <c:pt idx="2307">
                  <c:v>7.582194066213313E-3</c:v>
                </c:pt>
                <c:pt idx="2308">
                  <c:v>1.6147737178977457E-2</c:v>
                </c:pt>
                <c:pt idx="2309">
                  <c:v>6.8716669637606154E-4</c:v>
                </c:pt>
                <c:pt idx="2310">
                  <c:v>-1.5326919192055123E-2</c:v>
                </c:pt>
                <c:pt idx="2311">
                  <c:v>1.4147941195797474E-3</c:v>
                </c:pt>
                <c:pt idx="2312">
                  <c:v>-1.8459358021499544E-2</c:v>
                </c:pt>
                <c:pt idx="2313">
                  <c:v>-1.4478138338748918E-2</c:v>
                </c:pt>
                <c:pt idx="2314">
                  <c:v>-1.5097609707765435E-3</c:v>
                </c:pt>
                <c:pt idx="2315">
                  <c:v>1.6476655402627098E-2</c:v>
                </c:pt>
                <c:pt idx="2316">
                  <c:v>-6.9808834579083243E-3</c:v>
                </c:pt>
                <c:pt idx="2317">
                  <c:v>1.7562006046926953E-2</c:v>
                </c:pt>
                <c:pt idx="2318">
                  <c:v>-1.1019457129403913E-2</c:v>
                </c:pt>
                <c:pt idx="2319">
                  <c:v>8.9184035178799023E-3</c:v>
                </c:pt>
                <c:pt idx="2320">
                  <c:v>1.2982193942461036E-2</c:v>
                </c:pt>
                <c:pt idx="2321">
                  <c:v>-1.646322365547789E-2</c:v>
                </c:pt>
                <c:pt idx="2322">
                  <c:v>2.9845287331504516E-3</c:v>
                </c:pt>
                <c:pt idx="2323">
                  <c:v>5.6398071181432098E-3</c:v>
                </c:pt>
                <c:pt idx="2324">
                  <c:v>1.646954290106377E-3</c:v>
                </c:pt>
                <c:pt idx="2325">
                  <c:v>-1.5738433033462037E-3</c:v>
                </c:pt>
                <c:pt idx="2326">
                  <c:v>1.4237268862417968E-2</c:v>
                </c:pt>
                <c:pt idx="2327">
                  <c:v>5.7152692561960872E-3</c:v>
                </c:pt>
                <c:pt idx="2328">
                  <c:v>1.4436542603355383E-2</c:v>
                </c:pt>
                <c:pt idx="2329">
                  <c:v>3.6988464685720518E-3</c:v>
                </c:pt>
                <c:pt idx="2330">
                  <c:v>-5.7969720903796344E-3</c:v>
                </c:pt>
                <c:pt idx="2331">
                  <c:v>-2.4923705691234236E-3</c:v>
                </c:pt>
                <c:pt idx="2332">
                  <c:v>3.5791631630220071E-3</c:v>
                </c:pt>
                <c:pt idx="2333">
                  <c:v>9.9630281462055972E-4</c:v>
                </c:pt>
                <c:pt idx="2334">
                  <c:v>-4.1352508369290667E-5</c:v>
                </c:pt>
                <c:pt idx="2335">
                  <c:v>-4.1348839953753852E-3</c:v>
                </c:pt>
                <c:pt idx="2336">
                  <c:v>1.3262690074383127E-2</c:v>
                </c:pt>
                <c:pt idx="2337">
                  <c:v>-2.0693734425777377E-3</c:v>
                </c:pt>
                <c:pt idx="2338">
                  <c:v>3.3061567818989451E-3</c:v>
                </c:pt>
                <c:pt idx="2339">
                  <c:v>8.5522030354658551E-4</c:v>
                </c:pt>
                <c:pt idx="2340">
                  <c:v>-8.4261839754751574E-5</c:v>
                </c:pt>
                <c:pt idx="2341">
                  <c:v>-5.9525482801740109E-3</c:v>
                </c:pt>
                <c:pt idx="2342">
                  <c:v>9.0318901560978299E-4</c:v>
                </c:pt>
                <c:pt idx="2343">
                  <c:v>8.5157903747143393E-4</c:v>
                </c:pt>
                <c:pt idx="2344">
                  <c:v>-1.5810858822582541E-2</c:v>
                </c:pt>
                <c:pt idx="2345">
                  <c:v>-3.8411873007662637E-3</c:v>
                </c:pt>
                <c:pt idx="2346">
                  <c:v>1.9566149866163712E-2</c:v>
                </c:pt>
                <c:pt idx="2347">
                  <c:v>8.2532025562978544E-3</c:v>
                </c:pt>
                <c:pt idx="2348">
                  <c:v>-3.8610642279656115E-4</c:v>
                </c:pt>
                <c:pt idx="2349">
                  <c:v>-1.1586262921925989E-2</c:v>
                </c:pt>
                <c:pt idx="2350">
                  <c:v>-6.9983050345258898E-3</c:v>
                </c:pt>
                <c:pt idx="2351">
                  <c:v>-7.2187322618101849E-3</c:v>
                </c:pt>
                <c:pt idx="2352">
                  <c:v>1.8474751315064881E-2</c:v>
                </c:pt>
                <c:pt idx="2353">
                  <c:v>4.5212861891819674E-4</c:v>
                </c:pt>
                <c:pt idx="2354">
                  <c:v>-4.579421201948727E-3</c:v>
                </c:pt>
                <c:pt idx="2355">
                  <c:v>4.4839653012013524E-3</c:v>
                </c:pt>
                <c:pt idx="2356">
                  <c:v>-1.6966241063897363E-3</c:v>
                </c:pt>
                <c:pt idx="2357">
                  <c:v>-1.5833068194976868E-3</c:v>
                </c:pt>
                <c:pt idx="2358">
                  <c:v>2.9581644316460732E-3</c:v>
                </c:pt>
                <c:pt idx="2359">
                  <c:v>-6.3776834187244443E-3</c:v>
                </c:pt>
                <c:pt idx="2360">
                  <c:v>1.1890829257476115E-2</c:v>
                </c:pt>
                <c:pt idx="2361">
                  <c:v>9.4450486107908703E-3</c:v>
                </c:pt>
                <c:pt idx="2362">
                  <c:v>-1.4458677914612266E-3</c:v>
                </c:pt>
                <c:pt idx="2363">
                  <c:v>1.5503485300508044E-4</c:v>
                </c:pt>
                <c:pt idx="2364">
                  <c:v>-1.1222026821583778E-2</c:v>
                </c:pt>
                <c:pt idx="2365">
                  <c:v>-7.3186003958792866E-3</c:v>
                </c:pt>
                <c:pt idx="2366">
                  <c:v>8.7575813198563918E-3</c:v>
                </c:pt>
                <c:pt idx="2367">
                  <c:v>1.3049086740849637E-2</c:v>
                </c:pt>
                <c:pt idx="2368">
                  <c:v>1.6603454270508214E-5</c:v>
                </c:pt>
                <c:pt idx="2369">
                  <c:v>-6.1086243503365783E-3</c:v>
                </c:pt>
                <c:pt idx="2370">
                  <c:v>9.854453705378588E-3</c:v>
                </c:pt>
                <c:pt idx="2371">
                  <c:v>1.4534424548879647E-2</c:v>
                </c:pt>
                <c:pt idx="2372">
                  <c:v>-2.0035816068160643E-3</c:v>
                </c:pt>
                <c:pt idx="2373">
                  <c:v>2.3538964030047089E-3</c:v>
                </c:pt>
                <c:pt idx="2374">
                  <c:v>-3.8120096703719809E-3</c:v>
                </c:pt>
                <c:pt idx="2375">
                  <c:v>6.1886425549797222E-3</c:v>
                </c:pt>
                <c:pt idx="2376">
                  <c:v>1.1480594229392124E-3</c:v>
                </c:pt>
                <c:pt idx="2377">
                  <c:v>9.3211489271568682E-3</c:v>
                </c:pt>
                <c:pt idx="2378">
                  <c:v>6.9324899871355478E-3</c:v>
                </c:pt>
                <c:pt idx="2379">
                  <c:v>8.1942549725121344E-4</c:v>
                </c:pt>
                <c:pt idx="2380">
                  <c:v>1.2178137419650467E-2</c:v>
                </c:pt>
                <c:pt idx="2381">
                  <c:v>-3.67161952821897E-3</c:v>
                </c:pt>
                <c:pt idx="2382">
                  <c:v>-4.7351077398754366E-3</c:v>
                </c:pt>
                <c:pt idx="2383">
                  <c:v>-5.2452816897370566E-3</c:v>
                </c:pt>
                <c:pt idx="2384">
                  <c:v>3.7107985722618429E-3</c:v>
                </c:pt>
                <c:pt idx="2385">
                  <c:v>-7.6588088589041601E-3</c:v>
                </c:pt>
                <c:pt idx="2386">
                  <c:v>-4.4868383149453735E-3</c:v>
                </c:pt>
                <c:pt idx="2387">
                  <c:v>1.1455854948052872E-2</c:v>
                </c:pt>
                <c:pt idx="2388">
                  <c:v>-3.540766955959523E-4</c:v>
                </c:pt>
                <c:pt idx="2389">
                  <c:v>4.4735446445341122E-3</c:v>
                </c:pt>
                <c:pt idx="2390">
                  <c:v>1.2269004631900185E-2</c:v>
                </c:pt>
                <c:pt idx="2391">
                  <c:v>1.1706778155954728E-3</c:v>
                </c:pt>
                <c:pt idx="2392">
                  <c:v>-1.9683185183236385E-3</c:v>
                </c:pt>
                <c:pt idx="2393">
                  <c:v>-7.9225112314782343E-3</c:v>
                </c:pt>
                <c:pt idx="2394">
                  <c:v>-2.8651006659629382E-3</c:v>
                </c:pt>
                <c:pt idx="2395">
                  <c:v>2.4050260928219873E-3</c:v>
                </c:pt>
                <c:pt idx="2396">
                  <c:v>6.7422111766051738E-3</c:v>
                </c:pt>
                <c:pt idx="2397">
                  <c:v>7.4112333438970434E-3</c:v>
                </c:pt>
                <c:pt idx="2398">
                  <c:v>8.4701535004688046E-3</c:v>
                </c:pt>
                <c:pt idx="2399">
                  <c:v>-1.0244070917438679E-3</c:v>
                </c:pt>
                <c:pt idx="2400">
                  <c:v>3.8553824728261125E-3</c:v>
                </c:pt>
                <c:pt idx="2401">
                  <c:v>7.1172751161176842E-3</c:v>
                </c:pt>
                <c:pt idx="2402">
                  <c:v>2.3579104731872415E-3</c:v>
                </c:pt>
                <c:pt idx="2403">
                  <c:v>-6.7568962939617812E-3</c:v>
                </c:pt>
                <c:pt idx="2404">
                  <c:v>3.2409461838611096E-4</c:v>
                </c:pt>
                <c:pt idx="2405">
                  <c:v>4.0341538838200497E-3</c:v>
                </c:pt>
                <c:pt idx="2406">
                  <c:v>2.8146733033541618E-3</c:v>
                </c:pt>
                <c:pt idx="2407">
                  <c:v>-1.5543891048015396E-4</c:v>
                </c:pt>
                <c:pt idx="2408">
                  <c:v>-6.4246661192314198E-3</c:v>
                </c:pt>
                <c:pt idx="2409">
                  <c:v>9.8778427470862639E-3</c:v>
                </c:pt>
                <c:pt idx="2410">
                  <c:v>1.4687130566064467E-3</c:v>
                </c:pt>
                <c:pt idx="2411">
                  <c:v>-2.6650877549462015E-3</c:v>
                </c:pt>
                <c:pt idx="2412">
                  <c:v>-1.3839541173892838E-2</c:v>
                </c:pt>
                <c:pt idx="2413">
                  <c:v>-2.5479738402680876E-3</c:v>
                </c:pt>
                <c:pt idx="2414">
                  <c:v>-5.3000742519009637E-3</c:v>
                </c:pt>
                <c:pt idx="2415">
                  <c:v>9.0240927238495177E-3</c:v>
                </c:pt>
                <c:pt idx="2416">
                  <c:v>-4.2182829137664152E-3</c:v>
                </c:pt>
                <c:pt idx="2417">
                  <c:v>-7.0387304080854482E-3</c:v>
                </c:pt>
                <c:pt idx="2418">
                  <c:v>2.5071390259847519E-4</c:v>
                </c:pt>
                <c:pt idx="2419">
                  <c:v>-1.0696922721527356E-3</c:v>
                </c:pt>
                <c:pt idx="2420">
                  <c:v>5.7504757162987414E-3</c:v>
                </c:pt>
                <c:pt idx="2421">
                  <c:v>-1.1550909525884698E-2</c:v>
                </c:pt>
                <c:pt idx="2422">
                  <c:v>-7.5553951758480127E-3</c:v>
                </c:pt>
                <c:pt idx="2423">
                  <c:v>-7.7129130647324478E-3</c:v>
                </c:pt>
                <c:pt idx="2424">
                  <c:v>-1.4870674735558066E-4</c:v>
                </c:pt>
                <c:pt idx="2425">
                  <c:v>6.8791886116673015E-3</c:v>
                </c:pt>
                <c:pt idx="2426">
                  <c:v>-2.7774667640469717E-3</c:v>
                </c:pt>
                <c:pt idx="2427">
                  <c:v>1.1044879979430907E-2</c:v>
                </c:pt>
                <c:pt idx="2428">
                  <c:v>-1.345797465496377E-2</c:v>
                </c:pt>
                <c:pt idx="2429">
                  <c:v>6.7179659584534019E-3</c:v>
                </c:pt>
                <c:pt idx="2430">
                  <c:v>6.2646198329715241E-3</c:v>
                </c:pt>
                <c:pt idx="2431">
                  <c:v>1.4508307143874242E-2</c:v>
                </c:pt>
                <c:pt idx="2432">
                  <c:v>3.8331820199712027E-3</c:v>
                </c:pt>
                <c:pt idx="2433">
                  <c:v>-1.5969365260038277E-3</c:v>
                </c:pt>
                <c:pt idx="2434">
                  <c:v>1.7991294195515693E-3</c:v>
                </c:pt>
                <c:pt idx="2435">
                  <c:v>-4.1941777185544038E-3</c:v>
                </c:pt>
                <c:pt idx="2436">
                  <c:v>-6.9715994280893723E-3</c:v>
                </c:pt>
                <c:pt idx="2437">
                  <c:v>-3.2112657685680066E-3</c:v>
                </c:pt>
                <c:pt idx="2438">
                  <c:v>1.4266225741163517E-3</c:v>
                </c:pt>
                <c:pt idx="2439">
                  <c:v>6.7234532049901723E-3</c:v>
                </c:pt>
                <c:pt idx="2440">
                  <c:v>-5.6958856952795123E-3</c:v>
                </c:pt>
                <c:pt idx="2441">
                  <c:v>1.2416322915528113E-3</c:v>
                </c:pt>
                <c:pt idx="2442">
                  <c:v>8.4299190358159207E-3</c:v>
                </c:pt>
                <c:pt idx="2443">
                  <c:v>-1.2159613062608522E-2</c:v>
                </c:pt>
                <c:pt idx="2444">
                  <c:v>7.2128771120867792E-4</c:v>
                </c:pt>
                <c:pt idx="2445">
                  <c:v>-2.1510106505326474E-3</c:v>
                </c:pt>
                <c:pt idx="2446">
                  <c:v>-9.3947947587202877E-3</c:v>
                </c:pt>
                <c:pt idx="2447">
                  <c:v>-1.6400934033396531E-2</c:v>
                </c:pt>
                <c:pt idx="2448">
                  <c:v>-2.29559838337174E-3</c:v>
                </c:pt>
                <c:pt idx="2449">
                  <c:v>4.023064902487104E-3</c:v>
                </c:pt>
                <c:pt idx="2450">
                  <c:v>-1.4734533934610605E-2</c:v>
                </c:pt>
                <c:pt idx="2451">
                  <c:v>2.2931418506549786E-4</c:v>
                </c:pt>
                <c:pt idx="2452">
                  <c:v>5.8931738091624287E-3</c:v>
                </c:pt>
                <c:pt idx="2453">
                  <c:v>-2.7095819409801193E-3</c:v>
                </c:pt>
                <c:pt idx="2454">
                  <c:v>7.9367548297557978E-5</c:v>
                </c:pt>
                <c:pt idx="2455">
                  <c:v>-1.3744071811813321E-2</c:v>
                </c:pt>
                <c:pt idx="2456">
                  <c:v>8.1097550316465306E-3</c:v>
                </c:pt>
                <c:pt idx="2457">
                  <c:v>-1.3040302550572536E-3</c:v>
                </c:pt>
                <c:pt idx="2458">
                  <c:v>1.1814893111176126E-2</c:v>
                </c:pt>
                <c:pt idx="2459">
                  <c:v>6.303854241615392E-3</c:v>
                </c:pt>
                <c:pt idx="2460">
                  <c:v>5.2079907528619403E-3</c:v>
                </c:pt>
                <c:pt idx="2461">
                  <c:v>4.2930081857439151E-3</c:v>
                </c:pt>
                <c:pt idx="2462">
                  <c:v>-6.2464343394249356E-3</c:v>
                </c:pt>
                <c:pt idx="2463">
                  <c:v>-5.01885886035383E-3</c:v>
                </c:pt>
                <c:pt idx="2464">
                  <c:v>1.0594369463741069E-2</c:v>
                </c:pt>
                <c:pt idx="2465">
                  <c:v>-9.8245167399607284E-5</c:v>
                </c:pt>
                <c:pt idx="2466">
                  <c:v>-1.3399820357412303E-2</c:v>
                </c:pt>
                <c:pt idx="2467">
                  <c:v>-8.4828482753165433E-3</c:v>
                </c:pt>
                <c:pt idx="2468">
                  <c:v>-1.2585283777466125E-2</c:v>
                </c:pt>
                <c:pt idx="2469">
                  <c:v>-1.6855698498756168E-3</c:v>
                </c:pt>
                <c:pt idx="2470">
                  <c:v>7.2657922895285583E-3</c:v>
                </c:pt>
                <c:pt idx="2471">
                  <c:v>-1.4339628568118429E-2</c:v>
                </c:pt>
                <c:pt idx="2472">
                  <c:v>-1.1832520000704472E-2</c:v>
                </c:pt>
                <c:pt idx="2473">
                  <c:v>-4.8002801623321109E-3</c:v>
                </c:pt>
                <c:pt idx="2474">
                  <c:v>1.2010022318816902E-2</c:v>
                </c:pt>
                <c:pt idx="2475">
                  <c:v>6.4749574350684708E-3</c:v>
                </c:pt>
                <c:pt idx="2476">
                  <c:v>1.0505999343952955E-2</c:v>
                </c:pt>
                <c:pt idx="2477">
                  <c:v>1.8858557050875292E-2</c:v>
                </c:pt>
                <c:pt idx="2478">
                  <c:v>9.3937303474592015E-3</c:v>
                </c:pt>
                <c:pt idx="2479">
                  <c:v>1.7529922570214292E-3</c:v>
                </c:pt>
                <c:pt idx="2480">
                  <c:v>2.8401190698999815E-3</c:v>
                </c:pt>
                <c:pt idx="2481">
                  <c:v>1.0049155435515487E-3</c:v>
                </c:pt>
                <c:pt idx="2482">
                  <c:v>-8.0838391929381036E-3</c:v>
                </c:pt>
                <c:pt idx="2483">
                  <c:v>1.5616440928287066E-2</c:v>
                </c:pt>
                <c:pt idx="2484">
                  <c:v>-8.3583877760075287E-4</c:v>
                </c:pt>
                <c:pt idx="2485">
                  <c:v>1.907501756063722E-2</c:v>
                </c:pt>
                <c:pt idx="2486">
                  <c:v>1.5970121868856648E-3</c:v>
                </c:pt>
                <c:pt idx="2487">
                  <c:v>1.1904272686103683E-3</c:v>
                </c:pt>
                <c:pt idx="2488">
                  <c:v>1.2820492476000689E-3</c:v>
                </c:pt>
                <c:pt idx="2489">
                  <c:v>7.3902780342564095E-3</c:v>
                </c:pt>
                <c:pt idx="2490">
                  <c:v>-2.0209312255516205E-3</c:v>
                </c:pt>
                <c:pt idx="2491">
                  <c:v>4.0611292695121592E-3</c:v>
                </c:pt>
                <c:pt idx="2492">
                  <c:v>5.9687376392270205E-4</c:v>
                </c:pt>
                <c:pt idx="2493">
                  <c:v>-1.9541574668370428E-3</c:v>
                </c:pt>
                <c:pt idx="2494">
                  <c:v>9.8011854429133345E-4</c:v>
                </c:pt>
                <c:pt idx="2495">
                  <c:v>-9.4624872836979353E-4</c:v>
                </c:pt>
                <c:pt idx="2496">
                  <c:v>3.7840729544018573E-3</c:v>
                </c:pt>
                <c:pt idx="2497">
                  <c:v>5.8737420958403759E-3</c:v>
                </c:pt>
                <c:pt idx="2498">
                  <c:v>-5.4085092015669313E-3</c:v>
                </c:pt>
                <c:pt idx="2499">
                  <c:v>-5.6886964412003352E-4</c:v>
                </c:pt>
                <c:pt idx="2500">
                  <c:v>-3.9062028018401005E-3</c:v>
                </c:pt>
                <c:pt idx="2501">
                  <c:v>7.9681890654550967E-3</c:v>
                </c:pt>
                <c:pt idx="2502">
                  <c:v>4.0954977743099487E-3</c:v>
                </c:pt>
                <c:pt idx="2503">
                  <c:v>3.924494239349448E-3</c:v>
                </c:pt>
                <c:pt idx="2504">
                  <c:v>4.5993575409010844E-3</c:v>
                </c:pt>
                <c:pt idx="2505">
                  <c:v>1.3650676473096415E-2</c:v>
                </c:pt>
                <c:pt idx="2506">
                  <c:v>2.6470624978365224E-3</c:v>
                </c:pt>
                <c:pt idx="2507">
                  <c:v>-7.6249645595172599E-5</c:v>
                </c:pt>
                <c:pt idx="2508">
                  <c:v>4.5283445394597504E-3</c:v>
                </c:pt>
                <c:pt idx="2509">
                  <c:v>5.8664076931590299E-3</c:v>
                </c:pt>
                <c:pt idx="2510">
                  <c:v>-1.4684266800173073E-2</c:v>
                </c:pt>
                <c:pt idx="2511">
                  <c:v>1.0301467747284956E-2</c:v>
                </c:pt>
                <c:pt idx="2512">
                  <c:v>1.6600585663874459E-3</c:v>
                </c:pt>
                <c:pt idx="2513">
                  <c:v>4.2316894259086524E-3</c:v>
                </c:pt>
                <c:pt idx="2514">
                  <c:v>1.4304577202994832E-3</c:v>
                </c:pt>
                <c:pt idx="2515">
                  <c:v>3.7017470608591811E-4</c:v>
                </c:pt>
                <c:pt idx="2516">
                  <c:v>-2.826475111167983E-3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7-D249-9CC9-00DF45B2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65999"/>
        <c:axId val="237758959"/>
      </c:scatterChart>
      <c:valAx>
        <c:axId val="174646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S&amp;P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500 Returns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2017716535433067"/>
              <c:y val="0.9386171259842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58959"/>
        <c:crosses val="autoZero"/>
        <c:crossBetween val="midCat"/>
      </c:valAx>
      <c:valAx>
        <c:axId val="23775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JNJ Returns</a:t>
                </a:r>
              </a:p>
            </c:rich>
          </c:tx>
          <c:layout>
            <c:manualLayout>
              <c:xMode val="edge"/>
              <c:yMode val="edge"/>
              <c:x val="6.0788164560825246E-2"/>
              <c:y val="0.307309376506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Johnson</a:t>
            </a:r>
            <a:r>
              <a:rPr lang="en-US" b="1" baseline="0"/>
              <a:t> &amp; Johnson Revenue Breakdown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Consumer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EF-3F49-986C-2C2E6F5B4E23}"/>
              </c:ext>
            </c:extLst>
          </c:dPt>
          <c:cat>
            <c:numRef>
              <c:f>'Financial Business Segments'!$B$10:$K$10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Segments'!$B$11:$K$11</c:f>
              <c:numCache>
                <c:formatCode>#,##0</c:formatCode>
                <c:ptCount val="10"/>
                <c:pt idx="0" formatCode="&quot;$&quot;#,##0_);[Red]\(&quot;$&quot;#,##0\)">
                  <c:v>14697</c:v>
                </c:pt>
                <c:pt idx="1">
                  <c:v>14496</c:v>
                </c:pt>
                <c:pt idx="2">
                  <c:v>13507</c:v>
                </c:pt>
                <c:pt idx="3" formatCode="&quot;$&quot;#,##0_);[Red]\(&quot;$&quot;#,##0\)">
                  <c:v>13307</c:v>
                </c:pt>
                <c:pt idx="4" formatCode="&quot;$&quot;#,##0_);[Red]\(&quot;$&quot;#,##0\)">
                  <c:v>13602</c:v>
                </c:pt>
                <c:pt idx="5">
                  <c:v>13853</c:v>
                </c:pt>
                <c:pt idx="6" formatCode="&quot;$&quot;#,##0_);[Red]\(&quot;$&quot;#,##0\)">
                  <c:v>13898</c:v>
                </c:pt>
                <c:pt idx="7">
                  <c:v>14053</c:v>
                </c:pt>
                <c:pt idx="8" formatCode="&quot;$&quot;#,##0_);[Red]\(&quot;$&quot;#,##0\)">
                  <c:v>14635</c:v>
                </c:pt>
                <c:pt idx="9" formatCode="&quot;$&quot;#,##0_);[Red]\(&quot;$&quot;#,##0\)">
                  <c:v>14953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F-3F49-986C-2C2E6F5B4E23}"/>
            </c:ext>
          </c:extLst>
        </c:ser>
        <c:ser>
          <c:idx val="1"/>
          <c:order val="1"/>
          <c:tx>
            <c:v>Phamaceutical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Segments'!$B$12:$K$12</c:f>
              <c:numCache>
                <c:formatCode>#,##0</c:formatCode>
                <c:ptCount val="10"/>
                <c:pt idx="0" formatCode="&quot;$&quot;#,##0_);[Red]\(&quot;$&quot;#,##0\)">
                  <c:v>28125</c:v>
                </c:pt>
                <c:pt idx="1">
                  <c:v>32313</c:v>
                </c:pt>
                <c:pt idx="2">
                  <c:v>31430</c:v>
                </c:pt>
                <c:pt idx="3" formatCode="&quot;$&quot;#,##0_);[Red]\(&quot;$&quot;#,##0\)">
                  <c:v>33464</c:v>
                </c:pt>
                <c:pt idx="4" formatCode="&quot;$&quot;#,##0_);[Red]\(&quot;$&quot;#,##0\)">
                  <c:v>36256</c:v>
                </c:pt>
                <c:pt idx="5">
                  <c:v>40734</c:v>
                </c:pt>
                <c:pt idx="6" formatCode="&quot;$&quot;#,##0_);[Red]\(&quot;$&quot;#,##0\)">
                  <c:v>42198</c:v>
                </c:pt>
                <c:pt idx="7">
                  <c:v>45572</c:v>
                </c:pt>
                <c:pt idx="8" formatCode="&quot;$&quot;#,##0_);[Red]\(&quot;$&quot;#,##0\)">
                  <c:v>52080</c:v>
                </c:pt>
                <c:pt idx="9" formatCode="&quot;$&quot;#,##0_);[Red]\(&quot;$&quot;#,##0\)">
                  <c:v>52563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F-3F49-986C-2C2E6F5B4E23}"/>
            </c:ext>
          </c:extLst>
        </c:ser>
        <c:ser>
          <c:idx val="2"/>
          <c:order val="2"/>
          <c:tx>
            <c:v>MedTech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Segments'!$B$13:$K$13</c:f>
              <c:numCache>
                <c:formatCode>#,##0</c:formatCode>
                <c:ptCount val="10"/>
                <c:pt idx="0" formatCode="&quot;$&quot;#,##0_);[Red]\(&quot;$&quot;#,##0\)">
                  <c:v>28490</c:v>
                </c:pt>
                <c:pt idx="1">
                  <c:v>27522</c:v>
                </c:pt>
                <c:pt idx="2">
                  <c:v>25137</c:v>
                </c:pt>
                <c:pt idx="3" formatCode="&quot;$&quot;#,##0_);[Red]\(&quot;$&quot;#,##0\)">
                  <c:v>25119</c:v>
                </c:pt>
                <c:pt idx="4" formatCode="&quot;$&quot;#,##0_);[Red]\(&quot;$&quot;#,##0\)">
                  <c:v>26592</c:v>
                </c:pt>
                <c:pt idx="5">
                  <c:v>26994</c:v>
                </c:pt>
                <c:pt idx="6" formatCode="&quot;$&quot;#,##0_);[Red]\(&quot;$&quot;#,##0\)">
                  <c:v>25963</c:v>
                </c:pt>
                <c:pt idx="7">
                  <c:v>22959</c:v>
                </c:pt>
                <c:pt idx="8" formatCode="&quot;$&quot;#,##0_);[Red]\(&quot;$&quot;#,##0\)">
                  <c:v>27060</c:v>
                </c:pt>
                <c:pt idx="9" formatCode="&quot;$&quot;#,##0_);[Red]\(&quot;$&quot;#,##0\)">
                  <c:v>27427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F-3F49-986C-2C2E6F5B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385872"/>
        <c:axId val="1970231664"/>
      </c:barChart>
      <c:lineChart>
        <c:grouping val="standard"/>
        <c:varyColors val="0"/>
        <c:ser>
          <c:idx val="3"/>
          <c:order val="3"/>
          <c:tx>
            <c:v>Total Revenue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Segments'!$B$14:$K$14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F-3F49-986C-2C2E6F5B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385872"/>
        <c:axId val="1970231664"/>
      </c:lineChart>
      <c:catAx>
        <c:axId val="19513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31664"/>
        <c:crosses val="autoZero"/>
        <c:auto val="1"/>
        <c:lblAlgn val="ctr"/>
        <c:lblOffset val="100"/>
        <c:noMultiLvlLbl val="0"/>
      </c:catAx>
      <c:valAx>
        <c:axId val="19702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Johnson</a:t>
            </a:r>
            <a:r>
              <a:rPr lang="en-US" b="1" baseline="0"/>
              <a:t> &amp; Johnson Research and Development Expense by Segment of Business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Consumer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Segments'!$B$25:$K$25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Segments'!$B$28:$K$28</c:f>
              <c:numCache>
                <c:formatCode>General</c:formatCode>
                <c:ptCount val="10"/>
                <c:pt idx="0" formatCode="&quot;$&quot;#,##0_);[Red]\(&quot;$&quot;#,##0\)">
                  <c:v>590</c:v>
                </c:pt>
                <c:pt idx="1">
                  <c:v>629</c:v>
                </c:pt>
                <c:pt idx="2">
                  <c:v>625</c:v>
                </c:pt>
                <c:pt idx="3" formatCode="&quot;$&quot;#,##0_);[Red]\(&quot;$&quot;#,##0\)">
                  <c:v>580</c:v>
                </c:pt>
                <c:pt idx="4" formatCode="&quot;$&quot;#,##0_);[Red]\(&quot;$&quot;#,##0\)">
                  <c:v>584</c:v>
                </c:pt>
                <c:pt idx="5">
                  <c:v>565</c:v>
                </c:pt>
                <c:pt idx="6" formatCode="&quot;$&quot;#,##0_);[Red]\(&quot;$&quot;#,##0\)">
                  <c:v>493</c:v>
                </c:pt>
                <c:pt idx="7" formatCode="&quot;$&quot;#,##0_);[Red]\(&quot;$&quot;#,##0\)">
                  <c:v>422</c:v>
                </c:pt>
                <c:pt idx="8" formatCode="&quot;$&quot;#,##0_);[Red]\(&quot;$&quot;#,##0\)">
                  <c:v>455</c:v>
                </c:pt>
                <c:pt idx="9" formatCode="&quot;$&quot;#,##0_);[Red]\(&quot;$&quot;#,##0\)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F-214F-8CD9-D114B59DA7F8}"/>
            </c:ext>
          </c:extLst>
        </c:ser>
        <c:ser>
          <c:idx val="1"/>
          <c:order val="1"/>
          <c:tx>
            <c:v>Phamaceutical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Segments'!$B$25:$K$25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Segments'!$B$29:$K$29</c:f>
              <c:numCache>
                <c:formatCode>#,##0</c:formatCode>
                <c:ptCount val="10"/>
                <c:pt idx="0">
                  <c:v>5810</c:v>
                </c:pt>
                <c:pt idx="1">
                  <c:v>6213</c:v>
                </c:pt>
                <c:pt idx="2">
                  <c:v>6821</c:v>
                </c:pt>
                <c:pt idx="3">
                  <c:v>6967</c:v>
                </c:pt>
                <c:pt idx="4">
                  <c:v>8360</c:v>
                </c:pt>
                <c:pt idx="5">
                  <c:v>8446</c:v>
                </c:pt>
                <c:pt idx="6">
                  <c:v>8834</c:v>
                </c:pt>
                <c:pt idx="7">
                  <c:v>9563</c:v>
                </c:pt>
                <c:pt idx="8">
                  <c:v>11882</c:v>
                </c:pt>
                <c:pt idx="9">
                  <c:v>11622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F-214F-8CD9-D114B59DA7F8}"/>
            </c:ext>
          </c:extLst>
        </c:ser>
        <c:ser>
          <c:idx val="2"/>
          <c:order val="2"/>
          <c:tx>
            <c:v>MedTech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'Financial Business Segments'!$B$25:$K$25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Segments'!$B$30:$K$30</c:f>
              <c:numCache>
                <c:formatCode>#,##0</c:formatCode>
                <c:ptCount val="10"/>
                <c:pt idx="0">
                  <c:v>1783</c:v>
                </c:pt>
                <c:pt idx="1">
                  <c:v>1652</c:v>
                </c:pt>
                <c:pt idx="2">
                  <c:v>1600</c:v>
                </c:pt>
                <c:pt idx="3">
                  <c:v>1548</c:v>
                </c:pt>
                <c:pt idx="4">
                  <c:v>1610</c:v>
                </c:pt>
                <c:pt idx="5">
                  <c:v>1764</c:v>
                </c:pt>
                <c:pt idx="6">
                  <c:v>2028</c:v>
                </c:pt>
                <c:pt idx="7">
                  <c:v>2174</c:v>
                </c:pt>
                <c:pt idx="8">
                  <c:v>2377</c:v>
                </c:pt>
                <c:pt idx="9">
                  <c:v>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F-214F-8CD9-D114B59D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007184"/>
        <c:axId val="1988326944"/>
      </c:barChart>
      <c:catAx>
        <c:axId val="19890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26944"/>
        <c:crosses val="autoZero"/>
        <c:auto val="1"/>
        <c:lblAlgn val="ctr"/>
        <c:lblOffset val="100"/>
        <c:noMultiLvlLbl val="0"/>
      </c:catAx>
      <c:valAx>
        <c:axId val="1988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Johnson &amp; Johnson Income Before Tax by Segment of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Consumer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'Financial Business Segments'!$B$33:$K$33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Segments'!$B$36:$K$36</c:f>
              <c:numCache>
                <c:formatCode>"$"#,##0_);[Red]\("$"#,##0\)</c:formatCode>
                <c:ptCount val="10"/>
                <c:pt idx="0">
                  <c:v>1973</c:v>
                </c:pt>
                <c:pt idx="1">
                  <c:v>1941</c:v>
                </c:pt>
                <c:pt idx="2">
                  <c:v>1787</c:v>
                </c:pt>
                <c:pt idx="3">
                  <c:v>2441</c:v>
                </c:pt>
                <c:pt idx="4">
                  <c:v>2524</c:v>
                </c:pt>
                <c:pt idx="5" formatCode="#,##0">
                  <c:v>2320</c:v>
                </c:pt>
                <c:pt idx="6">
                  <c:v>2061</c:v>
                </c:pt>
                <c:pt idx="7" formatCode="#,##0">
                  <c:v>-1064</c:v>
                </c:pt>
                <c:pt idx="8">
                  <c:v>1294</c:v>
                </c:pt>
                <c:pt idx="9">
                  <c:v>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2-9041-B9A2-BE4922C6D50E}"/>
            </c:ext>
          </c:extLst>
        </c:ser>
        <c:ser>
          <c:idx val="1"/>
          <c:order val="1"/>
          <c:tx>
            <c:v>Phamaceutical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Segments'!$B$33:$K$33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Segments'!$B$37:$K$37</c:f>
              <c:numCache>
                <c:formatCode>#,##0</c:formatCode>
                <c:ptCount val="10"/>
                <c:pt idx="0">
                  <c:v>9178</c:v>
                </c:pt>
                <c:pt idx="1">
                  <c:v>11696</c:v>
                </c:pt>
                <c:pt idx="2">
                  <c:v>11734</c:v>
                </c:pt>
                <c:pt idx="3">
                  <c:v>12827</c:v>
                </c:pt>
                <c:pt idx="4">
                  <c:v>11083</c:v>
                </c:pt>
                <c:pt idx="5">
                  <c:v>12568</c:v>
                </c:pt>
                <c:pt idx="6">
                  <c:v>8816</c:v>
                </c:pt>
                <c:pt idx="7">
                  <c:v>15462</c:v>
                </c:pt>
                <c:pt idx="8">
                  <c:v>18181</c:v>
                </c:pt>
                <c:pt idx="9">
                  <c:v>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2-9041-B9A2-BE4922C6D50E}"/>
            </c:ext>
          </c:extLst>
        </c:ser>
        <c:ser>
          <c:idx val="2"/>
          <c:order val="2"/>
          <c:tx>
            <c:v>MedTech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Business Segments'!$B$33:$K$33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Segments'!$B$38:$K$38</c:f>
              <c:numCache>
                <c:formatCode>#,##0</c:formatCode>
                <c:ptCount val="10"/>
                <c:pt idx="0">
                  <c:v>5261</c:v>
                </c:pt>
                <c:pt idx="1">
                  <c:v>7953</c:v>
                </c:pt>
                <c:pt idx="2">
                  <c:v>6826</c:v>
                </c:pt>
                <c:pt idx="3">
                  <c:v>5578</c:v>
                </c:pt>
                <c:pt idx="4">
                  <c:v>5392</c:v>
                </c:pt>
                <c:pt idx="5">
                  <c:v>4397</c:v>
                </c:pt>
                <c:pt idx="6">
                  <c:v>7286</c:v>
                </c:pt>
                <c:pt idx="7">
                  <c:v>3044</c:v>
                </c:pt>
                <c:pt idx="8">
                  <c:v>4373</c:v>
                </c:pt>
                <c:pt idx="9">
                  <c:v>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2-9041-B9A2-BE4922C6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286368"/>
        <c:axId val="1983225248"/>
      </c:barChart>
      <c:lineChart>
        <c:grouping val="standard"/>
        <c:varyColors val="0"/>
        <c:ser>
          <c:idx val="3"/>
          <c:order val="3"/>
          <c:tx>
            <c:v>Total Earnings Before Tax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Segments'!$B$33:$K$33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Segments'!$B$41:$K$41</c:f>
              <c:numCache>
                <c:formatCode>"$"#,##0_);[Red]\("$"#,##0\)</c:formatCode>
                <c:ptCount val="10"/>
                <c:pt idx="0">
                  <c:v>15471</c:v>
                </c:pt>
                <c:pt idx="1">
                  <c:v>20563</c:v>
                </c:pt>
                <c:pt idx="2">
                  <c:v>19196</c:v>
                </c:pt>
                <c:pt idx="3">
                  <c:v>19803</c:v>
                </c:pt>
                <c:pt idx="4">
                  <c:v>17673</c:v>
                </c:pt>
                <c:pt idx="5" formatCode="#,##0">
                  <c:v>17999</c:v>
                </c:pt>
                <c:pt idx="6">
                  <c:v>17328</c:v>
                </c:pt>
                <c:pt idx="7" formatCode="#,##0">
                  <c:v>16497</c:v>
                </c:pt>
                <c:pt idx="8">
                  <c:v>22776</c:v>
                </c:pt>
                <c:pt idx="9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2-9041-B9A2-BE4922C6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86368"/>
        <c:axId val="1983225248"/>
      </c:lineChart>
      <c:catAx>
        <c:axId val="19862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25248"/>
        <c:crosses val="autoZero"/>
        <c:auto val="1"/>
        <c:lblAlgn val="ctr"/>
        <c:lblOffset val="100"/>
        <c:noMultiLvlLbl val="0"/>
      </c:catAx>
      <c:valAx>
        <c:axId val="1983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Johnson</a:t>
            </a:r>
            <a:r>
              <a:rPr lang="en-US" b="1" baseline="0"/>
              <a:t> &amp; Johnson Business Growth by Geographic Areas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United States</c:v>
          </c:tx>
          <c:spPr>
            <a:ln w="28575" cap="rnd">
              <a:solidFill>
                <a:srgbClr val="1A7FFA"/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Segments'!$B$54:$K$54</c:f>
              <c:numCache>
                <c:formatCode>0%</c:formatCode>
                <c:ptCount val="10"/>
                <c:pt idx="0">
                  <c:v>0.44747027148306034</c:v>
                </c:pt>
                <c:pt idx="1">
                  <c:v>0.46793397102151191</c:v>
                </c:pt>
                <c:pt idx="2">
                  <c:v>0.50927590832548453</c:v>
                </c:pt>
                <c:pt idx="3">
                  <c:v>0.5259563221588538</c:v>
                </c:pt>
                <c:pt idx="4">
                  <c:v>0.5214257684761282</c:v>
                </c:pt>
                <c:pt idx="5">
                  <c:v>0.51340385629006757</c:v>
                </c:pt>
                <c:pt idx="6">
                  <c:v>0.51300893259727753</c:v>
                </c:pt>
                <c:pt idx="7">
                  <c:v>0.52229245374406663</c:v>
                </c:pt>
                <c:pt idx="8">
                  <c:v>0.50286323647027464</c:v>
                </c:pt>
                <c:pt idx="9">
                  <c:v>0.51167542630841667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5-BE42-9531-1F5E43583559}"/>
            </c:ext>
          </c:extLst>
        </c:ser>
        <c:ser>
          <c:idx val="1"/>
          <c:order val="1"/>
          <c:tx>
            <c:v>Europe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Segments'!$B$55:$K$55</c:f>
              <c:numCache>
                <c:formatCode>0%</c:formatCode>
                <c:ptCount val="10"/>
                <c:pt idx="0">
                  <c:v>0.2608116446039937</c:v>
                </c:pt>
                <c:pt idx="1">
                  <c:v>0.25490037803877252</c:v>
                </c:pt>
                <c:pt idx="2">
                  <c:v>0.22825869794788367</c:v>
                </c:pt>
                <c:pt idx="3">
                  <c:v>0.21936291556544721</c:v>
                </c:pt>
                <c:pt idx="4">
                  <c:v>0.22401569653368214</c:v>
                </c:pt>
                <c:pt idx="5">
                  <c:v>0.22986970005270835</c:v>
                </c:pt>
                <c:pt idx="6">
                  <c:v>0.22503320781389</c:v>
                </c:pt>
                <c:pt idx="7">
                  <c:v>0.22982660079434272</c:v>
                </c:pt>
                <c:pt idx="8">
                  <c:v>0.25160223940282589</c:v>
                </c:pt>
                <c:pt idx="9">
                  <c:v>0.2469797668074529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5-BE42-9531-1F5E43583559}"/>
            </c:ext>
          </c:extLst>
        </c:ser>
        <c:ser>
          <c:idx val="3"/>
          <c:order val="2"/>
          <c:tx>
            <c:v>Asia-Pacific, Africa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Segments'!$B$57:$K$57</c:f>
              <c:numCache>
                <c:formatCode>0%</c:formatCode>
                <c:ptCount val="10"/>
                <c:pt idx="0">
                  <c:v>0.18765425173883779</c:v>
                </c:pt>
                <c:pt idx="1">
                  <c:v>0.18083975730179871</c:v>
                </c:pt>
                <c:pt idx="2">
                  <c:v>0.17619944629962611</c:v>
                </c:pt>
                <c:pt idx="3">
                  <c:v>0.17492001669216858</c:v>
                </c:pt>
                <c:pt idx="4">
                  <c:v>0.17553956834532375</c:v>
                </c:pt>
                <c:pt idx="5">
                  <c:v>0.18179478064745469</c:v>
                </c:pt>
                <c:pt idx="6">
                  <c:v>0.18955873213175886</c:v>
                </c:pt>
                <c:pt idx="7">
                  <c:v>0.18328005424779617</c:v>
                </c:pt>
                <c:pt idx="8">
                  <c:v>0.184217541988803</c:v>
                </c:pt>
                <c:pt idx="9">
                  <c:v>0.17683241523861684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5-BE42-9531-1F5E43583559}"/>
            </c:ext>
          </c:extLst>
        </c:ser>
        <c:ser>
          <c:idx val="2"/>
          <c:order val="3"/>
          <c:tx>
            <c:v>Western Hemisphere Excluding US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'Financial Business Segments'!$B$43:$K$43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'Financial Business Segments'!$B$56:$K$56</c:f>
              <c:numCache>
                <c:formatCode>0%</c:formatCode>
                <c:ptCount val="10"/>
                <c:pt idx="0">
                  <c:v>0.10406383217410814</c:v>
                </c:pt>
                <c:pt idx="1">
                  <c:v>9.6325893637916882E-2</c:v>
                </c:pt>
                <c:pt idx="2">
                  <c:v>8.6265947427005732E-2</c:v>
                </c:pt>
                <c:pt idx="3">
                  <c:v>7.9760745583530399E-2</c:v>
                </c:pt>
                <c:pt idx="4">
                  <c:v>7.9018966644865921E-2</c:v>
                </c:pt>
                <c:pt idx="5">
                  <c:v>7.4931663009769431E-2</c:v>
                </c:pt>
                <c:pt idx="6">
                  <c:v>7.2399127457073567E-2</c:v>
                </c:pt>
                <c:pt idx="7">
                  <c:v>6.4600891213794434E-2</c:v>
                </c:pt>
                <c:pt idx="8">
                  <c:v>6.1316982138096505E-2</c:v>
                </c:pt>
                <c:pt idx="9">
                  <c:v>6.4512391645513617E-2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5-BE42-9531-1F5E4358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605088"/>
        <c:axId val="1980849536"/>
      </c:lineChart>
      <c:catAx>
        <c:axId val="1990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49536"/>
        <c:crosses val="autoZero"/>
        <c:auto val="1"/>
        <c:lblAlgn val="ctr"/>
        <c:lblOffset val="100"/>
        <c:noMultiLvlLbl val="0"/>
      </c:catAx>
      <c:valAx>
        <c:axId val="19808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Geographic Areas in 2013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E-D240-B85B-201DFDBAC4EA}"/>
              </c:ext>
            </c:extLst>
          </c:dPt>
          <c:dPt>
            <c:idx val="1"/>
            <c:bubble3D val="0"/>
            <c:spPr>
              <a:solidFill>
                <a:srgbClr val="1A7F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9E-D240-B85B-201DFDBAC4EA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E-D240-B85B-201DFDBAC4E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9E-D240-B85B-201DFDBAC4EA}"/>
              </c:ext>
            </c:extLst>
          </c:dPt>
          <c:dLbls>
            <c:dLbl>
              <c:idx val="0"/>
              <c:layout>
                <c:manualLayout>
                  <c:x val="7.2222222222222215E-2"/>
                  <c:y val="4.629629629629621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9E-D240-B85B-201DFDBAC4EA}"/>
                </c:ext>
              </c:extLst>
            </c:dLbl>
            <c:dLbl>
              <c:idx val="1"/>
              <c:layout>
                <c:manualLayout>
                  <c:x val="-8.0555555555555602E-2"/>
                  <c:y val="4.629629629629621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9E-D240-B85B-201DFDBAC4EA}"/>
                </c:ext>
              </c:extLst>
            </c:dLbl>
            <c:dLbl>
              <c:idx val="2"/>
              <c:layout>
                <c:manualLayout>
                  <c:x val="-9.444444444444447E-2"/>
                  <c:y val="2.7777777777777776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9E-D240-B85B-201DFDBAC4EA}"/>
                </c:ext>
              </c:extLst>
            </c:dLbl>
            <c:dLbl>
              <c:idx val="3"/>
              <c:layout>
                <c:manualLayout>
                  <c:x val="-8.611111111111111E-2"/>
                  <c:y val="-4.6296296296296294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9E-D240-B85B-201DFDBAC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Business Segments'!$A$45:$A$48</c:f>
              <c:strCache>
                <c:ptCount val="4"/>
                <c:pt idx="0">
                  <c:v>United States</c:v>
                </c:pt>
                <c:pt idx="1">
                  <c:v>Europe</c:v>
                </c:pt>
                <c:pt idx="2">
                  <c:v>Western Hemisphere excluding U.S.</c:v>
                </c:pt>
                <c:pt idx="3">
                  <c:v>Asia-Pacific, Africa</c:v>
                </c:pt>
              </c:strCache>
            </c:strRef>
          </c:cat>
          <c:val>
            <c:numRef>
              <c:f>'Financial Business Segments'!$B$45:$B$48</c:f>
              <c:numCache>
                <c:formatCode>#,##0</c:formatCode>
                <c:ptCount val="4"/>
                <c:pt idx="0">
                  <c:v>31910</c:v>
                </c:pt>
                <c:pt idx="1">
                  <c:v>18599</c:v>
                </c:pt>
                <c:pt idx="2">
                  <c:v>7421</c:v>
                </c:pt>
                <c:pt idx="3">
                  <c:v>13382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D240-B85B-201DFDBA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by Geographic Areas in 2022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'Financial Business Segments'!$L$45:$L$47</c:f>
              <c:strCache>
                <c:ptCount val="3"/>
                <c:pt idx="0">
                  <c:v>United States</c:v>
                </c:pt>
                <c:pt idx="1">
                  <c:v>Europe</c:v>
                </c:pt>
                <c:pt idx="2">
                  <c:v>Western Hemisphere excluding U.S.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E-EE4C-B8E7-75E4A2A1BB95}"/>
              </c:ext>
            </c:extLst>
          </c:dPt>
          <c:dPt>
            <c:idx val="1"/>
            <c:bubble3D val="0"/>
            <c:spPr>
              <a:solidFill>
                <a:srgbClr val="1A7F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AE-EE4C-B8E7-75E4A2A1BB95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E-EE4C-B8E7-75E4A2A1BB95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AE-EE4C-B8E7-75E4A2A1BB95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AE-EE4C-B8E7-75E4A2A1BB95}"/>
                </c:ext>
              </c:extLst>
            </c:dLbl>
            <c:dLbl>
              <c:idx val="1"/>
              <c:layout>
                <c:manualLayout>
                  <c:x val="-7.7777777777777779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E-EE4C-B8E7-75E4A2A1BB95}"/>
                </c:ext>
              </c:extLst>
            </c:dLbl>
            <c:dLbl>
              <c:idx val="2"/>
              <c:layout>
                <c:manualLayout>
                  <c:x val="-8.888888888888892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E-EE4C-B8E7-75E4A2A1BB95}"/>
                </c:ext>
              </c:extLst>
            </c:dLbl>
            <c:dLbl>
              <c:idx val="3"/>
              <c:layout>
                <c:manualLayout>
                  <c:x val="-5.555555555555555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E-EE4C-B8E7-75E4A2A1BB95}"/>
                </c:ext>
              </c:extLst>
            </c:dLbl>
            <c:numFmt formatCode="&quot;$&quot;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Business Segments'!$L$45:$L$48</c:f>
              <c:strCache>
                <c:ptCount val="4"/>
                <c:pt idx="0">
                  <c:v>United States</c:v>
                </c:pt>
                <c:pt idx="1">
                  <c:v>Europe</c:v>
                </c:pt>
                <c:pt idx="2">
                  <c:v>Western Hemisphere excluding U.S.</c:v>
                </c:pt>
                <c:pt idx="3">
                  <c:v>Asia-Pacific, Africa</c:v>
                </c:pt>
              </c:strCache>
            </c:strRef>
          </c:cat>
          <c:val>
            <c:numRef>
              <c:f>'Financial Business Segments'!$K$45:$K$48</c:f>
              <c:numCache>
                <c:formatCode>#,##0</c:formatCode>
                <c:ptCount val="4"/>
                <c:pt idx="0" formatCode="&quot;$&quot;#,##0_);[Red]\(&quot;$&quot;#,##0\)">
                  <c:v>48580</c:v>
                </c:pt>
                <c:pt idx="1">
                  <c:v>23449</c:v>
                </c:pt>
                <c:pt idx="2">
                  <c:v>6125</c:v>
                </c:pt>
                <c:pt idx="3">
                  <c:v>16789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EE4C-B8E7-75E4A2A1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Johnson &amp; Johnson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statement'!$B$91:$K$91</c:f>
              <c:numCache>
                <c:formatCode>"$"#,##0.00</c:formatCode>
                <c:ptCount val="1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104B-B24B-A1A13BE816EC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statement'!$B$93:$K$93</c:f>
              <c:numCache>
                <c:formatCode>"$"#,##0.00</c:formatCode>
                <c:ptCount val="10"/>
                <c:pt idx="0">
                  <c:v>48970000</c:v>
                </c:pt>
                <c:pt idx="1">
                  <c:v>51585000</c:v>
                </c:pt>
                <c:pt idx="2">
                  <c:v>48538000</c:v>
                </c:pt>
                <c:pt idx="3">
                  <c:v>50205000</c:v>
                </c:pt>
                <c:pt idx="4">
                  <c:v>51096000</c:v>
                </c:pt>
                <c:pt idx="5">
                  <c:v>54490000</c:v>
                </c:pt>
                <c:pt idx="6">
                  <c:v>54503000</c:v>
                </c:pt>
                <c:pt idx="7">
                  <c:v>54157000</c:v>
                </c:pt>
                <c:pt idx="8">
                  <c:v>63920000</c:v>
                </c:pt>
                <c:pt idx="9">
                  <c:v>63854000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104B-B24B-A1A13BE8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28047"/>
        <c:axId val="335586319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statement'!$B$107:$K$107</c:f>
              <c:numCache>
                <c:formatCode>"$"#,##0.00</c:formatCode>
                <c:ptCount val="10"/>
                <c:pt idx="0">
                  <c:v>13831000</c:v>
                </c:pt>
                <c:pt idx="1">
                  <c:v>16323000</c:v>
                </c:pt>
                <c:pt idx="2">
                  <c:v>15409000</c:v>
                </c:pt>
                <c:pt idx="3">
                  <c:v>16540000</c:v>
                </c:pt>
                <c:pt idx="4">
                  <c:v>1300000</c:v>
                </c:pt>
                <c:pt idx="5">
                  <c:v>15297000</c:v>
                </c:pt>
                <c:pt idx="6">
                  <c:v>15119000</c:v>
                </c:pt>
                <c:pt idx="7">
                  <c:v>14714000</c:v>
                </c:pt>
                <c:pt idx="8">
                  <c:v>20878000</c:v>
                </c:pt>
                <c:pt idx="9">
                  <c:v>17941000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E-104B-B24B-A1A13BE8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8047"/>
        <c:axId val="335586319"/>
      </c:lineChart>
      <c:catAx>
        <c:axId val="3358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6319"/>
        <c:crosses val="autoZero"/>
        <c:auto val="1"/>
        <c:lblAlgn val="ctr"/>
        <c:lblOffset val="100"/>
        <c:noMultiLvlLbl val="0"/>
      </c:catAx>
      <c:valAx>
        <c:axId val="335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80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effectLst/>
              </a:rPr>
              <a:t>Market Cap of JNJ, Pfizer, Merck, &amp; Eli Lilly 2022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Competitors!$B$16</c:f>
              <c:strCache>
                <c:ptCount val="1"/>
                <c:pt idx="0">
                  <c:v>Market Cap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5-CF48-98F4-57350618D59A}"/>
              </c:ext>
            </c:extLst>
          </c:dPt>
          <c:cat>
            <c:strRef>
              <c:f>Competitors!$A$17:$A$20</c:f>
              <c:strCache>
                <c:ptCount val="4"/>
                <c:pt idx="0">
                  <c:v>Merck &amp; Co Inc</c:v>
                </c:pt>
                <c:pt idx="1">
                  <c:v>Pfizer Inc</c:v>
                </c:pt>
                <c:pt idx="2">
                  <c:v>Lilly (Eli) &amp; Co</c:v>
                </c:pt>
                <c:pt idx="3">
                  <c:v>Johnson &amp; Johnson  </c:v>
                </c:pt>
              </c:strCache>
            </c:strRef>
          </c:cat>
          <c:val>
            <c:numRef>
              <c:f>Competitors!$B$17:$B$20</c:f>
              <c:numCache>
                <c:formatCode>"$"#,##0.00</c:formatCode>
                <c:ptCount val="4"/>
                <c:pt idx="0">
                  <c:v>281302183315</c:v>
                </c:pt>
                <c:pt idx="1">
                  <c:v>287626236875</c:v>
                </c:pt>
                <c:pt idx="2">
                  <c:v>347613082936</c:v>
                </c:pt>
                <c:pt idx="3">
                  <c:v>461848529176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5-CF48-98F4-57350618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59120"/>
        <c:axId val="1894834864"/>
      </c:barChart>
      <c:catAx>
        <c:axId val="85005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4864"/>
        <c:crosses val="autoZero"/>
        <c:auto val="1"/>
        <c:lblAlgn val="ctr"/>
        <c:lblOffset val="100"/>
        <c:noMultiLvlLbl val="0"/>
      </c:catAx>
      <c:valAx>
        <c:axId val="1894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912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Total Revenue: JNJ, Pfizer, Merck &amp; Eli Lilly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Competitors!$B$8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5-A247-82DB-C6759BBC8DC2}"/>
              </c:ext>
            </c:extLst>
          </c:dPt>
          <c:dPt>
            <c:idx val="2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B5-A247-82DB-C6759BBC8DC2}"/>
              </c:ext>
            </c:extLst>
          </c:dPt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Competitors!$B$9:$B$12</c:f>
              <c:numCache>
                <c:formatCode>"$"#,##0.00</c:formatCode>
                <c:ptCount val="4"/>
                <c:pt idx="0">
                  <c:v>28541400000</c:v>
                </c:pt>
                <c:pt idx="1">
                  <c:v>59283000000</c:v>
                </c:pt>
                <c:pt idx="2">
                  <c:v>94943000000</c:v>
                </c:pt>
                <c:pt idx="3">
                  <c:v>100330000000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5-A247-82DB-C6759BBC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59120"/>
        <c:axId val="1894834864"/>
      </c:barChart>
      <c:catAx>
        <c:axId val="85005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4864"/>
        <c:crosses val="autoZero"/>
        <c:auto val="1"/>
        <c:lblAlgn val="ctr"/>
        <c:lblOffset val="100"/>
        <c:noMultiLvlLbl val="0"/>
      </c:catAx>
      <c:valAx>
        <c:axId val="1894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912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Gross Margin of JNJ, Pfizer, Merck, and Eli Lilly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Competitors!$G$8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42-A040-A7B6-85E0C11D04E6}"/>
              </c:ext>
            </c:extLst>
          </c:dPt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Competitors!$G$9:$G$12</c:f>
              <c:numCache>
                <c:formatCode>0.00</c:formatCode>
                <c:ptCount val="4"/>
                <c:pt idx="0">
                  <c:v>76.77</c:v>
                </c:pt>
                <c:pt idx="1">
                  <c:v>70.63</c:v>
                </c:pt>
                <c:pt idx="2">
                  <c:v>67.260000000000005</c:v>
                </c:pt>
                <c:pt idx="3">
                  <c:v>65.77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A040-A7B6-85E0C11D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59120"/>
        <c:axId val="1894834864"/>
      </c:barChart>
      <c:catAx>
        <c:axId val="85005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4864"/>
        <c:crosses val="autoZero"/>
        <c:auto val="1"/>
        <c:lblAlgn val="ctr"/>
        <c:lblOffset val="100"/>
        <c:noMultiLvlLbl val="0"/>
      </c:catAx>
      <c:valAx>
        <c:axId val="1894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EBITDA of JNJ, Pfizer, Merck, and Eli Lilly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Competitors!$I$8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6-2948-BE45-1334B6FA1236}"/>
              </c:ext>
            </c:extLst>
          </c:dPt>
          <c:dPt>
            <c:idx val="2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26-2948-BE45-1334B6FA1236}"/>
              </c:ext>
            </c:extLst>
          </c:dPt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Competitors!$I$9:$I$12</c:f>
              <c:numCache>
                <c:formatCode>_("$"* #,##0.00_);_("$"* \(#,##0.00\);_("$"* "-"??_);_(@_)</c:formatCode>
                <c:ptCount val="4"/>
                <c:pt idx="0">
                  <c:v>8660500000</c:v>
                </c:pt>
                <c:pt idx="1">
                  <c:v>21315000000</c:v>
                </c:pt>
                <c:pt idx="2">
                  <c:v>28971000000</c:v>
                </c:pt>
                <c:pt idx="3">
                  <c:v>41031000000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6-2948-BE45-1334B6FA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59120"/>
        <c:axId val="1894834864"/>
      </c:barChart>
      <c:catAx>
        <c:axId val="85005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4864"/>
        <c:crosses val="autoZero"/>
        <c:auto val="1"/>
        <c:lblAlgn val="ctr"/>
        <c:lblOffset val="100"/>
        <c:noMultiLvlLbl val="0"/>
      </c:catAx>
      <c:valAx>
        <c:axId val="1894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912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Financial</a:t>
            </a:r>
            <a:r>
              <a:rPr lang="en-US" sz="1600" b="1" baseline="0">
                <a:solidFill>
                  <a:schemeClr val="tx1"/>
                </a:solidFill>
              </a:rPr>
              <a:t> Analysis: JNJ, Pfizer, Merck &amp; Eli Lilly 2022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Competitors!$B$8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Competitors!$B$9:$B$12</c:f>
              <c:numCache>
                <c:formatCode>"$"#,##0.00</c:formatCode>
                <c:ptCount val="4"/>
                <c:pt idx="0">
                  <c:v>28541400000</c:v>
                </c:pt>
                <c:pt idx="1">
                  <c:v>59283000000</c:v>
                </c:pt>
                <c:pt idx="2">
                  <c:v>94943000000</c:v>
                </c:pt>
                <c:pt idx="3">
                  <c:v>100330000000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A34A-8AB0-D95373128A0E}"/>
            </c:ext>
          </c:extLst>
        </c:ser>
        <c:ser>
          <c:idx val="1"/>
          <c:order val="1"/>
          <c:tx>
            <c:strRef>
              <c:f>Competitors!$C$8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Competitors!$C$9:$C$12</c:f>
              <c:numCache>
                <c:formatCode>"$"#,##0.00</c:formatCode>
                <c:ptCount val="4"/>
                <c:pt idx="0">
                  <c:v>6244800000</c:v>
                </c:pt>
                <c:pt idx="1">
                  <c:v>14519000000</c:v>
                </c:pt>
                <c:pt idx="2">
                  <c:v>17941000000</c:v>
                </c:pt>
                <c:pt idx="3">
                  <c:v>31372000000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0-A34A-8AB0-D95373128A0E}"/>
            </c:ext>
          </c:extLst>
        </c:ser>
        <c:ser>
          <c:idx val="2"/>
          <c:order val="2"/>
          <c:tx>
            <c:strRef>
              <c:f>Competitors!$D$8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Competitors!$A$9:$A$12</c:f>
              <c:strCache>
                <c:ptCount val="4"/>
                <c:pt idx="0">
                  <c:v>Lilly (Eli) &amp; Co</c:v>
                </c:pt>
                <c:pt idx="1">
                  <c:v>Merck &amp; Co Inc</c:v>
                </c:pt>
                <c:pt idx="2">
                  <c:v>Johnson &amp; Johnson  </c:v>
                </c:pt>
                <c:pt idx="3">
                  <c:v>Pfizer Inc</c:v>
                </c:pt>
              </c:strCache>
            </c:strRef>
          </c:cat>
          <c:val>
            <c:numRef>
              <c:f>Competitors!$D$9:$D$12</c:f>
              <c:numCache>
                <c:formatCode>"$"#,##0.00</c:formatCode>
                <c:ptCount val="4"/>
                <c:pt idx="0">
                  <c:v>19888100000</c:v>
                </c:pt>
                <c:pt idx="1">
                  <c:v>41001000000</c:v>
                </c:pt>
                <c:pt idx="2">
                  <c:v>71240000000</c:v>
                </c:pt>
                <c:pt idx="3">
                  <c:v>63058000000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0-A34A-8AB0-D9537312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152543"/>
        <c:axId val="1347997391"/>
      </c:barChart>
      <c:catAx>
        <c:axId val="12071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97391"/>
        <c:crosses val="autoZero"/>
        <c:auto val="1"/>
        <c:lblAlgn val="ctr"/>
        <c:lblOffset val="100"/>
        <c:noMultiLvlLbl val="0"/>
      </c:catAx>
      <c:valAx>
        <c:axId val="13479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254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EPS:</a:t>
            </a:r>
            <a:r>
              <a:rPr lang="en-US" sz="1600" b="1" baseline="0">
                <a:solidFill>
                  <a:schemeClr val="tx1"/>
                </a:solidFill>
              </a:rPr>
              <a:t> JNJ, Pfizer, Merck, and Eli Lilly 2022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Competitors!$B$23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1A7F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C-6443-A30A-1F815DB2D8E1}"/>
              </c:ext>
            </c:extLst>
          </c:dPt>
          <c:cat>
            <c:strRef>
              <c:f>Competitors!$A$24:$A$27</c:f>
              <c:strCache>
                <c:ptCount val="4"/>
                <c:pt idx="0">
                  <c:v>Pfizer Inc</c:v>
                </c:pt>
                <c:pt idx="1">
                  <c:v>Merck &amp; Co Inc</c:v>
                </c:pt>
                <c:pt idx="2">
                  <c:v>Lilly (Eli) &amp; Co</c:v>
                </c:pt>
                <c:pt idx="3">
                  <c:v>Johnson &amp; Johnson  </c:v>
                </c:pt>
              </c:strCache>
            </c:strRef>
          </c:cat>
          <c:val>
            <c:numRef>
              <c:f>Competitors!$B$24:$B$27</c:f>
              <c:numCache>
                <c:formatCode>General</c:formatCode>
                <c:ptCount val="4"/>
                <c:pt idx="0">
                  <c:v>5.59</c:v>
                </c:pt>
                <c:pt idx="1">
                  <c:v>5.73</c:v>
                </c:pt>
                <c:pt idx="2">
                  <c:v>6.57</c:v>
                </c:pt>
                <c:pt idx="3" formatCode="0.00">
                  <c:v>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6443-A30A-1F815DB2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359727"/>
        <c:axId val="1367704895"/>
      </c:barChart>
      <c:catAx>
        <c:axId val="134335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04895"/>
        <c:crosses val="autoZero"/>
        <c:auto val="1"/>
        <c:lblAlgn val="ctr"/>
        <c:lblOffset val="100"/>
        <c:noMultiLvlLbl val="0"/>
      </c:catAx>
      <c:valAx>
        <c:axId val="13677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EPS</a:t>
            </a:r>
            <a:r>
              <a:rPr lang="en-US" sz="1600" b="1" baseline="0">
                <a:solidFill>
                  <a:schemeClr val="tx1"/>
                </a:solidFill>
              </a:rPr>
              <a:t>: JNJ, Pfizer, Merck, &amp; Eli Lilly 2013 - 2022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EPS!$B$1</c:f>
              <c:strCache>
                <c:ptCount val="1"/>
                <c:pt idx="0">
                  <c:v>Eli Lilly</c:v>
                </c:pt>
              </c:strCache>
            </c:strRef>
          </c:tx>
          <c:spPr>
            <a:ln w="28575" cap="rnd">
              <a:solidFill>
                <a:srgbClr val="1A7FFA"/>
              </a:solidFill>
              <a:round/>
            </a:ln>
            <a:effectLst/>
          </c:spPr>
          <c:marker>
            <c:symbol val="none"/>
          </c:marker>
          <c:cat>
            <c:numRef>
              <c:f>EPS!$A$2:$A$11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EPS!$B$2:$B$11</c:f>
              <c:numCache>
                <c:formatCode>"$"#,##0.00_);[Red]\("$"#,##0.00\)</c:formatCode>
                <c:ptCount val="10"/>
                <c:pt idx="0">
                  <c:v>4.3</c:v>
                </c:pt>
                <c:pt idx="1">
                  <c:v>2.2200000000000002</c:v>
                </c:pt>
                <c:pt idx="2">
                  <c:v>2.25</c:v>
                </c:pt>
                <c:pt idx="3">
                  <c:v>2.57</c:v>
                </c:pt>
                <c:pt idx="4">
                  <c:v>-0.19</c:v>
                </c:pt>
                <c:pt idx="5">
                  <c:v>3.1</c:v>
                </c:pt>
                <c:pt idx="6">
                  <c:v>8.6999999999999993</c:v>
                </c:pt>
                <c:pt idx="7">
                  <c:v>6.7</c:v>
                </c:pt>
                <c:pt idx="8">
                  <c:v>6.05</c:v>
                </c:pt>
                <c:pt idx="9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8C48-A55B-1A6FFCE70478}"/>
            </c:ext>
          </c:extLst>
        </c:ser>
        <c:ser>
          <c:idx val="1"/>
          <c:order val="1"/>
          <c:tx>
            <c:strRef>
              <c:f>EPS!$C$1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EPS!$A$2:$A$11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EPS!$C$2:$C$11</c:f>
              <c:numCache>
                <c:formatCode>"$"#,##0.00_);[Red]\("$"#,##0.00\)</c:formatCode>
                <c:ptCount val="10"/>
                <c:pt idx="0">
                  <c:v>4.91</c:v>
                </c:pt>
                <c:pt idx="1">
                  <c:v>5.8</c:v>
                </c:pt>
                <c:pt idx="2">
                  <c:v>5.56</c:v>
                </c:pt>
                <c:pt idx="3">
                  <c:v>5.97</c:v>
                </c:pt>
                <c:pt idx="4">
                  <c:v>0.46</c:v>
                </c:pt>
                <c:pt idx="5">
                  <c:v>5.69</c:v>
                </c:pt>
                <c:pt idx="6">
                  <c:v>6.89</c:v>
                </c:pt>
                <c:pt idx="7">
                  <c:v>5.59</c:v>
                </c:pt>
                <c:pt idx="8">
                  <c:v>7.93</c:v>
                </c:pt>
                <c:pt idx="9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8C48-A55B-1A6FFCE70478}"/>
            </c:ext>
          </c:extLst>
        </c:ser>
        <c:ser>
          <c:idx val="2"/>
          <c:order val="2"/>
          <c:tx>
            <c:strRef>
              <c:f>EPS!$D$1</c:f>
              <c:strCache>
                <c:ptCount val="1"/>
                <c:pt idx="0">
                  <c:v>Pfizer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EPS!$A$2:$A$11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EPS!$D$2:$D$11</c:f>
              <c:numCache>
                <c:formatCode>"$"#,##0.00_);[Red]\("$"#,##0.00\)</c:formatCode>
                <c:ptCount val="10"/>
                <c:pt idx="0">
                  <c:v>3.17</c:v>
                </c:pt>
                <c:pt idx="1">
                  <c:v>1.44</c:v>
                </c:pt>
                <c:pt idx="2">
                  <c:v>1.1299999999999999</c:v>
                </c:pt>
                <c:pt idx="3">
                  <c:v>1.17</c:v>
                </c:pt>
                <c:pt idx="4">
                  <c:v>3.58</c:v>
                </c:pt>
                <c:pt idx="5">
                  <c:v>1.89</c:v>
                </c:pt>
                <c:pt idx="6">
                  <c:v>2.92</c:v>
                </c:pt>
                <c:pt idx="7">
                  <c:v>1.6</c:v>
                </c:pt>
                <c:pt idx="8">
                  <c:v>3.91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8C48-A55B-1A6FFCE70478}"/>
            </c:ext>
          </c:extLst>
        </c:ser>
        <c:ser>
          <c:idx val="3"/>
          <c:order val="3"/>
          <c:tx>
            <c:strRef>
              <c:f>EPS!$E$1</c:f>
              <c:strCache>
                <c:ptCount val="1"/>
                <c:pt idx="0">
                  <c:v>Merck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EPS!$A$2:$A$11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EPS!$E$2:$E$11</c:f>
              <c:numCache>
                <c:formatCode>"$"#,##0.00_);[Red]\("$"#,##0.00\)</c:formatCode>
                <c:ptCount val="10"/>
                <c:pt idx="0">
                  <c:v>1.48</c:v>
                </c:pt>
                <c:pt idx="1">
                  <c:v>4.16</c:v>
                </c:pt>
                <c:pt idx="2">
                  <c:v>1.58</c:v>
                </c:pt>
                <c:pt idx="3">
                  <c:v>2.06</c:v>
                </c:pt>
                <c:pt idx="4">
                  <c:v>0.94</c:v>
                </c:pt>
                <c:pt idx="5">
                  <c:v>2.35</c:v>
                </c:pt>
                <c:pt idx="6">
                  <c:v>3.84</c:v>
                </c:pt>
                <c:pt idx="7">
                  <c:v>2.8</c:v>
                </c:pt>
                <c:pt idx="8">
                  <c:v>5.17</c:v>
                </c:pt>
                <c:pt idx="9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8C48-A55B-1A6FFCE7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70943"/>
        <c:axId val="1370373647"/>
      </c:lineChart>
      <c:catAx>
        <c:axId val="9284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73647"/>
        <c:crosses val="autoZero"/>
        <c:auto val="1"/>
        <c:lblAlgn val="ctr"/>
        <c:lblOffset val="100"/>
        <c:noMultiLvlLbl val="0"/>
      </c:catAx>
      <c:valAx>
        <c:axId val="13703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Geographic Revenue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Analysis - Pfizer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A7F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E-DA40-9DC3-3EE732A2E09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AE-DA40-9DC3-3EE732A2E097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E-DA40-9DC3-3EE732A2E097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AE-DA40-9DC3-3EE732A2E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'Geographic Analysis'!$B$8:$B$11</c:f>
              <c:strCache>
                <c:ptCount val="4"/>
                <c:pt idx="0">
                  <c:v>United States</c:v>
                </c:pt>
                <c:pt idx="1">
                  <c:v>Developed Europe</c:v>
                </c:pt>
                <c:pt idx="2">
                  <c:v>Developed Rest of World</c:v>
                </c:pt>
                <c:pt idx="3">
                  <c:v>Emerging Markets</c:v>
                </c:pt>
              </c:strCache>
            </c:strRef>
          </c:cat>
          <c:val>
            <c:numRef>
              <c:f>'Geographic Analysis'!$C$8:$C$11</c:f>
              <c:numCache>
                <c:formatCode>#,##0</c:formatCode>
                <c:ptCount val="4"/>
                <c:pt idx="0">
                  <c:v>42473000</c:v>
                </c:pt>
                <c:pt idx="1">
                  <c:v>21982000</c:v>
                </c:pt>
                <c:pt idx="2">
                  <c:v>15778000</c:v>
                </c:pt>
                <c:pt idx="3">
                  <c:v>20097000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DA40-9DC3-3EE732A2E0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Geographic Revenue Analysis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'Geographic Analysis'!$C$52</c:f>
              <c:strCache>
                <c:ptCount val="1"/>
                <c:pt idx="0">
                  <c:v>U.S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'Geographic Analysis'!$B$53:$B$56</c:f>
              <c:strCache>
                <c:ptCount val="4"/>
                <c:pt idx="0">
                  <c:v>Pfizer</c:v>
                </c:pt>
                <c:pt idx="1">
                  <c:v>JNJ</c:v>
                </c:pt>
                <c:pt idx="2">
                  <c:v>Merck</c:v>
                </c:pt>
                <c:pt idx="3">
                  <c:v>Eli Lilly</c:v>
                </c:pt>
              </c:strCache>
            </c:strRef>
          </c:cat>
          <c:val>
            <c:numRef>
              <c:f>'Geographic Analysis'!$C$53:$C$56</c:f>
              <c:numCache>
                <c:formatCode>"$"#,##0</c:formatCode>
                <c:ptCount val="4"/>
                <c:pt idx="0">
                  <c:v>42473000</c:v>
                </c:pt>
                <c:pt idx="1">
                  <c:v>48580000</c:v>
                </c:pt>
                <c:pt idx="2">
                  <c:v>27206000</c:v>
                </c:pt>
                <c:pt idx="3">
                  <c:v>18190000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E84D-ABAA-891CF17CD9F6}"/>
            </c:ext>
          </c:extLst>
        </c:ser>
        <c:ser>
          <c:idx val="1"/>
          <c:order val="1"/>
          <c:tx>
            <c:strRef>
              <c:f>'Geographic Analysis'!$D$52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strRef>
              <c:f>'Geographic Analysis'!$B$53:$B$56</c:f>
              <c:strCache>
                <c:ptCount val="4"/>
                <c:pt idx="0">
                  <c:v>Pfizer</c:v>
                </c:pt>
                <c:pt idx="1">
                  <c:v>JNJ</c:v>
                </c:pt>
                <c:pt idx="2">
                  <c:v>Merck</c:v>
                </c:pt>
                <c:pt idx="3">
                  <c:v>Eli Lilly</c:v>
                </c:pt>
              </c:strCache>
            </c:strRef>
          </c:cat>
          <c:val>
            <c:numRef>
              <c:f>'Geographic Analysis'!$D$53:$D$56</c:f>
              <c:numCache>
                <c:formatCode>"$"#,##0</c:formatCode>
                <c:ptCount val="4"/>
                <c:pt idx="0">
                  <c:v>21982000</c:v>
                </c:pt>
                <c:pt idx="1">
                  <c:v>23449000</c:v>
                </c:pt>
                <c:pt idx="2">
                  <c:v>14493000</c:v>
                </c:pt>
                <c:pt idx="3">
                  <c:v>4299200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E84D-ABAA-891CF17CD9F6}"/>
            </c:ext>
          </c:extLst>
        </c:ser>
        <c:ser>
          <c:idx val="2"/>
          <c:order val="2"/>
          <c:tx>
            <c:strRef>
              <c:f>'Geographic Analysis'!$E$52</c:f>
              <c:strCache>
                <c:ptCount val="1"/>
                <c:pt idx="0">
                  <c:v>Other Foreign Countries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'Geographic Analysis'!$B$53:$B$56</c:f>
              <c:strCache>
                <c:ptCount val="4"/>
                <c:pt idx="0">
                  <c:v>Pfizer</c:v>
                </c:pt>
                <c:pt idx="1">
                  <c:v>JNJ</c:v>
                </c:pt>
                <c:pt idx="2">
                  <c:v>Merck</c:v>
                </c:pt>
                <c:pt idx="3">
                  <c:v>Eli Lilly</c:v>
                </c:pt>
              </c:strCache>
            </c:strRef>
          </c:cat>
          <c:val>
            <c:numRef>
              <c:f>'Geographic Analysis'!$E$53:$E$56</c:f>
              <c:numCache>
                <c:formatCode>"$"#,##0</c:formatCode>
                <c:ptCount val="4"/>
                <c:pt idx="0">
                  <c:v>35875000</c:v>
                </c:pt>
                <c:pt idx="1">
                  <c:v>22914000</c:v>
                </c:pt>
                <c:pt idx="2">
                  <c:v>17584000</c:v>
                </c:pt>
                <c:pt idx="3">
                  <c:v>6052100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C-E84D-ABAA-891CF17C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723248"/>
        <c:axId val="1731636175"/>
      </c:barChart>
      <c:catAx>
        <c:axId val="5737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36175"/>
        <c:crosses val="autoZero"/>
        <c:auto val="1"/>
        <c:lblAlgn val="ctr"/>
        <c:lblOffset val="100"/>
        <c:noMultiLvlLbl val="0"/>
      </c:catAx>
      <c:valAx>
        <c:axId val="17316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324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400">
                      <a:solidFill>
                        <a:schemeClr val="tx1"/>
                      </a:solidFill>
                    </a:rPr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Market</a:t>
            </a:r>
            <a:r>
              <a:rPr lang="en-US" sz="1600" b="1" baseline="0">
                <a:solidFill>
                  <a:schemeClr val="tx1"/>
                </a:solidFill>
              </a:rPr>
              <a:t> Value of JNJ, Pfizer, Merck, and Eli Lilly</a:t>
            </a:r>
          </a:p>
          <a:p>
            <a:pPr>
              <a:defRPr/>
            </a:pPr>
            <a:r>
              <a:rPr lang="en-US" sz="1600" b="1" baseline="0">
                <a:solidFill>
                  <a:schemeClr val="tx1"/>
                </a:solidFill>
              </a:rPr>
              <a:t>2013 - 2022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JNJ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'Market Value'!$C$1:$L$1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'Market Value'!$C$4:$L$4</c:f>
              <c:numCache>
                <c:formatCode>#,##0</c:formatCode>
                <c:ptCount val="10"/>
                <c:pt idx="0">
                  <c:v>248220318520</c:v>
                </c:pt>
                <c:pt idx="1">
                  <c:v>273303629110</c:v>
                </c:pt>
                <c:pt idx="2">
                  <c:v>266664449570</c:v>
                </c:pt>
                <c:pt idx="3">
                  <c:v>299988460382</c:v>
                </c:pt>
                <c:pt idx="4">
                  <c:v>394295581386</c:v>
                </c:pt>
                <c:pt idx="5">
                  <c:v>355461912200</c:v>
                </c:pt>
                <c:pt idx="6">
                  <c:v>395276796090</c:v>
                </c:pt>
                <c:pt idx="7">
                  <c:v>421286565719</c:v>
                </c:pt>
                <c:pt idx="8">
                  <c:v>453285363486</c:v>
                </c:pt>
                <c:pt idx="9">
                  <c:v>459796529176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0A4A-8592-1E50C70DFEC7}"/>
            </c:ext>
          </c:extLst>
        </c:ser>
        <c:ser>
          <c:idx val="1"/>
          <c:order val="1"/>
          <c:tx>
            <c:v>Eli Lilly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'Market Value'!$C$1:$L$1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'Market Value'!$C$16:$L$16</c:f>
              <c:numCache>
                <c:formatCode>#,##0</c:formatCode>
                <c:ptCount val="10"/>
                <c:pt idx="0">
                  <c:v>56860145000</c:v>
                </c:pt>
                <c:pt idx="1">
                  <c:v>77417856730</c:v>
                </c:pt>
                <c:pt idx="2">
                  <c:v>96889497420</c:v>
                </c:pt>
                <c:pt idx="3">
                  <c:v>86317392316</c:v>
                </c:pt>
                <c:pt idx="4">
                  <c:v>99520059291</c:v>
                </c:pt>
                <c:pt idx="5">
                  <c:v>125960890200</c:v>
                </c:pt>
                <c:pt idx="6">
                  <c:v>139905142180</c:v>
                </c:pt>
                <c:pt idx="7">
                  <c:v>174802455600</c:v>
                </c:pt>
                <c:pt idx="8">
                  <c:v>276678131660</c:v>
                </c:pt>
                <c:pt idx="9">
                  <c:v>360759382936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0A4A-8592-1E50C70DFEC7}"/>
            </c:ext>
          </c:extLst>
        </c:ser>
        <c:ser>
          <c:idx val="2"/>
          <c:order val="2"/>
          <c:tx>
            <c:v>Merck</c:v>
          </c:tx>
          <c:spPr>
            <a:ln w="28575" cap="rnd">
              <a:solidFill>
                <a:srgbClr val="1A7FFA"/>
              </a:solidFill>
              <a:round/>
            </a:ln>
            <a:effectLst/>
          </c:spPr>
          <c:marker>
            <c:symbol val="none"/>
          </c:marker>
          <c:cat>
            <c:numRef>
              <c:f>'Market Value'!$C$1:$L$1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'Market Value'!$C$28:$L$28</c:f>
              <c:numCache>
                <c:formatCode>#,##0</c:formatCode>
                <c:ptCount val="10"/>
                <c:pt idx="0">
                  <c:v>154976712035</c:v>
                </c:pt>
                <c:pt idx="1">
                  <c:v>174671981730</c:v>
                </c:pt>
                <c:pt idx="2">
                  <c:v>161477184815</c:v>
                </c:pt>
                <c:pt idx="3">
                  <c:v>174388685625</c:v>
                </c:pt>
                <c:pt idx="4">
                  <c:v>169104060705</c:v>
                </c:pt>
                <c:pt idx="5">
                  <c:v>211404474680</c:v>
                </c:pt>
                <c:pt idx="6">
                  <c:v>248993507564</c:v>
                </c:pt>
                <c:pt idx="7">
                  <c:v>228357472648</c:v>
                </c:pt>
                <c:pt idx="8">
                  <c:v>210140608803</c:v>
                </c:pt>
                <c:pt idx="9">
                  <c:v>300472183315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8-0A4A-8592-1E50C70DFEC7}"/>
            </c:ext>
          </c:extLst>
        </c:ser>
        <c:ser>
          <c:idx val="3"/>
          <c:order val="3"/>
          <c:tx>
            <c:v>Pfizer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'Market Value'!$C$1:$L$1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'Market Value'!$C$40:$L$40</c:f>
              <c:numCache>
                <c:formatCode>#,##0</c:formatCode>
                <c:ptCount val="10"/>
                <c:pt idx="0">
                  <c:v>198907370000</c:v>
                </c:pt>
                <c:pt idx="1">
                  <c:v>199603650000</c:v>
                </c:pt>
                <c:pt idx="2">
                  <c:v>217595000000</c:v>
                </c:pt>
                <c:pt idx="3">
                  <c:v>226824174687</c:v>
                </c:pt>
                <c:pt idx="4">
                  <c:v>242944819021</c:v>
                </c:pt>
                <c:pt idx="5">
                  <c:v>280760050000</c:v>
                </c:pt>
                <c:pt idx="6">
                  <c:v>260407120000</c:v>
                </c:pt>
                <c:pt idx="7">
                  <c:v>255950270000</c:v>
                </c:pt>
                <c:pt idx="8">
                  <c:v>340573000000</c:v>
                </c:pt>
                <c:pt idx="9">
                  <c:v>287180236875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8-0A4A-8592-1E50C70D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571231"/>
        <c:axId val="1922070479"/>
      </c:lineChart>
      <c:catAx>
        <c:axId val="13425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0479"/>
        <c:crosses val="autoZero"/>
        <c:auto val="1"/>
        <c:lblAlgn val="ctr"/>
        <c:lblOffset val="100"/>
        <c:noMultiLvlLbl val="0"/>
      </c:catAx>
      <c:valAx>
        <c:axId val="19220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7123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Pfizer 2023 - 2022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statement'!$B$156:$K$156</c:f>
              <c:numCache>
                <c:formatCode>"$"#,##0.00</c:formatCode>
                <c:ptCount val="10"/>
                <c:pt idx="0">
                  <c:v>51584000</c:v>
                </c:pt>
                <c:pt idx="1">
                  <c:v>49605000</c:v>
                </c:pt>
                <c:pt idx="2">
                  <c:v>48851000</c:v>
                </c:pt>
                <c:pt idx="3">
                  <c:v>52824000</c:v>
                </c:pt>
                <c:pt idx="4">
                  <c:v>52546000</c:v>
                </c:pt>
                <c:pt idx="5">
                  <c:v>53647000</c:v>
                </c:pt>
                <c:pt idx="6">
                  <c:v>51750000</c:v>
                </c:pt>
                <c:pt idx="7">
                  <c:v>41908000</c:v>
                </c:pt>
                <c:pt idx="8">
                  <c:v>81288000</c:v>
                </c:pt>
                <c:pt idx="9">
                  <c:v>100330000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8-F748-A2BB-D86234B2FEE6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statement'!$B$158:$K$158</c:f>
              <c:numCache>
                <c:formatCode>"$"#,##0.00</c:formatCode>
                <c:ptCount val="10"/>
                <c:pt idx="0">
                  <c:v>41998000</c:v>
                </c:pt>
                <c:pt idx="1">
                  <c:v>40028000</c:v>
                </c:pt>
                <c:pt idx="2">
                  <c:v>39203000</c:v>
                </c:pt>
                <c:pt idx="3">
                  <c:v>40495000</c:v>
                </c:pt>
                <c:pt idx="4">
                  <c:v>41306000</c:v>
                </c:pt>
                <c:pt idx="5">
                  <c:v>42399000</c:v>
                </c:pt>
                <c:pt idx="6">
                  <c:v>41531000</c:v>
                </c:pt>
                <c:pt idx="7">
                  <c:v>33216000</c:v>
                </c:pt>
                <c:pt idx="8">
                  <c:v>50467000</c:v>
                </c:pt>
                <c:pt idx="9">
                  <c:v>65986000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8-F748-A2BB-D86234B2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12112"/>
        <c:axId val="308985231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statement'!$B$176:$K$176</c:f>
              <c:numCache>
                <c:formatCode>"$"#,##0.00</c:formatCode>
                <c:ptCount val="10"/>
                <c:pt idx="0">
                  <c:v>22003000</c:v>
                </c:pt>
                <c:pt idx="1">
                  <c:v>9135000</c:v>
                </c:pt>
                <c:pt idx="2">
                  <c:v>6960000</c:v>
                </c:pt>
                <c:pt idx="3">
                  <c:v>7215000</c:v>
                </c:pt>
                <c:pt idx="4">
                  <c:v>21308000</c:v>
                </c:pt>
                <c:pt idx="5">
                  <c:v>11153000</c:v>
                </c:pt>
                <c:pt idx="6">
                  <c:v>16273000</c:v>
                </c:pt>
                <c:pt idx="7">
                  <c:v>9616000</c:v>
                </c:pt>
                <c:pt idx="8">
                  <c:v>21980000</c:v>
                </c:pt>
                <c:pt idx="9">
                  <c:v>31372000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8-F748-A2BB-D86234B2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12112"/>
        <c:axId val="308985231"/>
      </c:lineChart>
      <c:catAx>
        <c:axId val="17099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85231"/>
        <c:crosses val="autoZero"/>
        <c:auto val="1"/>
        <c:lblAlgn val="ctr"/>
        <c:lblOffset val="100"/>
        <c:noMultiLvlLbl val="0"/>
      </c:catAx>
      <c:valAx>
        <c:axId val="3089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21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Inflation</a:t>
            </a:r>
            <a:r>
              <a:rPr lang="en-US" sz="1800" b="1" baseline="0">
                <a:solidFill>
                  <a:schemeClr val="tx1"/>
                </a:solidFill>
              </a:rPr>
              <a:t> Rate vs. Sales Growth Rate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Inflation Rate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'Inflation Rate'!$B$4:$B$12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'Inflation Rate'!$D$4:$D$13</c:f>
              <c:numCache>
                <c:formatCode>0.00%</c:formatCode>
                <c:ptCount val="10"/>
                <c:pt idx="0">
                  <c:v>1.6E-2</c:v>
                </c:pt>
                <c:pt idx="1">
                  <c:v>1E-3</c:v>
                </c:pt>
                <c:pt idx="2">
                  <c:v>1.2999999999999999E-2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1.7999999999999999E-2</c:v>
                </c:pt>
                <c:pt idx="6">
                  <c:v>1.2E-2</c:v>
                </c:pt>
                <c:pt idx="7">
                  <c:v>4.7E-2</c:v>
                </c:pt>
                <c:pt idx="8">
                  <c:v>0.08</c:v>
                </c:pt>
                <c:pt idx="9">
                  <c:v>2.5777777777777781E-2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B949-91C6-0A6F56256C60}"/>
            </c:ext>
          </c:extLst>
        </c:ser>
        <c:ser>
          <c:idx val="1"/>
          <c:order val="1"/>
          <c:tx>
            <c:v>Sales Growth Rate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'Inflation Rate'!$B$4:$B$12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'Inflation Rate'!$E$4:$E$13</c:f>
              <c:numCache>
                <c:formatCode>0.00%</c:formatCode>
                <c:ptCount val="10"/>
                <c:pt idx="0">
                  <c:v>4.2299999999999997E-2</c:v>
                </c:pt>
                <c:pt idx="1">
                  <c:v>-5.7299999999999997E-2</c:v>
                </c:pt>
                <c:pt idx="2">
                  <c:v>2.5899999999999999E-2</c:v>
                </c:pt>
                <c:pt idx="3">
                  <c:v>6.3399999999999998E-2</c:v>
                </c:pt>
                <c:pt idx="4">
                  <c:v>6.7100000000000007E-2</c:v>
                </c:pt>
                <c:pt idx="5">
                  <c:v>5.8999999999999999E-3</c:v>
                </c:pt>
                <c:pt idx="6">
                  <c:v>6.4000000000000003E-3</c:v>
                </c:pt>
                <c:pt idx="7">
                  <c:v>0.13550000000000001</c:v>
                </c:pt>
                <c:pt idx="8">
                  <c:v>1.2500000000000001E-2</c:v>
                </c:pt>
                <c:pt idx="9">
                  <c:v>3.3522222222222224E-2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B949-91C6-0A6F5625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32335"/>
        <c:axId val="1506966496"/>
      </c:barChart>
      <c:catAx>
        <c:axId val="485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6496"/>
        <c:crosses val="autoZero"/>
        <c:auto val="1"/>
        <c:lblAlgn val="ctr"/>
        <c:lblOffset val="100"/>
        <c:noMultiLvlLbl val="0"/>
      </c:catAx>
      <c:valAx>
        <c:axId val="1506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 Analysis: Merck 2013 - 2022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statement'!$B$210:$K$210</c:f>
              <c:numCache>
                <c:formatCode>"$"#,##0.00</c:formatCode>
                <c:ptCount val="10"/>
                <c:pt idx="0">
                  <c:v>44033000</c:v>
                </c:pt>
                <c:pt idx="1">
                  <c:v>42237000</c:v>
                </c:pt>
                <c:pt idx="2">
                  <c:v>39498000</c:v>
                </c:pt>
                <c:pt idx="3">
                  <c:v>39807000</c:v>
                </c:pt>
                <c:pt idx="4">
                  <c:v>40122000</c:v>
                </c:pt>
                <c:pt idx="5">
                  <c:v>42294000</c:v>
                </c:pt>
                <c:pt idx="6">
                  <c:v>46840000</c:v>
                </c:pt>
                <c:pt idx="7">
                  <c:v>47994000</c:v>
                </c:pt>
                <c:pt idx="8">
                  <c:v>48704000</c:v>
                </c:pt>
                <c:pt idx="9">
                  <c:v>59283000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A-D040-B75B-A3EBAD80AF67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statement'!$B$212:$K$212</c:f>
              <c:numCache>
                <c:formatCode>"$"#,##0.00</c:formatCode>
                <c:ptCount val="10"/>
                <c:pt idx="0">
                  <c:v>27079000</c:v>
                </c:pt>
                <c:pt idx="1">
                  <c:v>25469000</c:v>
                </c:pt>
                <c:pt idx="2">
                  <c:v>24564000</c:v>
                </c:pt>
                <c:pt idx="3">
                  <c:v>25916000</c:v>
                </c:pt>
                <c:pt idx="4">
                  <c:v>27347000</c:v>
                </c:pt>
                <c:pt idx="5">
                  <c:v>28785000</c:v>
                </c:pt>
                <c:pt idx="6">
                  <c:v>32728000</c:v>
                </c:pt>
                <c:pt idx="7">
                  <c:v>32509000</c:v>
                </c:pt>
                <c:pt idx="8">
                  <c:v>35078000</c:v>
                </c:pt>
                <c:pt idx="9">
                  <c:v>41872000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A-D040-B75B-A3EBAD80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02639"/>
        <c:axId val="318382559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statement'!$B$230:$K$230</c:f>
              <c:numCache>
                <c:formatCode>"$"#,##0.00</c:formatCode>
                <c:ptCount val="10"/>
                <c:pt idx="0">
                  <c:v>4404000</c:v>
                </c:pt>
                <c:pt idx="1">
                  <c:v>11920000</c:v>
                </c:pt>
                <c:pt idx="2">
                  <c:v>4442000</c:v>
                </c:pt>
                <c:pt idx="3">
                  <c:v>3920000</c:v>
                </c:pt>
                <c:pt idx="4">
                  <c:v>2394000</c:v>
                </c:pt>
                <c:pt idx="5">
                  <c:v>6220000</c:v>
                </c:pt>
                <c:pt idx="6">
                  <c:v>9843000</c:v>
                </c:pt>
                <c:pt idx="7">
                  <c:v>7067000</c:v>
                </c:pt>
                <c:pt idx="8">
                  <c:v>13049000</c:v>
                </c:pt>
                <c:pt idx="9">
                  <c:v>14519000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A-D040-B75B-A3EBAD80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02639"/>
        <c:axId val="318382559"/>
      </c:lineChart>
      <c:catAx>
        <c:axId val="318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2559"/>
        <c:crosses val="autoZero"/>
        <c:auto val="1"/>
        <c:lblAlgn val="ctr"/>
        <c:lblOffset val="100"/>
        <c:noMultiLvlLbl val="0"/>
      </c:catAx>
      <c:valAx>
        <c:axId val="3183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263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Eli Lilly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statement'!$B$264:$K$264</c:f>
              <c:numCache>
                <c:formatCode>"$"#,##0.00</c:formatCode>
                <c:ptCount val="10"/>
                <c:pt idx="0">
                  <c:v>23113100</c:v>
                </c:pt>
                <c:pt idx="1">
                  <c:v>19615600</c:v>
                </c:pt>
                <c:pt idx="2">
                  <c:v>19958700</c:v>
                </c:pt>
                <c:pt idx="3">
                  <c:v>21222100</c:v>
                </c:pt>
                <c:pt idx="4">
                  <c:v>22871300</c:v>
                </c:pt>
                <c:pt idx="5">
                  <c:v>24555700</c:v>
                </c:pt>
                <c:pt idx="6">
                  <c:v>22319500</c:v>
                </c:pt>
                <c:pt idx="7">
                  <c:v>24539800</c:v>
                </c:pt>
                <c:pt idx="8">
                  <c:v>28318400</c:v>
                </c:pt>
                <c:pt idx="9">
                  <c:v>28541400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F-E24E-B395-DE85FC6C6F07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statement'!$B$266:$K$266</c:f>
              <c:numCache>
                <c:formatCode>"$"#,##0.00</c:formatCode>
                <c:ptCount val="10"/>
                <c:pt idx="0">
                  <c:v>18205000</c:v>
                </c:pt>
                <c:pt idx="1">
                  <c:v>14683100</c:v>
                </c:pt>
                <c:pt idx="2">
                  <c:v>14921500</c:v>
                </c:pt>
                <c:pt idx="3">
                  <c:v>15567200</c:v>
                </c:pt>
                <c:pt idx="4">
                  <c:v>16801100</c:v>
                </c:pt>
                <c:pt idx="5">
                  <c:v>18125700</c:v>
                </c:pt>
                <c:pt idx="6">
                  <c:v>17598300</c:v>
                </c:pt>
                <c:pt idx="7">
                  <c:v>19056500</c:v>
                </c:pt>
                <c:pt idx="8">
                  <c:v>21005600</c:v>
                </c:pt>
                <c:pt idx="9">
                  <c:v>21911600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F-E24E-B395-DE85FC6C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638896"/>
        <c:axId val="808787152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statement'!$B$282:$K$282</c:f>
              <c:numCache>
                <c:formatCode>"$"#,##0.00</c:formatCode>
                <c:ptCount val="10"/>
                <c:pt idx="0">
                  <c:v>4684800</c:v>
                </c:pt>
                <c:pt idx="1">
                  <c:v>2390500</c:v>
                </c:pt>
                <c:pt idx="2">
                  <c:v>2408400</c:v>
                </c:pt>
                <c:pt idx="3">
                  <c:v>2737600</c:v>
                </c:pt>
                <c:pt idx="4">
                  <c:v>-204100</c:v>
                </c:pt>
                <c:pt idx="5">
                  <c:v>3232000</c:v>
                </c:pt>
                <c:pt idx="6">
                  <c:v>8318400</c:v>
                </c:pt>
                <c:pt idx="7">
                  <c:v>6193700</c:v>
                </c:pt>
                <c:pt idx="8">
                  <c:v>5581700</c:v>
                </c:pt>
                <c:pt idx="9">
                  <c:v>6244800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F-E24E-B395-DE85FC6C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38896"/>
        <c:axId val="808787152"/>
      </c:lineChart>
      <c:catAx>
        <c:axId val="8086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87152"/>
        <c:crosses val="autoZero"/>
        <c:auto val="1"/>
        <c:lblAlgn val="ctr"/>
        <c:lblOffset val="100"/>
        <c:noMultiLvlLbl val="0"/>
      </c:catAx>
      <c:valAx>
        <c:axId val="8087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388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Direct Costs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in Total Revenue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Income Statenment'!$A$11</c:f>
              <c:strCache>
                <c:ptCount val="1"/>
                <c:pt idx="0">
                  <c:v>Direct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Statenment'!$B$11:$K$11</c:f>
              <c:numCache>
                <c:formatCode>0%</c:formatCode>
                <c:ptCount val="10"/>
                <c:pt idx="0">
                  <c:v>0.31329930446488669</c:v>
                </c:pt>
                <c:pt idx="1">
                  <c:v>0.30600960568268959</c:v>
                </c:pt>
                <c:pt idx="2">
                  <c:v>0.30733224876559068</c:v>
                </c:pt>
                <c:pt idx="3">
                  <c:v>0.30164139657810546</c:v>
                </c:pt>
                <c:pt idx="4">
                  <c:v>0.33164159581425767</c:v>
                </c:pt>
                <c:pt idx="5">
                  <c:v>0.33207487037422928</c:v>
                </c:pt>
                <c:pt idx="6">
                  <c:v>0.33580716313871728</c:v>
                </c:pt>
                <c:pt idx="7">
                  <c:v>0.34421921921921922</c:v>
                </c:pt>
                <c:pt idx="8">
                  <c:v>0.31836843508397761</c:v>
                </c:pt>
                <c:pt idx="9">
                  <c:v>0.32744910103957109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8-4538-8D67-F513BF06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60847"/>
        <c:axId val="924780943"/>
      </c:barChart>
      <c:catAx>
        <c:axId val="9253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0943"/>
        <c:crosses val="autoZero"/>
        <c:auto val="1"/>
        <c:lblAlgn val="ctr"/>
        <c:lblOffset val="100"/>
        <c:noMultiLvlLbl val="0"/>
      </c:catAx>
      <c:valAx>
        <c:axId val="924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Income Statenment'!$A$26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 size Income Statenment'!$B$8:$K$8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size Income Statenment'!$B$26:$K$26</c:f>
              <c:numCache>
                <c:formatCode>0%</c:formatCode>
                <c:ptCount val="10"/>
                <c:pt idx="0">
                  <c:v>0.19395052726048911</c:v>
                </c:pt>
                <c:pt idx="1">
                  <c:v>0.21959882148767002</c:v>
                </c:pt>
                <c:pt idx="2">
                  <c:v>0.21989610982675456</c:v>
                </c:pt>
                <c:pt idx="3">
                  <c:v>0.23007372374460983</c:v>
                </c:pt>
                <c:pt idx="4">
                  <c:v>1.7004578155657292E-2</c:v>
                </c:pt>
                <c:pt idx="5">
                  <c:v>0.18750689498780354</c:v>
                </c:pt>
                <c:pt idx="6">
                  <c:v>0.18424548190935791</c:v>
                </c:pt>
                <c:pt idx="7">
                  <c:v>0.17817010558946042</c:v>
                </c:pt>
                <c:pt idx="8">
                  <c:v>0.22263929618768327</c:v>
                </c:pt>
                <c:pt idx="9">
                  <c:v>0.18896601118565876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0E4-81D3-1055839B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240207"/>
        <c:axId val="1073149439"/>
      </c:barChart>
      <c:catAx>
        <c:axId val="9242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9439"/>
        <c:crosses val="autoZero"/>
        <c:auto val="1"/>
        <c:lblAlgn val="ctr"/>
        <c:lblOffset val="100"/>
        <c:noMultiLvlLbl val="0"/>
      </c:catAx>
      <c:valAx>
        <c:axId val="1073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image" Target="../media/image1.png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image" Target="../media/image1.png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3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909320</xdr:colOff>
      <xdr:row>12</xdr:row>
      <xdr:rowOff>5080</xdr:rowOff>
    </xdr:from>
    <xdr:to>
      <xdr:col>18</xdr:col>
      <xdr:colOff>452120</xdr:colOff>
      <xdr:row>26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D175B-A024-4845-A84F-1277364B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</xdr:colOff>
      <xdr:row>26</xdr:row>
      <xdr:rowOff>104140</xdr:rowOff>
    </xdr:from>
    <xdr:to>
      <xdr:col>18</xdr:col>
      <xdr:colOff>444500</xdr:colOff>
      <xdr:row>42</xdr:row>
      <xdr:rowOff>27940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5F70E-2B23-226D-2992-E758BDCA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A2BBECDA-4033-8B44-AD7C-238A3C07F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141</xdr:row>
      <xdr:rowOff>0</xdr:rowOff>
    </xdr:from>
    <xdr:ext cx="476250" cy="476250"/>
    <xdr:pic>
      <xdr:nvPicPr>
        <xdr:cNvPr id="4" name="Logo" descr="Logo">
          <a:extLst>
            <a:ext uri="{FF2B5EF4-FFF2-40B4-BE49-F238E27FC236}">
              <a16:creationId xmlns:a16="http://schemas.microsoft.com/office/drawing/2014/main" id="{BDEE525D-DF4F-3A4C-A813-A588C4A6F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195</xdr:row>
      <xdr:rowOff>0</xdr:rowOff>
    </xdr:from>
    <xdr:ext cx="476250" cy="476250"/>
    <xdr:pic>
      <xdr:nvPicPr>
        <xdr:cNvPr id="7" name="Logo" descr="Logo">
          <a:extLst>
            <a:ext uri="{FF2B5EF4-FFF2-40B4-BE49-F238E27FC236}">
              <a16:creationId xmlns:a16="http://schemas.microsoft.com/office/drawing/2014/main" id="{E40F14FE-917D-1F4C-8589-3471767C6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250</xdr:row>
      <xdr:rowOff>0</xdr:rowOff>
    </xdr:from>
    <xdr:ext cx="476250" cy="476250"/>
    <xdr:pic>
      <xdr:nvPicPr>
        <xdr:cNvPr id="8" name="Logo" descr="Logo">
          <a:extLst>
            <a:ext uri="{FF2B5EF4-FFF2-40B4-BE49-F238E27FC236}">
              <a16:creationId xmlns:a16="http://schemas.microsoft.com/office/drawing/2014/main" id="{ADF7F9F5-97BB-054B-BD26-1C4A44D7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13</xdr:col>
      <xdr:colOff>19050</xdr:colOff>
      <xdr:row>72</xdr:row>
      <xdr:rowOff>12700</xdr:rowOff>
    </xdr:from>
    <xdr:to>
      <xdr:col>19</xdr:col>
      <xdr:colOff>50800</xdr:colOff>
      <xdr:row>94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8587C-27FD-928D-4058-A6FD9D4FB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0</xdr:colOff>
      <xdr:row>73</xdr:row>
      <xdr:rowOff>0</xdr:rowOff>
    </xdr:from>
    <xdr:ext cx="476250" cy="476250"/>
    <xdr:pic>
      <xdr:nvPicPr>
        <xdr:cNvPr id="10" name="Logo" descr="Logo">
          <a:extLst>
            <a:ext uri="{FF2B5EF4-FFF2-40B4-BE49-F238E27FC236}">
              <a16:creationId xmlns:a16="http://schemas.microsoft.com/office/drawing/2014/main" id="{41DC56EB-38A1-CA48-A38A-A38174A43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13</xdr:col>
      <xdr:colOff>25400</xdr:colOff>
      <xdr:row>94</xdr:row>
      <xdr:rowOff>76200</xdr:rowOff>
    </xdr:from>
    <xdr:to>
      <xdr:col>19</xdr:col>
      <xdr:colOff>63500</xdr:colOff>
      <xdr:row>115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FF4ABC-FF46-431F-2944-FFA2BB4D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869950</xdr:colOff>
      <xdr:row>116</xdr:row>
      <xdr:rowOff>146050</xdr:rowOff>
    </xdr:from>
    <xdr:to>
      <xdr:col>18</xdr:col>
      <xdr:colOff>901700</xdr:colOff>
      <xdr:row>137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E829B6-99E3-6036-8D02-59F129F7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138</xdr:row>
      <xdr:rowOff>69850</xdr:rowOff>
    </xdr:from>
    <xdr:to>
      <xdr:col>19</xdr:col>
      <xdr:colOff>38100</xdr:colOff>
      <xdr:row>157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32EF97-7B93-D4A1-63EE-FECCE577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6350</xdr:colOff>
      <xdr:row>159</xdr:row>
      <xdr:rowOff>44450</xdr:rowOff>
    </xdr:from>
    <xdr:to>
      <xdr:col>19</xdr:col>
      <xdr:colOff>38100</xdr:colOff>
      <xdr:row>179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BF82F7-9081-D8D8-7F3F-F2BD98BF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12700</xdr:rowOff>
    </xdr:from>
    <xdr:to>
      <xdr:col>19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7E64D-9355-8945-B81E-ED267E46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171450</xdr:colOff>
      <xdr:row>8</xdr:row>
      <xdr:rowOff>0</xdr:rowOff>
    </xdr:from>
    <xdr:to>
      <xdr:col>31</xdr:col>
      <xdr:colOff>622300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14E44-05C3-4385-F803-3F3648E7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28</xdr:row>
      <xdr:rowOff>0</xdr:rowOff>
    </xdr:from>
    <xdr:to>
      <xdr:col>31</xdr:col>
      <xdr:colOff>368300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7937A-60BB-BD40-97C9-A644A59FA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0.13276</cdr:x>
      <cdr:y>0.22791</cdr:y>
    </cdr:from>
    <cdr:to>
      <cdr:x>1</cdr:x>
      <cdr:y>0.22813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64AFF3-6A3F-C778-8DCD-94F110F63D40}"/>
            </a:ext>
          </a:extLst>
        </cdr:cNvPr>
        <cdr:cNvCxnSpPr/>
      </cdr:nvCxnSpPr>
      <cdr:spPr>
        <a:xfrm xmlns:a="http://schemas.openxmlformats.org/drawingml/2006/main" flipV="1">
          <a:off x="882650" y="926244"/>
          <a:ext cx="5765800" cy="85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0.73837</cdr:x>
      <cdr:y>0.4375</cdr:y>
    </cdr:from>
    <cdr:to>
      <cdr:x>0.85</cdr:x>
      <cdr:y>0.43878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2F55EC-A82B-D175-AC2F-FF8FD0F89B7A}"/>
            </a:ext>
          </a:extLst>
        </cdr:cNvPr>
        <cdr:cNvCxnSpPr/>
      </cdr:nvCxnSpPr>
      <cdr:spPr>
        <a:xfrm xmlns:a="http://schemas.openxmlformats.org/drawingml/2006/main" flipV="1">
          <a:off x="4838700" y="2178050"/>
          <a:ext cx="731520" cy="635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</cdr:x>
      <cdr:y>0.39031</cdr:y>
    </cdr:from>
    <cdr:to>
      <cdr:x>0.85078</cdr:x>
      <cdr:y>0.4375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5E48A4A-EE08-1B51-D37D-16F13FB4F4B8}"/>
            </a:ext>
          </a:extLst>
        </cdr:cNvPr>
        <cdr:cNvCxnSpPr/>
      </cdr:nvCxnSpPr>
      <cdr:spPr>
        <a:xfrm xmlns:a="http://schemas.openxmlformats.org/drawingml/2006/main" flipH="1">
          <a:off x="5570220" y="1943100"/>
          <a:ext cx="5080" cy="23495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0.80417</cdr:x>
      <cdr:y>0.43207</cdr:y>
    </cdr:from>
    <cdr:to>
      <cdr:x>0.8875</cdr:x>
      <cdr:y>0.50272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9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B9CB2AB1-F0AB-DC70-8F89-23068DC70B62}"/>
                </a:ext>
              </a:extLst>
            </cdr:cNvPr>
            <cdr:cNvSpPr txBox="1"/>
          </cdr:nvSpPr>
          <cdr:spPr>
            <a:xfrm xmlns:a="http://schemas.openxmlformats.org/drawingml/2006/main">
              <a:off x="4902200" y="2019300"/>
              <a:ext cx="508000" cy="3302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0">
                        <a:solidFill>
                          <a:srgbClr val="C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𝛃</m:t>
                    </m:r>
                  </m:oMath>
                </m:oMathPara>
              </a14:m>
              <a:endParaRPr lang="en-US" sz="1400" b="1" i="0">
                <a:solidFill>
                  <a:srgbClr val="C00000"/>
                </a:solidFill>
              </a:endParaRPr>
            </a:p>
          </cdr:txBody>
        </cdr:sp>
      </mc:Choice>
      <mc:Fallback xmlns="">
        <cdr:sp macro="" textlink="">
          <cdr:nvSpPr>
            <cdr:cNvPr id="9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B9CB2AB1-F0AB-DC70-8F89-23068DC70B62}"/>
                </a:ext>
              </a:extLst>
            </cdr:cNvPr>
            <cdr:cNvSpPr txBox="1"/>
          </cdr:nvSpPr>
          <cdr:spPr>
            <a:xfrm xmlns:a="http://schemas.openxmlformats.org/drawingml/2006/main">
              <a:off x="4902200" y="2019300"/>
              <a:ext cx="508000" cy="3302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400" b="1" i="0">
                  <a:solidFill>
                    <a:srgbClr val="C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𝛃</a:t>
              </a:r>
              <a:endParaRPr lang="en-US" sz="1400" b="1" i="0">
                <a:solidFill>
                  <a:srgbClr val="C00000"/>
                </a:solidFill>
              </a:endParaRPr>
            </a:p>
          </cdr:txBody>
        </cdr:sp>
      </mc:Fallback>
    </mc:AlternateContent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1575AF2D-7F5E-CC41-9273-5AFE19EF6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12</xdr:col>
      <xdr:colOff>6350</xdr:colOff>
      <xdr:row>0</xdr:row>
      <xdr:rowOff>6350</xdr:rowOff>
    </xdr:from>
    <xdr:to>
      <xdr:col>17</xdr:col>
      <xdr:colOff>495300</xdr:colOff>
      <xdr:row>16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76303-06F2-121D-C572-E44C057E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16</xdr:row>
      <xdr:rowOff>19050</xdr:rowOff>
    </xdr:from>
    <xdr:to>
      <xdr:col>17</xdr:col>
      <xdr:colOff>482600</xdr:colOff>
      <xdr:row>34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E80D9D-2086-5BE4-350A-6F432368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34</xdr:row>
      <xdr:rowOff>69850</xdr:rowOff>
    </xdr:from>
    <xdr:to>
      <xdr:col>17</xdr:col>
      <xdr:colOff>508000</xdr:colOff>
      <xdr:row>51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7B6C87-2633-F5DE-5615-4EB79900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51</xdr:row>
      <xdr:rowOff>6350</xdr:rowOff>
    </xdr:from>
    <xdr:to>
      <xdr:col>17</xdr:col>
      <xdr:colOff>463550</xdr:colOff>
      <xdr:row>67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451C3C-AAD8-355F-76F1-134478A1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12700</xdr:colOff>
      <xdr:row>67</xdr:row>
      <xdr:rowOff>120650</xdr:rowOff>
    </xdr:from>
    <xdr:to>
      <xdr:col>17</xdr:col>
      <xdr:colOff>457200</xdr:colOff>
      <xdr:row>84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63B47B-0D88-8F3C-FA38-1BECDDA4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463550</xdr:colOff>
      <xdr:row>67</xdr:row>
      <xdr:rowOff>120650</xdr:rowOff>
    </xdr:from>
    <xdr:to>
      <xdr:col>23</xdr:col>
      <xdr:colOff>82550</xdr:colOff>
      <xdr:row>84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ED6868-D15B-FA5F-CBC2-45F514DE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4F6225A-39EE-574A-9AB6-0C41DDAB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16</xdr:col>
      <xdr:colOff>12700</xdr:colOff>
      <xdr:row>0</xdr:row>
      <xdr:rowOff>6350</xdr:rowOff>
    </xdr:from>
    <xdr:to>
      <xdr:col>22</xdr:col>
      <xdr:colOff>533400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2D760-0D88-1BCC-6CF8-35D6DEEE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39</xdr:row>
      <xdr:rowOff>139700</xdr:rowOff>
    </xdr:from>
    <xdr:to>
      <xdr:col>22</xdr:col>
      <xdr:colOff>558800</xdr:colOff>
      <xdr:row>59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5B86D-A30F-C940-9FB7-97117EF82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22</xdr:col>
      <xdr:colOff>584200</xdr:colOff>
      <xdr:row>99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8E6EA-E644-6149-A91F-6D0884A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22</xdr:col>
      <xdr:colOff>584200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55B10A-AB90-6746-9A40-4432382F0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6350</xdr:colOff>
      <xdr:row>19</xdr:row>
      <xdr:rowOff>88900</xdr:rowOff>
    </xdr:from>
    <xdr:to>
      <xdr:col>22</xdr:col>
      <xdr:colOff>546100</xdr:colOff>
      <xdr:row>39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47FE8F-20B6-562A-17EA-165C8696B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819150</xdr:colOff>
      <xdr:row>100</xdr:row>
      <xdr:rowOff>0</xdr:rowOff>
    </xdr:from>
    <xdr:to>
      <xdr:col>22</xdr:col>
      <xdr:colOff>622300</xdr:colOff>
      <xdr:row>119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E2033-F13F-468E-E335-609C12C2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12700</xdr:rowOff>
    </xdr:from>
    <xdr:to>
      <xdr:col>12</xdr:col>
      <xdr:colOff>63500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81E7F-43F4-656E-B8B4-1272B9F2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0</xdr:rowOff>
    </xdr:from>
    <xdr:to>
      <xdr:col>11</xdr:col>
      <xdr:colOff>228600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6D8BE-D861-6175-7473-41B8FB2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23</xdr:row>
      <xdr:rowOff>190500</xdr:rowOff>
    </xdr:from>
    <xdr:to>
      <xdr:col>10</xdr:col>
      <xdr:colOff>165100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5B0EE-767F-445E-6142-8949901F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793750</xdr:colOff>
      <xdr:row>0</xdr:row>
      <xdr:rowOff>12700</xdr:rowOff>
    </xdr:from>
    <xdr:to>
      <xdr:col>21</xdr:col>
      <xdr:colOff>533400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EB43E-D45D-4DDD-0510-C382709F4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95250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C52C9-5112-5457-B660-A0BAFF06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15</xdr:row>
      <xdr:rowOff>12700</xdr:rowOff>
    </xdr:from>
    <xdr:to>
      <xdr:col>15</xdr:col>
      <xdr:colOff>63500</xdr:colOff>
      <xdr:row>17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20D7B0-4122-72D6-F88D-400D5135F9FD}"/>
            </a:ext>
          </a:extLst>
        </xdr:cNvPr>
        <xdr:cNvSpPr txBox="1"/>
      </xdr:nvSpPr>
      <xdr:spPr>
        <a:xfrm>
          <a:off x="14757400" y="2946400"/>
          <a:ext cx="8636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Average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0.05639</cdr:x>
      <cdr:y>0.18774</cdr:y>
    </cdr:from>
    <cdr:to>
      <cdr:x>0.11162</cdr:x>
      <cdr:y>0.44061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4C66F6-47C2-64A1-738B-AD361D90A308}"/>
            </a:ext>
          </a:extLst>
        </cdr:cNvPr>
        <cdr:cNvSpPr txBox="1"/>
      </cdr:nvSpPr>
      <cdr:spPr>
        <a:xfrm xmlns:a="http://schemas.openxmlformats.org/drawingml/2006/main" rot="16200000">
          <a:off x="44450" y="889000"/>
          <a:ext cx="838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Millions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670560</xdr:colOff>
      <xdr:row>0</xdr:row>
      <xdr:rowOff>139700</xdr:rowOff>
    </xdr:from>
    <xdr:to>
      <xdr:col>21</xdr:col>
      <xdr:colOff>302260</xdr:colOff>
      <xdr:row>16</xdr:row>
      <xdr:rowOff>109220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08194-1999-9EA2-88DC-60F12EC3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</xdr:colOff>
      <xdr:row>16</xdr:row>
      <xdr:rowOff>106680</xdr:rowOff>
    </xdr:from>
    <xdr:to>
      <xdr:col>21</xdr:col>
      <xdr:colOff>317500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3BB95-DD5E-A114-6419-D942F1747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</xdr:colOff>
      <xdr:row>32</xdr:row>
      <xdr:rowOff>134620</xdr:rowOff>
    </xdr:from>
    <xdr:to>
      <xdr:col>21</xdr:col>
      <xdr:colOff>330200</xdr:colOff>
      <xdr:row>49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36932A-7235-4AB1-4170-BC48BD48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6" name="Logo" descr="Logo">
          <a:extLst>
            <a:ext uri="{FF2B5EF4-FFF2-40B4-BE49-F238E27FC236}">
              <a16:creationId xmlns:a16="http://schemas.microsoft.com/office/drawing/2014/main" id="{1E3779B4-8568-E24E-BA32-5CB6DA285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14</xdr:col>
      <xdr:colOff>6350</xdr:colOff>
      <xdr:row>49</xdr:row>
      <xdr:rowOff>31750</xdr:rowOff>
    </xdr:from>
    <xdr:to>
      <xdr:col>20</xdr:col>
      <xdr:colOff>539750</xdr:colOff>
      <xdr:row>65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0560D-26A7-B6EF-D95E-010B7C8D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666750</xdr:colOff>
      <xdr:row>65</xdr:row>
      <xdr:rowOff>133350</xdr:rowOff>
    </xdr:from>
    <xdr:to>
      <xdr:col>20</xdr:col>
      <xdr:colOff>527050</xdr:colOff>
      <xdr:row>82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ACD191-89AE-1BF4-A65A-69354772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793750</xdr:colOff>
      <xdr:row>17</xdr:row>
      <xdr:rowOff>19050</xdr:rowOff>
    </xdr:from>
    <xdr:to>
      <xdr:col>30</xdr:col>
      <xdr:colOff>266700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179DA-6825-9CD9-E229-74E206CD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774700</xdr:colOff>
      <xdr:row>61</xdr:row>
      <xdr:rowOff>95250</xdr:rowOff>
    </xdr:from>
    <xdr:to>
      <xdr:col>30</xdr:col>
      <xdr:colOff>317500</xdr:colOff>
      <xdr:row>84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4A929-7867-15F4-5F71-9BEC88B1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781050</xdr:colOff>
      <xdr:row>40</xdr:row>
      <xdr:rowOff>31750</xdr:rowOff>
    </xdr:from>
    <xdr:to>
      <xdr:col>30</xdr:col>
      <xdr:colOff>254000</xdr:colOff>
      <xdr:row>61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59F8D8-643A-F2AA-7876-3B43B0E8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800100</xdr:colOff>
      <xdr:row>0</xdr:row>
      <xdr:rowOff>19050</xdr:rowOff>
    </xdr:from>
    <xdr:to>
      <xdr:col>30</xdr:col>
      <xdr:colOff>254000</xdr:colOff>
      <xdr:row>17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6598E-9981-3215-D496-8CCB2FD8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787400</xdr:colOff>
      <xdr:row>84</xdr:row>
      <xdr:rowOff>50800</xdr:rowOff>
    </xdr:from>
    <xdr:to>
      <xdr:col>30</xdr:col>
      <xdr:colOff>304800</xdr:colOff>
      <xdr:row>106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841626-C2C7-86AF-0CB1-60881D19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64</xdr:row>
      <xdr:rowOff>0</xdr:rowOff>
    </xdr:from>
    <xdr:to>
      <xdr:col>19</xdr:col>
      <xdr:colOff>304800</xdr:colOff>
      <xdr:row>78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1863-ACBC-F641-150B-B866B25CC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78</xdr:row>
      <xdr:rowOff>93980</xdr:rowOff>
    </xdr:from>
    <xdr:to>
      <xdr:col>19</xdr:col>
      <xdr:colOff>317500</xdr:colOff>
      <xdr:row>94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E12AE-27F9-342D-F6A9-B3C1E1C0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4" name="Logo" descr="Logo">
          <a:extLst>
            <a:ext uri="{FF2B5EF4-FFF2-40B4-BE49-F238E27FC236}">
              <a16:creationId xmlns:a16="http://schemas.microsoft.com/office/drawing/2014/main" id="{222D4FA9-71AA-8840-A055-855AA369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119</xdr:row>
      <xdr:rowOff>0</xdr:rowOff>
    </xdr:from>
    <xdr:ext cx="476250" cy="476250"/>
    <xdr:pic>
      <xdr:nvPicPr>
        <xdr:cNvPr id="5" name="Logo" descr="Logo">
          <a:extLst>
            <a:ext uri="{FF2B5EF4-FFF2-40B4-BE49-F238E27FC236}">
              <a16:creationId xmlns:a16="http://schemas.microsoft.com/office/drawing/2014/main" id="{C4D43F33-FA8C-5B48-8ADA-28C86A435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179</xdr:row>
      <xdr:rowOff>0</xdr:rowOff>
    </xdr:from>
    <xdr:ext cx="476250" cy="476250"/>
    <xdr:pic>
      <xdr:nvPicPr>
        <xdr:cNvPr id="6" name="Logo" descr="Logo">
          <a:extLst>
            <a:ext uri="{FF2B5EF4-FFF2-40B4-BE49-F238E27FC236}">
              <a16:creationId xmlns:a16="http://schemas.microsoft.com/office/drawing/2014/main" id="{E1251983-CB11-6444-8A0F-6B76574A0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239</xdr:row>
      <xdr:rowOff>0</xdr:rowOff>
    </xdr:from>
    <xdr:ext cx="476250" cy="476250"/>
    <xdr:pic>
      <xdr:nvPicPr>
        <xdr:cNvPr id="7" name="Logo" descr="Logo">
          <a:extLst>
            <a:ext uri="{FF2B5EF4-FFF2-40B4-BE49-F238E27FC236}">
              <a16:creationId xmlns:a16="http://schemas.microsoft.com/office/drawing/2014/main" id="{72155B66-7869-9448-B7BF-837879A2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6</xdr:row>
      <xdr:rowOff>20320</xdr:rowOff>
    </xdr:from>
    <xdr:to>
      <xdr:col>19</xdr:col>
      <xdr:colOff>368300</xdr:colOff>
      <xdr:row>18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71148-733E-AB67-816C-A824D3E7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18</xdr:row>
      <xdr:rowOff>96520</xdr:rowOff>
    </xdr:from>
    <xdr:to>
      <xdr:col>19</xdr:col>
      <xdr:colOff>378460</xdr:colOff>
      <xdr:row>34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DA11B-79DA-3A7C-A67C-20303CDA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</xdr:colOff>
      <xdr:row>35</xdr:row>
      <xdr:rowOff>30480</xdr:rowOff>
    </xdr:from>
    <xdr:to>
      <xdr:col>19</xdr:col>
      <xdr:colOff>406400</xdr:colOff>
      <xdr:row>53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786BE-2913-F648-8BA1-1BD37BFC8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5" name="Logo" descr="Logo">
          <a:extLst>
            <a:ext uri="{FF2B5EF4-FFF2-40B4-BE49-F238E27FC236}">
              <a16:creationId xmlns:a16="http://schemas.microsoft.com/office/drawing/2014/main" id="{F9B3A032-C52F-0B43-BB21-AEAE40B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20</xdr:col>
      <xdr:colOff>0</xdr:colOff>
      <xdr:row>6</xdr:row>
      <xdr:rowOff>0</xdr:rowOff>
    </xdr:from>
    <xdr:to>
      <xdr:col>27</xdr:col>
      <xdr:colOff>334433</xdr:colOff>
      <xdr:row>19</xdr:row>
      <xdr:rowOff>117687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D9A96-1577-A14A-A933-7C83E2FA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73748EC1-8BF8-0243-8CE0-B2D52FDC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40</xdr:row>
      <xdr:rowOff>0</xdr:rowOff>
    </xdr:from>
    <xdr:ext cx="476250" cy="476250"/>
    <xdr:pic>
      <xdr:nvPicPr>
        <xdr:cNvPr id="3" name="Logo" descr="Logo">
          <a:extLst>
            <a:ext uri="{FF2B5EF4-FFF2-40B4-BE49-F238E27FC236}">
              <a16:creationId xmlns:a16="http://schemas.microsoft.com/office/drawing/2014/main" id="{8C3B768B-16F6-9442-8610-1ABC09D7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0"/>
          <a:ext cx="476250" cy="4762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3" name="Logo" descr="Logo">
          <a:extLst>
            <a:ext uri="{FF2B5EF4-FFF2-40B4-BE49-F238E27FC236}">
              <a16:creationId xmlns:a16="http://schemas.microsoft.com/office/drawing/2014/main" id="{43AD484B-C56C-AA45-8AEB-DC166B9A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8</xdr:row>
      <xdr:rowOff>101600</xdr:rowOff>
    </xdr:from>
    <xdr:to>
      <xdr:col>24</xdr:col>
      <xdr:colOff>50800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B3C4D-139E-2640-B75F-9FD06F01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31</xdr:row>
      <xdr:rowOff>31750</xdr:rowOff>
    </xdr:from>
    <xdr:to>
      <xdr:col>24</xdr:col>
      <xdr:colOff>63500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FFAD7-3F58-0F4C-B771-9C2FD784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50</xdr:row>
      <xdr:rowOff>19050</xdr:rowOff>
    </xdr:from>
    <xdr:to>
      <xdr:col>24</xdr:col>
      <xdr:colOff>63500</xdr:colOff>
      <xdr:row>67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A1639-8EB3-CD40-A14F-57C4BAF57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67</xdr:row>
      <xdr:rowOff>133350</xdr:rowOff>
    </xdr:from>
    <xdr:to>
      <xdr:col>24</xdr:col>
      <xdr:colOff>76200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D68DA-AD5D-BB49-A5BE-FCC33DA1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666750</xdr:colOff>
      <xdr:row>86</xdr:row>
      <xdr:rowOff>158750</xdr:rowOff>
    </xdr:from>
    <xdr:to>
      <xdr:col>24</xdr:col>
      <xdr:colOff>63500</xdr:colOff>
      <xdr:row>105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B11E12-7C64-A94B-92F6-EF4A4D22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6350</xdr:colOff>
      <xdr:row>105</xdr:row>
      <xdr:rowOff>6350</xdr:rowOff>
    </xdr:from>
    <xdr:to>
      <xdr:col>24</xdr:col>
      <xdr:colOff>76200</xdr:colOff>
      <xdr:row>123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4AF31-4817-2C44-A821-0ABCDFD9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</xdr:colOff>
      <xdr:row>123</xdr:row>
      <xdr:rowOff>19050</xdr:rowOff>
    </xdr:from>
    <xdr:to>
      <xdr:col>24</xdr:col>
      <xdr:colOff>63500</xdr:colOff>
      <xdr:row>142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C03B32-4F0C-3F53-23C9-50A3D9AA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uv3trang/Desktop/MSBA/SPRING%202024/Financial%20Analytics/Project/Projected%20Financial%20Statements%20and%20DCF%20Model.xlsx" TargetMode="External"/><Relationship Id="rId1" Type="http://schemas.openxmlformats.org/officeDocument/2006/relationships/externalLinkPath" Target="Projected%20Financial%20Statements%20and%20DCF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"/>
      <sheetName val="CS_IS"/>
      <sheetName val="Projected IS"/>
      <sheetName val="BS"/>
      <sheetName val="CS_BS"/>
      <sheetName val="CF"/>
      <sheetName val="Ratio"/>
      <sheetName val="DCF Model"/>
      <sheetName val="JNJ Stock &amp; BETA"/>
      <sheetName val="DCF Model (2)"/>
    </sheetNames>
    <sheetDataSet>
      <sheetData sheetId="0">
        <row r="28">
          <cell r="J28">
            <v>1898</v>
          </cell>
          <cell r="K28">
            <v>3784</v>
          </cell>
        </row>
      </sheetData>
      <sheetData sheetId="1"/>
      <sheetData sheetId="2"/>
      <sheetData sheetId="3">
        <row r="17">
          <cell r="I17">
            <v>13576</v>
          </cell>
        </row>
        <row r="18">
          <cell r="I18">
            <v>9344</v>
          </cell>
        </row>
        <row r="19">
          <cell r="I19"/>
        </row>
        <row r="20">
          <cell r="I20"/>
        </row>
        <row r="21">
          <cell r="I21">
            <v>3132</v>
          </cell>
        </row>
        <row r="22">
          <cell r="I22">
            <v>51237</v>
          </cell>
          <cell r="J22">
            <v>60979</v>
          </cell>
          <cell r="K22">
            <v>55294</v>
          </cell>
        </row>
        <row r="23">
          <cell r="I23">
            <v>46804</v>
          </cell>
          <cell r="J23">
            <v>47679</v>
          </cell>
          <cell r="K23">
            <v>49253</v>
          </cell>
        </row>
        <row r="24">
          <cell r="I24">
            <v>28038</v>
          </cell>
          <cell r="J24">
            <v>28717</v>
          </cell>
          <cell r="K24">
            <v>29450</v>
          </cell>
        </row>
        <row r="35">
          <cell r="I35">
            <v>42493</v>
          </cell>
          <cell r="J35">
            <v>45226</v>
          </cell>
          <cell r="K35">
            <v>55802</v>
          </cell>
        </row>
        <row r="36">
          <cell r="J36">
            <v>29985</v>
          </cell>
          <cell r="K36">
            <v>26888</v>
          </cell>
        </row>
        <row r="37">
          <cell r="J37">
            <v>6157</v>
          </cell>
          <cell r="K37">
            <v>4432</v>
          </cell>
        </row>
        <row r="38">
          <cell r="J38">
            <v>7487</v>
          </cell>
          <cell r="K38">
            <v>6374</v>
          </cell>
        </row>
        <row r="39">
          <cell r="J39">
            <v>0</v>
          </cell>
          <cell r="K39">
            <v>0</v>
          </cell>
        </row>
        <row r="40">
          <cell r="J40">
            <v>19140</v>
          </cell>
          <cell r="K40">
            <v>17078</v>
          </cell>
        </row>
        <row r="41">
          <cell r="J41">
            <v>107995</v>
          </cell>
          <cell r="K41">
            <v>110574</v>
          </cell>
        </row>
        <row r="43">
          <cell r="J43">
            <v>123060</v>
          </cell>
          <cell r="K43">
            <v>128345</v>
          </cell>
        </row>
        <row r="48">
          <cell r="J48">
            <v>74023</v>
          </cell>
          <cell r="K48">
            <v>76804</v>
          </cell>
        </row>
        <row r="66">
          <cell r="J66">
            <v>1.0885310583844308</v>
          </cell>
          <cell r="K66">
            <v>1.182614832057129</v>
          </cell>
        </row>
        <row r="67">
          <cell r="J67">
            <v>0.18257531324980006</v>
          </cell>
          <cell r="K67">
            <v>9.892251140157779E-2</v>
          </cell>
          <cell r="L67">
            <v>0.15033964505204031</v>
          </cell>
        </row>
        <row r="69">
          <cell r="J69">
            <v>0.11076512929885364</v>
          </cell>
          <cell r="K69">
            <v>0.13147888733239943</v>
          </cell>
          <cell r="L69">
            <v>0.11341448280453408</v>
          </cell>
        </row>
        <row r="70">
          <cell r="J70">
            <v>3.9466808850973076E-2</v>
          </cell>
          <cell r="K70">
            <v>3.2988213981020191E-2</v>
          </cell>
        </row>
      </sheetData>
      <sheetData sheetId="4"/>
      <sheetData sheetId="5"/>
      <sheetData sheetId="6"/>
      <sheetData sheetId="7"/>
      <sheetData sheetId="8">
        <row r="2519">
          <cell r="B2519">
            <v>155.558899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2"/>
  <sheetViews>
    <sheetView topLeftCell="K59" zoomScaleNormal="100" workbookViewId="0">
      <selection activeCell="A99" sqref="A99:XFD99"/>
    </sheetView>
  </sheetViews>
  <sheetFormatPr baseColWidth="10" defaultColWidth="8.83203125" defaultRowHeight="13"/>
  <cols>
    <col min="1" max="1" width="50" customWidth="1"/>
    <col min="2" max="2" width="17" customWidth="1"/>
    <col min="3" max="3" width="18.1640625" customWidth="1"/>
    <col min="4" max="4" width="17.83203125" customWidth="1"/>
    <col min="5" max="5" width="17.6640625" customWidth="1"/>
    <col min="6" max="6" width="18" customWidth="1"/>
    <col min="7" max="7" width="17.6640625" customWidth="1"/>
    <col min="8" max="8" width="17.83203125" customWidth="1"/>
    <col min="9" max="9" width="18.33203125" customWidth="1"/>
    <col min="10" max="10" width="18" customWidth="1"/>
    <col min="11" max="11" width="19" customWidth="1"/>
    <col min="12" max="12" width="20.6640625" customWidth="1"/>
    <col min="13" max="200" width="12" customWidth="1"/>
  </cols>
  <sheetData>
    <row r="1" spans="1:21" s="17" customFormat="1"/>
    <row r="2" spans="1:21" s="17" customFormat="1"/>
    <row r="3" spans="1:21" s="17" customFormat="1"/>
    <row r="4" spans="1:21" s="17" customFormat="1">
      <c r="A4" s="18" t="s">
        <v>107</v>
      </c>
    </row>
    <row r="5" spans="1:21" s="17" customFormat="1" ht="20">
      <c r="A5" s="19" t="s">
        <v>108</v>
      </c>
    </row>
    <row r="6" spans="1:21" s="17" customFormat="1"/>
    <row r="7" spans="1:21" s="17" customFormat="1" ht="14">
      <c r="A7" s="20" t="s">
        <v>109</v>
      </c>
    </row>
    <row r="8" spans="1:21" s="17" customFormat="1">
      <c r="A8" s="20"/>
    </row>
    <row r="9" spans="1:21" s="17" customFormat="1">
      <c r="A9" s="20"/>
    </row>
    <row r="10" spans="1:21" s="17" customFormat="1">
      <c r="A10" s="20"/>
    </row>
    <row r="11" spans="1:21" s="17" customFormat="1">
      <c r="A11" s="20"/>
    </row>
    <row r="12" spans="1:21">
      <c r="L12" s="8" t="s">
        <v>111</v>
      </c>
    </row>
    <row r="13" spans="1:21" s="86" customFormat="1">
      <c r="A13" s="86" t="s">
        <v>210</v>
      </c>
      <c r="C13" s="87">
        <f>(C19-B19)/B19</f>
        <v>4.2335090868297058E-2</v>
      </c>
      <c r="D13" s="87">
        <f t="shared" ref="D13:J13" si="0">(D19-C19)/C19</f>
        <v>-5.7270856035839687E-2</v>
      </c>
      <c r="E13" s="87">
        <f t="shared" si="0"/>
        <v>2.5915460798584353E-2</v>
      </c>
      <c r="F13" s="87">
        <f t="shared" si="0"/>
        <v>6.3430240645430513E-2</v>
      </c>
      <c r="G13" s="87">
        <f t="shared" si="0"/>
        <v>6.7115761935905821E-2</v>
      </c>
      <c r="H13" s="87">
        <f t="shared" si="0"/>
        <v>5.8592074134908865E-3</v>
      </c>
      <c r="I13" s="87">
        <f t="shared" si="0"/>
        <v>6.3978357035791317E-3</v>
      </c>
      <c r="J13" s="87">
        <f t="shared" si="0"/>
        <v>0.13551051051051052</v>
      </c>
      <c r="K13" s="87">
        <f>(K19-J19)/J19</f>
        <v>1.2455345241268996E-2</v>
      </c>
      <c r="L13" s="88">
        <f>AVERAGE(C13:K13)</f>
        <v>3.3527621897914174E-2</v>
      </c>
    </row>
    <row r="14" spans="1:21">
      <c r="A14" s="8" t="s">
        <v>80</v>
      </c>
      <c r="B14">
        <v>2013</v>
      </c>
      <c r="C14">
        <v>2014</v>
      </c>
      <c r="D14">
        <f>C14+1</f>
        <v>2015</v>
      </c>
      <c r="E14">
        <f t="shared" ref="E14:K14" si="1">D14+1</f>
        <v>2016</v>
      </c>
      <c r="F14">
        <f t="shared" si="1"/>
        <v>2017</v>
      </c>
      <c r="G14">
        <f t="shared" si="1"/>
        <v>2018</v>
      </c>
      <c r="H14">
        <f t="shared" si="1"/>
        <v>2019</v>
      </c>
      <c r="I14">
        <f t="shared" si="1"/>
        <v>2020</v>
      </c>
      <c r="J14">
        <f t="shared" si="1"/>
        <v>2021</v>
      </c>
      <c r="K14">
        <f t="shared" si="1"/>
        <v>2022</v>
      </c>
    </row>
    <row r="15" spans="1:21" ht="14">
      <c r="A15" s="1" t="s">
        <v>0</v>
      </c>
      <c r="B15" s="2" t="s">
        <v>10</v>
      </c>
      <c r="C15" s="2" t="s">
        <v>9</v>
      </c>
      <c r="D15" s="2" t="s">
        <v>8</v>
      </c>
      <c r="E15" s="2" t="s">
        <v>7</v>
      </c>
      <c r="F15" s="2" t="s">
        <v>6</v>
      </c>
      <c r="G15" s="2" t="s">
        <v>5</v>
      </c>
      <c r="H15" s="2" t="s">
        <v>4</v>
      </c>
      <c r="I15" s="2" t="s">
        <v>3</v>
      </c>
      <c r="J15" s="2" t="s">
        <v>2</v>
      </c>
      <c r="K15" s="2" t="s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">
      <c r="A16" s="1" t="s">
        <v>13</v>
      </c>
      <c r="B16" s="2" t="s">
        <v>14</v>
      </c>
      <c r="C16" s="2" t="s">
        <v>14</v>
      </c>
      <c r="D16" s="2" t="s">
        <v>14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14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2" t="s">
        <v>15</v>
      </c>
      <c r="B18" s="23">
        <v>71312</v>
      </c>
      <c r="C18" s="23">
        <v>74331</v>
      </c>
      <c r="D18" s="23">
        <v>70074</v>
      </c>
      <c r="E18" s="23">
        <v>71890</v>
      </c>
      <c r="F18" s="23">
        <v>76450</v>
      </c>
      <c r="G18" s="23">
        <v>81581</v>
      </c>
      <c r="H18" s="23">
        <v>82059</v>
      </c>
      <c r="I18" s="23">
        <v>82584</v>
      </c>
      <c r="J18" s="23">
        <v>93775</v>
      </c>
      <c r="K18" s="23">
        <v>94943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s="22" customFormat="1">
      <c r="A19" s="21" t="s">
        <v>16</v>
      </c>
      <c r="B19" s="24">
        <v>71312</v>
      </c>
      <c r="C19" s="24">
        <v>74331</v>
      </c>
      <c r="D19" s="24">
        <v>70074</v>
      </c>
      <c r="E19" s="24">
        <v>71890</v>
      </c>
      <c r="F19" s="24">
        <v>76450</v>
      </c>
      <c r="G19" s="24">
        <v>81581</v>
      </c>
      <c r="H19" s="24">
        <v>82059</v>
      </c>
      <c r="I19" s="24">
        <v>82584</v>
      </c>
      <c r="J19" s="24">
        <v>93775</v>
      </c>
      <c r="K19" s="24">
        <v>94943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>
      <c r="A20" s="12" t="s">
        <v>82</v>
      </c>
      <c r="B20" s="23">
        <v>22342</v>
      </c>
      <c r="C20" s="23">
        <v>22746</v>
      </c>
      <c r="D20" s="23">
        <v>21536</v>
      </c>
      <c r="E20" s="23">
        <v>21685</v>
      </c>
      <c r="F20" s="23">
        <v>25354</v>
      </c>
      <c r="G20" s="23">
        <v>27091</v>
      </c>
      <c r="H20" s="23">
        <v>27556</v>
      </c>
      <c r="I20" s="23">
        <v>28427</v>
      </c>
      <c r="J20" s="23">
        <v>29855</v>
      </c>
      <c r="K20" s="23">
        <v>31089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s="22" customFormat="1">
      <c r="A21" s="21" t="s">
        <v>18</v>
      </c>
      <c r="B21" s="24">
        <v>48970</v>
      </c>
      <c r="C21" s="24">
        <v>51585</v>
      </c>
      <c r="D21" s="24">
        <v>48538</v>
      </c>
      <c r="E21" s="24">
        <v>50205</v>
      </c>
      <c r="F21" s="24">
        <v>51096</v>
      </c>
      <c r="G21" s="24">
        <v>54490</v>
      </c>
      <c r="H21" s="24">
        <v>54503</v>
      </c>
      <c r="I21" s="24">
        <v>54157</v>
      </c>
      <c r="J21" s="24">
        <v>63920</v>
      </c>
      <c r="K21" s="24">
        <v>63854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>
      <c r="A22" s="3" t="s">
        <v>19</v>
      </c>
      <c r="B22" s="23">
        <v>21830</v>
      </c>
      <c r="C22" s="23">
        <v>21954</v>
      </c>
      <c r="D22" s="23">
        <v>21203</v>
      </c>
      <c r="E22" s="23">
        <v>19945</v>
      </c>
      <c r="F22" s="23">
        <v>21420</v>
      </c>
      <c r="G22" s="23">
        <v>22540</v>
      </c>
      <c r="H22" s="23">
        <v>22178</v>
      </c>
      <c r="I22" s="23">
        <v>22084</v>
      </c>
      <c r="J22" s="23">
        <v>24659</v>
      </c>
      <c r="K22" s="23">
        <v>24765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 t="s">
        <v>20</v>
      </c>
      <c r="B23" s="23">
        <v>8763</v>
      </c>
      <c r="C23" s="23">
        <v>8672</v>
      </c>
      <c r="D23" s="23">
        <v>9270</v>
      </c>
      <c r="E23" s="23">
        <v>9124</v>
      </c>
      <c r="F23" s="23">
        <v>10962</v>
      </c>
      <c r="G23" s="23">
        <v>11901</v>
      </c>
      <c r="H23" s="23">
        <v>12245</v>
      </c>
      <c r="I23" s="23">
        <v>12340</v>
      </c>
      <c r="J23" s="23">
        <v>15614</v>
      </c>
      <c r="K23" s="23">
        <v>15386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 t="s">
        <v>21</v>
      </c>
      <c r="B24" s="25" t="s">
        <v>22</v>
      </c>
      <c r="C24" s="25" t="s">
        <v>22</v>
      </c>
      <c r="D24" s="23">
        <v>509</v>
      </c>
      <c r="E24" s="23">
        <v>491</v>
      </c>
      <c r="F24" s="23">
        <v>309</v>
      </c>
      <c r="G24" s="23">
        <v>251</v>
      </c>
      <c r="H24" s="23">
        <v>266</v>
      </c>
      <c r="I24" s="23">
        <v>247</v>
      </c>
      <c r="J24" s="23">
        <v>252</v>
      </c>
      <c r="K24" s="23">
        <v>321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 t="s">
        <v>23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 t="s">
        <v>24</v>
      </c>
      <c r="B26" s="23">
        <v>30593</v>
      </c>
      <c r="C26" s="23">
        <v>30626</v>
      </c>
      <c r="D26" s="23">
        <v>30982</v>
      </c>
      <c r="E26" s="23">
        <v>29560</v>
      </c>
      <c r="F26" s="23">
        <v>32691</v>
      </c>
      <c r="G26" s="23">
        <v>34692</v>
      </c>
      <c r="H26" s="23">
        <v>34689</v>
      </c>
      <c r="I26" s="23">
        <v>34671</v>
      </c>
      <c r="J26" s="23">
        <v>40525</v>
      </c>
      <c r="K26" s="23">
        <v>40472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 t="s">
        <v>25</v>
      </c>
      <c r="B27" s="23">
        <v>18377</v>
      </c>
      <c r="C27" s="23">
        <v>20959</v>
      </c>
      <c r="D27" s="23">
        <v>17556</v>
      </c>
      <c r="E27" s="23">
        <v>20645</v>
      </c>
      <c r="F27" s="23">
        <v>18405</v>
      </c>
      <c r="G27" s="23">
        <v>19798</v>
      </c>
      <c r="H27" s="23">
        <v>19814</v>
      </c>
      <c r="I27" s="23">
        <v>19486</v>
      </c>
      <c r="J27" s="23">
        <v>23395</v>
      </c>
      <c r="K27" s="23">
        <v>23382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16" t="s">
        <v>26</v>
      </c>
      <c r="B28" s="23">
        <v>-408</v>
      </c>
      <c r="C28" s="23">
        <v>-466</v>
      </c>
      <c r="D28" s="23">
        <v>-424</v>
      </c>
      <c r="E28" s="23">
        <v>-358</v>
      </c>
      <c r="F28" s="23">
        <v>-549</v>
      </c>
      <c r="G28" s="23">
        <v>-394</v>
      </c>
      <c r="H28" s="23">
        <v>39</v>
      </c>
      <c r="I28" s="23">
        <v>-90</v>
      </c>
      <c r="J28" s="23">
        <v>-130</v>
      </c>
      <c r="K28" s="23">
        <v>214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 t="s">
        <v>27</v>
      </c>
      <c r="B29" s="23">
        <v>-2498</v>
      </c>
      <c r="C29" s="23">
        <v>70</v>
      </c>
      <c r="D29" s="23">
        <v>2064</v>
      </c>
      <c r="E29" s="23">
        <v>-484</v>
      </c>
      <c r="F29" s="23">
        <v>-183</v>
      </c>
      <c r="G29" s="23">
        <v>-1405</v>
      </c>
      <c r="H29" s="23">
        <v>-2525</v>
      </c>
      <c r="I29" s="23">
        <v>-2899</v>
      </c>
      <c r="J29" s="23">
        <v>-489</v>
      </c>
      <c r="K29" s="23">
        <v>-1871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 t="s">
        <v>28</v>
      </c>
      <c r="B30" s="23">
        <v>-2906</v>
      </c>
      <c r="C30" s="23">
        <v>-396</v>
      </c>
      <c r="D30" s="23">
        <v>1640</v>
      </c>
      <c r="E30" s="23">
        <v>-842</v>
      </c>
      <c r="F30" s="23">
        <v>-732</v>
      </c>
      <c r="G30" s="23">
        <v>-1799</v>
      </c>
      <c r="H30" s="23">
        <v>-2486</v>
      </c>
      <c r="I30" s="23">
        <v>-2989</v>
      </c>
      <c r="J30" s="23">
        <v>-619</v>
      </c>
      <c r="K30" s="23">
        <v>-1657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 t="s">
        <v>29</v>
      </c>
      <c r="B31" s="23">
        <v>15471</v>
      </c>
      <c r="C31" s="23">
        <v>20563</v>
      </c>
      <c r="D31" s="23">
        <v>19196</v>
      </c>
      <c r="E31" s="23">
        <v>19803</v>
      </c>
      <c r="F31" s="23">
        <v>17673</v>
      </c>
      <c r="G31" s="23">
        <v>17999</v>
      </c>
      <c r="H31" s="23">
        <v>17328</v>
      </c>
      <c r="I31" s="23">
        <v>16497</v>
      </c>
      <c r="J31" s="23">
        <v>22776</v>
      </c>
      <c r="K31" s="23">
        <v>21725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 t="s">
        <v>30</v>
      </c>
      <c r="B32" s="23">
        <v>1640</v>
      </c>
      <c r="C32" s="23">
        <v>4240</v>
      </c>
      <c r="D32" s="23">
        <v>3787</v>
      </c>
      <c r="E32" s="23">
        <v>3263</v>
      </c>
      <c r="F32" s="23">
        <v>16373</v>
      </c>
      <c r="G32" s="23">
        <v>2702</v>
      </c>
      <c r="H32" s="23">
        <v>2209</v>
      </c>
      <c r="I32" s="23">
        <v>1783</v>
      </c>
      <c r="J32" s="23">
        <v>1898</v>
      </c>
      <c r="K32" s="23">
        <v>3784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 t="s">
        <v>31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 t="s">
        <v>32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s="22" customFormat="1">
      <c r="A35" s="21" t="s">
        <v>33</v>
      </c>
      <c r="B35" s="24">
        <v>13831</v>
      </c>
      <c r="C35" s="24">
        <v>16323</v>
      </c>
      <c r="D35" s="24">
        <v>15409</v>
      </c>
      <c r="E35" s="24">
        <v>16540</v>
      </c>
      <c r="F35" s="24">
        <v>1300</v>
      </c>
      <c r="G35" s="24">
        <v>15297</v>
      </c>
      <c r="H35" s="24">
        <v>15119</v>
      </c>
      <c r="I35" s="24">
        <v>14714</v>
      </c>
      <c r="J35" s="24">
        <v>20878</v>
      </c>
      <c r="K35" s="24">
        <v>17941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 t="s">
        <v>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 t="s">
        <v>35</v>
      </c>
      <c r="B38" s="4">
        <v>13831</v>
      </c>
      <c r="C38" s="4">
        <v>16323</v>
      </c>
      <c r="D38" s="4">
        <v>15409</v>
      </c>
      <c r="E38" s="4">
        <v>16540</v>
      </c>
      <c r="F38" s="4">
        <v>1300</v>
      </c>
      <c r="G38" s="4">
        <v>15297</v>
      </c>
      <c r="H38" s="4">
        <v>15119</v>
      </c>
      <c r="I38" s="4">
        <v>14714</v>
      </c>
      <c r="J38" s="4">
        <v>20878</v>
      </c>
      <c r="K38" s="4">
        <v>17941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 t="s">
        <v>36</v>
      </c>
      <c r="B39" s="5">
        <v>2809.2</v>
      </c>
      <c r="C39" s="5">
        <v>2815.2</v>
      </c>
      <c r="D39" s="5">
        <v>2771.8</v>
      </c>
      <c r="E39" s="5">
        <v>2737.3</v>
      </c>
      <c r="F39" s="4">
        <v>2692</v>
      </c>
      <c r="G39" s="5">
        <v>2681.5</v>
      </c>
      <c r="H39" s="5">
        <v>2645.1</v>
      </c>
      <c r="I39" s="5">
        <v>2632.8</v>
      </c>
      <c r="J39" s="5">
        <v>2632.1</v>
      </c>
      <c r="K39" s="5">
        <v>2625.2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 t="s">
        <v>37</v>
      </c>
      <c r="B40" s="6">
        <v>4.92</v>
      </c>
      <c r="C40" s="5">
        <v>5.8</v>
      </c>
      <c r="D40" s="6">
        <v>5.56</v>
      </c>
      <c r="E40" s="6">
        <v>6.04</v>
      </c>
      <c r="F40" s="6">
        <v>0.48</v>
      </c>
      <c r="G40" s="5">
        <v>5.7</v>
      </c>
      <c r="H40" s="6">
        <v>5.72</v>
      </c>
      <c r="I40" s="6">
        <v>5.59</v>
      </c>
      <c r="J40" s="6">
        <v>7.93</v>
      </c>
      <c r="K40" s="6">
        <v>6.83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 t="s">
        <v>38</v>
      </c>
      <c r="B41" s="6">
        <v>4.92</v>
      </c>
      <c r="C41" s="5">
        <v>5.8</v>
      </c>
      <c r="D41" s="6">
        <v>5.56</v>
      </c>
      <c r="E41" s="6">
        <v>6.04</v>
      </c>
      <c r="F41" s="6">
        <v>0.48</v>
      </c>
      <c r="G41" s="5">
        <v>5.7</v>
      </c>
      <c r="H41" s="6">
        <v>5.72</v>
      </c>
      <c r="I41" s="6">
        <v>5.59</v>
      </c>
      <c r="J41" s="6">
        <v>7.93</v>
      </c>
      <c r="K41" s="6">
        <v>6.83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 t="s">
        <v>39</v>
      </c>
      <c r="B42" s="4">
        <v>2877</v>
      </c>
      <c r="C42" s="5">
        <v>2863.9</v>
      </c>
      <c r="D42" s="5">
        <v>2812.9</v>
      </c>
      <c r="E42" s="5">
        <v>2788.9</v>
      </c>
      <c r="F42" s="5">
        <v>2745.3</v>
      </c>
      <c r="G42" s="5">
        <v>2728.7</v>
      </c>
      <c r="H42" s="5">
        <v>2684.3</v>
      </c>
      <c r="I42" s="5">
        <v>2670.7</v>
      </c>
      <c r="J42" s="4">
        <v>2674</v>
      </c>
      <c r="K42" s="5">
        <v>2663.9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 t="s">
        <v>40</v>
      </c>
      <c r="B43" s="6">
        <v>4.8099999999999996</v>
      </c>
      <c r="C43" s="5">
        <v>5.7</v>
      </c>
      <c r="D43" s="6">
        <v>5.48</v>
      </c>
      <c r="E43" s="6">
        <v>5.93</v>
      </c>
      <c r="F43" s="6">
        <v>0.47</v>
      </c>
      <c r="G43" s="6">
        <v>5.61</v>
      </c>
      <c r="H43" s="6">
        <v>5.63</v>
      </c>
      <c r="I43" s="6">
        <v>5.51</v>
      </c>
      <c r="J43" s="6">
        <v>7.81</v>
      </c>
      <c r="K43" s="6">
        <v>6.73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 t="s">
        <v>41</v>
      </c>
      <c r="B44" s="6">
        <v>4.8099999999999996</v>
      </c>
      <c r="C44" s="5">
        <v>5.7</v>
      </c>
      <c r="D44" s="6">
        <v>5.48</v>
      </c>
      <c r="E44" s="6">
        <v>5.93</v>
      </c>
      <c r="F44" s="6">
        <v>0.47</v>
      </c>
      <c r="G44" s="6">
        <v>5.61</v>
      </c>
      <c r="H44" s="6">
        <v>5.63</v>
      </c>
      <c r="I44" s="6">
        <v>5.51</v>
      </c>
      <c r="J44" s="6">
        <v>7.81</v>
      </c>
      <c r="K44" s="6">
        <v>6.73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 t="s">
        <v>42</v>
      </c>
      <c r="B45" s="7">
        <v>2820.6280000000002</v>
      </c>
      <c r="C45" s="7">
        <v>2783.223</v>
      </c>
      <c r="D45" s="7">
        <v>2755.1619999999998</v>
      </c>
      <c r="E45" s="7">
        <v>2706.511</v>
      </c>
      <c r="F45" s="7">
        <v>2682.5250000000001</v>
      </c>
      <c r="G45" s="7">
        <v>2662.3240000000001</v>
      </c>
      <c r="H45" s="7">
        <v>2632.5070000000001</v>
      </c>
      <c r="I45" s="7">
        <v>2632.5120000000002</v>
      </c>
      <c r="J45" s="7">
        <v>2628.9650000000001</v>
      </c>
      <c r="K45" s="7">
        <v>2613.5970000000002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7" spans="1:21">
      <c r="A47" s="12" t="s">
        <v>110</v>
      </c>
      <c r="B47" s="23">
        <v>11713</v>
      </c>
      <c r="C47" s="23">
        <v>10985</v>
      </c>
      <c r="D47" s="23">
        <v>10734</v>
      </c>
      <c r="E47" s="23">
        <v>11699</v>
      </c>
      <c r="F47" s="23">
        <v>13490</v>
      </c>
      <c r="G47" s="23">
        <v>14098</v>
      </c>
      <c r="H47" s="23">
        <v>14481</v>
      </c>
      <c r="I47" s="23">
        <v>13576</v>
      </c>
      <c r="J47" s="23">
        <v>15283</v>
      </c>
      <c r="K47" s="23">
        <v>16160</v>
      </c>
    </row>
    <row r="49" spans="1:11">
      <c r="A49" s="14" t="s">
        <v>103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>
      <c r="A50" s="14" t="s">
        <v>102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>
      <c r="A51" t="s">
        <v>94</v>
      </c>
      <c r="B51" s="13">
        <f>B20/'Company_Balance sheet'!B17</f>
        <v>2.8359989845138358</v>
      </c>
      <c r="C51" s="13">
        <f>C20/'Company_Balance sheet'!C17</f>
        <v>2.7793255131964809</v>
      </c>
      <c r="D51" s="13">
        <f>D20/'Company_Balance sheet'!D17</f>
        <v>2.6742828759468522</v>
      </c>
      <c r="E51" s="13">
        <f>E20/'Company_Balance sheet'!E17</f>
        <v>2.6626964636542239</v>
      </c>
      <c r="F51" s="13">
        <f>F20/'Company_Balance sheet'!F17</f>
        <v>2.8926411865373645</v>
      </c>
      <c r="G51" s="13">
        <f>G20/'Company_Balance sheet'!G17</f>
        <v>3.1504826142574718</v>
      </c>
      <c r="H51" s="13">
        <f>H20/'Company_Balance sheet'!H17</f>
        <v>3.0549889135254991</v>
      </c>
      <c r="I51" s="13">
        <f>I20/'Company_Balance sheet'!I17</f>
        <v>3.0422731164383561</v>
      </c>
      <c r="J51" s="13">
        <f>J20/'Company_Balance sheet'!J17</f>
        <v>2.874265909309714</v>
      </c>
      <c r="K51" s="13">
        <f>K20/'Company_Balance sheet'!K17</f>
        <v>2.490507089641913</v>
      </c>
    </row>
    <row r="52" spans="1:11">
      <c r="A52" t="s">
        <v>95</v>
      </c>
      <c r="B52" s="13">
        <f>365/B51</f>
        <v>128.70244382776835</v>
      </c>
      <c r="C52" s="13">
        <f t="shared" ref="C52:K52" si="2">365/C51</f>
        <v>131.32682669480349</v>
      </c>
      <c r="D52" s="13">
        <f t="shared" si="2"/>
        <v>136.48518759286776</v>
      </c>
      <c r="E52" s="13">
        <f t="shared" si="2"/>
        <v>137.07908692644685</v>
      </c>
      <c r="F52" s="13">
        <f t="shared" si="2"/>
        <v>126.18225920959217</v>
      </c>
      <c r="G52" s="13">
        <f t="shared" si="2"/>
        <v>115.85526558635709</v>
      </c>
      <c r="H52" s="13">
        <f t="shared" si="2"/>
        <v>119.47670198867759</v>
      </c>
      <c r="I52" s="13">
        <f t="shared" si="2"/>
        <v>119.97607907974813</v>
      </c>
      <c r="J52" s="13">
        <f t="shared" si="2"/>
        <v>126.98894657511305</v>
      </c>
      <c r="K52" s="13">
        <f t="shared" si="2"/>
        <v>146.55649908327703</v>
      </c>
    </row>
    <row r="53" spans="1:11">
      <c r="A53" s="8" t="s">
        <v>106</v>
      </c>
      <c r="B53" s="13">
        <f>B18/B47</f>
        <v>6.0882779817297017</v>
      </c>
      <c r="C53" s="13">
        <f t="shared" ref="C53:K53" si="3">C18/C47</f>
        <v>6.7665908056440598</v>
      </c>
      <c r="D53" s="13">
        <f t="shared" si="3"/>
        <v>6.5282280603689209</v>
      </c>
      <c r="E53" s="13">
        <f t="shared" si="3"/>
        <v>6.1449696555261131</v>
      </c>
      <c r="F53" s="13">
        <f t="shared" si="3"/>
        <v>5.6671608598962191</v>
      </c>
      <c r="G53" s="13">
        <f t="shared" si="3"/>
        <v>5.7867073343736699</v>
      </c>
      <c r="H53" s="13">
        <f t="shared" si="3"/>
        <v>5.666666666666667</v>
      </c>
      <c r="I53" s="13">
        <f t="shared" si="3"/>
        <v>6.0830878020035355</v>
      </c>
      <c r="J53" s="13">
        <f t="shared" si="3"/>
        <v>6.1359026369168355</v>
      </c>
      <c r="K53" s="13">
        <f t="shared" si="3"/>
        <v>5.8751856435643566</v>
      </c>
    </row>
    <row r="54" spans="1:11">
      <c r="A54" t="s">
        <v>97</v>
      </c>
      <c r="B54" s="13">
        <f>365/B53</f>
        <v>59.951270473412613</v>
      </c>
      <c r="C54" s="13">
        <f t="shared" ref="C54:K54" si="4">365/C53</f>
        <v>53.94149143695094</v>
      </c>
      <c r="D54" s="13">
        <f t="shared" si="4"/>
        <v>55.911036903844511</v>
      </c>
      <c r="E54" s="13">
        <f t="shared" si="4"/>
        <v>59.398177771595499</v>
      </c>
      <c r="F54" s="13">
        <f t="shared" si="4"/>
        <v>64.406147809025512</v>
      </c>
      <c r="G54" s="13">
        <f t="shared" si="4"/>
        <v>63.075593581838909</v>
      </c>
      <c r="H54" s="13">
        <f t="shared" si="4"/>
        <v>64.411764705882348</v>
      </c>
      <c r="I54" s="13">
        <f t="shared" si="4"/>
        <v>60.002421776615328</v>
      </c>
      <c r="J54" s="13">
        <f t="shared" si="4"/>
        <v>59.485950413223144</v>
      </c>
      <c r="K54" s="13">
        <f t="shared" si="4"/>
        <v>62.125696470513887</v>
      </c>
    </row>
    <row r="55" spans="1:11">
      <c r="A55" t="s">
        <v>101</v>
      </c>
      <c r="B55" s="13">
        <f>B18/'Company_Balance sheet'!B24</f>
        <v>4.2676241771394379</v>
      </c>
      <c r="C55" s="13">
        <f>C18/'Company_Balance sheet'!C24</f>
        <v>4.6093885650502298</v>
      </c>
      <c r="D55" s="13">
        <f>D18/'Company_Balance sheet'!D24</f>
        <v>4.4057843445457401</v>
      </c>
      <c r="E55" s="13">
        <f>E18/'Company_Balance sheet'!E24</f>
        <v>4.5179738562091503</v>
      </c>
      <c r="F55" s="13">
        <f>F18/'Company_Balance sheet'!F24</f>
        <v>4.4957365480740963</v>
      </c>
      <c r="G55" s="13">
        <f>G18/'Company_Balance sheet'!G24</f>
        <v>4.7890226005283241</v>
      </c>
      <c r="H55" s="13">
        <f>H18/'Company_Balance sheet'!H24</f>
        <v>4.6471287801563035</v>
      </c>
      <c r="I55" s="13">
        <f>I18/'Company_Balance sheet'!I24</f>
        <v>4.4007247149099431</v>
      </c>
      <c r="J55" s="13">
        <f>J18/'Company_Balance sheet'!J24</f>
        <v>4.9454171500896527</v>
      </c>
      <c r="K55" s="13">
        <f>K18/'Company_Balance sheet'!K24</f>
        <v>4.7943745897086298</v>
      </c>
    </row>
    <row r="57" spans="1:11">
      <c r="A57" s="14" t="s">
        <v>105</v>
      </c>
    </row>
    <row r="58" spans="1:11">
      <c r="A58" t="s">
        <v>98</v>
      </c>
      <c r="B58" s="9">
        <f t="shared" ref="B58:K58" si="5">B35/B19</f>
        <v>0.19395052726048911</v>
      </c>
      <c r="C58" s="9">
        <f t="shared" si="5"/>
        <v>0.21959882148767002</v>
      </c>
      <c r="D58" s="9">
        <f t="shared" si="5"/>
        <v>0.21989610982675456</v>
      </c>
      <c r="E58" s="9">
        <f t="shared" si="5"/>
        <v>0.23007372374460983</v>
      </c>
      <c r="F58" s="9">
        <f t="shared" si="5"/>
        <v>1.7004578155657292E-2</v>
      </c>
      <c r="G58" s="9">
        <f t="shared" si="5"/>
        <v>0.18750689498780354</v>
      </c>
      <c r="H58" s="9">
        <f t="shared" si="5"/>
        <v>0.18424548190935791</v>
      </c>
      <c r="I58" s="9">
        <f t="shared" si="5"/>
        <v>0.17817010558946042</v>
      </c>
      <c r="J58" s="9">
        <f t="shared" si="5"/>
        <v>0.22263929618768327</v>
      </c>
      <c r="K58" s="9">
        <f t="shared" si="5"/>
        <v>0.18896601118565876</v>
      </c>
    </row>
    <row r="59" spans="1:11">
      <c r="A59" t="s">
        <v>99</v>
      </c>
      <c r="B59" s="9">
        <f>B35/'Company_Balance sheet'!B28</f>
        <v>0.10424093516124899</v>
      </c>
      <c r="C59" s="9">
        <f>C35/'Company_Balance sheet'!C28</f>
        <v>0.12448996712909648</v>
      </c>
      <c r="D59" s="9">
        <f>D35/'Company_Balance sheet'!D28</f>
        <v>0.1155002211211969</v>
      </c>
      <c r="E59" s="9">
        <f>E35/'Company_Balance sheet'!E28</f>
        <v>0.11713217381451475</v>
      </c>
      <c r="F59" s="9">
        <f>F35/'Company_Balance sheet'!F28</f>
        <v>8.2643051944336719E-3</v>
      </c>
      <c r="G59" s="9">
        <f>G35/'Company_Balance sheet'!G28</f>
        <v>0.10001046066137531</v>
      </c>
      <c r="H59" s="9">
        <f>H35/'Company_Balance sheet'!H28</f>
        <v>9.5854889429904652E-2</v>
      </c>
      <c r="I59" s="9">
        <f>I35/'Company_Balance sheet'!I28</f>
        <v>8.4130959323933358E-2</v>
      </c>
      <c r="J59" s="9">
        <f>J35/'Company_Balance sheet'!J28</f>
        <v>0.1147029414673274</v>
      </c>
      <c r="K59" s="9">
        <f>K35/'Company_Balance sheet'!K28</f>
        <v>9.574763312662106E-2</v>
      </c>
    </row>
    <row r="60" spans="1:11">
      <c r="A60" t="s">
        <v>100</v>
      </c>
      <c r="B60" s="9">
        <f>B35/'Company_Balance sheet'!B47</f>
        <v>0.18677163653059295</v>
      </c>
      <c r="C60" s="9">
        <f>C35/'Company_Balance sheet'!C47</f>
        <v>0.23401479527468746</v>
      </c>
      <c r="D60" s="9">
        <f>D35/'Company_Balance sheet'!D47</f>
        <v>0.21657062543921293</v>
      </c>
      <c r="E60" s="9">
        <f>E35/'Company_Balance sheet'!E47</f>
        <v>0.23488312647334489</v>
      </c>
      <c r="F60" s="9">
        <f>F35/'Company_Balance sheet'!F47</f>
        <v>2.1609042553191491E-2</v>
      </c>
      <c r="G60" s="9">
        <f>G35/'Company_Balance sheet'!G47</f>
        <v>0.25600816709064134</v>
      </c>
      <c r="H60" s="9">
        <f>H35/'Company_Balance sheet'!H47</f>
        <v>0.25422474819660001</v>
      </c>
      <c r="I60" s="9">
        <f>I35/'Company_Balance sheet'!I47</f>
        <v>0.23252947311861943</v>
      </c>
      <c r="J60" s="9">
        <f>J35/'Company_Balance sheet'!J47</f>
        <v>0.28204747173175904</v>
      </c>
      <c r="K60" s="9">
        <f>K35/'Company_Balance sheet'!K47</f>
        <v>0.23359460444768501</v>
      </c>
    </row>
    <row r="72" spans="1:12" s="52" customFormat="1"/>
    <row r="74" spans="1:1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>
      <c r="A77" s="18" t="s">
        <v>107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20">
      <c r="A78" s="19" t="s">
        <v>108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ht="14">
      <c r="A80" s="20" t="s">
        <v>109</v>
      </c>
      <c r="B80" s="17">
        <v>1000</v>
      </c>
      <c r="C80" s="17"/>
      <c r="D80" s="17"/>
      <c r="E80" s="17"/>
      <c r="F80" s="82"/>
      <c r="G80" s="82"/>
      <c r="H80" s="82"/>
      <c r="I80" s="82"/>
      <c r="J80" s="82"/>
      <c r="K80" s="82"/>
      <c r="L80" s="17"/>
    </row>
    <row r="81" spans="1:12">
      <c r="A81" s="2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>
      <c r="A82" s="8" t="s">
        <v>213</v>
      </c>
      <c r="B82" s="17"/>
      <c r="C82" s="82">
        <f>(C264-B264)/B264</f>
        <v>-0.15132111226966524</v>
      </c>
      <c r="D82" s="82">
        <f t="shared" ref="D82:K82" si="6">(D264-C264)/C264</f>
        <v>1.7491180488998552E-2</v>
      </c>
      <c r="E82" s="82">
        <f t="shared" si="6"/>
        <v>6.3300715978495598E-2</v>
      </c>
      <c r="F82" s="82">
        <f t="shared" si="6"/>
        <v>7.7711442317207058E-2</v>
      </c>
      <c r="G82" s="82">
        <f t="shared" si="6"/>
        <v>7.3646884960627518E-2</v>
      </c>
      <c r="H82" s="82">
        <f t="shared" si="6"/>
        <v>-9.1066432640893966E-2</v>
      </c>
      <c r="I82" s="82">
        <f t="shared" si="6"/>
        <v>9.9478034902215545E-2</v>
      </c>
      <c r="J82" s="82">
        <f t="shared" si="6"/>
        <v>0.15397843503207034</v>
      </c>
      <c r="K82" s="82">
        <f t="shared" si="6"/>
        <v>7.8747386858014582E-3</v>
      </c>
      <c r="L82" s="17"/>
    </row>
    <row r="83" spans="1:12">
      <c r="A83" s="8" t="s">
        <v>212</v>
      </c>
      <c r="B83" s="17"/>
      <c r="C83" s="82">
        <f>(C210-B210)/B210</f>
        <v>-4.0787591124838186E-2</v>
      </c>
      <c r="D83" s="82">
        <f t="shared" ref="D83:K83" si="7">(D210-C210)/C210</f>
        <v>-6.4848355707081473E-2</v>
      </c>
      <c r="E83" s="82">
        <f t="shared" si="7"/>
        <v>7.8231809205529402E-3</v>
      </c>
      <c r="F83" s="82">
        <f t="shared" si="7"/>
        <v>7.9131810988017186E-3</v>
      </c>
      <c r="G83" s="82">
        <f t="shared" si="7"/>
        <v>5.413488858980111E-2</v>
      </c>
      <c r="H83" s="82">
        <f t="shared" si="7"/>
        <v>0.10748569537050173</v>
      </c>
      <c r="I83" s="82">
        <f t="shared" si="7"/>
        <v>2.4637062339880444E-2</v>
      </c>
      <c r="J83" s="82">
        <f t="shared" si="7"/>
        <v>1.4793515856148685E-2</v>
      </c>
      <c r="K83" s="82">
        <f t="shared" si="7"/>
        <v>0.21721008541392903</v>
      </c>
      <c r="L83" s="17"/>
    </row>
    <row r="84" spans="1:12">
      <c r="A84" s="8" t="s">
        <v>211</v>
      </c>
      <c r="C84" s="81">
        <f>(C156-B156)/B156</f>
        <v>-3.8364609181141436E-2</v>
      </c>
      <c r="D84" s="81">
        <f>(D156-C156)/C156</f>
        <v>-1.5200080637032556E-2</v>
      </c>
      <c r="E84" s="81">
        <f t="shared" ref="E84:J84" si="8">(E156-D156)/D156</f>
        <v>8.1328939018648544E-2</v>
      </c>
      <c r="F84" s="81">
        <f t="shared" si="8"/>
        <v>-5.2627593518097832E-3</v>
      </c>
      <c r="G84" s="81">
        <f t="shared" si="8"/>
        <v>2.0953069691318084E-2</v>
      </c>
      <c r="H84" s="81">
        <f t="shared" si="8"/>
        <v>-3.5360784386824988E-2</v>
      </c>
      <c r="I84" s="81">
        <f t="shared" si="8"/>
        <v>-0.19018357487922705</v>
      </c>
      <c r="J84" s="81">
        <f t="shared" si="8"/>
        <v>0.93967738856542904</v>
      </c>
      <c r="K84" s="81">
        <f>(K156-J156)/J156</f>
        <v>0.23425351835449268</v>
      </c>
      <c r="L84" s="8" t="s">
        <v>111</v>
      </c>
    </row>
    <row r="85" spans="1:12">
      <c r="A85" s="90" t="s">
        <v>219</v>
      </c>
      <c r="B85" s="43"/>
      <c r="C85" s="91">
        <f>(C91-B91)/B91</f>
        <v>4.2335090868297058E-2</v>
      </c>
      <c r="D85" s="91">
        <f t="shared" ref="D85:K85" si="9">(D91-C91)/C91</f>
        <v>-5.7270856035839687E-2</v>
      </c>
      <c r="E85" s="91">
        <f t="shared" si="9"/>
        <v>2.5915460798584353E-2</v>
      </c>
      <c r="F85" s="91">
        <f t="shared" si="9"/>
        <v>6.3430240645430513E-2</v>
      </c>
      <c r="G85" s="91">
        <f t="shared" si="9"/>
        <v>6.7115761935905821E-2</v>
      </c>
      <c r="H85" s="91">
        <f t="shared" si="9"/>
        <v>5.8592074134908865E-3</v>
      </c>
      <c r="I85" s="91">
        <f t="shared" si="9"/>
        <v>6.3978357035791317E-3</v>
      </c>
      <c r="J85" s="91">
        <f t="shared" si="9"/>
        <v>0.13551051051051052</v>
      </c>
      <c r="K85" s="91">
        <f t="shared" si="9"/>
        <v>1.2455345241268996E-2</v>
      </c>
      <c r="L85" s="92">
        <f>AVERAGE(C85:K85)</f>
        <v>3.3527621897914174E-2</v>
      </c>
    </row>
    <row r="86" spans="1:12">
      <c r="A86" s="8" t="s">
        <v>80</v>
      </c>
      <c r="B86">
        <v>2013</v>
      </c>
      <c r="C86">
        <v>2014</v>
      </c>
      <c r="D86">
        <f t="shared" ref="D86:K86" si="10">C86+1</f>
        <v>2015</v>
      </c>
      <c r="E86">
        <f t="shared" si="10"/>
        <v>2016</v>
      </c>
      <c r="F86">
        <f t="shared" si="10"/>
        <v>2017</v>
      </c>
      <c r="G86">
        <f t="shared" si="10"/>
        <v>2018</v>
      </c>
      <c r="H86">
        <f t="shared" si="10"/>
        <v>2019</v>
      </c>
      <c r="I86">
        <f t="shared" si="10"/>
        <v>2020</v>
      </c>
      <c r="J86">
        <f t="shared" si="10"/>
        <v>2021</v>
      </c>
      <c r="K86">
        <f t="shared" si="10"/>
        <v>2022</v>
      </c>
    </row>
    <row r="87" spans="1:12" ht="14">
      <c r="A87" s="1" t="s">
        <v>0</v>
      </c>
      <c r="B87" s="2" t="s">
        <v>10</v>
      </c>
      <c r="C87" s="2" t="s">
        <v>9</v>
      </c>
      <c r="D87" s="2" t="s">
        <v>8</v>
      </c>
      <c r="E87" s="2" t="s">
        <v>7</v>
      </c>
      <c r="F87" s="2" t="s">
        <v>6</v>
      </c>
      <c r="G87" s="2" t="s">
        <v>5</v>
      </c>
      <c r="H87" s="2" t="s">
        <v>4</v>
      </c>
      <c r="I87" s="93">
        <v>43833</v>
      </c>
      <c r="J87" s="93">
        <v>44198</v>
      </c>
      <c r="K87" s="93">
        <v>44562</v>
      </c>
      <c r="L87" s="1"/>
    </row>
    <row r="88" spans="1:12" ht="14">
      <c r="A88" s="1" t="s">
        <v>13</v>
      </c>
      <c r="B88" s="2" t="s">
        <v>149</v>
      </c>
      <c r="C88" s="2" t="s">
        <v>149</v>
      </c>
      <c r="D88" s="2" t="s">
        <v>149</v>
      </c>
      <c r="E88" s="2" t="s">
        <v>149</v>
      </c>
      <c r="F88" s="2" t="s">
        <v>149</v>
      </c>
      <c r="G88" s="2" t="s">
        <v>149</v>
      </c>
      <c r="H88" s="2" t="s">
        <v>149</v>
      </c>
      <c r="I88" s="2" t="s">
        <v>149</v>
      </c>
      <c r="J88" s="2" t="s">
        <v>149</v>
      </c>
      <c r="K88" s="2" t="s">
        <v>149</v>
      </c>
      <c r="L88" s="1"/>
    </row>
    <row r="89" spans="1:1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</row>
    <row r="90" spans="1:12">
      <c r="A90" s="12" t="s">
        <v>15</v>
      </c>
      <c r="B90" s="23">
        <f>B18*$B$80</f>
        <v>71312000</v>
      </c>
      <c r="C90" s="23">
        <f t="shared" ref="B90:C95" si="11">C18*$B$80</f>
        <v>74331000</v>
      </c>
      <c r="D90" s="23">
        <f t="shared" ref="D90:K90" si="12">D18*$B$80</f>
        <v>70074000</v>
      </c>
      <c r="E90" s="23">
        <f t="shared" si="12"/>
        <v>71890000</v>
      </c>
      <c r="F90" s="23">
        <f t="shared" si="12"/>
        <v>76450000</v>
      </c>
      <c r="G90" s="23">
        <f t="shared" si="12"/>
        <v>81581000</v>
      </c>
      <c r="H90" s="23">
        <f t="shared" si="12"/>
        <v>82059000</v>
      </c>
      <c r="I90" s="23">
        <f t="shared" si="12"/>
        <v>82584000</v>
      </c>
      <c r="J90" s="23">
        <f t="shared" si="12"/>
        <v>93775000</v>
      </c>
      <c r="K90" s="23">
        <f t="shared" si="12"/>
        <v>94943000</v>
      </c>
      <c r="L90" s="3"/>
    </row>
    <row r="91" spans="1:12" s="22" customFormat="1">
      <c r="A91" s="21" t="s">
        <v>16</v>
      </c>
      <c r="B91" s="24">
        <f t="shared" si="11"/>
        <v>71312000</v>
      </c>
      <c r="C91" s="24">
        <f t="shared" si="11"/>
        <v>74331000</v>
      </c>
      <c r="D91" s="24">
        <f t="shared" ref="D91:K95" si="13">D19*$B$80</f>
        <v>70074000</v>
      </c>
      <c r="E91" s="24">
        <f t="shared" si="13"/>
        <v>71890000</v>
      </c>
      <c r="F91" s="24">
        <f t="shared" si="13"/>
        <v>76450000</v>
      </c>
      <c r="G91" s="24">
        <f t="shared" si="13"/>
        <v>81581000</v>
      </c>
      <c r="H91" s="24">
        <f t="shared" si="13"/>
        <v>82059000</v>
      </c>
      <c r="I91" s="24">
        <f t="shared" si="13"/>
        <v>82584000</v>
      </c>
      <c r="J91" s="24">
        <f t="shared" si="13"/>
        <v>93775000</v>
      </c>
      <c r="K91" s="24">
        <f t="shared" si="13"/>
        <v>94943000</v>
      </c>
      <c r="L91" s="21">
        <v>94943000</v>
      </c>
    </row>
    <row r="92" spans="1:12">
      <c r="A92" s="12" t="s">
        <v>82</v>
      </c>
      <c r="B92" s="23">
        <f t="shared" si="11"/>
        <v>22342000</v>
      </c>
      <c r="C92" s="23">
        <f t="shared" si="11"/>
        <v>22746000</v>
      </c>
      <c r="D92" s="23">
        <f t="shared" si="13"/>
        <v>21536000</v>
      </c>
      <c r="E92" s="23">
        <f t="shared" si="13"/>
        <v>21685000</v>
      </c>
      <c r="F92" s="23">
        <f t="shared" si="13"/>
        <v>25354000</v>
      </c>
      <c r="G92" s="23">
        <f t="shared" si="13"/>
        <v>27091000</v>
      </c>
      <c r="H92" s="23">
        <f t="shared" si="13"/>
        <v>27556000</v>
      </c>
      <c r="I92" s="23">
        <f t="shared" si="13"/>
        <v>28427000</v>
      </c>
      <c r="J92" s="23">
        <f t="shared" si="13"/>
        <v>29855000</v>
      </c>
      <c r="K92" s="23">
        <f t="shared" si="13"/>
        <v>31089000</v>
      </c>
      <c r="L92" s="3"/>
    </row>
    <row r="93" spans="1:12" s="22" customFormat="1">
      <c r="A93" s="21" t="s">
        <v>18</v>
      </c>
      <c r="B93" s="24">
        <f t="shared" si="11"/>
        <v>48970000</v>
      </c>
      <c r="C93" s="24">
        <f t="shared" si="11"/>
        <v>51585000</v>
      </c>
      <c r="D93" s="24">
        <f t="shared" si="13"/>
        <v>48538000</v>
      </c>
      <c r="E93" s="24">
        <f t="shared" si="13"/>
        <v>50205000</v>
      </c>
      <c r="F93" s="24">
        <f t="shared" si="13"/>
        <v>51096000</v>
      </c>
      <c r="G93" s="24">
        <f t="shared" si="13"/>
        <v>54490000</v>
      </c>
      <c r="H93" s="24">
        <f t="shared" si="13"/>
        <v>54503000</v>
      </c>
      <c r="I93" s="24">
        <f t="shared" si="13"/>
        <v>54157000</v>
      </c>
      <c r="J93" s="24">
        <f t="shared" si="13"/>
        <v>63920000</v>
      </c>
      <c r="K93" s="24">
        <f t="shared" si="13"/>
        <v>63854000</v>
      </c>
      <c r="L93" s="21"/>
    </row>
    <row r="94" spans="1:12">
      <c r="A94" s="3" t="s">
        <v>19</v>
      </c>
      <c r="B94" s="23">
        <f t="shared" si="11"/>
        <v>21830000</v>
      </c>
      <c r="C94" s="23">
        <f t="shared" si="11"/>
        <v>21954000</v>
      </c>
      <c r="D94" s="23">
        <f t="shared" si="13"/>
        <v>21203000</v>
      </c>
      <c r="E94" s="23">
        <f t="shared" si="13"/>
        <v>19945000</v>
      </c>
      <c r="F94" s="23">
        <f t="shared" si="13"/>
        <v>21420000</v>
      </c>
      <c r="G94" s="23">
        <f t="shared" si="13"/>
        <v>22540000</v>
      </c>
      <c r="H94" s="23">
        <f t="shared" si="13"/>
        <v>22178000</v>
      </c>
      <c r="I94" s="23">
        <f t="shared" si="13"/>
        <v>22084000</v>
      </c>
      <c r="J94" s="23">
        <f t="shared" si="13"/>
        <v>24659000</v>
      </c>
      <c r="K94" s="23">
        <f t="shared" si="13"/>
        <v>24765000</v>
      </c>
      <c r="L94" s="3"/>
    </row>
    <row r="95" spans="1:12">
      <c r="A95" s="3" t="s">
        <v>20</v>
      </c>
      <c r="B95" s="23">
        <f t="shared" si="11"/>
        <v>8763000</v>
      </c>
      <c r="C95" s="23">
        <f t="shared" si="11"/>
        <v>8672000</v>
      </c>
      <c r="D95" s="23">
        <f t="shared" si="13"/>
        <v>9270000</v>
      </c>
      <c r="E95" s="23">
        <f t="shared" si="13"/>
        <v>9124000</v>
      </c>
      <c r="F95" s="23">
        <f t="shared" si="13"/>
        <v>10962000</v>
      </c>
      <c r="G95" s="23">
        <f t="shared" si="13"/>
        <v>11901000</v>
      </c>
      <c r="H95" s="23">
        <f t="shared" si="13"/>
        <v>12245000</v>
      </c>
      <c r="I95" s="23">
        <f t="shared" si="13"/>
        <v>12340000</v>
      </c>
      <c r="J95" s="23">
        <f t="shared" si="13"/>
        <v>15614000</v>
      </c>
      <c r="K95" s="23">
        <f t="shared" si="13"/>
        <v>15386000</v>
      </c>
      <c r="L95" s="3"/>
    </row>
    <row r="96" spans="1:12">
      <c r="A96" s="3" t="s">
        <v>21</v>
      </c>
      <c r="B96" s="51" t="s">
        <v>22</v>
      </c>
      <c r="C96" s="51" t="s">
        <v>22</v>
      </c>
      <c r="D96" s="23">
        <f t="shared" ref="D96:K96" si="14">D24*$B$80</f>
        <v>509000</v>
      </c>
      <c r="E96" s="23">
        <f t="shared" si="14"/>
        <v>491000</v>
      </c>
      <c r="F96" s="23">
        <f t="shared" si="14"/>
        <v>309000</v>
      </c>
      <c r="G96" s="23">
        <f t="shared" si="14"/>
        <v>251000</v>
      </c>
      <c r="H96" s="23">
        <f t="shared" si="14"/>
        <v>266000</v>
      </c>
      <c r="I96" s="23">
        <f t="shared" si="14"/>
        <v>247000</v>
      </c>
      <c r="J96" s="23">
        <f t="shared" si="14"/>
        <v>252000</v>
      </c>
      <c r="K96" s="23">
        <f t="shared" si="14"/>
        <v>321000</v>
      </c>
      <c r="L96" s="3"/>
    </row>
    <row r="97" spans="1:12">
      <c r="A97" s="3" t="s">
        <v>23</v>
      </c>
      <c r="B97" s="23">
        <f t="shared" ref="B97:K97" si="15">B25*$B$80</f>
        <v>0</v>
      </c>
      <c r="C97" s="23">
        <f t="shared" si="15"/>
        <v>0</v>
      </c>
      <c r="D97" s="23">
        <f t="shared" si="15"/>
        <v>0</v>
      </c>
      <c r="E97" s="23">
        <f t="shared" si="15"/>
        <v>0</v>
      </c>
      <c r="F97" s="23">
        <f t="shared" si="15"/>
        <v>0</v>
      </c>
      <c r="G97" s="23">
        <f t="shared" si="15"/>
        <v>0</v>
      </c>
      <c r="H97" s="23">
        <f t="shared" si="15"/>
        <v>0</v>
      </c>
      <c r="I97" s="23">
        <f t="shared" si="15"/>
        <v>0</v>
      </c>
      <c r="J97" s="23">
        <f t="shared" si="15"/>
        <v>0</v>
      </c>
      <c r="K97" s="23">
        <f t="shared" si="15"/>
        <v>0</v>
      </c>
      <c r="L97" s="3"/>
    </row>
    <row r="98" spans="1:12">
      <c r="A98" s="3" t="s">
        <v>24</v>
      </c>
      <c r="B98" s="23">
        <f t="shared" ref="B98:K98" si="16">B26*$B$80</f>
        <v>30593000</v>
      </c>
      <c r="C98" s="23">
        <f t="shared" si="16"/>
        <v>30626000</v>
      </c>
      <c r="D98" s="23">
        <f t="shared" si="16"/>
        <v>30982000</v>
      </c>
      <c r="E98" s="23">
        <f t="shared" si="16"/>
        <v>29560000</v>
      </c>
      <c r="F98" s="23">
        <f t="shared" si="16"/>
        <v>32691000</v>
      </c>
      <c r="G98" s="23">
        <f t="shared" si="16"/>
        <v>34692000</v>
      </c>
      <c r="H98" s="23">
        <f t="shared" si="16"/>
        <v>34689000</v>
      </c>
      <c r="I98" s="23">
        <f t="shared" si="16"/>
        <v>34671000</v>
      </c>
      <c r="J98" s="23">
        <f t="shared" si="16"/>
        <v>40525000</v>
      </c>
      <c r="K98" s="23">
        <f t="shared" si="16"/>
        <v>40472000</v>
      </c>
      <c r="L98" s="3"/>
    </row>
    <row r="99" spans="1:12">
      <c r="A99" s="3" t="s">
        <v>25</v>
      </c>
      <c r="B99" s="23">
        <f t="shared" ref="B99:K99" si="17">B27*$B$80</f>
        <v>18377000</v>
      </c>
      <c r="C99" s="23">
        <f t="shared" si="17"/>
        <v>20959000</v>
      </c>
      <c r="D99" s="23">
        <f t="shared" si="17"/>
        <v>17556000</v>
      </c>
      <c r="E99" s="23">
        <f t="shared" si="17"/>
        <v>20645000</v>
      </c>
      <c r="F99" s="23">
        <f t="shared" si="17"/>
        <v>18405000</v>
      </c>
      <c r="G99" s="23">
        <f t="shared" si="17"/>
        <v>19798000</v>
      </c>
      <c r="H99" s="23">
        <f t="shared" si="17"/>
        <v>19814000</v>
      </c>
      <c r="I99" s="23">
        <f t="shared" si="17"/>
        <v>19486000</v>
      </c>
      <c r="J99" s="23">
        <f t="shared" si="17"/>
        <v>23395000</v>
      </c>
      <c r="K99" s="23">
        <f t="shared" si="17"/>
        <v>23382000</v>
      </c>
      <c r="L99" s="3"/>
    </row>
    <row r="100" spans="1:12">
      <c r="A100" s="16" t="s">
        <v>26</v>
      </c>
      <c r="B100" s="23">
        <f t="shared" ref="B100:K100" si="18">B28*$B$80</f>
        <v>-408000</v>
      </c>
      <c r="C100" s="23">
        <f t="shared" si="18"/>
        <v>-466000</v>
      </c>
      <c r="D100" s="23">
        <f t="shared" si="18"/>
        <v>-424000</v>
      </c>
      <c r="E100" s="23">
        <f t="shared" si="18"/>
        <v>-358000</v>
      </c>
      <c r="F100" s="23">
        <f t="shared" si="18"/>
        <v>-549000</v>
      </c>
      <c r="G100" s="23">
        <f t="shared" si="18"/>
        <v>-394000</v>
      </c>
      <c r="H100" s="23">
        <f t="shared" si="18"/>
        <v>39000</v>
      </c>
      <c r="I100" s="23">
        <f t="shared" si="18"/>
        <v>-90000</v>
      </c>
      <c r="J100" s="23">
        <f t="shared" si="18"/>
        <v>-130000</v>
      </c>
      <c r="K100" s="23">
        <f t="shared" si="18"/>
        <v>214000</v>
      </c>
      <c r="L100" s="3"/>
    </row>
    <row r="101" spans="1:12">
      <c r="A101" s="3" t="s">
        <v>27</v>
      </c>
      <c r="B101" s="23">
        <f t="shared" ref="B101:K101" si="19">B29*$B$80</f>
        <v>-2498000</v>
      </c>
      <c r="C101" s="23">
        <f t="shared" si="19"/>
        <v>70000</v>
      </c>
      <c r="D101" s="23">
        <f t="shared" si="19"/>
        <v>2064000</v>
      </c>
      <c r="E101" s="23">
        <f t="shared" si="19"/>
        <v>-484000</v>
      </c>
      <c r="F101" s="23">
        <f t="shared" si="19"/>
        <v>-183000</v>
      </c>
      <c r="G101" s="23">
        <f t="shared" si="19"/>
        <v>-1405000</v>
      </c>
      <c r="H101" s="23">
        <f t="shared" si="19"/>
        <v>-2525000</v>
      </c>
      <c r="I101" s="23">
        <f t="shared" si="19"/>
        <v>-2899000</v>
      </c>
      <c r="J101" s="23">
        <f t="shared" si="19"/>
        <v>-489000</v>
      </c>
      <c r="K101" s="23">
        <f t="shared" si="19"/>
        <v>-1871000</v>
      </c>
      <c r="L101" s="3"/>
    </row>
    <row r="102" spans="1:12">
      <c r="A102" s="3" t="s">
        <v>28</v>
      </c>
      <c r="B102" s="23">
        <f t="shared" ref="B102:K102" si="20">B30*$B$80</f>
        <v>-2906000</v>
      </c>
      <c r="C102" s="23">
        <f t="shared" si="20"/>
        <v>-396000</v>
      </c>
      <c r="D102" s="23">
        <f t="shared" si="20"/>
        <v>1640000</v>
      </c>
      <c r="E102" s="23">
        <f t="shared" si="20"/>
        <v>-842000</v>
      </c>
      <c r="F102" s="23">
        <f t="shared" si="20"/>
        <v>-732000</v>
      </c>
      <c r="G102" s="23">
        <f t="shared" si="20"/>
        <v>-1799000</v>
      </c>
      <c r="H102" s="23">
        <f t="shared" si="20"/>
        <v>-2486000</v>
      </c>
      <c r="I102" s="23">
        <f t="shared" si="20"/>
        <v>-2989000</v>
      </c>
      <c r="J102" s="23">
        <f t="shared" si="20"/>
        <v>-619000</v>
      </c>
      <c r="K102" s="23">
        <f t="shared" si="20"/>
        <v>-1657000</v>
      </c>
      <c r="L102" s="3"/>
    </row>
    <row r="103" spans="1:12">
      <c r="A103" s="3" t="s">
        <v>29</v>
      </c>
      <c r="B103" s="23">
        <f t="shared" ref="B103:K103" si="21">B31*$B$80</f>
        <v>15471000</v>
      </c>
      <c r="C103" s="23">
        <f t="shared" si="21"/>
        <v>20563000</v>
      </c>
      <c r="D103" s="23">
        <f t="shared" si="21"/>
        <v>19196000</v>
      </c>
      <c r="E103" s="23">
        <f t="shared" si="21"/>
        <v>19803000</v>
      </c>
      <c r="F103" s="23">
        <f t="shared" si="21"/>
        <v>17673000</v>
      </c>
      <c r="G103" s="23">
        <f t="shared" si="21"/>
        <v>17999000</v>
      </c>
      <c r="H103" s="23">
        <f t="shared" si="21"/>
        <v>17328000</v>
      </c>
      <c r="I103" s="23">
        <f t="shared" si="21"/>
        <v>16497000</v>
      </c>
      <c r="J103" s="23">
        <f t="shared" si="21"/>
        <v>22776000</v>
      </c>
      <c r="K103" s="23">
        <f t="shared" si="21"/>
        <v>21725000</v>
      </c>
      <c r="L103" s="3"/>
    </row>
    <row r="104" spans="1:12">
      <c r="A104" s="3" t="s">
        <v>30</v>
      </c>
      <c r="B104" s="23">
        <f t="shared" ref="B104:K104" si="22">B32*$B$80</f>
        <v>1640000</v>
      </c>
      <c r="C104" s="23">
        <f t="shared" si="22"/>
        <v>4240000</v>
      </c>
      <c r="D104" s="23">
        <f t="shared" si="22"/>
        <v>3787000</v>
      </c>
      <c r="E104" s="23">
        <f t="shared" si="22"/>
        <v>3263000</v>
      </c>
      <c r="F104" s="23">
        <f t="shared" si="22"/>
        <v>16373000</v>
      </c>
      <c r="G104" s="23">
        <f t="shared" si="22"/>
        <v>2702000</v>
      </c>
      <c r="H104" s="23">
        <f t="shared" si="22"/>
        <v>2209000</v>
      </c>
      <c r="I104" s="23">
        <f t="shared" si="22"/>
        <v>1783000</v>
      </c>
      <c r="J104" s="23">
        <f t="shared" si="22"/>
        <v>1898000</v>
      </c>
      <c r="K104" s="23">
        <f t="shared" si="22"/>
        <v>3784000</v>
      </c>
      <c r="L104" s="3"/>
    </row>
    <row r="105" spans="1:12">
      <c r="A105" s="3" t="s">
        <v>31</v>
      </c>
      <c r="B105" s="23">
        <f t="shared" ref="B105:K105" si="23">B33*$B$80</f>
        <v>0</v>
      </c>
      <c r="C105" s="23">
        <f t="shared" si="23"/>
        <v>0</v>
      </c>
      <c r="D105" s="23">
        <f t="shared" si="23"/>
        <v>0</v>
      </c>
      <c r="E105" s="23">
        <f t="shared" si="23"/>
        <v>0</v>
      </c>
      <c r="F105" s="23">
        <f t="shared" si="23"/>
        <v>0</v>
      </c>
      <c r="G105" s="23">
        <f t="shared" si="23"/>
        <v>0</v>
      </c>
      <c r="H105" s="23">
        <f t="shared" si="23"/>
        <v>0</v>
      </c>
      <c r="I105" s="23">
        <f t="shared" si="23"/>
        <v>0</v>
      </c>
      <c r="J105" s="23">
        <f t="shared" si="23"/>
        <v>0</v>
      </c>
      <c r="K105" s="23">
        <f t="shared" si="23"/>
        <v>0</v>
      </c>
      <c r="L105" s="3"/>
    </row>
    <row r="106" spans="1:12">
      <c r="A106" s="3" t="s">
        <v>32</v>
      </c>
      <c r="B106" s="23">
        <f t="shared" ref="B106:K106" si="24">B34*$B$80</f>
        <v>0</v>
      </c>
      <c r="C106" s="23">
        <f t="shared" si="24"/>
        <v>0</v>
      </c>
      <c r="D106" s="23">
        <f t="shared" si="24"/>
        <v>0</v>
      </c>
      <c r="E106" s="23">
        <f t="shared" si="24"/>
        <v>0</v>
      </c>
      <c r="F106" s="23">
        <f t="shared" si="24"/>
        <v>0</v>
      </c>
      <c r="G106" s="23">
        <f t="shared" si="24"/>
        <v>0</v>
      </c>
      <c r="H106" s="23">
        <f t="shared" si="24"/>
        <v>0</v>
      </c>
      <c r="I106" s="23">
        <f t="shared" si="24"/>
        <v>0</v>
      </c>
      <c r="J106" s="23">
        <f t="shared" si="24"/>
        <v>0</v>
      </c>
      <c r="K106" s="23">
        <f t="shared" si="24"/>
        <v>0</v>
      </c>
      <c r="L106" s="3"/>
    </row>
    <row r="107" spans="1:12" s="22" customFormat="1">
      <c r="A107" s="21" t="s">
        <v>33</v>
      </c>
      <c r="B107" s="24">
        <f t="shared" ref="B107:K107" si="25">B35*$B$80</f>
        <v>13831000</v>
      </c>
      <c r="C107" s="24">
        <f t="shared" si="25"/>
        <v>16323000</v>
      </c>
      <c r="D107" s="24">
        <f t="shared" si="25"/>
        <v>15409000</v>
      </c>
      <c r="E107" s="24">
        <f t="shared" si="25"/>
        <v>16540000</v>
      </c>
      <c r="F107" s="24">
        <f t="shared" si="25"/>
        <v>1300000</v>
      </c>
      <c r="G107" s="24">
        <f t="shared" si="25"/>
        <v>15297000</v>
      </c>
      <c r="H107" s="24">
        <f t="shared" si="25"/>
        <v>15119000</v>
      </c>
      <c r="I107" s="24">
        <f t="shared" si="25"/>
        <v>14714000</v>
      </c>
      <c r="J107" s="24">
        <f t="shared" si="25"/>
        <v>20878000</v>
      </c>
      <c r="K107" s="24">
        <f t="shared" si="25"/>
        <v>17941000</v>
      </c>
      <c r="L107" s="21"/>
    </row>
    <row r="108" spans="1:12">
      <c r="A108" s="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3"/>
    </row>
    <row r="109" spans="1:12">
      <c r="A109" s="3" t="s">
        <v>34</v>
      </c>
      <c r="B109" s="23">
        <f t="shared" ref="B109:K109" si="26">B37*$B$80</f>
        <v>0</v>
      </c>
      <c r="C109" s="23">
        <f t="shared" si="26"/>
        <v>0</v>
      </c>
      <c r="D109" s="23">
        <f t="shared" si="26"/>
        <v>0</v>
      </c>
      <c r="E109" s="23">
        <f t="shared" si="26"/>
        <v>0</v>
      </c>
      <c r="F109" s="23">
        <f t="shared" si="26"/>
        <v>0</v>
      </c>
      <c r="G109" s="23">
        <f t="shared" si="26"/>
        <v>0</v>
      </c>
      <c r="H109" s="23">
        <f t="shared" si="26"/>
        <v>0</v>
      </c>
      <c r="I109" s="23">
        <f t="shared" si="26"/>
        <v>0</v>
      </c>
      <c r="J109" s="23">
        <f t="shared" si="26"/>
        <v>0</v>
      </c>
      <c r="K109" s="23">
        <f t="shared" si="26"/>
        <v>0</v>
      </c>
      <c r="L109" s="3"/>
    </row>
    <row r="110" spans="1:12">
      <c r="A110" s="3" t="s">
        <v>35</v>
      </c>
      <c r="B110" s="23">
        <f t="shared" ref="B110:K110" si="27">B38*$B$80</f>
        <v>13831000</v>
      </c>
      <c r="C110" s="23">
        <f t="shared" si="27"/>
        <v>16323000</v>
      </c>
      <c r="D110" s="23">
        <f t="shared" si="27"/>
        <v>15409000</v>
      </c>
      <c r="E110" s="23">
        <f t="shared" si="27"/>
        <v>16540000</v>
      </c>
      <c r="F110" s="23">
        <f t="shared" si="27"/>
        <v>1300000</v>
      </c>
      <c r="G110" s="23">
        <f t="shared" si="27"/>
        <v>15297000</v>
      </c>
      <c r="H110" s="23">
        <f t="shared" si="27"/>
        <v>15119000</v>
      </c>
      <c r="I110" s="23">
        <f t="shared" si="27"/>
        <v>14714000</v>
      </c>
      <c r="J110" s="23">
        <f t="shared" si="27"/>
        <v>20878000</v>
      </c>
      <c r="K110" s="23">
        <f t="shared" si="27"/>
        <v>17941000</v>
      </c>
      <c r="L110" s="3"/>
    </row>
    <row r="111" spans="1:12">
      <c r="A111" s="3" t="s">
        <v>36</v>
      </c>
      <c r="B111" s="23">
        <f t="shared" ref="B111:K111" si="28">B39*$B$80</f>
        <v>2809200</v>
      </c>
      <c r="C111" s="23">
        <f t="shared" si="28"/>
        <v>2815200</v>
      </c>
      <c r="D111" s="23">
        <f t="shared" si="28"/>
        <v>2771800</v>
      </c>
      <c r="E111" s="23">
        <f t="shared" si="28"/>
        <v>2737300</v>
      </c>
      <c r="F111" s="23">
        <f t="shared" si="28"/>
        <v>2692000</v>
      </c>
      <c r="G111" s="23">
        <f t="shared" si="28"/>
        <v>2681500</v>
      </c>
      <c r="H111" s="23">
        <f t="shared" si="28"/>
        <v>2645100</v>
      </c>
      <c r="I111" s="23">
        <f t="shared" si="28"/>
        <v>2632800</v>
      </c>
      <c r="J111" s="23">
        <f t="shared" si="28"/>
        <v>2632100</v>
      </c>
      <c r="K111" s="23">
        <f t="shared" si="28"/>
        <v>2625200</v>
      </c>
      <c r="L111" s="3"/>
    </row>
    <row r="112" spans="1:12">
      <c r="A112" s="3" t="s">
        <v>37</v>
      </c>
      <c r="B112" s="23">
        <f t="shared" ref="B112:K112" si="29">B40*$B$80</f>
        <v>4920</v>
      </c>
      <c r="C112" s="23">
        <f t="shared" si="29"/>
        <v>5800</v>
      </c>
      <c r="D112" s="23">
        <f t="shared" si="29"/>
        <v>5560</v>
      </c>
      <c r="E112" s="23">
        <f t="shared" si="29"/>
        <v>6040</v>
      </c>
      <c r="F112" s="23">
        <f t="shared" si="29"/>
        <v>480</v>
      </c>
      <c r="G112" s="23">
        <f t="shared" si="29"/>
        <v>5700</v>
      </c>
      <c r="H112" s="23">
        <f t="shared" si="29"/>
        <v>5720</v>
      </c>
      <c r="I112" s="23">
        <f t="shared" si="29"/>
        <v>5590</v>
      </c>
      <c r="J112" s="23">
        <f t="shared" si="29"/>
        <v>7930</v>
      </c>
      <c r="K112" s="23">
        <f t="shared" si="29"/>
        <v>6830</v>
      </c>
      <c r="L112" s="3"/>
    </row>
    <row r="113" spans="1:12">
      <c r="A113" s="3" t="s">
        <v>38</v>
      </c>
      <c r="B113" s="23">
        <f t="shared" ref="B113:K113" si="30">B41*$B$80</f>
        <v>4920</v>
      </c>
      <c r="C113" s="23">
        <f t="shared" si="30"/>
        <v>5800</v>
      </c>
      <c r="D113" s="23">
        <f t="shared" si="30"/>
        <v>5560</v>
      </c>
      <c r="E113" s="23">
        <f t="shared" si="30"/>
        <v>6040</v>
      </c>
      <c r="F113" s="23">
        <f t="shared" si="30"/>
        <v>480</v>
      </c>
      <c r="G113" s="23">
        <f t="shared" si="30"/>
        <v>5700</v>
      </c>
      <c r="H113" s="23">
        <f t="shared" si="30"/>
        <v>5720</v>
      </c>
      <c r="I113" s="23">
        <f t="shared" si="30"/>
        <v>5590</v>
      </c>
      <c r="J113" s="23">
        <f t="shared" si="30"/>
        <v>7930</v>
      </c>
      <c r="K113" s="23">
        <f t="shared" si="30"/>
        <v>6830</v>
      </c>
      <c r="L113" s="3"/>
    </row>
    <row r="114" spans="1:12">
      <c r="A114" s="3" t="s">
        <v>39</v>
      </c>
      <c r="B114" s="23">
        <f t="shared" ref="B114:K114" si="31">B42*$B$80</f>
        <v>2877000</v>
      </c>
      <c r="C114" s="23">
        <f t="shared" si="31"/>
        <v>2863900</v>
      </c>
      <c r="D114" s="23">
        <f t="shared" si="31"/>
        <v>2812900</v>
      </c>
      <c r="E114" s="23">
        <f t="shared" si="31"/>
        <v>2788900</v>
      </c>
      <c r="F114" s="23">
        <f t="shared" si="31"/>
        <v>2745300</v>
      </c>
      <c r="G114" s="23">
        <f t="shared" si="31"/>
        <v>2728700</v>
      </c>
      <c r="H114" s="23">
        <f t="shared" si="31"/>
        <v>2684300</v>
      </c>
      <c r="I114" s="23">
        <f t="shared" si="31"/>
        <v>2670700</v>
      </c>
      <c r="J114" s="23">
        <f t="shared" si="31"/>
        <v>2674000</v>
      </c>
      <c r="K114" s="23">
        <f t="shared" si="31"/>
        <v>2663900</v>
      </c>
      <c r="L114" s="3"/>
    </row>
    <row r="115" spans="1:12">
      <c r="A115" s="3" t="s">
        <v>40</v>
      </c>
      <c r="B115" s="23">
        <f t="shared" ref="B115:K115" si="32">B43*$B$80</f>
        <v>4810</v>
      </c>
      <c r="C115" s="23">
        <f t="shared" si="32"/>
        <v>5700</v>
      </c>
      <c r="D115" s="23">
        <f t="shared" si="32"/>
        <v>5480</v>
      </c>
      <c r="E115" s="23">
        <f t="shared" si="32"/>
        <v>5930</v>
      </c>
      <c r="F115" s="23">
        <f t="shared" si="32"/>
        <v>470</v>
      </c>
      <c r="G115" s="23">
        <f t="shared" si="32"/>
        <v>5610</v>
      </c>
      <c r="H115" s="23">
        <f t="shared" si="32"/>
        <v>5630</v>
      </c>
      <c r="I115" s="23">
        <f t="shared" si="32"/>
        <v>5510</v>
      </c>
      <c r="J115" s="23">
        <f t="shared" si="32"/>
        <v>7810</v>
      </c>
      <c r="K115" s="23">
        <f t="shared" si="32"/>
        <v>6730</v>
      </c>
      <c r="L115" s="3"/>
    </row>
    <row r="116" spans="1:12">
      <c r="A116" s="3" t="s">
        <v>41</v>
      </c>
      <c r="B116" s="23">
        <f t="shared" ref="B116:K116" si="33">B44*$B$80</f>
        <v>4810</v>
      </c>
      <c r="C116" s="23">
        <f t="shared" si="33"/>
        <v>5700</v>
      </c>
      <c r="D116" s="23">
        <f t="shared" si="33"/>
        <v>5480</v>
      </c>
      <c r="E116" s="23">
        <f t="shared" si="33"/>
        <v>5930</v>
      </c>
      <c r="F116" s="23">
        <f t="shared" si="33"/>
        <v>470</v>
      </c>
      <c r="G116" s="23">
        <f t="shared" si="33"/>
        <v>5610</v>
      </c>
      <c r="H116" s="23">
        <f t="shared" si="33"/>
        <v>5630</v>
      </c>
      <c r="I116" s="23">
        <f t="shared" si="33"/>
        <v>5510</v>
      </c>
      <c r="J116" s="23">
        <f t="shared" si="33"/>
        <v>7810</v>
      </c>
      <c r="K116" s="23">
        <f t="shared" si="33"/>
        <v>6730</v>
      </c>
      <c r="L116" s="3"/>
    </row>
    <row r="117" spans="1:12" s="22" customFormat="1">
      <c r="A117" s="21" t="s">
        <v>42</v>
      </c>
      <c r="B117" s="24">
        <f t="shared" ref="B117:K117" si="34">B45*$B$80</f>
        <v>2820628</v>
      </c>
      <c r="C117" s="24">
        <f t="shared" si="34"/>
        <v>2783223</v>
      </c>
      <c r="D117" s="24">
        <f t="shared" si="34"/>
        <v>2755162</v>
      </c>
      <c r="E117" s="24">
        <f t="shared" si="34"/>
        <v>2706511</v>
      </c>
      <c r="F117" s="24">
        <f t="shared" si="34"/>
        <v>2682525</v>
      </c>
      <c r="G117" s="24">
        <f t="shared" si="34"/>
        <v>2662324</v>
      </c>
      <c r="H117" s="24">
        <f t="shared" si="34"/>
        <v>2632507</v>
      </c>
      <c r="I117" s="24">
        <f t="shared" si="34"/>
        <v>2632512</v>
      </c>
      <c r="J117" s="24">
        <f t="shared" si="34"/>
        <v>2628965</v>
      </c>
      <c r="K117" s="24">
        <f t="shared" si="34"/>
        <v>2613597</v>
      </c>
      <c r="L117" s="54">
        <f>165.835317*K117</f>
        <v>433426687.00524902</v>
      </c>
    </row>
    <row r="118" spans="1:12">
      <c r="B118" s="23"/>
      <c r="C118" s="23"/>
      <c r="D118" s="23">
        <f t="shared" ref="D118:K118" si="35">D46*$B$80</f>
        <v>0</v>
      </c>
      <c r="E118" s="23">
        <f t="shared" si="35"/>
        <v>0</v>
      </c>
      <c r="F118" s="23">
        <f t="shared" si="35"/>
        <v>0</v>
      </c>
      <c r="G118" s="23">
        <f t="shared" si="35"/>
        <v>0</v>
      </c>
      <c r="H118" s="23">
        <f t="shared" si="35"/>
        <v>0</v>
      </c>
      <c r="I118" s="23">
        <f t="shared" si="35"/>
        <v>0</v>
      </c>
      <c r="J118" s="23">
        <f t="shared" si="35"/>
        <v>0</v>
      </c>
      <c r="K118" s="23">
        <f t="shared" si="35"/>
        <v>0</v>
      </c>
    </row>
    <row r="119" spans="1:12">
      <c r="A119" s="12" t="s">
        <v>110</v>
      </c>
      <c r="B119" s="23">
        <f>B47*$B$80</f>
        <v>11713000</v>
      </c>
      <c r="C119" s="23">
        <f t="shared" ref="C119:K119" si="36">C47*$B$80</f>
        <v>10985000</v>
      </c>
      <c r="D119" s="23">
        <f t="shared" si="36"/>
        <v>10734000</v>
      </c>
      <c r="E119" s="23">
        <f t="shared" si="36"/>
        <v>11699000</v>
      </c>
      <c r="F119" s="23">
        <f t="shared" si="36"/>
        <v>13490000</v>
      </c>
      <c r="G119" s="23">
        <f t="shared" si="36"/>
        <v>14098000</v>
      </c>
      <c r="H119" s="23">
        <f t="shared" si="36"/>
        <v>14481000</v>
      </c>
      <c r="I119" s="23">
        <f t="shared" si="36"/>
        <v>13576000</v>
      </c>
      <c r="J119" s="23">
        <f t="shared" si="36"/>
        <v>15283000</v>
      </c>
      <c r="K119" s="23">
        <f t="shared" si="36"/>
        <v>16160000</v>
      </c>
    </row>
    <row r="121" spans="1:12">
      <c r="A121" s="14" t="s">
        <v>103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2">
      <c r="A122" s="14" t="s">
        <v>102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2">
      <c r="A123" t="s">
        <v>94</v>
      </c>
      <c r="B123" s="13">
        <f>B92/'Company_Balance sheet'!B73</f>
        <v>2.8359989845138358</v>
      </c>
      <c r="C123" s="13">
        <f>C92/'Company_Balance sheet'!C73</f>
        <v>2.7793255131964809</v>
      </c>
      <c r="D123" s="13">
        <f>D92/'Company_Balance sheet'!D73</f>
        <v>2.6742828759468522</v>
      </c>
      <c r="E123" s="13">
        <f>E92/'Company_Balance sheet'!E73</f>
        <v>2.6626964636542239</v>
      </c>
      <c r="F123" s="13">
        <f>F92/'Company_Balance sheet'!F73</f>
        <v>2.8926411865373645</v>
      </c>
      <c r="G123" s="13">
        <f>G92/'Company_Balance sheet'!G73</f>
        <v>3.1504826142574718</v>
      </c>
      <c r="H123" s="13">
        <f>H92/'Company_Balance sheet'!H73</f>
        <v>3.0549889135254991</v>
      </c>
      <c r="I123" s="13">
        <f>I92/'Company_Balance sheet'!I73</f>
        <v>3.0422731164383561</v>
      </c>
      <c r="J123" s="13">
        <f>J92/'Company_Balance sheet'!J73</f>
        <v>2.874265909309714</v>
      </c>
      <c r="K123" s="13">
        <f>K92/'Company_Balance sheet'!K73</f>
        <v>2.490507089641913</v>
      </c>
    </row>
    <row r="124" spans="1:12">
      <c r="A124" t="s">
        <v>95</v>
      </c>
      <c r="B124" s="13">
        <f>365/B123</f>
        <v>128.70244382776835</v>
      </c>
      <c r="C124" s="13">
        <f t="shared" ref="C124:K124" si="37">365/C123</f>
        <v>131.32682669480349</v>
      </c>
      <c r="D124" s="13">
        <f t="shared" si="37"/>
        <v>136.48518759286776</v>
      </c>
      <c r="E124" s="13">
        <f t="shared" si="37"/>
        <v>137.07908692644685</v>
      </c>
      <c r="F124" s="13">
        <f t="shared" si="37"/>
        <v>126.18225920959217</v>
      </c>
      <c r="G124" s="13">
        <f t="shared" si="37"/>
        <v>115.85526558635709</v>
      </c>
      <c r="H124" s="13">
        <f t="shared" si="37"/>
        <v>119.47670198867759</v>
      </c>
      <c r="I124" s="13">
        <f t="shared" si="37"/>
        <v>119.97607907974813</v>
      </c>
      <c r="J124" s="13">
        <f t="shared" si="37"/>
        <v>126.98894657511305</v>
      </c>
      <c r="K124" s="13">
        <f t="shared" si="37"/>
        <v>146.55649908327703</v>
      </c>
    </row>
    <row r="125" spans="1:12">
      <c r="A125" s="8" t="s">
        <v>106</v>
      </c>
      <c r="B125" s="13">
        <f>B90/B119</f>
        <v>6.0882779817297017</v>
      </c>
      <c r="C125" s="13">
        <f t="shared" ref="C125:K125" si="38">C90/C119</f>
        <v>6.7665908056440598</v>
      </c>
      <c r="D125" s="13">
        <f t="shared" si="38"/>
        <v>6.5282280603689209</v>
      </c>
      <c r="E125" s="13">
        <f t="shared" si="38"/>
        <v>6.1449696555261131</v>
      </c>
      <c r="F125" s="13">
        <f t="shared" si="38"/>
        <v>5.6671608598962191</v>
      </c>
      <c r="G125" s="13">
        <f t="shared" si="38"/>
        <v>5.7867073343736699</v>
      </c>
      <c r="H125" s="13">
        <f t="shared" si="38"/>
        <v>5.666666666666667</v>
      </c>
      <c r="I125" s="13">
        <f t="shared" si="38"/>
        <v>6.0830878020035355</v>
      </c>
      <c r="J125" s="13">
        <f t="shared" si="38"/>
        <v>6.1359026369168355</v>
      </c>
      <c r="K125" s="13">
        <f t="shared" si="38"/>
        <v>5.8751856435643566</v>
      </c>
    </row>
    <row r="126" spans="1:12">
      <c r="A126" t="s">
        <v>97</v>
      </c>
      <c r="B126" s="13">
        <f>365/B125</f>
        <v>59.951270473412613</v>
      </c>
      <c r="C126" s="13">
        <f t="shared" ref="C126:K126" si="39">365/C125</f>
        <v>53.94149143695094</v>
      </c>
      <c r="D126" s="13">
        <f t="shared" si="39"/>
        <v>55.911036903844511</v>
      </c>
      <c r="E126" s="13">
        <f t="shared" si="39"/>
        <v>59.398177771595499</v>
      </c>
      <c r="F126" s="13">
        <f t="shared" si="39"/>
        <v>64.406147809025512</v>
      </c>
      <c r="G126" s="13">
        <f t="shared" si="39"/>
        <v>63.075593581838909</v>
      </c>
      <c r="H126" s="13">
        <f t="shared" si="39"/>
        <v>64.411764705882348</v>
      </c>
      <c r="I126" s="13">
        <f t="shared" si="39"/>
        <v>60.002421776615328</v>
      </c>
      <c r="J126" s="13">
        <f t="shared" si="39"/>
        <v>59.485950413223144</v>
      </c>
      <c r="K126" s="13">
        <f t="shared" si="39"/>
        <v>62.125696470513887</v>
      </c>
    </row>
    <row r="127" spans="1:12">
      <c r="A127" t="s">
        <v>101</v>
      </c>
      <c r="B127" s="13">
        <f>B55</f>
        <v>4.2676241771394379</v>
      </c>
      <c r="C127" s="13">
        <f t="shared" ref="C127:K127" si="40">C55</f>
        <v>4.6093885650502298</v>
      </c>
      <c r="D127" s="13">
        <f t="shared" si="40"/>
        <v>4.4057843445457401</v>
      </c>
      <c r="E127" s="13">
        <f t="shared" si="40"/>
        <v>4.5179738562091503</v>
      </c>
      <c r="F127" s="13">
        <f t="shared" si="40"/>
        <v>4.4957365480740963</v>
      </c>
      <c r="G127" s="13">
        <f t="shared" si="40"/>
        <v>4.7890226005283241</v>
      </c>
      <c r="H127" s="13">
        <f t="shared" si="40"/>
        <v>4.6471287801563035</v>
      </c>
      <c r="I127" s="13">
        <f t="shared" si="40"/>
        <v>4.4007247149099431</v>
      </c>
      <c r="J127" s="13">
        <f t="shared" si="40"/>
        <v>4.9454171500896527</v>
      </c>
      <c r="K127" s="13">
        <f t="shared" si="40"/>
        <v>4.7943745897086298</v>
      </c>
    </row>
    <row r="129" spans="1:11">
      <c r="A129" s="14" t="s">
        <v>105</v>
      </c>
    </row>
    <row r="130" spans="1:11">
      <c r="A130" t="s">
        <v>98</v>
      </c>
      <c r="B130" s="9">
        <f t="shared" ref="B130:K130" si="41">B107/B91</f>
        <v>0.19395052726048911</v>
      </c>
      <c r="C130" s="9">
        <f t="shared" si="41"/>
        <v>0.21959882148767002</v>
      </c>
      <c r="D130" s="9">
        <f t="shared" si="41"/>
        <v>0.21989610982675456</v>
      </c>
      <c r="E130" s="9">
        <f t="shared" si="41"/>
        <v>0.23007372374460983</v>
      </c>
      <c r="F130" s="9">
        <f t="shared" si="41"/>
        <v>1.7004578155657292E-2</v>
      </c>
      <c r="G130" s="9">
        <f t="shared" si="41"/>
        <v>0.18750689498780354</v>
      </c>
      <c r="H130" s="9">
        <f t="shared" si="41"/>
        <v>0.18424548190935791</v>
      </c>
      <c r="I130" s="9">
        <f t="shared" si="41"/>
        <v>0.17817010558946042</v>
      </c>
      <c r="J130" s="9">
        <f t="shared" si="41"/>
        <v>0.22263929618768327</v>
      </c>
      <c r="K130" s="9">
        <f t="shared" si="41"/>
        <v>0.18896601118565876</v>
      </c>
    </row>
    <row r="131" spans="1:11">
      <c r="A131" t="s">
        <v>99</v>
      </c>
      <c r="B131" s="9">
        <f>B59</f>
        <v>0.10424093516124899</v>
      </c>
      <c r="C131" s="9">
        <f t="shared" ref="C131:K131" si="42">C59</f>
        <v>0.12448996712909648</v>
      </c>
      <c r="D131" s="9">
        <f t="shared" si="42"/>
        <v>0.1155002211211969</v>
      </c>
      <c r="E131" s="9">
        <f t="shared" si="42"/>
        <v>0.11713217381451475</v>
      </c>
      <c r="F131" s="9">
        <f t="shared" si="42"/>
        <v>8.2643051944336719E-3</v>
      </c>
      <c r="G131" s="9">
        <f t="shared" si="42"/>
        <v>0.10001046066137531</v>
      </c>
      <c r="H131" s="9">
        <f t="shared" si="42"/>
        <v>9.5854889429904652E-2</v>
      </c>
      <c r="I131" s="9">
        <f t="shared" si="42"/>
        <v>8.4130959323933358E-2</v>
      </c>
      <c r="J131" s="9">
        <f t="shared" si="42"/>
        <v>0.1147029414673274</v>
      </c>
      <c r="K131" s="9">
        <f t="shared" si="42"/>
        <v>9.574763312662106E-2</v>
      </c>
    </row>
    <row r="132" spans="1:11">
      <c r="A132" t="s">
        <v>100</v>
      </c>
      <c r="B132" s="9">
        <f>B60</f>
        <v>0.18677163653059295</v>
      </c>
      <c r="C132" s="9">
        <f t="shared" ref="C132:K132" si="43">C60</f>
        <v>0.23401479527468746</v>
      </c>
      <c r="D132" s="9">
        <f t="shared" si="43"/>
        <v>0.21657062543921293</v>
      </c>
      <c r="E132" s="9">
        <f t="shared" si="43"/>
        <v>0.23488312647334489</v>
      </c>
      <c r="F132" s="9">
        <f t="shared" si="43"/>
        <v>2.1609042553191491E-2</v>
      </c>
      <c r="G132" s="9">
        <f t="shared" si="43"/>
        <v>0.25600816709064134</v>
      </c>
      <c r="H132" s="9">
        <f t="shared" si="43"/>
        <v>0.25422474819660001</v>
      </c>
      <c r="I132" s="9">
        <f t="shared" si="43"/>
        <v>0.23252947311861943</v>
      </c>
      <c r="J132" s="9">
        <f t="shared" si="43"/>
        <v>0.28204747173175904</v>
      </c>
      <c r="K132" s="9">
        <f t="shared" si="43"/>
        <v>0.23359460444768501</v>
      </c>
    </row>
    <row r="145" spans="1:11">
      <c r="A145" s="28" t="s">
        <v>107</v>
      </c>
    </row>
    <row r="146" spans="1:11" ht="20">
      <c r="A146" s="29" t="s">
        <v>143</v>
      </c>
    </row>
    <row r="148" spans="1:11" ht="14">
      <c r="A148" s="30" t="s">
        <v>109</v>
      </c>
    </row>
    <row r="151" spans="1:11">
      <c r="A151" s="49"/>
    </row>
    <row r="152" spans="1:11">
      <c r="A152" s="8" t="s">
        <v>80</v>
      </c>
      <c r="B152">
        <v>2013</v>
      </c>
      <c r="C152">
        <v>2014</v>
      </c>
      <c r="D152">
        <f t="shared" ref="D152:K152" si="44">C152+1</f>
        <v>2015</v>
      </c>
      <c r="E152">
        <f t="shared" si="44"/>
        <v>2016</v>
      </c>
      <c r="F152">
        <f t="shared" si="44"/>
        <v>2017</v>
      </c>
      <c r="G152">
        <f t="shared" si="44"/>
        <v>2018</v>
      </c>
      <c r="H152">
        <f t="shared" si="44"/>
        <v>2019</v>
      </c>
      <c r="I152">
        <f t="shared" si="44"/>
        <v>2020</v>
      </c>
      <c r="J152">
        <f t="shared" si="44"/>
        <v>2021</v>
      </c>
      <c r="K152">
        <f t="shared" si="44"/>
        <v>2022</v>
      </c>
    </row>
    <row r="153" spans="1:11" ht="14">
      <c r="A153" s="1" t="s">
        <v>0</v>
      </c>
      <c r="B153" s="2" t="s">
        <v>153</v>
      </c>
      <c r="C153" s="2" t="s">
        <v>154</v>
      </c>
      <c r="D153" s="2" t="s">
        <v>155</v>
      </c>
      <c r="E153" s="2" t="s">
        <v>156</v>
      </c>
      <c r="F153" s="2" t="s">
        <v>6</v>
      </c>
      <c r="G153" s="2" t="s">
        <v>148</v>
      </c>
      <c r="H153" s="2" t="s">
        <v>147</v>
      </c>
      <c r="I153" s="2" t="s">
        <v>146</v>
      </c>
      <c r="J153" s="2" t="s">
        <v>145</v>
      </c>
      <c r="K153" s="2" t="s">
        <v>144</v>
      </c>
    </row>
    <row r="154" spans="1:11" ht="14">
      <c r="A154" s="1" t="s">
        <v>13</v>
      </c>
      <c r="B154" s="2" t="s">
        <v>149</v>
      </c>
      <c r="C154" s="2" t="s">
        <v>149</v>
      </c>
      <c r="D154" s="2" t="s">
        <v>149</v>
      </c>
      <c r="E154" s="2" t="s">
        <v>149</v>
      </c>
      <c r="F154" s="2" t="s">
        <v>149</v>
      </c>
      <c r="G154" s="2" t="s">
        <v>149</v>
      </c>
      <c r="H154" s="2" t="s">
        <v>149</v>
      </c>
      <c r="I154" s="2" t="s">
        <v>149</v>
      </c>
      <c r="J154" s="2" t="s">
        <v>149</v>
      </c>
      <c r="K154" s="2" t="s">
        <v>149</v>
      </c>
    </row>
    <row r="155" spans="1:1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s="22" customFormat="1">
      <c r="A156" s="21" t="s">
        <v>16</v>
      </c>
      <c r="B156" s="24">
        <v>51584000</v>
      </c>
      <c r="C156" s="24">
        <v>49605000</v>
      </c>
      <c r="D156" s="24">
        <v>48851000</v>
      </c>
      <c r="E156" s="24">
        <v>52824000</v>
      </c>
      <c r="F156" s="24">
        <v>52546000</v>
      </c>
      <c r="G156" s="24">
        <v>53647000</v>
      </c>
      <c r="H156" s="24">
        <v>51750000</v>
      </c>
      <c r="I156" s="24">
        <v>41908000</v>
      </c>
      <c r="J156" s="24">
        <v>81288000</v>
      </c>
      <c r="K156" s="24">
        <v>100330000</v>
      </c>
    </row>
    <row r="157" spans="1:11">
      <c r="A157" s="3" t="s">
        <v>17</v>
      </c>
      <c r="B157" s="23">
        <v>9586000</v>
      </c>
      <c r="C157" s="23">
        <v>9577000</v>
      </c>
      <c r="D157" s="23">
        <v>9648000</v>
      </c>
      <c r="E157" s="23">
        <v>12329000</v>
      </c>
      <c r="F157" s="23">
        <v>11240000</v>
      </c>
      <c r="G157" s="23">
        <v>11248000</v>
      </c>
      <c r="H157" s="23">
        <v>10219000</v>
      </c>
      <c r="I157" s="23">
        <v>8692000</v>
      </c>
      <c r="J157" s="23">
        <v>30821000</v>
      </c>
      <c r="K157" s="23">
        <v>34344000</v>
      </c>
    </row>
    <row r="158" spans="1:11" s="22" customFormat="1">
      <c r="A158" s="21" t="s">
        <v>18</v>
      </c>
      <c r="B158" s="24">
        <v>41998000</v>
      </c>
      <c r="C158" s="24">
        <v>40028000</v>
      </c>
      <c r="D158" s="24">
        <v>39203000</v>
      </c>
      <c r="E158" s="24">
        <v>40495000</v>
      </c>
      <c r="F158" s="24">
        <v>41306000</v>
      </c>
      <c r="G158" s="24">
        <v>42399000</v>
      </c>
      <c r="H158" s="24">
        <v>41531000</v>
      </c>
      <c r="I158" s="24">
        <v>33216000</v>
      </c>
      <c r="J158" s="24">
        <v>50467000</v>
      </c>
      <c r="K158" s="24">
        <v>65986000</v>
      </c>
    </row>
    <row r="159" spans="1:11">
      <c r="A159" s="3" t="s">
        <v>19</v>
      </c>
      <c r="B159" s="23">
        <v>14355000</v>
      </c>
      <c r="C159" s="23">
        <v>14097000</v>
      </c>
      <c r="D159" s="23">
        <v>14809000</v>
      </c>
      <c r="E159" s="23">
        <v>14837000</v>
      </c>
      <c r="F159" s="23">
        <v>14784000</v>
      </c>
      <c r="G159" s="23">
        <v>14455000</v>
      </c>
      <c r="H159" s="23">
        <v>14350000</v>
      </c>
      <c r="I159" s="23">
        <v>11615000</v>
      </c>
      <c r="J159" s="23">
        <v>12703000</v>
      </c>
      <c r="K159" s="23">
        <v>13677000</v>
      </c>
    </row>
    <row r="160" spans="1:11">
      <c r="A160" s="3" t="s">
        <v>150</v>
      </c>
      <c r="B160" s="23">
        <v>4599000</v>
      </c>
      <c r="C160" s="23">
        <v>4039000</v>
      </c>
      <c r="D160" s="23">
        <v>3728000</v>
      </c>
      <c r="E160" s="23">
        <v>4056000</v>
      </c>
      <c r="F160" s="23">
        <v>4758000</v>
      </c>
      <c r="G160" s="23">
        <v>4893000</v>
      </c>
      <c r="H160" s="23">
        <v>4610000</v>
      </c>
      <c r="I160" s="23">
        <v>3436000</v>
      </c>
      <c r="J160" s="23">
        <v>3700000</v>
      </c>
      <c r="K160" s="23">
        <v>3609000</v>
      </c>
    </row>
    <row r="161" spans="1:11">
      <c r="A161" s="3" t="s">
        <v>20</v>
      </c>
      <c r="B161" s="23">
        <v>6678000</v>
      </c>
      <c r="C161" s="23">
        <v>8393000</v>
      </c>
      <c r="D161" s="23">
        <v>7690000</v>
      </c>
      <c r="E161" s="23">
        <v>7872000</v>
      </c>
      <c r="F161" s="23">
        <v>7657000</v>
      </c>
      <c r="G161" s="23">
        <v>8006000</v>
      </c>
      <c r="H161" s="23">
        <v>8650000</v>
      </c>
      <c r="I161" s="23">
        <v>9405000</v>
      </c>
      <c r="J161" s="23">
        <v>13829000</v>
      </c>
      <c r="K161" s="23">
        <v>12381000</v>
      </c>
    </row>
    <row r="162" spans="1:11">
      <c r="A162" s="3" t="s">
        <v>21</v>
      </c>
      <c r="B162" s="23">
        <v>1182000</v>
      </c>
      <c r="C162" s="23">
        <v>250000</v>
      </c>
      <c r="D162" s="23">
        <v>1152000</v>
      </c>
      <c r="E162" s="23">
        <v>1724000</v>
      </c>
      <c r="F162" s="23">
        <v>487000</v>
      </c>
      <c r="G162" s="23">
        <v>1044000</v>
      </c>
      <c r="H162" s="23">
        <v>1085000</v>
      </c>
      <c r="I162" s="23">
        <v>600000</v>
      </c>
      <c r="J162" s="23">
        <v>802000</v>
      </c>
      <c r="K162" s="23">
        <v>1375000</v>
      </c>
    </row>
    <row r="163" spans="1:11">
      <c r="A163" s="3" t="s">
        <v>23</v>
      </c>
      <c r="B163" s="23">
        <v>-1223000</v>
      </c>
      <c r="C163" s="23">
        <v>363000</v>
      </c>
      <c r="D163" s="23">
        <v>2362000</v>
      </c>
      <c r="E163" s="23">
        <v>3110000</v>
      </c>
      <c r="F163" s="23">
        <v>779000</v>
      </c>
      <c r="G163" s="23">
        <v>2426000</v>
      </c>
      <c r="H163" s="23">
        <v>2499000</v>
      </c>
      <c r="I163" s="23">
        <v>456000</v>
      </c>
      <c r="J163" s="23">
        <v>-1276000</v>
      </c>
      <c r="K163" s="23">
        <v>-572000</v>
      </c>
    </row>
    <row r="164" spans="1:11">
      <c r="A164" s="3" t="s">
        <v>24</v>
      </c>
      <c r="B164" s="23">
        <v>25591000</v>
      </c>
      <c r="C164" s="23">
        <v>27142000</v>
      </c>
      <c r="D164" s="23">
        <v>29741000</v>
      </c>
      <c r="E164" s="23">
        <v>31599000</v>
      </c>
      <c r="F164" s="23">
        <v>28465000</v>
      </c>
      <c r="G164" s="23">
        <v>30824000</v>
      </c>
      <c r="H164" s="23">
        <v>31194000</v>
      </c>
      <c r="I164" s="23">
        <v>25512000</v>
      </c>
      <c r="J164" s="23">
        <v>29758000</v>
      </c>
      <c r="K164" s="23">
        <v>30470000</v>
      </c>
    </row>
    <row r="165" spans="1:11">
      <c r="A165" s="3" t="s">
        <v>25</v>
      </c>
      <c r="B165" s="23">
        <v>16407000</v>
      </c>
      <c r="C165" s="23">
        <v>12886000</v>
      </c>
      <c r="D165" s="23">
        <v>9462000</v>
      </c>
      <c r="E165" s="23">
        <v>8896000</v>
      </c>
      <c r="F165" s="23">
        <v>12841000</v>
      </c>
      <c r="G165" s="23">
        <v>11575000</v>
      </c>
      <c r="H165" s="23">
        <v>10337000</v>
      </c>
      <c r="I165" s="23">
        <v>7704000</v>
      </c>
      <c r="J165" s="23">
        <v>20709000</v>
      </c>
      <c r="K165" s="23">
        <v>35516000</v>
      </c>
    </row>
    <row r="166" spans="1:11">
      <c r="A166" s="3" t="s">
        <v>26</v>
      </c>
      <c r="B166" s="23">
        <v>-1011000</v>
      </c>
      <c r="C166" s="23">
        <v>-935000</v>
      </c>
      <c r="D166" s="23">
        <v>-728000</v>
      </c>
      <c r="E166" s="23">
        <v>-716000</v>
      </c>
      <c r="F166" s="23">
        <v>-879000</v>
      </c>
      <c r="G166" s="23">
        <v>-983000</v>
      </c>
      <c r="H166" s="23">
        <v>-1348000</v>
      </c>
      <c r="I166" s="23">
        <v>-1376000</v>
      </c>
      <c r="J166" s="23">
        <v>-1255000</v>
      </c>
      <c r="K166" s="23">
        <v>-987000</v>
      </c>
    </row>
    <row r="167" spans="1:11">
      <c r="A167" s="3" t="s">
        <v>151</v>
      </c>
      <c r="B167" s="23">
        <v>320000</v>
      </c>
      <c r="C167" s="23">
        <v>288000</v>
      </c>
      <c r="D167" s="23">
        <v>232000</v>
      </c>
      <c r="E167" s="23">
        <v>171000</v>
      </c>
      <c r="F167" s="23">
        <v>343000</v>
      </c>
      <c r="G167" s="23">
        <v>516000</v>
      </c>
      <c r="H167" s="23">
        <v>8588000</v>
      </c>
      <c r="I167" s="23">
        <v>607000</v>
      </c>
      <c r="J167" s="23">
        <v>1914000</v>
      </c>
      <c r="K167" s="23">
        <v>-837000</v>
      </c>
    </row>
    <row r="168" spans="1:11">
      <c r="A168" s="3" t="s">
        <v>27</v>
      </c>
      <c r="B168" s="23">
        <v>0</v>
      </c>
      <c r="C168" s="23">
        <v>0</v>
      </c>
      <c r="D168" s="23">
        <v>0</v>
      </c>
      <c r="E168" s="23">
        <v>0</v>
      </c>
      <c r="F168" s="23">
        <v>0</v>
      </c>
      <c r="G168" s="23">
        <v>776000</v>
      </c>
      <c r="H168" s="23">
        <v>104000</v>
      </c>
      <c r="I168" s="23">
        <v>562000</v>
      </c>
      <c r="J168" s="23">
        <v>2943000</v>
      </c>
      <c r="K168" s="23">
        <v>1037000</v>
      </c>
    </row>
    <row r="169" spans="1:11">
      <c r="A169" s="3" t="s">
        <v>28</v>
      </c>
      <c r="B169" s="23">
        <v>-691000</v>
      </c>
      <c r="C169" s="23">
        <v>-647000</v>
      </c>
      <c r="D169" s="23">
        <v>-496000</v>
      </c>
      <c r="E169" s="23">
        <v>-545000</v>
      </c>
      <c r="F169" s="23">
        <v>-536000</v>
      </c>
      <c r="G169" s="23">
        <v>309000</v>
      </c>
      <c r="H169" s="23">
        <v>7344000</v>
      </c>
      <c r="I169" s="23">
        <v>-207000</v>
      </c>
      <c r="J169" s="23">
        <v>3602000</v>
      </c>
      <c r="K169" s="23">
        <v>-787000</v>
      </c>
    </row>
    <row r="170" spans="1:11">
      <c r="A170" s="3" t="s">
        <v>29</v>
      </c>
      <c r="B170" s="23">
        <v>15716000</v>
      </c>
      <c r="C170" s="23">
        <v>12240000</v>
      </c>
      <c r="D170" s="23">
        <v>8965000</v>
      </c>
      <c r="E170" s="23">
        <v>8351000</v>
      </c>
      <c r="F170" s="23">
        <v>12305000</v>
      </c>
      <c r="G170" s="23">
        <v>11885000</v>
      </c>
      <c r="H170" s="23">
        <v>17682000</v>
      </c>
      <c r="I170" s="23">
        <v>7497000</v>
      </c>
      <c r="J170" s="23">
        <v>24311000</v>
      </c>
      <c r="K170" s="23">
        <v>34729000</v>
      </c>
    </row>
    <row r="171" spans="1:11">
      <c r="A171" s="3" t="s">
        <v>30</v>
      </c>
      <c r="B171" s="23">
        <v>4306000</v>
      </c>
      <c r="C171" s="23">
        <v>3120000</v>
      </c>
      <c r="D171" s="23">
        <v>1990000</v>
      </c>
      <c r="E171" s="23">
        <v>1123000</v>
      </c>
      <c r="F171" s="23">
        <v>-9049000</v>
      </c>
      <c r="G171" s="23">
        <v>706000</v>
      </c>
      <c r="H171" s="23">
        <v>1384000</v>
      </c>
      <c r="I171" s="23">
        <v>477000</v>
      </c>
      <c r="J171" s="23">
        <v>1852000</v>
      </c>
      <c r="K171" s="23">
        <v>3328000</v>
      </c>
    </row>
    <row r="172" spans="1:11">
      <c r="A172" s="3" t="s">
        <v>68</v>
      </c>
      <c r="B172" s="23">
        <v>69000</v>
      </c>
      <c r="C172" s="23">
        <v>32000</v>
      </c>
      <c r="D172" s="23">
        <v>26000</v>
      </c>
      <c r="E172" s="23">
        <v>31000</v>
      </c>
      <c r="F172" s="23">
        <v>47000</v>
      </c>
      <c r="G172" s="23">
        <v>36000</v>
      </c>
      <c r="H172" s="23">
        <v>29000</v>
      </c>
      <c r="I172" s="23">
        <v>36000</v>
      </c>
      <c r="J172" s="23">
        <v>45000</v>
      </c>
      <c r="K172" s="23">
        <v>35000</v>
      </c>
    </row>
    <row r="173" spans="1:11">
      <c r="A173" s="3" t="s">
        <v>152</v>
      </c>
      <c r="B173" s="23">
        <v>10662000</v>
      </c>
      <c r="C173" s="23">
        <v>48000</v>
      </c>
      <c r="D173" s="23">
        <v>11000</v>
      </c>
      <c r="E173" s="23">
        <v>17000</v>
      </c>
      <c r="F173" s="23">
        <v>2000</v>
      </c>
      <c r="G173" s="23">
        <v>10000</v>
      </c>
      <c r="H173" s="23">
        <v>4000</v>
      </c>
      <c r="I173" s="23">
        <v>2631000</v>
      </c>
      <c r="J173" s="23">
        <v>-434000</v>
      </c>
      <c r="K173" s="23">
        <v>6000</v>
      </c>
    </row>
    <row r="174" spans="1:11">
      <c r="A174" s="3" t="s">
        <v>31</v>
      </c>
      <c r="B174" s="23">
        <v>0</v>
      </c>
      <c r="C174" s="23">
        <v>0</v>
      </c>
      <c r="D174" s="23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</row>
    <row r="175" spans="1:11">
      <c r="A175" s="3" t="s">
        <v>32</v>
      </c>
      <c r="B175" s="23">
        <v>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</row>
    <row r="176" spans="1:11" s="22" customFormat="1">
      <c r="A176" s="21" t="s">
        <v>33</v>
      </c>
      <c r="B176" s="24">
        <v>22003000</v>
      </c>
      <c r="C176" s="24">
        <v>9135000</v>
      </c>
      <c r="D176" s="24">
        <v>6960000</v>
      </c>
      <c r="E176" s="24">
        <v>7215000</v>
      </c>
      <c r="F176" s="24">
        <v>21308000</v>
      </c>
      <c r="G176" s="24">
        <v>11153000</v>
      </c>
      <c r="H176" s="24">
        <v>16273000</v>
      </c>
      <c r="I176" s="24">
        <v>9616000</v>
      </c>
      <c r="J176" s="24">
        <v>21980000</v>
      </c>
      <c r="K176" s="24">
        <v>31372000</v>
      </c>
    </row>
    <row r="177" spans="1:11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3" t="s">
        <v>34</v>
      </c>
      <c r="B178" s="4">
        <v>-2000</v>
      </c>
      <c r="C178" s="4">
        <v>-1000</v>
      </c>
      <c r="D178" s="4">
        <v>-1000</v>
      </c>
      <c r="E178" s="4">
        <v>-1000</v>
      </c>
      <c r="F178" s="4">
        <v>-1000</v>
      </c>
      <c r="G178" s="4">
        <v>-1000</v>
      </c>
      <c r="H178" s="4">
        <v>0</v>
      </c>
      <c r="I178" s="4">
        <v>0</v>
      </c>
      <c r="J178" s="4">
        <v>0</v>
      </c>
      <c r="K178" s="4">
        <v>0</v>
      </c>
    </row>
    <row r="179" spans="1:11">
      <c r="A179" s="3" t="s">
        <v>35</v>
      </c>
      <c r="B179" s="4">
        <v>22001000</v>
      </c>
      <c r="C179" s="4">
        <v>9134000</v>
      </c>
      <c r="D179" s="4">
        <v>6959000</v>
      </c>
      <c r="E179" s="4">
        <v>7214000</v>
      </c>
      <c r="F179" s="4">
        <v>21307000</v>
      </c>
      <c r="G179" s="4">
        <v>11152000</v>
      </c>
      <c r="H179" s="4">
        <v>16273000</v>
      </c>
      <c r="I179" s="4">
        <v>9616000</v>
      </c>
      <c r="J179" s="4">
        <v>21979000</v>
      </c>
      <c r="K179" s="4">
        <v>31372000</v>
      </c>
    </row>
    <row r="180" spans="1:11">
      <c r="A180" s="3" t="s">
        <v>36</v>
      </c>
      <c r="B180" s="4">
        <v>6813000</v>
      </c>
      <c r="C180" s="4">
        <v>6346000</v>
      </c>
      <c r="D180" s="4">
        <v>6176000</v>
      </c>
      <c r="E180" s="4">
        <v>6089000</v>
      </c>
      <c r="F180" s="4">
        <v>5970000</v>
      </c>
      <c r="G180" s="4">
        <v>5872000</v>
      </c>
      <c r="H180" s="4">
        <v>5569000</v>
      </c>
      <c r="I180" s="4">
        <v>5555000</v>
      </c>
      <c r="J180" s="4">
        <v>5601000</v>
      </c>
      <c r="K180" s="4">
        <v>5608000</v>
      </c>
    </row>
    <row r="181" spans="1:11">
      <c r="A181" s="3" t="s">
        <v>37</v>
      </c>
      <c r="B181" s="6">
        <v>3.23</v>
      </c>
      <c r="C181" s="6">
        <v>1.44</v>
      </c>
      <c r="D181" s="6">
        <v>1.1299999999999999</v>
      </c>
      <c r="E181" s="6">
        <v>1.18</v>
      </c>
      <c r="F181" s="6">
        <v>3.57</v>
      </c>
      <c r="G181" s="5">
        <v>1.9</v>
      </c>
      <c r="H181" s="6">
        <v>2.92</v>
      </c>
      <c r="I181" s="6">
        <v>1.73</v>
      </c>
      <c r="J181" s="6">
        <v>3.92</v>
      </c>
      <c r="K181" s="6">
        <v>5.59</v>
      </c>
    </row>
    <row r="182" spans="1:11">
      <c r="A182" s="3" t="s">
        <v>38</v>
      </c>
      <c r="B182" s="6">
        <v>1.67</v>
      </c>
      <c r="C182" s="6">
        <v>1.43</v>
      </c>
      <c r="D182" s="6">
        <v>1.1299999999999999</v>
      </c>
      <c r="E182" s="6">
        <v>1.18</v>
      </c>
      <c r="F182" s="6">
        <v>3.57</v>
      </c>
      <c r="G182" s="5">
        <v>1.9</v>
      </c>
      <c r="H182" s="6">
        <v>2.92</v>
      </c>
      <c r="I182" s="6">
        <v>1.26</v>
      </c>
      <c r="J182" s="4">
        <v>4</v>
      </c>
      <c r="K182" s="6">
        <v>5.59</v>
      </c>
    </row>
    <row r="183" spans="1:11">
      <c r="A183" s="3" t="s">
        <v>39</v>
      </c>
      <c r="B183" s="4">
        <v>6895000</v>
      </c>
      <c r="C183" s="4">
        <v>6424000</v>
      </c>
      <c r="D183" s="4">
        <v>6257000</v>
      </c>
      <c r="E183" s="4">
        <v>6159000</v>
      </c>
      <c r="F183" s="4">
        <v>6058000</v>
      </c>
      <c r="G183" s="4">
        <v>5977000</v>
      </c>
      <c r="H183" s="4">
        <v>5675000</v>
      </c>
      <c r="I183" s="4">
        <v>5632000</v>
      </c>
      <c r="J183" s="4">
        <v>5708000</v>
      </c>
      <c r="K183" s="4">
        <v>5733000</v>
      </c>
    </row>
    <row r="184" spans="1:11">
      <c r="A184" s="3" t="s">
        <v>40</v>
      </c>
      <c r="B184" s="6">
        <v>3.19</v>
      </c>
      <c r="C184" s="6">
        <v>1.42</v>
      </c>
      <c r="D184" s="6">
        <v>1.1100000000000001</v>
      </c>
      <c r="E184" s="6">
        <v>1.17</v>
      </c>
      <c r="F184" s="6">
        <v>3.52</v>
      </c>
      <c r="G184" s="6">
        <v>1.87</v>
      </c>
      <c r="H184" s="6">
        <v>2.87</v>
      </c>
      <c r="I184" s="6">
        <v>1.71</v>
      </c>
      <c r="J184" s="6">
        <v>3.85</v>
      </c>
      <c r="K184" s="6">
        <v>5.47</v>
      </c>
    </row>
    <row r="185" spans="1:11">
      <c r="A185" s="3" t="s">
        <v>41</v>
      </c>
      <c r="B185" s="6">
        <v>1.65</v>
      </c>
      <c r="C185" s="6">
        <v>1.41</v>
      </c>
      <c r="D185" s="6">
        <v>1.1100000000000001</v>
      </c>
      <c r="E185" s="6">
        <v>1.17</v>
      </c>
      <c r="F185" s="6">
        <v>3.52</v>
      </c>
      <c r="G185" s="6">
        <v>1.86</v>
      </c>
      <c r="H185" s="6">
        <v>2.87</v>
      </c>
      <c r="I185" s="6">
        <v>1.24</v>
      </c>
      <c r="J185" s="6">
        <v>3.93</v>
      </c>
      <c r="K185" s="6">
        <v>5.47</v>
      </c>
    </row>
    <row r="186" spans="1:11">
      <c r="A186" s="12" t="s">
        <v>42</v>
      </c>
      <c r="B186" s="4">
        <v>6399000</v>
      </c>
      <c r="C186" s="4">
        <v>6291000</v>
      </c>
      <c r="D186" s="4">
        <v>6175000</v>
      </c>
      <c r="E186" s="4">
        <v>6070000</v>
      </c>
      <c r="F186" s="4">
        <v>5979000</v>
      </c>
      <c r="G186" s="4">
        <v>5717000</v>
      </c>
      <c r="H186" s="4">
        <v>5534000</v>
      </c>
      <c r="I186" s="4">
        <v>5567000</v>
      </c>
      <c r="J186" s="4">
        <v>5620000</v>
      </c>
      <c r="K186" s="4">
        <v>5616000</v>
      </c>
    </row>
    <row r="199" spans="1:11">
      <c r="A199" s="28" t="s">
        <v>107</v>
      </c>
    </row>
    <row r="200" spans="1:11" ht="20">
      <c r="A200" s="29" t="s">
        <v>161</v>
      </c>
    </row>
    <row r="202" spans="1:11" ht="14">
      <c r="A202" s="30" t="s">
        <v>109</v>
      </c>
    </row>
    <row r="205" spans="1:11">
      <c r="A205" s="8" t="s">
        <v>80</v>
      </c>
      <c r="B205">
        <v>2013</v>
      </c>
      <c r="C205">
        <v>2014</v>
      </c>
      <c r="D205">
        <f t="shared" ref="D205:K205" si="45">C205+1</f>
        <v>2015</v>
      </c>
      <c r="E205">
        <f t="shared" si="45"/>
        <v>2016</v>
      </c>
      <c r="F205">
        <f t="shared" si="45"/>
        <v>2017</v>
      </c>
      <c r="G205">
        <f t="shared" si="45"/>
        <v>2018</v>
      </c>
      <c r="H205">
        <f t="shared" si="45"/>
        <v>2019</v>
      </c>
      <c r="I205">
        <f t="shared" si="45"/>
        <v>2020</v>
      </c>
      <c r="J205">
        <f t="shared" si="45"/>
        <v>2021</v>
      </c>
      <c r="K205">
        <f t="shared" si="45"/>
        <v>2022</v>
      </c>
    </row>
    <row r="206" spans="1:11" ht="14">
      <c r="A206" s="1" t="s">
        <v>0</v>
      </c>
      <c r="B206" s="2" t="s">
        <v>153</v>
      </c>
      <c r="C206" s="2" t="s">
        <v>154</v>
      </c>
      <c r="D206" s="2" t="s">
        <v>155</v>
      </c>
      <c r="E206" s="2" t="s">
        <v>156</v>
      </c>
      <c r="F206" s="2" t="s">
        <v>6</v>
      </c>
      <c r="G206" s="2" t="s">
        <v>148</v>
      </c>
      <c r="H206" s="2" t="s">
        <v>147</v>
      </c>
      <c r="I206" s="2" t="s">
        <v>146</v>
      </c>
      <c r="J206" s="2" t="s">
        <v>145</v>
      </c>
      <c r="K206" s="2" t="s">
        <v>144</v>
      </c>
    </row>
    <row r="207" spans="1:11" ht="14">
      <c r="A207" s="1" t="s">
        <v>11</v>
      </c>
      <c r="B207" s="2" t="s">
        <v>12</v>
      </c>
      <c r="C207" s="2" t="s">
        <v>12</v>
      </c>
      <c r="D207" s="2" t="s">
        <v>12</v>
      </c>
      <c r="E207" s="2" t="s">
        <v>12</v>
      </c>
      <c r="F207" s="2" t="s">
        <v>12</v>
      </c>
      <c r="G207" s="2" t="s">
        <v>12</v>
      </c>
      <c r="H207" s="2" t="s">
        <v>12</v>
      </c>
      <c r="I207" s="2" t="s">
        <v>12</v>
      </c>
      <c r="J207" s="2" t="s">
        <v>12</v>
      </c>
      <c r="K207" s="2" t="s">
        <v>12</v>
      </c>
    </row>
    <row r="208" spans="1:11" ht="14">
      <c r="A208" s="1" t="s">
        <v>13</v>
      </c>
      <c r="B208" s="2" t="s">
        <v>149</v>
      </c>
      <c r="C208" s="2" t="s">
        <v>149</v>
      </c>
      <c r="D208" s="2" t="s">
        <v>149</v>
      </c>
      <c r="E208" s="2" t="s">
        <v>149</v>
      </c>
      <c r="F208" s="2" t="s">
        <v>149</v>
      </c>
      <c r="G208" s="2" t="s">
        <v>149</v>
      </c>
      <c r="H208" s="2" t="s">
        <v>149</v>
      </c>
      <c r="I208" s="2" t="s">
        <v>149</v>
      </c>
      <c r="J208" s="2" t="s">
        <v>149</v>
      </c>
      <c r="K208" s="2" t="s">
        <v>149</v>
      </c>
    </row>
    <row r="209" spans="1:11">
      <c r="A209" s="3" t="s">
        <v>15</v>
      </c>
      <c r="B209" s="23">
        <v>44033000</v>
      </c>
      <c r="C209" s="23">
        <v>42237000</v>
      </c>
      <c r="D209" s="23">
        <v>39498000</v>
      </c>
      <c r="E209" s="23">
        <v>39807000</v>
      </c>
      <c r="F209" s="23">
        <v>40122000</v>
      </c>
      <c r="G209" s="23">
        <v>42294000</v>
      </c>
      <c r="H209" s="23">
        <v>46840000</v>
      </c>
      <c r="I209" s="23">
        <v>47994000</v>
      </c>
      <c r="J209" s="23">
        <v>48704000</v>
      </c>
      <c r="K209" s="23">
        <v>59283000</v>
      </c>
    </row>
    <row r="210" spans="1:11" s="22" customFormat="1">
      <c r="A210" s="21" t="s">
        <v>16</v>
      </c>
      <c r="B210" s="24">
        <v>44033000</v>
      </c>
      <c r="C210" s="24">
        <v>42237000</v>
      </c>
      <c r="D210" s="24">
        <v>39498000</v>
      </c>
      <c r="E210" s="24">
        <v>39807000</v>
      </c>
      <c r="F210" s="24">
        <v>40122000</v>
      </c>
      <c r="G210" s="24">
        <v>42294000</v>
      </c>
      <c r="H210" s="24">
        <v>46840000</v>
      </c>
      <c r="I210" s="24">
        <v>47994000</v>
      </c>
      <c r="J210" s="24">
        <v>48704000</v>
      </c>
      <c r="K210" s="24">
        <v>59283000</v>
      </c>
    </row>
    <row r="211" spans="1:11">
      <c r="A211" s="3" t="s">
        <v>17</v>
      </c>
      <c r="B211" s="23">
        <v>16954000</v>
      </c>
      <c r="C211" s="23">
        <v>16768000</v>
      </c>
      <c r="D211" s="23">
        <v>14934000</v>
      </c>
      <c r="E211" s="23">
        <v>13891000</v>
      </c>
      <c r="F211" s="23">
        <v>12775000</v>
      </c>
      <c r="G211" s="23">
        <v>13509000</v>
      </c>
      <c r="H211" s="23">
        <v>14112000</v>
      </c>
      <c r="I211" s="23">
        <v>15485000</v>
      </c>
      <c r="J211" s="23">
        <v>13626000</v>
      </c>
      <c r="K211" s="23">
        <v>17411000</v>
      </c>
    </row>
    <row r="212" spans="1:11" s="22" customFormat="1">
      <c r="A212" s="21" t="s">
        <v>18</v>
      </c>
      <c r="B212" s="24">
        <v>27079000</v>
      </c>
      <c r="C212" s="24">
        <v>25469000</v>
      </c>
      <c r="D212" s="24">
        <v>24564000</v>
      </c>
      <c r="E212" s="24">
        <v>25916000</v>
      </c>
      <c r="F212" s="24">
        <v>27347000</v>
      </c>
      <c r="G212" s="24">
        <v>28785000</v>
      </c>
      <c r="H212" s="24">
        <v>32728000</v>
      </c>
      <c r="I212" s="24">
        <v>32509000</v>
      </c>
      <c r="J212" s="24">
        <v>35078000</v>
      </c>
      <c r="K212" s="24">
        <v>41872000</v>
      </c>
    </row>
    <row r="213" spans="1:11">
      <c r="A213" s="3" t="s">
        <v>19</v>
      </c>
      <c r="B213" s="23">
        <v>11911000</v>
      </c>
      <c r="C213" s="23">
        <v>11606000</v>
      </c>
      <c r="D213" s="23">
        <v>10313000</v>
      </c>
      <c r="E213" s="23">
        <v>9762000</v>
      </c>
      <c r="F213" s="23">
        <v>9830000</v>
      </c>
      <c r="G213" s="23">
        <v>10102000</v>
      </c>
      <c r="H213" s="23">
        <v>10615000</v>
      </c>
      <c r="I213" s="23">
        <v>10468000</v>
      </c>
      <c r="J213" s="23">
        <v>9634000</v>
      </c>
      <c r="K213" s="23">
        <v>10042000</v>
      </c>
    </row>
    <row r="214" spans="1:11">
      <c r="A214" s="3" t="s">
        <v>20</v>
      </c>
      <c r="B214" s="23">
        <v>7503000</v>
      </c>
      <c r="C214" s="23">
        <v>7180000</v>
      </c>
      <c r="D214" s="23">
        <v>6704000</v>
      </c>
      <c r="E214" s="23">
        <v>10124000</v>
      </c>
      <c r="F214" s="23">
        <v>10208000</v>
      </c>
      <c r="G214" s="23">
        <v>9752000</v>
      </c>
      <c r="H214" s="23">
        <v>9872000</v>
      </c>
      <c r="I214" s="23">
        <v>13558000</v>
      </c>
      <c r="J214" s="23">
        <v>12245000</v>
      </c>
      <c r="K214" s="23">
        <v>13548000</v>
      </c>
    </row>
    <row r="215" spans="1:11">
      <c r="A215" s="3" t="s">
        <v>21</v>
      </c>
      <c r="B215" s="23">
        <v>1709000</v>
      </c>
      <c r="C215" s="23">
        <v>1013000</v>
      </c>
      <c r="D215" s="23">
        <v>619000</v>
      </c>
      <c r="E215" s="23">
        <v>651000</v>
      </c>
      <c r="F215" s="23">
        <v>776000</v>
      </c>
      <c r="G215" s="23">
        <v>632000</v>
      </c>
      <c r="H215" s="23">
        <v>638000</v>
      </c>
      <c r="I215" s="23">
        <v>578000</v>
      </c>
      <c r="J215" s="23">
        <v>661000</v>
      </c>
      <c r="K215" s="23">
        <v>337000</v>
      </c>
    </row>
    <row r="216" spans="1:11">
      <c r="A216" s="3" t="s">
        <v>23</v>
      </c>
      <c r="B216" s="23">
        <v>0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</row>
    <row r="217" spans="1:11">
      <c r="A217" s="3" t="s">
        <v>24</v>
      </c>
      <c r="B217" s="23">
        <v>21123000</v>
      </c>
      <c r="C217" s="23">
        <v>19799000</v>
      </c>
      <c r="D217" s="23">
        <v>17636000</v>
      </c>
      <c r="E217" s="23">
        <v>20537000</v>
      </c>
      <c r="F217" s="23">
        <v>20814000</v>
      </c>
      <c r="G217" s="23">
        <v>20486000</v>
      </c>
      <c r="H217" s="23">
        <v>21125000</v>
      </c>
      <c r="I217" s="23">
        <v>24604000</v>
      </c>
      <c r="J217" s="23">
        <v>22540000</v>
      </c>
      <c r="K217" s="23">
        <v>23927000</v>
      </c>
    </row>
    <row r="218" spans="1:11">
      <c r="A218" s="3" t="s">
        <v>25</v>
      </c>
      <c r="B218" s="23">
        <v>5956000</v>
      </c>
      <c r="C218" s="23">
        <v>5670000</v>
      </c>
      <c r="D218" s="23">
        <v>6928000</v>
      </c>
      <c r="E218" s="23">
        <v>5379000</v>
      </c>
      <c r="F218" s="23">
        <v>6533000</v>
      </c>
      <c r="G218" s="23">
        <v>8299000</v>
      </c>
      <c r="H218" s="23">
        <v>11603000</v>
      </c>
      <c r="I218" s="23">
        <v>7905000</v>
      </c>
      <c r="J218" s="23">
        <v>12538000</v>
      </c>
      <c r="K218" s="23">
        <v>17945000</v>
      </c>
    </row>
    <row r="219" spans="1:11">
      <c r="A219" s="3" t="s">
        <v>26</v>
      </c>
      <c r="B219" s="23">
        <v>-537000</v>
      </c>
      <c r="C219" s="23">
        <v>-466000</v>
      </c>
      <c r="D219" s="23">
        <v>-383000</v>
      </c>
      <c r="E219" s="23">
        <v>-365000</v>
      </c>
      <c r="F219" s="23">
        <v>-369000</v>
      </c>
      <c r="G219" s="23">
        <v>-429000</v>
      </c>
      <c r="H219" s="23">
        <v>-619000</v>
      </c>
      <c r="I219" s="23">
        <v>-772000</v>
      </c>
      <c r="J219" s="23">
        <v>-770000</v>
      </c>
      <c r="K219" s="23">
        <v>-805000</v>
      </c>
    </row>
    <row r="220" spans="1:11">
      <c r="A220" s="3" t="s">
        <v>151</v>
      </c>
      <c r="B220" s="25" t="s">
        <v>22</v>
      </c>
      <c r="C220" s="25" t="s">
        <v>22</v>
      </c>
      <c r="D220" s="25" t="s">
        <v>22</v>
      </c>
      <c r="E220" s="25" t="s">
        <v>22</v>
      </c>
      <c r="F220" s="25" t="s">
        <v>22</v>
      </c>
      <c r="G220" s="23">
        <v>324000</v>
      </c>
      <c r="H220" s="23">
        <v>170000</v>
      </c>
      <c r="I220" s="23">
        <v>1338000</v>
      </c>
      <c r="J220" s="23">
        <v>1940000</v>
      </c>
      <c r="K220" s="23">
        <v>-1419000</v>
      </c>
    </row>
    <row r="221" spans="1:11">
      <c r="A221" s="3" t="s">
        <v>162</v>
      </c>
      <c r="B221" s="23">
        <v>-290000</v>
      </c>
      <c r="C221" s="23">
        <v>-180000</v>
      </c>
      <c r="D221" s="23">
        <v>-1277000</v>
      </c>
      <c r="E221" s="23">
        <v>-174000</v>
      </c>
      <c r="F221" s="23">
        <v>11000</v>
      </c>
      <c r="G221" s="23">
        <v>-145000</v>
      </c>
      <c r="H221" s="23">
        <v>-187000</v>
      </c>
      <c r="I221" s="23">
        <v>-145000</v>
      </c>
      <c r="J221" s="23">
        <v>-297000</v>
      </c>
      <c r="K221" s="23">
        <v>-237000</v>
      </c>
    </row>
    <row r="222" spans="1:11">
      <c r="A222" s="3" t="s">
        <v>27</v>
      </c>
      <c r="B222" s="23">
        <v>12000</v>
      </c>
      <c r="C222" s="23">
        <v>12002000</v>
      </c>
      <c r="D222" s="23">
        <v>-72000</v>
      </c>
      <c r="E222" s="23">
        <v>-267000</v>
      </c>
      <c r="F222" s="23">
        <v>304000</v>
      </c>
      <c r="G222" s="23">
        <v>652000</v>
      </c>
      <c r="H222" s="23">
        <v>497000</v>
      </c>
      <c r="I222" s="23">
        <v>465000</v>
      </c>
      <c r="J222" s="23">
        <v>468000</v>
      </c>
      <c r="K222" s="23">
        <v>960000</v>
      </c>
    </row>
    <row r="223" spans="1:11">
      <c r="A223" s="3" t="s">
        <v>28</v>
      </c>
      <c r="B223" s="23">
        <v>-815000</v>
      </c>
      <c r="C223" s="23">
        <v>11356000</v>
      </c>
      <c r="D223" s="23">
        <v>-1732000</v>
      </c>
      <c r="E223" s="23">
        <v>-806000</v>
      </c>
      <c r="F223" s="23">
        <v>-54000</v>
      </c>
      <c r="G223" s="23">
        <v>402000</v>
      </c>
      <c r="H223" s="23">
        <v>-139000</v>
      </c>
      <c r="I223" s="23">
        <v>886000</v>
      </c>
      <c r="J223" s="23">
        <v>1341000</v>
      </c>
      <c r="K223" s="23">
        <v>-1501000</v>
      </c>
    </row>
    <row r="224" spans="1:11">
      <c r="A224" s="3" t="s">
        <v>29</v>
      </c>
      <c r="B224" s="23">
        <v>5141000</v>
      </c>
      <c r="C224" s="23">
        <v>17026000</v>
      </c>
      <c r="D224" s="23">
        <v>5196000</v>
      </c>
      <c r="E224" s="23">
        <v>4573000</v>
      </c>
      <c r="F224" s="23">
        <v>6479000</v>
      </c>
      <c r="G224" s="23">
        <v>8701000</v>
      </c>
      <c r="H224" s="23">
        <v>11464000</v>
      </c>
      <c r="I224" s="23">
        <v>8791000</v>
      </c>
      <c r="J224" s="23">
        <v>13879000</v>
      </c>
      <c r="K224" s="23">
        <v>16444000</v>
      </c>
    </row>
    <row r="225" spans="1:11">
      <c r="A225" s="3" t="s">
        <v>30</v>
      </c>
      <c r="B225" s="23">
        <v>1028000</v>
      </c>
      <c r="C225" s="23">
        <v>5349000</v>
      </c>
      <c r="D225" s="23">
        <v>942000</v>
      </c>
      <c r="E225" s="23">
        <v>718000</v>
      </c>
      <c r="F225" s="23">
        <v>4103000</v>
      </c>
      <c r="G225" s="23">
        <v>2508000</v>
      </c>
      <c r="H225" s="23">
        <v>1687000</v>
      </c>
      <c r="I225" s="23">
        <v>1709000</v>
      </c>
      <c r="J225" s="23">
        <v>1521000</v>
      </c>
      <c r="K225" s="23">
        <v>1918000</v>
      </c>
    </row>
    <row r="226" spans="1:11">
      <c r="A226" s="3" t="s">
        <v>68</v>
      </c>
      <c r="B226" s="23">
        <v>113000</v>
      </c>
      <c r="C226" s="23">
        <v>14000</v>
      </c>
      <c r="D226" s="23">
        <v>17000</v>
      </c>
      <c r="E226" s="23">
        <v>21000</v>
      </c>
      <c r="F226" s="23">
        <v>24000</v>
      </c>
      <c r="G226" s="23">
        <v>-27000</v>
      </c>
      <c r="H226" s="23">
        <v>-66000</v>
      </c>
      <c r="I226" s="23">
        <v>15000</v>
      </c>
      <c r="J226" s="23">
        <v>-691000</v>
      </c>
      <c r="K226" s="23">
        <v>7000</v>
      </c>
    </row>
    <row r="227" spans="1:11">
      <c r="A227" s="3" t="s">
        <v>163</v>
      </c>
      <c r="B227" s="23">
        <v>404000</v>
      </c>
      <c r="C227" s="23">
        <v>257000</v>
      </c>
      <c r="D227" s="23">
        <v>205000</v>
      </c>
      <c r="E227" s="23">
        <v>86000</v>
      </c>
      <c r="F227" s="23">
        <v>42000</v>
      </c>
      <c r="G227" s="25" t="s">
        <v>22</v>
      </c>
      <c r="H227" s="25" t="s">
        <v>22</v>
      </c>
      <c r="I227" s="25" t="s">
        <v>22</v>
      </c>
      <c r="J227" s="25" t="s">
        <v>22</v>
      </c>
      <c r="K227" s="25" t="s">
        <v>22</v>
      </c>
    </row>
    <row r="228" spans="1:11">
      <c r="A228" s="3" t="s">
        <v>31</v>
      </c>
      <c r="B228" s="23">
        <v>0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</row>
    <row r="229" spans="1:11">
      <c r="A229" s="3" t="s">
        <v>32</v>
      </c>
      <c r="B229" s="23">
        <v>0</v>
      </c>
      <c r="C229" s="23">
        <v>0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</row>
    <row r="230" spans="1:11" s="22" customFormat="1">
      <c r="A230" s="21" t="s">
        <v>33</v>
      </c>
      <c r="B230" s="24">
        <v>4404000</v>
      </c>
      <c r="C230" s="24">
        <v>11920000</v>
      </c>
      <c r="D230" s="24">
        <v>4442000</v>
      </c>
      <c r="E230" s="24">
        <v>3920000</v>
      </c>
      <c r="F230" s="24">
        <v>2394000</v>
      </c>
      <c r="G230" s="24">
        <v>6220000</v>
      </c>
      <c r="H230" s="24">
        <v>9843000</v>
      </c>
      <c r="I230" s="24">
        <v>7067000</v>
      </c>
      <c r="J230" s="24">
        <v>13049000</v>
      </c>
      <c r="K230" s="24">
        <v>14519000</v>
      </c>
    </row>
    <row r="231" spans="1:11" s="22" customFormat="1">
      <c r="A231" s="21"/>
      <c r="B231" s="50"/>
      <c r="C231" s="50"/>
      <c r="D231" s="50"/>
      <c r="E231" s="50"/>
      <c r="F231" s="50"/>
      <c r="G231" s="50"/>
      <c r="H231" s="50"/>
      <c r="I231" s="50"/>
      <c r="J231" s="50"/>
      <c r="K231" s="50"/>
    </row>
    <row r="232" spans="1:11">
      <c r="A232" s="3" t="s">
        <v>34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</row>
    <row r="233" spans="1:11">
      <c r="A233" s="3" t="s">
        <v>35</v>
      </c>
      <c r="B233" s="4">
        <v>4404000</v>
      </c>
      <c r="C233" s="4">
        <v>11920000</v>
      </c>
      <c r="D233" s="4">
        <v>4442000</v>
      </c>
      <c r="E233" s="4">
        <v>3920000</v>
      </c>
      <c r="F233" s="4">
        <v>2394000</v>
      </c>
      <c r="G233" s="4">
        <v>6220000</v>
      </c>
      <c r="H233" s="4">
        <v>9843000</v>
      </c>
      <c r="I233" s="4">
        <v>7067000</v>
      </c>
      <c r="J233" s="4">
        <v>13049000</v>
      </c>
      <c r="K233" s="4">
        <v>14519000</v>
      </c>
    </row>
    <row r="234" spans="1:11">
      <c r="A234" s="3" t="s">
        <v>36</v>
      </c>
      <c r="B234" s="4">
        <v>2963000</v>
      </c>
      <c r="C234" s="4">
        <v>2894000</v>
      </c>
      <c r="D234" s="4">
        <v>2816000</v>
      </c>
      <c r="E234" s="4">
        <v>2766000</v>
      </c>
      <c r="F234" s="4">
        <v>2730000</v>
      </c>
      <c r="G234" s="4">
        <v>2664000</v>
      </c>
      <c r="H234" s="4">
        <v>2565000</v>
      </c>
      <c r="I234" s="4">
        <v>2530000</v>
      </c>
      <c r="J234" s="4">
        <v>2530000</v>
      </c>
      <c r="K234" s="4">
        <v>2532000</v>
      </c>
    </row>
    <row r="235" spans="1:11">
      <c r="A235" s="3" t="s">
        <v>37</v>
      </c>
      <c r="B235" s="6">
        <v>1.49</v>
      </c>
      <c r="C235" s="6">
        <v>4.12</v>
      </c>
      <c r="D235" s="6">
        <v>1.58</v>
      </c>
      <c r="E235" s="6">
        <v>1.42</v>
      </c>
      <c r="F235" s="6">
        <v>0.88</v>
      </c>
      <c r="G235" s="6">
        <v>2.34</v>
      </c>
      <c r="H235" s="6">
        <v>3.84</v>
      </c>
      <c r="I235" s="6">
        <v>2.79</v>
      </c>
      <c r="J235" s="6">
        <v>5.16</v>
      </c>
      <c r="K235" s="6">
        <v>5.73</v>
      </c>
    </row>
    <row r="236" spans="1:11">
      <c r="A236" s="3" t="s">
        <v>38</v>
      </c>
      <c r="B236" s="6">
        <v>1.49</v>
      </c>
      <c r="C236" s="6">
        <v>4.12</v>
      </c>
      <c r="D236" s="6">
        <v>1.58</v>
      </c>
      <c r="E236" s="6">
        <v>1.42</v>
      </c>
      <c r="F236" s="6">
        <v>0.88</v>
      </c>
      <c r="G236" s="6">
        <v>2.34</v>
      </c>
      <c r="H236" s="6">
        <v>3.84</v>
      </c>
      <c r="I236" s="6">
        <v>2.79</v>
      </c>
      <c r="J236" s="6">
        <v>4.88</v>
      </c>
      <c r="K236" s="6">
        <v>5.73</v>
      </c>
    </row>
    <row r="237" spans="1:11">
      <c r="A237" s="3" t="s">
        <v>39</v>
      </c>
      <c r="B237" s="4">
        <v>2996000</v>
      </c>
      <c r="C237" s="4">
        <v>2928000</v>
      </c>
      <c r="D237" s="4">
        <v>2841000</v>
      </c>
      <c r="E237" s="4">
        <v>2787000</v>
      </c>
      <c r="F237" s="4">
        <v>2748000</v>
      </c>
      <c r="G237" s="4">
        <v>2679000</v>
      </c>
      <c r="H237" s="4">
        <v>2580000</v>
      </c>
      <c r="I237" s="4">
        <v>2541000</v>
      </c>
      <c r="J237" s="4">
        <v>2538000</v>
      </c>
      <c r="K237" s="4">
        <v>2542000</v>
      </c>
    </row>
    <row r="238" spans="1:11">
      <c r="A238" s="3" t="s">
        <v>40</v>
      </c>
      <c r="B238" s="6">
        <v>1.47</v>
      </c>
      <c r="C238" s="6">
        <v>4.07</v>
      </c>
      <c r="D238" s="6">
        <v>1.56</v>
      </c>
      <c r="E238" s="6">
        <v>1.41</v>
      </c>
      <c r="F238" s="6">
        <v>0.87</v>
      </c>
      <c r="G238" s="6">
        <v>2.3199999999999998</v>
      </c>
      <c r="H238" s="6">
        <v>3.81</v>
      </c>
      <c r="I238" s="6">
        <v>2.78</v>
      </c>
      <c r="J238" s="6">
        <v>5.14</v>
      </c>
      <c r="K238" s="6">
        <v>5.71</v>
      </c>
    </row>
    <row r="239" spans="1:11">
      <c r="A239" s="3" t="s">
        <v>41</v>
      </c>
      <c r="B239" s="6">
        <v>1.47</v>
      </c>
      <c r="C239" s="6">
        <v>4.07</v>
      </c>
      <c r="D239" s="6">
        <v>1.56</v>
      </c>
      <c r="E239" s="6">
        <v>1.41</v>
      </c>
      <c r="F239" s="6">
        <v>0.87</v>
      </c>
      <c r="G239" s="6">
        <v>2.3199999999999998</v>
      </c>
      <c r="H239" s="6">
        <v>3.81</v>
      </c>
      <c r="I239" s="6">
        <v>2.78</v>
      </c>
      <c r="J239" s="6">
        <v>4.8600000000000003</v>
      </c>
      <c r="K239" s="6">
        <v>5.71</v>
      </c>
    </row>
    <row r="240" spans="1:11">
      <c r="A240" s="3" t="s">
        <v>42</v>
      </c>
      <c r="B240" s="7">
        <v>2927526.7140000002</v>
      </c>
      <c r="C240" s="7">
        <v>2838140.196</v>
      </c>
      <c r="D240" s="7">
        <v>2781128.0729999999</v>
      </c>
      <c r="E240" s="7">
        <v>2748731.3220000002</v>
      </c>
      <c r="F240" s="7">
        <v>2696611.608</v>
      </c>
      <c r="G240" s="7">
        <v>2592559.5430000001</v>
      </c>
      <c r="H240" s="7">
        <v>2539016.0260000001</v>
      </c>
      <c r="I240" s="7">
        <v>2530225.827</v>
      </c>
      <c r="J240" s="7">
        <v>2527604.4989999998</v>
      </c>
      <c r="K240" s="7">
        <v>2537833.8840000001</v>
      </c>
    </row>
    <row r="254" spans="1:1">
      <c r="A254" s="28" t="s">
        <v>107</v>
      </c>
    </row>
    <row r="255" spans="1:1" ht="20">
      <c r="A255" s="29" t="s">
        <v>164</v>
      </c>
    </row>
    <row r="257" spans="1:12" ht="14">
      <c r="A257" s="30" t="s">
        <v>109</v>
      </c>
    </row>
    <row r="260" spans="1:12">
      <c r="A260" s="8" t="s">
        <v>80</v>
      </c>
      <c r="B260">
        <v>2013</v>
      </c>
      <c r="C260">
        <v>2014</v>
      </c>
      <c r="D260">
        <f t="shared" ref="D260:K260" si="46">C260+1</f>
        <v>2015</v>
      </c>
      <c r="E260">
        <f t="shared" si="46"/>
        <v>2016</v>
      </c>
      <c r="F260">
        <f t="shared" si="46"/>
        <v>2017</v>
      </c>
      <c r="G260">
        <f t="shared" si="46"/>
        <v>2018</v>
      </c>
      <c r="H260">
        <f t="shared" si="46"/>
        <v>2019</v>
      </c>
      <c r="I260">
        <f t="shared" si="46"/>
        <v>2020</v>
      </c>
      <c r="J260">
        <f t="shared" si="46"/>
        <v>2021</v>
      </c>
      <c r="K260">
        <f t="shared" si="46"/>
        <v>2022</v>
      </c>
    </row>
    <row r="261" spans="1:12" ht="14">
      <c r="A261" s="1" t="s">
        <v>0</v>
      </c>
      <c r="B261" s="2" t="s">
        <v>153</v>
      </c>
      <c r="C261" s="2" t="s">
        <v>154</v>
      </c>
      <c r="D261" s="2" t="s">
        <v>155</v>
      </c>
      <c r="E261" s="2" t="s">
        <v>156</v>
      </c>
      <c r="F261" s="2" t="s">
        <v>6</v>
      </c>
      <c r="G261" s="2" t="s">
        <v>148</v>
      </c>
      <c r="H261" s="2" t="s">
        <v>147</v>
      </c>
      <c r="I261" s="2" t="s">
        <v>146</v>
      </c>
      <c r="J261" s="2" t="s">
        <v>145</v>
      </c>
      <c r="K261" s="2" t="s">
        <v>144</v>
      </c>
    </row>
    <row r="262" spans="1:12" ht="14">
      <c r="A262" s="1" t="s">
        <v>11</v>
      </c>
      <c r="B262" s="2" t="s">
        <v>12</v>
      </c>
      <c r="C262" s="2" t="s">
        <v>12</v>
      </c>
      <c r="D262" s="2" t="s">
        <v>12</v>
      </c>
      <c r="E262" s="2" t="s">
        <v>12</v>
      </c>
      <c r="F262" s="2" t="s">
        <v>12</v>
      </c>
      <c r="G262" s="2" t="s">
        <v>12</v>
      </c>
      <c r="H262" s="2" t="s">
        <v>12</v>
      </c>
      <c r="I262" s="2" t="s">
        <v>12</v>
      </c>
      <c r="J262" s="2" t="s">
        <v>12</v>
      </c>
      <c r="K262" s="2" t="s">
        <v>12</v>
      </c>
    </row>
    <row r="263" spans="1:12" ht="14">
      <c r="A263" s="1" t="s">
        <v>13</v>
      </c>
      <c r="B263" s="2" t="s">
        <v>149</v>
      </c>
      <c r="C263" s="2" t="s">
        <v>149</v>
      </c>
      <c r="D263" s="2" t="s">
        <v>149</v>
      </c>
      <c r="E263" s="2" t="s">
        <v>149</v>
      </c>
      <c r="F263" s="2" t="s">
        <v>149</v>
      </c>
      <c r="G263" s="2" t="s">
        <v>149</v>
      </c>
      <c r="H263" s="2" t="s">
        <v>149</v>
      </c>
      <c r="I263" s="2" t="s">
        <v>149</v>
      </c>
      <c r="J263" s="2" t="s">
        <v>149</v>
      </c>
      <c r="K263" s="2" t="s">
        <v>149</v>
      </c>
    </row>
    <row r="264" spans="1:12" s="22" customFormat="1">
      <c r="A264" s="21" t="s">
        <v>16</v>
      </c>
      <c r="B264" s="24">
        <v>23113100</v>
      </c>
      <c r="C264" s="24">
        <v>19615600</v>
      </c>
      <c r="D264" s="24">
        <v>19958700</v>
      </c>
      <c r="E264" s="24">
        <v>21222100</v>
      </c>
      <c r="F264" s="24">
        <v>22871300</v>
      </c>
      <c r="G264" s="24">
        <v>24555700</v>
      </c>
      <c r="H264" s="24">
        <v>22319500</v>
      </c>
      <c r="I264" s="24">
        <v>24539800</v>
      </c>
      <c r="J264" s="24">
        <v>28318400</v>
      </c>
      <c r="K264" s="24">
        <v>28541400</v>
      </c>
      <c r="L264" s="24">
        <v>28541400000</v>
      </c>
    </row>
    <row r="265" spans="1:12">
      <c r="A265" s="3" t="s">
        <v>17</v>
      </c>
      <c r="B265" s="23">
        <v>4908100</v>
      </c>
      <c r="C265" s="23">
        <v>4932500</v>
      </c>
      <c r="D265" s="23">
        <v>5037200</v>
      </c>
      <c r="E265" s="23">
        <v>5654900</v>
      </c>
      <c r="F265" s="23">
        <v>6070200</v>
      </c>
      <c r="G265" s="23">
        <v>6430000</v>
      </c>
      <c r="H265" s="23">
        <v>4721200</v>
      </c>
      <c r="I265" s="23">
        <v>5483300</v>
      </c>
      <c r="J265" s="23">
        <v>7312800</v>
      </c>
      <c r="K265" s="23">
        <v>6629800</v>
      </c>
    </row>
    <row r="266" spans="1:12" s="22" customFormat="1">
      <c r="A266" s="21" t="s">
        <v>18</v>
      </c>
      <c r="B266" s="24">
        <v>18205000</v>
      </c>
      <c r="C266" s="24">
        <v>14683100</v>
      </c>
      <c r="D266" s="24">
        <v>14921500</v>
      </c>
      <c r="E266" s="24">
        <v>15567200</v>
      </c>
      <c r="F266" s="24">
        <v>16801100</v>
      </c>
      <c r="G266" s="24">
        <v>18125700</v>
      </c>
      <c r="H266" s="24">
        <v>17598300</v>
      </c>
      <c r="I266" s="24">
        <v>19056500</v>
      </c>
      <c r="J266" s="24">
        <v>21005600</v>
      </c>
      <c r="K266" s="24">
        <v>21911600</v>
      </c>
    </row>
    <row r="267" spans="1:12">
      <c r="A267" s="3" t="s">
        <v>19</v>
      </c>
      <c r="B267" s="23">
        <v>7125600</v>
      </c>
      <c r="C267" s="23">
        <v>6620800</v>
      </c>
      <c r="D267" s="23">
        <v>6533000</v>
      </c>
      <c r="E267" s="23">
        <v>6452000</v>
      </c>
      <c r="F267" s="23">
        <v>6588100</v>
      </c>
      <c r="G267" s="23">
        <v>6631800</v>
      </c>
      <c r="H267" s="23">
        <v>6213800</v>
      </c>
      <c r="I267" s="23">
        <v>6121200</v>
      </c>
      <c r="J267" s="23">
        <v>6431600</v>
      </c>
      <c r="K267" s="23">
        <v>6440400</v>
      </c>
    </row>
    <row r="268" spans="1:12">
      <c r="A268" s="3" t="s">
        <v>20</v>
      </c>
      <c r="B268" s="23">
        <v>5588400</v>
      </c>
      <c r="C268" s="23">
        <v>4933800</v>
      </c>
      <c r="D268" s="23">
        <v>5331400</v>
      </c>
      <c r="E268" s="23">
        <v>5273900</v>
      </c>
      <c r="F268" s="23">
        <v>6394400</v>
      </c>
      <c r="G268" s="23">
        <v>7291000</v>
      </c>
      <c r="H268" s="23">
        <v>5834600</v>
      </c>
      <c r="I268" s="23">
        <v>6746100</v>
      </c>
      <c r="J268" s="23">
        <v>7900800</v>
      </c>
      <c r="K268" s="23">
        <v>8099300</v>
      </c>
    </row>
    <row r="269" spans="1:12">
      <c r="A269" s="3" t="s">
        <v>23</v>
      </c>
      <c r="B269" s="23">
        <v>-438700</v>
      </c>
      <c r="C269" s="23">
        <v>100400</v>
      </c>
      <c r="D269" s="23">
        <v>192900</v>
      </c>
      <c r="E269" s="23">
        <v>390800</v>
      </c>
      <c r="F269" s="23">
        <v>1563500</v>
      </c>
      <c r="G269" s="23">
        <v>538500</v>
      </c>
      <c r="H269" s="23">
        <v>231000</v>
      </c>
      <c r="I269" s="23">
        <v>-1115500</v>
      </c>
      <c r="J269" s="23">
        <v>264700</v>
      </c>
      <c r="K269" s="23">
        <v>258900</v>
      </c>
    </row>
    <row r="270" spans="1:12">
      <c r="A270" s="3" t="s">
        <v>24</v>
      </c>
      <c r="B270" s="23">
        <v>12275300</v>
      </c>
      <c r="C270" s="23">
        <v>11655000</v>
      </c>
      <c r="D270" s="23">
        <v>12057300</v>
      </c>
      <c r="E270" s="23">
        <v>12116700</v>
      </c>
      <c r="F270" s="23">
        <v>14546000</v>
      </c>
      <c r="G270" s="23">
        <v>14461300</v>
      </c>
      <c r="H270" s="23">
        <v>12279400</v>
      </c>
      <c r="I270" s="23">
        <v>11751800</v>
      </c>
      <c r="J270" s="23">
        <v>14597100</v>
      </c>
      <c r="K270" s="23">
        <v>14798600</v>
      </c>
    </row>
    <row r="271" spans="1:12">
      <c r="A271" s="3" t="s">
        <v>25</v>
      </c>
      <c r="B271" s="23">
        <v>5929700</v>
      </c>
      <c r="C271" s="23">
        <v>3028100</v>
      </c>
      <c r="D271" s="23">
        <v>2864200</v>
      </c>
      <c r="E271" s="23">
        <v>3450500</v>
      </c>
      <c r="F271" s="23">
        <v>2255100</v>
      </c>
      <c r="G271" s="23">
        <v>3664400</v>
      </c>
      <c r="H271" s="23">
        <v>5318900</v>
      </c>
      <c r="I271" s="23">
        <v>7304700</v>
      </c>
      <c r="J271" s="23">
        <v>6408500</v>
      </c>
      <c r="K271" s="23">
        <v>7113000</v>
      </c>
    </row>
    <row r="272" spans="1:12">
      <c r="A272" s="3" t="s">
        <v>26</v>
      </c>
      <c r="B272" s="23">
        <v>-40400</v>
      </c>
      <c r="C272" s="23">
        <v>-27800</v>
      </c>
      <c r="D272" s="23">
        <v>-74200</v>
      </c>
      <c r="E272" s="23">
        <v>-76500</v>
      </c>
      <c r="F272" s="23">
        <v>-57700</v>
      </c>
      <c r="G272" s="23">
        <v>-110800</v>
      </c>
      <c r="H272" s="23">
        <v>-320200</v>
      </c>
      <c r="I272" s="23">
        <v>-326600</v>
      </c>
      <c r="J272" s="23">
        <v>-314400</v>
      </c>
      <c r="K272" s="23">
        <v>-268800</v>
      </c>
    </row>
    <row r="273" spans="1:11">
      <c r="A273" s="3" t="s">
        <v>151</v>
      </c>
      <c r="B273" s="25" t="s">
        <v>22</v>
      </c>
      <c r="C273" s="25" t="s">
        <v>22</v>
      </c>
      <c r="D273" s="25" t="s">
        <v>22</v>
      </c>
      <c r="E273" s="25" t="s">
        <v>22</v>
      </c>
      <c r="F273" s="25" t="s">
        <v>22</v>
      </c>
      <c r="G273" s="25" t="s">
        <v>22</v>
      </c>
      <c r="H273" s="23">
        <v>309800</v>
      </c>
      <c r="I273" s="25" t="s">
        <v>22</v>
      </c>
      <c r="J273" s="23">
        <v>176900</v>
      </c>
      <c r="K273" s="23">
        <v>-410700</v>
      </c>
    </row>
    <row r="274" spans="1:11">
      <c r="A274" s="3" t="s">
        <v>27</v>
      </c>
      <c r="B274" s="23">
        <v>0</v>
      </c>
      <c r="C274" s="23">
        <v>0</v>
      </c>
      <c r="D274" s="23">
        <v>0</v>
      </c>
      <c r="E274" s="23">
        <v>0</v>
      </c>
      <c r="F274" s="23">
        <v>0</v>
      </c>
      <c r="G274" s="23">
        <v>242100</v>
      </c>
      <c r="H274" s="23">
        <v>-42600</v>
      </c>
      <c r="I274" s="23">
        <v>251800</v>
      </c>
      <c r="J274" s="23">
        <v>-115500</v>
      </c>
      <c r="K274" s="23">
        <v>372900</v>
      </c>
    </row>
    <row r="275" spans="1:11">
      <c r="A275" s="3" t="s">
        <v>28</v>
      </c>
      <c r="B275" s="23">
        <v>-40400</v>
      </c>
      <c r="C275" s="23">
        <v>-27800</v>
      </c>
      <c r="D275" s="23">
        <v>-74200</v>
      </c>
      <c r="E275" s="23">
        <v>-76500</v>
      </c>
      <c r="F275" s="23">
        <v>-57700</v>
      </c>
      <c r="G275" s="23">
        <v>131300</v>
      </c>
      <c r="H275" s="23">
        <v>-53000</v>
      </c>
      <c r="I275" s="23">
        <v>-74800</v>
      </c>
      <c r="J275" s="23">
        <v>-253000</v>
      </c>
      <c r="K275" s="23">
        <v>-306600</v>
      </c>
    </row>
    <row r="276" spans="1:11">
      <c r="A276" s="3" t="s">
        <v>29</v>
      </c>
      <c r="B276" s="23">
        <v>5889300</v>
      </c>
      <c r="C276" s="23">
        <v>3000300</v>
      </c>
      <c r="D276" s="23">
        <v>2790000</v>
      </c>
      <c r="E276" s="23">
        <v>3374000</v>
      </c>
      <c r="F276" s="23">
        <v>2197400</v>
      </c>
      <c r="G276" s="23">
        <v>3795700</v>
      </c>
      <c r="H276" s="23">
        <v>5265900</v>
      </c>
      <c r="I276" s="23">
        <v>7229900</v>
      </c>
      <c r="J276" s="23">
        <v>6155500</v>
      </c>
      <c r="K276" s="23">
        <v>6806400</v>
      </c>
    </row>
    <row r="277" spans="1:11">
      <c r="A277" s="3" t="s">
        <v>30</v>
      </c>
      <c r="B277" s="23">
        <v>1204500</v>
      </c>
      <c r="C277" s="23">
        <v>609800</v>
      </c>
      <c r="D277" s="23">
        <v>381600</v>
      </c>
      <c r="E277" s="23">
        <v>636400</v>
      </c>
      <c r="F277" s="23">
        <v>2401500</v>
      </c>
      <c r="G277" s="23">
        <v>563700</v>
      </c>
      <c r="H277" s="23">
        <v>628000</v>
      </c>
      <c r="I277" s="23">
        <v>1036200</v>
      </c>
      <c r="J277" s="23">
        <v>573800</v>
      </c>
      <c r="K277" s="23">
        <v>561600</v>
      </c>
    </row>
    <row r="278" spans="1:11">
      <c r="A278" s="3" t="s">
        <v>165</v>
      </c>
      <c r="B278" s="25" t="s">
        <v>22</v>
      </c>
      <c r="C278" s="25" t="s">
        <v>22</v>
      </c>
      <c r="D278" s="25" t="s">
        <v>22</v>
      </c>
      <c r="E278" s="25" t="s">
        <v>22</v>
      </c>
      <c r="F278" s="25" t="s">
        <v>22</v>
      </c>
      <c r="G278" s="25" t="s">
        <v>22</v>
      </c>
      <c r="H278" s="23">
        <v>4637900</v>
      </c>
      <c r="I278" s="23">
        <v>6193700</v>
      </c>
      <c r="J278" s="23">
        <v>5581700</v>
      </c>
      <c r="K278" s="25" t="s">
        <v>22</v>
      </c>
    </row>
    <row r="279" spans="1:11">
      <c r="A279" s="3" t="s">
        <v>152</v>
      </c>
      <c r="B279" s="25" t="s">
        <v>22</v>
      </c>
      <c r="C279" s="25" t="s">
        <v>22</v>
      </c>
      <c r="D279" s="25" t="s">
        <v>22</v>
      </c>
      <c r="E279" s="25" t="s">
        <v>22</v>
      </c>
      <c r="F279" s="25" t="s">
        <v>22</v>
      </c>
      <c r="G279" s="25" t="s">
        <v>22</v>
      </c>
      <c r="H279" s="23">
        <v>3680500</v>
      </c>
      <c r="I279" s="25" t="s">
        <v>22</v>
      </c>
      <c r="J279" s="25" t="s">
        <v>22</v>
      </c>
      <c r="K279" s="25" t="s">
        <v>22</v>
      </c>
    </row>
    <row r="280" spans="1:11">
      <c r="A280" s="3" t="s">
        <v>31</v>
      </c>
      <c r="B280" s="23">
        <v>0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</row>
    <row r="281" spans="1:11">
      <c r="A281" s="3" t="s">
        <v>32</v>
      </c>
      <c r="B281" s="23">
        <v>0</v>
      </c>
      <c r="C281" s="23">
        <v>0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</row>
    <row r="282" spans="1:11" s="22" customFormat="1">
      <c r="A282" s="21" t="s">
        <v>33</v>
      </c>
      <c r="B282" s="24">
        <v>4684800</v>
      </c>
      <c r="C282" s="24">
        <v>2390500</v>
      </c>
      <c r="D282" s="24">
        <v>2408400</v>
      </c>
      <c r="E282" s="24">
        <v>2737600</v>
      </c>
      <c r="F282" s="24">
        <v>-204100</v>
      </c>
      <c r="G282" s="24">
        <v>3232000</v>
      </c>
      <c r="H282" s="24">
        <v>8318400</v>
      </c>
      <c r="I282" s="24">
        <v>6193700</v>
      </c>
      <c r="J282" s="24">
        <v>5581700</v>
      </c>
      <c r="K282" s="24">
        <v>6244800</v>
      </c>
    </row>
    <row r="283" spans="1:11" s="22" customFormat="1">
      <c r="A283" s="21"/>
      <c r="B283" s="50"/>
      <c r="C283" s="50"/>
      <c r="D283" s="50"/>
      <c r="E283" s="50"/>
      <c r="F283" s="50"/>
      <c r="G283" s="50"/>
      <c r="H283" s="50"/>
      <c r="I283" s="50"/>
      <c r="J283" s="50"/>
      <c r="K283" s="50"/>
    </row>
    <row r="284" spans="1:11">
      <c r="A284" s="3" t="s">
        <v>34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</row>
    <row r="285" spans="1:11">
      <c r="A285" s="3" t="s">
        <v>35</v>
      </c>
      <c r="B285" s="4">
        <v>4684800</v>
      </c>
      <c r="C285" s="4">
        <v>2390500</v>
      </c>
      <c r="D285" s="4">
        <v>2408400</v>
      </c>
      <c r="E285" s="4">
        <v>2737600</v>
      </c>
      <c r="F285" s="4">
        <v>-204100</v>
      </c>
      <c r="G285" s="4">
        <v>3232000</v>
      </c>
      <c r="H285" s="4">
        <v>8318400</v>
      </c>
      <c r="I285" s="4">
        <v>6193700</v>
      </c>
      <c r="J285" s="4">
        <v>5581700</v>
      </c>
      <c r="K285" s="4">
        <v>6244800</v>
      </c>
    </row>
    <row r="286" spans="1:11">
      <c r="A286" s="3" t="s">
        <v>36</v>
      </c>
      <c r="B286" s="4">
        <v>1080874</v>
      </c>
      <c r="C286" s="4">
        <v>1069932</v>
      </c>
      <c r="D286" s="4">
        <v>1061913</v>
      </c>
      <c r="E286" s="4">
        <v>1058324</v>
      </c>
      <c r="F286" s="4">
        <v>1052023</v>
      </c>
      <c r="G286" s="4">
        <v>1027721</v>
      </c>
      <c r="H286" s="4">
        <v>931059</v>
      </c>
      <c r="I286" s="4">
        <v>907634</v>
      </c>
      <c r="J286" s="4">
        <v>906963</v>
      </c>
      <c r="K286" s="4">
        <v>901736</v>
      </c>
    </row>
    <row r="287" spans="1:11">
      <c r="A287" s="3" t="s">
        <v>37</v>
      </c>
      <c r="B287" s="6">
        <v>4.33</v>
      </c>
      <c r="C287" s="6">
        <v>2.23</v>
      </c>
      <c r="D287" s="6">
        <v>2.27</v>
      </c>
      <c r="E287" s="6">
        <v>2.59</v>
      </c>
      <c r="F287" s="6">
        <v>-0.19</v>
      </c>
      <c r="G287" s="6">
        <v>3.14</v>
      </c>
      <c r="H287" s="6">
        <v>8.93</v>
      </c>
      <c r="I287" s="6">
        <v>6.82</v>
      </c>
      <c r="J287" s="6">
        <v>6.15</v>
      </c>
      <c r="K287" s="6">
        <v>6.93</v>
      </c>
    </row>
    <row r="288" spans="1:11">
      <c r="A288" s="3" t="s">
        <v>38</v>
      </c>
      <c r="B288" s="6">
        <v>4.33</v>
      </c>
      <c r="C288" s="6">
        <v>2.23</v>
      </c>
      <c r="D288" s="6">
        <v>2.27</v>
      </c>
      <c r="E288" s="6">
        <v>2.59</v>
      </c>
      <c r="F288" s="6">
        <v>-0.19</v>
      </c>
      <c r="G288" s="6">
        <v>3.14</v>
      </c>
      <c r="H288" s="6">
        <v>4.9800000000000004</v>
      </c>
      <c r="I288" s="6">
        <v>6.82</v>
      </c>
      <c r="J288" s="6">
        <v>6.15</v>
      </c>
      <c r="K288" s="6">
        <v>6.93</v>
      </c>
    </row>
    <row r="289" spans="1:11">
      <c r="A289" s="3" t="s">
        <v>39</v>
      </c>
      <c r="B289" s="4">
        <v>1084766</v>
      </c>
      <c r="C289" s="4">
        <v>1074286</v>
      </c>
      <c r="D289" s="4">
        <v>1065720</v>
      </c>
      <c r="E289" s="4">
        <v>1061825</v>
      </c>
      <c r="F289" s="4">
        <v>1052023</v>
      </c>
      <c r="G289" s="4">
        <v>1033667</v>
      </c>
      <c r="H289" s="4">
        <v>935684</v>
      </c>
      <c r="I289" s="4">
        <v>912505</v>
      </c>
      <c r="J289" s="4">
        <v>911681</v>
      </c>
      <c r="K289" s="4">
        <v>904619</v>
      </c>
    </row>
    <row r="290" spans="1:11">
      <c r="A290" s="3" t="s">
        <v>40</v>
      </c>
      <c r="B290" s="6">
        <v>4.32</v>
      </c>
      <c r="C290" s="6">
        <v>2.23</v>
      </c>
      <c r="D290" s="6">
        <v>2.2599999999999998</v>
      </c>
      <c r="E290" s="6">
        <v>2.58</v>
      </c>
      <c r="F290" s="6">
        <v>-0.19</v>
      </c>
      <c r="G290" s="6">
        <v>3.13</v>
      </c>
      <c r="H290" s="6">
        <v>8.89</v>
      </c>
      <c r="I290" s="6">
        <v>6.79</v>
      </c>
      <c r="J290" s="6">
        <v>6.12</v>
      </c>
      <c r="K290" s="5">
        <v>6.9</v>
      </c>
    </row>
    <row r="291" spans="1:11">
      <c r="A291" s="3" t="s">
        <v>41</v>
      </c>
      <c r="B291" s="6">
        <v>4.32</v>
      </c>
      <c r="C291" s="6">
        <v>2.23</v>
      </c>
      <c r="D291" s="6">
        <v>2.2599999999999998</v>
      </c>
      <c r="E291" s="6">
        <v>2.58</v>
      </c>
      <c r="F291" s="6">
        <v>-0.19</v>
      </c>
      <c r="G291" s="6">
        <v>3.13</v>
      </c>
      <c r="H291" s="6">
        <v>4.96</v>
      </c>
      <c r="I291" s="6">
        <v>6.79</v>
      </c>
      <c r="J291" s="6">
        <v>6.12</v>
      </c>
      <c r="K291" s="5">
        <v>6.9</v>
      </c>
    </row>
    <row r="292" spans="1:11">
      <c r="A292" s="3" t="s">
        <v>42</v>
      </c>
      <c r="B292" s="4">
        <v>1116795</v>
      </c>
      <c r="C292" s="4">
        <v>1110627</v>
      </c>
      <c r="D292" s="4">
        <v>1105267</v>
      </c>
      <c r="E292" s="4">
        <v>1100875</v>
      </c>
      <c r="F292" s="4">
        <v>1100008</v>
      </c>
      <c r="G292" s="4">
        <v>1057035</v>
      </c>
      <c r="H292" s="4">
        <v>957526</v>
      </c>
      <c r="I292" s="4">
        <v>956590</v>
      </c>
      <c r="J292" s="4">
        <v>953653</v>
      </c>
      <c r="K292" s="4">
        <v>950182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F15:K49">
    <sortCondition descending="1" ref="F15:K15"/>
  </sortState>
  <phoneticPr fontId="7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30E9-C037-FD44-8685-0CA6C571BD5A}">
  <dimension ref="A1:L61"/>
  <sheetViews>
    <sheetView topLeftCell="A56" workbookViewId="0">
      <selection activeCell="D61" sqref="D61"/>
    </sheetView>
  </sheetViews>
  <sheetFormatPr baseColWidth="10" defaultRowHeight="13"/>
  <cols>
    <col min="1" max="1" width="47.5" customWidth="1"/>
  </cols>
  <sheetData>
    <row r="1" spans="1:11" s="17" customFormat="1"/>
    <row r="2" spans="1:11" s="17" customFormat="1"/>
    <row r="3" spans="1:11" s="17" customFormat="1"/>
    <row r="4" spans="1:11" s="17" customFormat="1">
      <c r="A4" s="18" t="s">
        <v>107</v>
      </c>
    </row>
    <row r="5" spans="1:11" s="17" customFormat="1" ht="20">
      <c r="A5" s="19" t="s">
        <v>108</v>
      </c>
    </row>
    <row r="8" spans="1:11">
      <c r="A8" s="42" t="s">
        <v>116</v>
      </c>
    </row>
    <row r="10" spans="1:11" s="22" customFormat="1">
      <c r="A10" s="22" t="s">
        <v>117</v>
      </c>
      <c r="B10" s="22">
        <v>2013</v>
      </c>
      <c r="C10" s="22">
        <f>B10+1</f>
        <v>2014</v>
      </c>
      <c r="D10" s="22">
        <f t="shared" ref="D10:K10" si="0">C10+1</f>
        <v>2015</v>
      </c>
      <c r="E10" s="22">
        <f t="shared" si="0"/>
        <v>2016</v>
      </c>
      <c r="F10" s="22">
        <f t="shared" si="0"/>
        <v>2017</v>
      </c>
      <c r="G10" s="22">
        <f t="shared" si="0"/>
        <v>2018</v>
      </c>
      <c r="H10" s="22">
        <f t="shared" si="0"/>
        <v>2019</v>
      </c>
      <c r="I10" s="22">
        <f t="shared" si="0"/>
        <v>2020</v>
      </c>
      <c r="J10" s="22">
        <f t="shared" si="0"/>
        <v>2021</v>
      </c>
      <c r="K10" s="22">
        <f t="shared" si="0"/>
        <v>2022</v>
      </c>
    </row>
    <row r="11" spans="1:11">
      <c r="A11" s="8" t="s">
        <v>118</v>
      </c>
      <c r="B11" s="39">
        <v>14697</v>
      </c>
      <c r="C11" s="41">
        <v>14496</v>
      </c>
      <c r="D11" s="41">
        <v>13507</v>
      </c>
      <c r="E11" s="39">
        <v>13307</v>
      </c>
      <c r="F11" s="39">
        <v>13602</v>
      </c>
      <c r="G11" s="41">
        <v>13853</v>
      </c>
      <c r="H11" s="39">
        <v>13898</v>
      </c>
      <c r="I11" s="41">
        <v>14053</v>
      </c>
      <c r="J11" s="39">
        <v>14635</v>
      </c>
      <c r="K11" s="39">
        <v>14953</v>
      </c>
    </row>
    <row r="12" spans="1:11">
      <c r="A12" s="8" t="s">
        <v>119</v>
      </c>
      <c r="B12" s="39">
        <v>28125</v>
      </c>
      <c r="C12" s="41">
        <v>32313</v>
      </c>
      <c r="D12" s="40">
        <v>31430</v>
      </c>
      <c r="E12" s="38">
        <v>33464</v>
      </c>
      <c r="F12" s="39">
        <v>36256</v>
      </c>
      <c r="G12" s="41">
        <v>40734</v>
      </c>
      <c r="H12" s="39">
        <v>42198</v>
      </c>
      <c r="I12" s="41">
        <v>45572</v>
      </c>
      <c r="J12" s="39">
        <v>52080</v>
      </c>
      <c r="K12" s="39">
        <v>52563</v>
      </c>
    </row>
    <row r="13" spans="1:11">
      <c r="A13" s="8" t="s">
        <v>120</v>
      </c>
      <c r="B13" s="39">
        <v>28490</v>
      </c>
      <c r="C13" s="41">
        <v>27522</v>
      </c>
      <c r="D13" s="41">
        <v>25137</v>
      </c>
      <c r="E13" s="39">
        <v>25119</v>
      </c>
      <c r="F13" s="39">
        <v>26592</v>
      </c>
      <c r="G13" s="41">
        <v>26994</v>
      </c>
      <c r="H13" s="39">
        <v>25963</v>
      </c>
      <c r="I13" s="41">
        <v>22959</v>
      </c>
      <c r="J13" s="39">
        <v>27060</v>
      </c>
      <c r="K13" s="39">
        <v>27427</v>
      </c>
    </row>
    <row r="14" spans="1:11" s="22" customFormat="1">
      <c r="A14" s="22" t="s">
        <v>16</v>
      </c>
      <c r="B14" s="24">
        <v>71312</v>
      </c>
      <c r="C14" s="24">
        <v>74331</v>
      </c>
      <c r="D14" s="24">
        <v>70074</v>
      </c>
      <c r="E14" s="24">
        <v>71890</v>
      </c>
      <c r="F14" s="24">
        <v>76450</v>
      </c>
      <c r="G14" s="24">
        <v>81581</v>
      </c>
      <c r="H14" s="24">
        <v>82059</v>
      </c>
      <c r="I14" s="24">
        <v>82584</v>
      </c>
      <c r="J14" s="24">
        <v>93775</v>
      </c>
      <c r="K14" s="24">
        <v>94943</v>
      </c>
    </row>
    <row r="16" spans="1:11">
      <c r="A16" s="42" t="s">
        <v>130</v>
      </c>
      <c r="B16" s="43"/>
      <c r="C16" s="43"/>
      <c r="D16" s="43"/>
      <c r="E16" s="43"/>
      <c r="F16" s="43"/>
    </row>
    <row r="17" spans="1:11">
      <c r="A17" s="22" t="s">
        <v>131</v>
      </c>
    </row>
    <row r="18" spans="1:11">
      <c r="A18" s="8" t="s">
        <v>132</v>
      </c>
      <c r="B18" s="44">
        <v>0.313</v>
      </c>
      <c r="C18" s="8">
        <v>30.6</v>
      </c>
      <c r="D18">
        <v>30.7</v>
      </c>
      <c r="E18" s="9">
        <v>0.30199999999999999</v>
      </c>
      <c r="F18" s="44">
        <v>0.33200000000000002</v>
      </c>
      <c r="G18" s="8">
        <v>33.200000000000003</v>
      </c>
      <c r="H18" s="44">
        <v>0.33600000000000002</v>
      </c>
    </row>
    <row r="19" spans="1:11">
      <c r="A19" s="8" t="s">
        <v>133</v>
      </c>
      <c r="B19" s="8">
        <v>-0.9</v>
      </c>
      <c r="C19" s="8">
        <v>-0.7</v>
      </c>
      <c r="D19" s="8">
        <v>0.1</v>
      </c>
      <c r="E19" s="8">
        <v>-0.5</v>
      </c>
      <c r="F19" s="8">
        <v>3</v>
      </c>
      <c r="G19" s="8">
        <v>-0.1</v>
      </c>
      <c r="H19" s="8">
        <v>0.4</v>
      </c>
    </row>
    <row r="20" spans="1:11">
      <c r="A20" s="8" t="s">
        <v>134</v>
      </c>
      <c r="B20" s="44">
        <v>0.30599999999999999</v>
      </c>
      <c r="C20">
        <v>29.5</v>
      </c>
      <c r="D20">
        <v>30.3</v>
      </c>
      <c r="E20" s="44">
        <v>0.27700000000000002</v>
      </c>
      <c r="F20" s="44">
        <v>0.28000000000000003</v>
      </c>
      <c r="G20" s="8">
        <v>27.6</v>
      </c>
      <c r="H20" s="44">
        <v>0.27</v>
      </c>
    </row>
    <row r="21" spans="1:11">
      <c r="A21" s="8" t="s">
        <v>133</v>
      </c>
      <c r="B21" s="8">
        <v>-0.4</v>
      </c>
      <c r="C21" s="8">
        <v>-1.1000000000000001</v>
      </c>
      <c r="D21">
        <v>0.8</v>
      </c>
      <c r="E21">
        <v>-2.6</v>
      </c>
      <c r="F21" s="8">
        <v>0.3</v>
      </c>
      <c r="G21" s="8">
        <v>-0.5</v>
      </c>
      <c r="H21" s="8">
        <v>-0.6</v>
      </c>
    </row>
    <row r="25" spans="1:11">
      <c r="B25" s="22">
        <v>2013</v>
      </c>
      <c r="C25" s="22">
        <f>B25+1</f>
        <v>2014</v>
      </c>
      <c r="D25" s="22">
        <f t="shared" ref="D25:K25" si="1">C25+1</f>
        <v>2015</v>
      </c>
      <c r="E25" s="22">
        <f t="shared" si="1"/>
        <v>2016</v>
      </c>
      <c r="F25" s="22">
        <f t="shared" si="1"/>
        <v>2017</v>
      </c>
      <c r="G25" s="22">
        <f t="shared" si="1"/>
        <v>2018</v>
      </c>
      <c r="H25" s="22">
        <f t="shared" si="1"/>
        <v>2019</v>
      </c>
      <c r="I25" s="22">
        <f t="shared" si="1"/>
        <v>2020</v>
      </c>
      <c r="J25" s="22">
        <f t="shared" si="1"/>
        <v>2021</v>
      </c>
      <c r="K25" s="22">
        <f t="shared" si="1"/>
        <v>2022</v>
      </c>
    </row>
    <row r="26" spans="1:11">
      <c r="A26" s="42" t="s">
        <v>125</v>
      </c>
      <c r="B26" s="43"/>
    </row>
    <row r="27" spans="1:11">
      <c r="A27" s="8" t="s">
        <v>121</v>
      </c>
    </row>
    <row r="28" spans="1:11">
      <c r="A28" s="8" t="s">
        <v>122</v>
      </c>
      <c r="B28" s="39">
        <v>590</v>
      </c>
      <c r="C28">
        <v>629</v>
      </c>
      <c r="D28">
        <v>625</v>
      </c>
      <c r="E28" s="39">
        <v>580</v>
      </c>
      <c r="F28" s="39">
        <v>584</v>
      </c>
      <c r="G28" s="8">
        <v>565</v>
      </c>
      <c r="H28" s="39">
        <v>493</v>
      </c>
      <c r="I28" s="39">
        <v>422</v>
      </c>
      <c r="J28" s="39">
        <v>455</v>
      </c>
      <c r="K28" s="39">
        <v>493</v>
      </c>
    </row>
    <row r="29" spans="1:11">
      <c r="A29" s="8" t="s">
        <v>123</v>
      </c>
      <c r="B29" s="41">
        <v>5810</v>
      </c>
      <c r="C29" s="41">
        <v>6213</v>
      </c>
      <c r="D29" s="40">
        <v>6821</v>
      </c>
      <c r="E29" s="40">
        <v>6967</v>
      </c>
      <c r="F29" s="41">
        <v>8360</v>
      </c>
      <c r="G29" s="41">
        <v>8446</v>
      </c>
      <c r="H29" s="41">
        <v>8834</v>
      </c>
      <c r="I29" s="41">
        <v>9563</v>
      </c>
      <c r="J29" s="41">
        <v>11882</v>
      </c>
      <c r="K29" s="41">
        <v>11622</v>
      </c>
    </row>
    <row r="30" spans="1:11">
      <c r="A30" s="8" t="s">
        <v>124</v>
      </c>
      <c r="B30" s="41">
        <v>1783</v>
      </c>
      <c r="C30" s="41">
        <v>1652</v>
      </c>
      <c r="D30" s="41">
        <v>1600</v>
      </c>
      <c r="E30" s="41">
        <v>1548</v>
      </c>
      <c r="F30" s="41">
        <v>1610</v>
      </c>
      <c r="G30" s="41">
        <v>1764</v>
      </c>
      <c r="H30" s="41">
        <v>2028</v>
      </c>
      <c r="I30" s="41">
        <v>2174</v>
      </c>
      <c r="J30" s="41">
        <v>2377</v>
      </c>
      <c r="K30" s="41">
        <v>2488</v>
      </c>
    </row>
    <row r="31" spans="1:11">
      <c r="A31" s="22" t="s">
        <v>126</v>
      </c>
      <c r="B31" s="39">
        <v>8183</v>
      </c>
      <c r="C31" s="40">
        <v>8494</v>
      </c>
      <c r="D31" s="41">
        <v>9046</v>
      </c>
      <c r="E31" s="39">
        <v>9095</v>
      </c>
      <c r="F31" s="39">
        <v>10554</v>
      </c>
      <c r="G31" s="41">
        <v>10775</v>
      </c>
      <c r="H31" s="39">
        <v>11355</v>
      </c>
      <c r="I31" s="39">
        <v>12159</v>
      </c>
      <c r="J31" s="39">
        <v>14714</v>
      </c>
      <c r="K31" s="39">
        <v>14603</v>
      </c>
    </row>
    <row r="33" spans="1:12">
      <c r="B33" s="22">
        <v>2013</v>
      </c>
      <c r="C33" s="22">
        <v>2014</v>
      </c>
      <c r="D33" s="22">
        <v>2015</v>
      </c>
      <c r="E33" s="22">
        <v>2016</v>
      </c>
      <c r="F33" s="22">
        <v>2017</v>
      </c>
      <c r="G33" s="22">
        <v>2018</v>
      </c>
      <c r="H33" s="22">
        <v>2019</v>
      </c>
      <c r="I33" s="22">
        <v>2020</v>
      </c>
      <c r="J33" s="22">
        <v>2021</v>
      </c>
      <c r="K33" s="22">
        <v>2022</v>
      </c>
    </row>
    <row r="34" spans="1:12">
      <c r="A34" s="42" t="s">
        <v>141</v>
      </c>
    </row>
    <row r="35" spans="1:12">
      <c r="A35" s="22" t="s">
        <v>121</v>
      </c>
    </row>
    <row r="36" spans="1:12">
      <c r="A36" s="8" t="s">
        <v>122</v>
      </c>
      <c r="B36" s="39">
        <v>1973</v>
      </c>
      <c r="C36" s="39">
        <v>1941</v>
      </c>
      <c r="D36" s="39">
        <v>1787</v>
      </c>
      <c r="E36" s="39">
        <v>2441</v>
      </c>
      <c r="F36" s="39">
        <v>2524</v>
      </c>
      <c r="G36" s="41">
        <v>2320</v>
      </c>
      <c r="H36" s="39">
        <v>2061</v>
      </c>
      <c r="I36" s="41">
        <v>-1064</v>
      </c>
      <c r="J36" s="39">
        <v>1294</v>
      </c>
      <c r="K36" s="39">
        <v>2930</v>
      </c>
    </row>
    <row r="37" spans="1:12">
      <c r="A37" s="8" t="s">
        <v>123</v>
      </c>
      <c r="B37" s="41">
        <v>9178</v>
      </c>
      <c r="C37" s="41">
        <v>11696</v>
      </c>
      <c r="D37" s="41">
        <v>11734</v>
      </c>
      <c r="E37" s="41">
        <v>12827</v>
      </c>
      <c r="F37" s="41">
        <v>11083</v>
      </c>
      <c r="G37" s="41">
        <v>12568</v>
      </c>
      <c r="H37" s="41">
        <v>8816</v>
      </c>
      <c r="I37" s="41">
        <v>15462</v>
      </c>
      <c r="J37" s="41">
        <v>18181</v>
      </c>
      <c r="K37" s="41">
        <v>15901</v>
      </c>
    </row>
    <row r="38" spans="1:12">
      <c r="A38" s="8" t="s">
        <v>124</v>
      </c>
      <c r="B38" s="41">
        <v>5261</v>
      </c>
      <c r="C38" s="41">
        <v>7953</v>
      </c>
      <c r="D38" s="41">
        <v>6826</v>
      </c>
      <c r="E38" s="41">
        <v>5578</v>
      </c>
      <c r="F38" s="41">
        <v>5392</v>
      </c>
      <c r="G38" s="41">
        <v>4397</v>
      </c>
      <c r="H38" s="41">
        <v>7286</v>
      </c>
      <c r="I38" s="41">
        <v>3044</v>
      </c>
      <c r="J38" s="41">
        <v>4373</v>
      </c>
      <c r="K38" s="41">
        <v>4607</v>
      </c>
    </row>
    <row r="39" spans="1:12">
      <c r="A39" s="8" t="s">
        <v>127</v>
      </c>
      <c r="B39" s="41">
        <v>16412</v>
      </c>
      <c r="C39" s="41">
        <v>21590</v>
      </c>
      <c r="D39" s="41">
        <v>20347</v>
      </c>
      <c r="E39" s="41">
        <v>20846</v>
      </c>
      <c r="F39" s="41">
        <v>18999</v>
      </c>
      <c r="G39" s="41">
        <v>19285</v>
      </c>
      <c r="H39" s="41">
        <v>18163</v>
      </c>
      <c r="I39" s="41">
        <v>17442</v>
      </c>
      <c r="J39" s="41">
        <v>23848</v>
      </c>
      <c r="K39" s="41">
        <v>23438</v>
      </c>
    </row>
    <row r="40" spans="1:12">
      <c r="A40" s="8" t="s">
        <v>128</v>
      </c>
      <c r="B40" s="8">
        <v>941</v>
      </c>
      <c r="C40" s="41">
        <v>1027</v>
      </c>
      <c r="D40" s="41">
        <v>1151</v>
      </c>
      <c r="E40" s="41">
        <v>1043</v>
      </c>
      <c r="F40" s="41">
        <v>1326</v>
      </c>
      <c r="G40" s="41">
        <v>1286</v>
      </c>
      <c r="H40" s="8">
        <v>835</v>
      </c>
      <c r="I40" s="8">
        <v>945</v>
      </c>
      <c r="J40" s="41">
        <v>1072</v>
      </c>
      <c r="K40" s="8">
        <v>624</v>
      </c>
    </row>
    <row r="41" spans="1:12">
      <c r="A41" s="8" t="s">
        <v>129</v>
      </c>
      <c r="B41" s="39">
        <v>15471</v>
      </c>
      <c r="C41" s="39">
        <v>20563</v>
      </c>
      <c r="D41" s="39">
        <v>19196</v>
      </c>
      <c r="E41" s="39">
        <v>19803</v>
      </c>
      <c r="F41" s="39">
        <v>17673</v>
      </c>
      <c r="G41" s="41">
        <v>17999</v>
      </c>
      <c r="H41" s="39">
        <v>17328</v>
      </c>
      <c r="I41" s="41">
        <v>16497</v>
      </c>
      <c r="J41" s="39">
        <v>22776</v>
      </c>
      <c r="K41" s="39">
        <v>21725</v>
      </c>
    </row>
    <row r="43" spans="1:12">
      <c r="A43" s="42" t="s">
        <v>135</v>
      </c>
      <c r="B43" s="22">
        <v>2013</v>
      </c>
      <c r="C43" s="22">
        <v>2014</v>
      </c>
      <c r="D43" s="22">
        <v>2015</v>
      </c>
      <c r="E43" s="22">
        <v>2016</v>
      </c>
      <c r="F43" s="22">
        <v>2017</v>
      </c>
      <c r="G43" s="22">
        <v>2018</v>
      </c>
      <c r="H43" s="22">
        <v>2019</v>
      </c>
      <c r="I43" s="22">
        <v>2020</v>
      </c>
      <c r="J43" s="22">
        <v>2021</v>
      </c>
      <c r="K43" s="22">
        <v>2022</v>
      </c>
    </row>
    <row r="44" spans="1:12">
      <c r="A44" s="22" t="s">
        <v>121</v>
      </c>
    </row>
    <row r="45" spans="1:12">
      <c r="A45" s="8" t="s">
        <v>136</v>
      </c>
      <c r="B45" s="41">
        <v>31910</v>
      </c>
      <c r="C45" s="39">
        <v>34782</v>
      </c>
      <c r="D45" s="39">
        <v>35687</v>
      </c>
      <c r="E45" s="39">
        <v>37811</v>
      </c>
      <c r="F45" s="41">
        <v>39863</v>
      </c>
      <c r="G45" s="41">
        <v>41884</v>
      </c>
      <c r="H45" s="39">
        <v>42097</v>
      </c>
      <c r="I45" s="41">
        <v>43133</v>
      </c>
      <c r="J45" s="39">
        <v>47156</v>
      </c>
      <c r="K45" s="39">
        <v>48580</v>
      </c>
      <c r="L45" s="46" t="s">
        <v>136</v>
      </c>
    </row>
    <row r="46" spans="1:12">
      <c r="A46" s="8" t="s">
        <v>137</v>
      </c>
      <c r="B46" s="41">
        <v>18599</v>
      </c>
      <c r="C46" s="41">
        <v>18947</v>
      </c>
      <c r="D46" s="41">
        <v>15995</v>
      </c>
      <c r="E46" s="41">
        <v>15770</v>
      </c>
      <c r="F46" s="41">
        <v>17126</v>
      </c>
      <c r="G46" s="41">
        <v>18753</v>
      </c>
      <c r="H46" s="41">
        <v>18466</v>
      </c>
      <c r="I46" s="41">
        <v>18980</v>
      </c>
      <c r="J46" s="41">
        <v>23594</v>
      </c>
      <c r="K46" s="41">
        <v>23449</v>
      </c>
      <c r="L46" s="46" t="s">
        <v>137</v>
      </c>
    </row>
    <row r="47" spans="1:12">
      <c r="A47" s="8" t="s">
        <v>138</v>
      </c>
      <c r="B47" s="41">
        <v>7421</v>
      </c>
      <c r="C47" s="41">
        <v>7160</v>
      </c>
      <c r="D47" s="41">
        <v>6045</v>
      </c>
      <c r="E47" s="41">
        <v>5734</v>
      </c>
      <c r="F47" s="41">
        <v>6041</v>
      </c>
      <c r="G47" s="41">
        <v>6113</v>
      </c>
      <c r="H47" s="41">
        <v>5941</v>
      </c>
      <c r="I47" s="41">
        <v>5335</v>
      </c>
      <c r="J47" s="41">
        <v>5750</v>
      </c>
      <c r="K47" s="41">
        <v>6125</v>
      </c>
      <c r="L47" s="46" t="s">
        <v>138</v>
      </c>
    </row>
    <row r="48" spans="1:12">
      <c r="A48" s="8" t="s">
        <v>139</v>
      </c>
      <c r="B48" s="41">
        <v>13382</v>
      </c>
      <c r="C48" s="41">
        <v>13442</v>
      </c>
      <c r="D48" s="41">
        <v>12347</v>
      </c>
      <c r="E48" s="41">
        <v>12575</v>
      </c>
      <c r="F48" s="41">
        <v>13420</v>
      </c>
      <c r="G48" s="41">
        <v>14831</v>
      </c>
      <c r="H48" s="41">
        <v>15555</v>
      </c>
      <c r="I48" s="41">
        <v>15136</v>
      </c>
      <c r="J48" s="41">
        <v>17275</v>
      </c>
      <c r="K48" s="41">
        <v>16789</v>
      </c>
      <c r="L48" s="46" t="s">
        <v>139</v>
      </c>
    </row>
    <row r="49" spans="1:12">
      <c r="A49" s="8" t="s">
        <v>140</v>
      </c>
      <c r="B49" s="41">
        <v>71312</v>
      </c>
      <c r="C49" s="41">
        <v>74331</v>
      </c>
      <c r="D49" s="41">
        <v>70074</v>
      </c>
      <c r="E49" s="41">
        <v>71890</v>
      </c>
      <c r="F49" s="41">
        <v>76450</v>
      </c>
      <c r="G49" s="41">
        <v>81581</v>
      </c>
      <c r="H49" s="41">
        <v>82059</v>
      </c>
      <c r="I49" s="41">
        <v>82584</v>
      </c>
      <c r="J49" s="41">
        <v>93775</v>
      </c>
      <c r="K49" s="41">
        <v>94943</v>
      </c>
    </row>
    <row r="52" spans="1:12">
      <c r="A52" s="42" t="s">
        <v>142</v>
      </c>
      <c r="B52" s="22">
        <v>2013</v>
      </c>
      <c r="C52" s="22">
        <v>2014</v>
      </c>
      <c r="D52" s="22">
        <v>2015</v>
      </c>
      <c r="E52" s="22">
        <v>2016</v>
      </c>
      <c r="F52" s="22">
        <v>2017</v>
      </c>
      <c r="G52" s="22">
        <v>2018</v>
      </c>
      <c r="H52" s="22">
        <v>2019</v>
      </c>
      <c r="I52" s="22">
        <v>2020</v>
      </c>
      <c r="J52" s="22">
        <v>2021</v>
      </c>
      <c r="K52" s="22">
        <v>2022</v>
      </c>
    </row>
    <row r="53" spans="1:12">
      <c r="A53" s="22" t="s">
        <v>121</v>
      </c>
    </row>
    <row r="54" spans="1:12">
      <c r="A54" s="8" t="s">
        <v>136</v>
      </c>
      <c r="B54" s="45">
        <f>B45/$B$49</f>
        <v>0.44747027148306034</v>
      </c>
      <c r="C54" s="45">
        <f>C45/$C$49</f>
        <v>0.46793397102151191</v>
      </c>
      <c r="D54" s="45">
        <f>D45/$D$49</f>
        <v>0.50927590832548453</v>
      </c>
      <c r="E54" s="45">
        <f>E45/$E$49</f>
        <v>0.5259563221588538</v>
      </c>
      <c r="F54" s="45">
        <f>F45/$F$49</f>
        <v>0.5214257684761282</v>
      </c>
      <c r="G54" s="45">
        <f>G45/$G$49</f>
        <v>0.51340385629006757</v>
      </c>
      <c r="H54" s="45">
        <f>H45/$H$49</f>
        <v>0.51300893259727753</v>
      </c>
      <c r="I54" s="45">
        <f>I45/$I$49</f>
        <v>0.52229245374406663</v>
      </c>
      <c r="J54" s="45">
        <f>J45/$J$49</f>
        <v>0.50286323647027464</v>
      </c>
      <c r="K54" s="45">
        <f>K45/$K$49</f>
        <v>0.51167542630841667</v>
      </c>
      <c r="L54" s="47"/>
    </row>
    <row r="55" spans="1:12">
      <c r="A55" s="8" t="s">
        <v>137</v>
      </c>
      <c r="B55" s="45">
        <f>B46/$B$49</f>
        <v>0.2608116446039937</v>
      </c>
      <c r="C55" s="45">
        <f>C46/$C$49</f>
        <v>0.25490037803877252</v>
      </c>
      <c r="D55" s="45">
        <f>D46/$D$49</f>
        <v>0.22825869794788367</v>
      </c>
      <c r="E55" s="45">
        <f>E46/$E$49</f>
        <v>0.21936291556544721</v>
      </c>
      <c r="F55" s="45">
        <f>F46/$F$49</f>
        <v>0.22401569653368214</v>
      </c>
      <c r="G55" s="45">
        <f>G46/$G$49</f>
        <v>0.22986970005270835</v>
      </c>
      <c r="H55" s="45">
        <f>H46/$H$49</f>
        <v>0.22503320781389</v>
      </c>
      <c r="I55" s="45">
        <f>I46/$I$49</f>
        <v>0.22982660079434272</v>
      </c>
      <c r="J55" s="45">
        <f>J46/$J$49</f>
        <v>0.25160223940282589</v>
      </c>
      <c r="K55" s="45">
        <f>K46/$K$49</f>
        <v>0.2469797668074529</v>
      </c>
      <c r="L55" s="47"/>
    </row>
    <row r="56" spans="1:12">
      <c r="A56" s="8" t="s">
        <v>138</v>
      </c>
      <c r="B56" s="45">
        <f>B47/$B$49</f>
        <v>0.10406383217410814</v>
      </c>
      <c r="C56" s="45">
        <f>C47/$C$49</f>
        <v>9.6325893637916882E-2</v>
      </c>
      <c r="D56" s="45">
        <f>D47/$D$49</f>
        <v>8.6265947427005732E-2</v>
      </c>
      <c r="E56" s="45">
        <f>E47/$E$49</f>
        <v>7.9760745583530399E-2</v>
      </c>
      <c r="F56" s="45">
        <f>F47/$F$49</f>
        <v>7.9018966644865921E-2</v>
      </c>
      <c r="G56" s="45">
        <f>G47/$G$49</f>
        <v>7.4931663009769431E-2</v>
      </c>
      <c r="H56" s="45">
        <f>H47/$H$49</f>
        <v>7.2399127457073567E-2</v>
      </c>
      <c r="I56" s="45">
        <f>I47/$I$49</f>
        <v>6.4600891213794434E-2</v>
      </c>
      <c r="J56" s="45">
        <f>J47/$J$49</f>
        <v>6.1316982138096505E-2</v>
      </c>
      <c r="K56" s="45">
        <f>K47/$K$49</f>
        <v>6.4512391645513617E-2</v>
      </c>
      <c r="L56" s="47"/>
    </row>
    <row r="57" spans="1:12">
      <c r="A57" s="8" t="s">
        <v>139</v>
      </c>
      <c r="B57" s="45">
        <f>B48/$B$49</f>
        <v>0.18765425173883779</v>
      </c>
      <c r="C57" s="45">
        <f>C48/$C$49</f>
        <v>0.18083975730179871</v>
      </c>
      <c r="D57" s="45">
        <f>D48/$D$49</f>
        <v>0.17619944629962611</v>
      </c>
      <c r="E57" s="45">
        <f>E48/$E$49</f>
        <v>0.17492001669216858</v>
      </c>
      <c r="F57" s="45">
        <f>F48/$F$49</f>
        <v>0.17553956834532375</v>
      </c>
      <c r="G57" s="45">
        <f>G48/$G$49</f>
        <v>0.18179478064745469</v>
      </c>
      <c r="H57" s="45">
        <f>H48/$H$49</f>
        <v>0.18955873213175886</v>
      </c>
      <c r="I57" s="45">
        <f>I48/$I$49</f>
        <v>0.18328005424779617</v>
      </c>
      <c r="J57" s="45">
        <f>J48/$J$49</f>
        <v>0.184217541988803</v>
      </c>
      <c r="K57" s="45">
        <f>K48/$K$49</f>
        <v>0.17683241523861684</v>
      </c>
      <c r="L57" s="47"/>
    </row>
    <row r="58" spans="1:12">
      <c r="A58" s="8" t="s">
        <v>140</v>
      </c>
      <c r="B58" s="45">
        <f>B49/$B$49</f>
        <v>1</v>
      </c>
      <c r="C58" s="45">
        <f>C49/$C$49</f>
        <v>1</v>
      </c>
      <c r="D58" s="45">
        <f>D49/$D$49</f>
        <v>1</v>
      </c>
      <c r="E58" s="45">
        <f>E49/$E$49</f>
        <v>1</v>
      </c>
      <c r="F58" s="45">
        <f>F49/$F$49</f>
        <v>1</v>
      </c>
      <c r="G58" s="45">
        <f>G49/$G$49</f>
        <v>1</v>
      </c>
      <c r="H58" s="45">
        <f>H49/$H$49</f>
        <v>1</v>
      </c>
      <c r="I58" s="45">
        <f>I49/$I$49</f>
        <v>1</v>
      </c>
      <c r="J58" s="45">
        <f>J49/$J$49</f>
        <v>1</v>
      </c>
      <c r="K58" s="45">
        <f>K49/$K$49</f>
        <v>1</v>
      </c>
      <c r="L58" s="46" t="s">
        <v>140</v>
      </c>
    </row>
    <row r="61" spans="1:12">
      <c r="D61" s="38"/>
      <c r="H61" s="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C7F6-5D22-7A42-8D77-4042CE2647DB}">
  <dimension ref="A4:O33"/>
  <sheetViews>
    <sheetView tabSelected="1" workbookViewId="0">
      <selection activeCell="A17" sqref="A17"/>
    </sheetView>
  </sheetViews>
  <sheetFormatPr baseColWidth="10" defaultRowHeight="13"/>
  <cols>
    <col min="1" max="1" width="21.33203125" customWidth="1"/>
    <col min="2" max="4" width="20.1640625" customWidth="1"/>
    <col min="5" max="5" width="24.5" customWidth="1"/>
    <col min="6" max="6" width="20.1640625" customWidth="1"/>
    <col min="7" max="7" width="20.6640625" customWidth="1"/>
    <col min="8" max="8" width="20" customWidth="1"/>
    <col min="9" max="9" width="21.1640625" customWidth="1"/>
    <col min="10" max="11" width="21.5" customWidth="1"/>
    <col min="13" max="13" width="21.6640625" customWidth="1"/>
  </cols>
  <sheetData>
    <row r="4" spans="1:15">
      <c r="A4" s="28" t="s">
        <v>107</v>
      </c>
    </row>
    <row r="5" spans="1:15" ht="20" customHeight="1">
      <c r="A5" s="29" t="s">
        <v>108</v>
      </c>
    </row>
    <row r="6" spans="1:15">
      <c r="E6" s="23"/>
    </row>
    <row r="7" spans="1:15" ht="14">
      <c r="A7" s="49" t="s">
        <v>166</v>
      </c>
      <c r="C7" s="23"/>
    </row>
    <row r="8" spans="1:15" s="58" customFormat="1">
      <c r="A8" s="57" t="s">
        <v>167</v>
      </c>
      <c r="B8" s="57" t="s">
        <v>168</v>
      </c>
      <c r="C8" s="57" t="s">
        <v>33</v>
      </c>
      <c r="D8" s="57" t="s">
        <v>209</v>
      </c>
      <c r="E8" s="57" t="s">
        <v>208</v>
      </c>
      <c r="F8" s="57" t="s">
        <v>98</v>
      </c>
      <c r="G8" s="57" t="s">
        <v>169</v>
      </c>
      <c r="H8" s="57" t="s">
        <v>33</v>
      </c>
      <c r="I8" s="57" t="s">
        <v>170</v>
      </c>
      <c r="J8" s="57" t="s">
        <v>58</v>
      </c>
      <c r="K8" s="57" t="s">
        <v>70</v>
      </c>
      <c r="L8" s="57" t="s">
        <v>171</v>
      </c>
      <c r="M8" s="57" t="s">
        <v>172</v>
      </c>
      <c r="N8" s="57" t="s">
        <v>173</v>
      </c>
      <c r="O8" s="57" t="s">
        <v>174</v>
      </c>
    </row>
    <row r="9" spans="1:15">
      <c r="A9" s="3" t="s">
        <v>178</v>
      </c>
      <c r="B9" s="78">
        <v>28541400000</v>
      </c>
      <c r="C9" s="78">
        <v>6244800000</v>
      </c>
      <c r="D9" s="78">
        <v>19888100000</v>
      </c>
      <c r="E9" s="78">
        <v>7190800000</v>
      </c>
      <c r="F9" s="6">
        <f>(H9/B9)*100</f>
        <v>21.879795665244174</v>
      </c>
      <c r="G9" s="6">
        <v>76.77</v>
      </c>
      <c r="H9" s="23">
        <v>6244800000</v>
      </c>
      <c r="I9" s="79">
        <v>8660500000</v>
      </c>
      <c r="J9" s="55">
        <v>49489800000</v>
      </c>
      <c r="K9" s="55">
        <v>38840000000</v>
      </c>
      <c r="L9" s="56">
        <v>115.8062</v>
      </c>
      <c r="M9" s="78">
        <v>347613082936</v>
      </c>
      <c r="N9" s="4">
        <v>39000</v>
      </c>
      <c r="O9" s="6">
        <v>639.25</v>
      </c>
    </row>
    <row r="10" spans="1:15" ht="13" customHeight="1">
      <c r="A10" s="3" t="s">
        <v>177</v>
      </c>
      <c r="B10" s="78">
        <v>59283000000</v>
      </c>
      <c r="C10" s="78">
        <v>14519000000</v>
      </c>
      <c r="D10" s="78">
        <v>41001000000</v>
      </c>
      <c r="E10" s="78">
        <v>13548000000</v>
      </c>
      <c r="F10" s="6">
        <f>(H10/B10)*100</f>
        <v>24.491000792807384</v>
      </c>
      <c r="G10" s="6">
        <v>70.63</v>
      </c>
      <c r="H10" s="23">
        <v>14519000000</v>
      </c>
      <c r="I10" s="79">
        <v>21315000000</v>
      </c>
      <c r="J10" s="55">
        <v>109160000000</v>
      </c>
      <c r="K10" s="55">
        <v>63169000000</v>
      </c>
      <c r="L10" s="56">
        <v>67.122200000000007</v>
      </c>
      <c r="M10" s="78">
        <v>281302183315</v>
      </c>
      <c r="N10" s="4">
        <v>69000</v>
      </c>
      <c r="O10" s="6">
        <v>120.82</v>
      </c>
    </row>
    <row r="11" spans="1:15">
      <c r="A11" s="3" t="s">
        <v>176</v>
      </c>
      <c r="B11" s="78">
        <v>94943000000</v>
      </c>
      <c r="C11" s="78">
        <v>17941000000</v>
      </c>
      <c r="D11" s="80">
        <v>71240000000</v>
      </c>
      <c r="E11" s="78">
        <v>15386000000</v>
      </c>
      <c r="F11" s="6">
        <f>(H11/B11)*100</f>
        <v>18.896601118565876</v>
      </c>
      <c r="G11" s="6">
        <v>67.260000000000005</v>
      </c>
      <c r="H11" s="23">
        <v>17941000000</v>
      </c>
      <c r="I11" s="79">
        <v>28971000000</v>
      </c>
      <c r="J11" s="55">
        <v>187378000000</v>
      </c>
      <c r="K11" s="55">
        <v>110574000000</v>
      </c>
      <c r="L11" s="56">
        <v>11.8499</v>
      </c>
      <c r="M11" s="78">
        <v>461848529176</v>
      </c>
      <c r="N11" s="4">
        <v>152700</v>
      </c>
      <c r="O11" s="6">
        <v>159.5</v>
      </c>
    </row>
    <row r="12" spans="1:15">
      <c r="A12" s="3" t="s">
        <v>175</v>
      </c>
      <c r="B12" s="78">
        <v>100330000000</v>
      </c>
      <c r="C12" s="78">
        <v>31372000000</v>
      </c>
      <c r="D12" s="78">
        <v>63058000000</v>
      </c>
      <c r="E12" s="78">
        <v>12381000000</v>
      </c>
      <c r="F12" s="6">
        <f>(H12/B12)*100</f>
        <v>31.268812917372667</v>
      </c>
      <c r="G12" s="6">
        <v>65.77</v>
      </c>
      <c r="H12" s="23">
        <v>31372000000</v>
      </c>
      <c r="I12" s="79">
        <v>41031000000</v>
      </c>
      <c r="J12" s="55">
        <v>197205000000</v>
      </c>
      <c r="K12" s="55">
        <v>101544000000</v>
      </c>
      <c r="L12" s="56">
        <v>15.010899999999999</v>
      </c>
      <c r="M12" s="78">
        <v>287626236875</v>
      </c>
      <c r="N12" s="4">
        <v>83000</v>
      </c>
      <c r="O12" s="6">
        <v>27.47</v>
      </c>
    </row>
    <row r="13" spans="1:15">
      <c r="B13" s="78"/>
    </row>
    <row r="16" spans="1:15">
      <c r="A16" s="57" t="s">
        <v>167</v>
      </c>
      <c r="B16" s="57" t="s">
        <v>172</v>
      </c>
    </row>
    <row r="17" spans="1:2">
      <c r="A17" s="12" t="s">
        <v>177</v>
      </c>
      <c r="B17" s="78">
        <v>281302183315</v>
      </c>
    </row>
    <row r="18" spans="1:2">
      <c r="A18" s="12" t="s">
        <v>175</v>
      </c>
      <c r="B18" s="78">
        <v>287626236875</v>
      </c>
    </row>
    <row r="19" spans="1:2">
      <c r="A19" s="12" t="s">
        <v>178</v>
      </c>
      <c r="B19" s="78">
        <v>347613082936</v>
      </c>
    </row>
    <row r="20" spans="1:2">
      <c r="A20" s="3" t="s">
        <v>176</v>
      </c>
      <c r="B20" s="78">
        <v>461848529176</v>
      </c>
    </row>
    <row r="23" spans="1:2">
      <c r="A23" s="57" t="s">
        <v>167</v>
      </c>
      <c r="B23" s="57" t="s">
        <v>214</v>
      </c>
    </row>
    <row r="24" spans="1:2">
      <c r="A24" s="3" t="s">
        <v>175</v>
      </c>
      <c r="B24" s="43">
        <v>5.59</v>
      </c>
    </row>
    <row r="25" spans="1:2">
      <c r="A25" s="3" t="s">
        <v>177</v>
      </c>
      <c r="B25" s="43">
        <v>5.73</v>
      </c>
    </row>
    <row r="26" spans="1:2">
      <c r="A26" s="3" t="s">
        <v>178</v>
      </c>
      <c r="B26" s="43">
        <v>6.57</v>
      </c>
    </row>
    <row r="27" spans="1:2">
      <c r="A27" s="3" t="s">
        <v>176</v>
      </c>
      <c r="B27" s="83">
        <v>6.86</v>
      </c>
    </row>
    <row r="29" spans="1:2">
      <c r="A29" s="57" t="s">
        <v>167</v>
      </c>
      <c r="B29" s="57" t="s">
        <v>170</v>
      </c>
    </row>
    <row r="30" spans="1:2">
      <c r="A30" s="3" t="s">
        <v>178</v>
      </c>
      <c r="B30" s="79">
        <v>8660500000</v>
      </c>
    </row>
    <row r="31" spans="1:2">
      <c r="A31" s="3" t="s">
        <v>177</v>
      </c>
      <c r="B31" s="79">
        <v>21315000000</v>
      </c>
    </row>
    <row r="32" spans="1:2">
      <c r="A32" s="3" t="s">
        <v>176</v>
      </c>
      <c r="B32" s="79">
        <v>28971000000</v>
      </c>
    </row>
    <row r="33" spans="1:2">
      <c r="A33" s="3" t="s">
        <v>175</v>
      </c>
      <c r="B33" s="79">
        <v>41031000000</v>
      </c>
    </row>
  </sheetData>
  <sortState xmlns:xlrd2="http://schemas.microsoft.com/office/spreadsheetml/2017/richdata2" ref="A24:B27">
    <sortCondition ref="B24:B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C7D-0B1C-4B4B-BF75-0017FDE8B75F}">
  <dimension ref="A1"/>
  <sheetViews>
    <sheetView workbookViewId="0">
      <selection activeCell="C5" sqref="C5:O15"/>
    </sheetView>
  </sheetViews>
  <sheetFormatPr baseColWidth="10" defaultRowHeight="1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4BC8-CD8B-294E-9AD8-98469E562123}">
  <dimension ref="A1:E11"/>
  <sheetViews>
    <sheetView workbookViewId="0">
      <selection activeCell="F28" sqref="F28"/>
    </sheetView>
  </sheetViews>
  <sheetFormatPr baseColWidth="10" defaultRowHeight="13"/>
  <sheetData>
    <row r="1" spans="1:5" ht="16">
      <c r="A1" s="84"/>
      <c r="B1" s="84" t="s">
        <v>192</v>
      </c>
      <c r="C1" s="84" t="s">
        <v>194</v>
      </c>
      <c r="D1" s="84" t="s">
        <v>180</v>
      </c>
      <c r="E1" s="84" t="s">
        <v>185</v>
      </c>
    </row>
    <row r="2" spans="1:5" ht="16">
      <c r="A2" s="84">
        <v>2013</v>
      </c>
      <c r="B2" s="85">
        <v>4.3</v>
      </c>
      <c r="C2" s="85">
        <v>4.91</v>
      </c>
      <c r="D2" s="85">
        <v>3.17</v>
      </c>
      <c r="E2" s="85">
        <v>1.48</v>
      </c>
    </row>
    <row r="3" spans="1:5" ht="16">
      <c r="A3" s="84">
        <v>2014</v>
      </c>
      <c r="B3" s="85">
        <v>2.2200000000000002</v>
      </c>
      <c r="C3" s="85">
        <v>5.8</v>
      </c>
      <c r="D3" s="85">
        <v>1.44</v>
      </c>
      <c r="E3" s="85">
        <v>4.16</v>
      </c>
    </row>
    <row r="4" spans="1:5" ht="16">
      <c r="A4" s="84">
        <v>2015</v>
      </c>
      <c r="B4" s="85">
        <v>2.25</v>
      </c>
      <c r="C4" s="85">
        <v>5.56</v>
      </c>
      <c r="D4" s="85">
        <v>1.1299999999999999</v>
      </c>
      <c r="E4" s="85">
        <v>1.58</v>
      </c>
    </row>
    <row r="5" spans="1:5" ht="16">
      <c r="A5" s="84">
        <v>2016</v>
      </c>
      <c r="B5" s="85">
        <v>2.57</v>
      </c>
      <c r="C5" s="85">
        <v>5.97</v>
      </c>
      <c r="D5" s="85">
        <v>1.17</v>
      </c>
      <c r="E5" s="85">
        <v>2.06</v>
      </c>
    </row>
    <row r="6" spans="1:5" ht="16">
      <c r="A6" s="84">
        <v>2017</v>
      </c>
      <c r="B6" s="85">
        <v>-0.19</v>
      </c>
      <c r="C6" s="85">
        <v>0.46</v>
      </c>
      <c r="D6" s="85">
        <v>3.58</v>
      </c>
      <c r="E6" s="85">
        <v>0.94</v>
      </c>
    </row>
    <row r="7" spans="1:5" ht="16">
      <c r="A7" s="84">
        <v>2018</v>
      </c>
      <c r="B7" s="85">
        <v>3.1</v>
      </c>
      <c r="C7" s="85">
        <v>5.69</v>
      </c>
      <c r="D7" s="85">
        <v>1.89</v>
      </c>
      <c r="E7" s="85">
        <v>2.35</v>
      </c>
    </row>
    <row r="8" spans="1:5" ht="16">
      <c r="A8" s="84">
        <v>2019</v>
      </c>
      <c r="B8" s="85">
        <v>8.6999999999999993</v>
      </c>
      <c r="C8" s="85">
        <v>6.89</v>
      </c>
      <c r="D8" s="85">
        <v>2.92</v>
      </c>
      <c r="E8" s="85">
        <v>3.84</v>
      </c>
    </row>
    <row r="9" spans="1:5" ht="16">
      <c r="A9" s="84">
        <v>2020</v>
      </c>
      <c r="B9" s="85">
        <v>6.7</v>
      </c>
      <c r="C9" s="85">
        <v>5.59</v>
      </c>
      <c r="D9" s="85">
        <v>1.6</v>
      </c>
      <c r="E9" s="85">
        <v>2.8</v>
      </c>
    </row>
    <row r="10" spans="1:5" ht="16">
      <c r="A10" s="84">
        <v>2021</v>
      </c>
      <c r="B10" s="85">
        <v>6.05</v>
      </c>
      <c r="C10" s="85">
        <v>7.93</v>
      </c>
      <c r="D10" s="85">
        <v>3.91</v>
      </c>
      <c r="E10" s="85">
        <v>5.17</v>
      </c>
    </row>
    <row r="11" spans="1:5" ht="16">
      <c r="A11" s="84">
        <v>2022</v>
      </c>
      <c r="B11" s="85">
        <v>6.82</v>
      </c>
      <c r="C11" s="85">
        <v>6.83</v>
      </c>
      <c r="D11" s="85">
        <v>5.6</v>
      </c>
      <c r="E11" s="85">
        <v>5.73</v>
      </c>
    </row>
  </sheetData>
  <sortState xmlns:xlrd2="http://schemas.microsoft.com/office/spreadsheetml/2017/richdata2" ref="A2:E11">
    <sortCondition ref="A2:A1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3EAC-775B-844F-ADB5-0A7509E0EB7A}">
  <dimension ref="A1:H56"/>
  <sheetViews>
    <sheetView workbookViewId="0">
      <selection activeCell="E26" sqref="E26"/>
    </sheetView>
  </sheetViews>
  <sheetFormatPr baseColWidth="10" defaultRowHeight="13"/>
  <cols>
    <col min="2" max="2" width="38.33203125" customWidth="1"/>
    <col min="3" max="3" width="19" customWidth="1"/>
    <col min="4" max="4" width="15.5" bestFit="1" customWidth="1"/>
    <col min="5" max="5" width="23" customWidth="1"/>
    <col min="6" max="6" width="22" customWidth="1"/>
    <col min="8" max="8" width="15.83203125" customWidth="1"/>
  </cols>
  <sheetData>
    <row r="1" spans="1:8">
      <c r="H1" s="23"/>
    </row>
    <row r="2" spans="1:8" ht="16">
      <c r="B2" s="60"/>
      <c r="C2" s="60"/>
      <c r="D2" s="60"/>
    </row>
    <row r="3" spans="1:8" ht="16">
      <c r="B3" s="61" t="s">
        <v>180</v>
      </c>
      <c r="C3" s="60"/>
      <c r="D3" s="60"/>
    </row>
    <row r="4" spans="1:8" ht="16">
      <c r="A4" s="62"/>
      <c r="B4" s="63"/>
      <c r="C4" s="63"/>
      <c r="D4" s="63"/>
    </row>
    <row r="5" spans="1:8" ht="20" customHeight="1">
      <c r="A5" s="62"/>
      <c r="B5" s="195" t="s">
        <v>184</v>
      </c>
      <c r="C5" s="195"/>
      <c r="D5" s="63"/>
    </row>
    <row r="6" spans="1:8" ht="20" customHeight="1">
      <c r="A6" s="62"/>
      <c r="B6" s="65" t="s">
        <v>11</v>
      </c>
      <c r="C6" s="65" t="s">
        <v>12</v>
      </c>
      <c r="D6" s="63"/>
    </row>
    <row r="7" spans="1:8" ht="20" customHeight="1">
      <c r="A7" s="62"/>
      <c r="B7" s="65" t="s">
        <v>13</v>
      </c>
      <c r="C7" s="65" t="s">
        <v>149</v>
      </c>
      <c r="D7" s="63"/>
    </row>
    <row r="8" spans="1:8" ht="20" customHeight="1">
      <c r="A8" s="62"/>
      <c r="B8" s="66" t="s">
        <v>136</v>
      </c>
      <c r="C8" s="67">
        <v>42473000</v>
      </c>
      <c r="D8" s="63"/>
    </row>
    <row r="9" spans="1:8" ht="20" customHeight="1">
      <c r="A9" s="62"/>
      <c r="B9" s="68" t="s">
        <v>181</v>
      </c>
      <c r="C9" s="69">
        <v>21982000</v>
      </c>
      <c r="D9" s="64"/>
    </row>
    <row r="10" spans="1:8" ht="20" customHeight="1">
      <c r="A10" s="62"/>
      <c r="B10" s="68" t="s">
        <v>182</v>
      </c>
      <c r="C10" s="70">
        <v>15778000</v>
      </c>
      <c r="D10" s="63"/>
    </row>
    <row r="11" spans="1:8" ht="20" customHeight="1">
      <c r="A11" s="62"/>
      <c r="B11" s="71" t="s">
        <v>183</v>
      </c>
      <c r="C11" s="70">
        <v>20097000</v>
      </c>
      <c r="D11" s="63"/>
    </row>
    <row r="12" spans="1:8" ht="16">
      <c r="A12" s="62"/>
      <c r="B12" s="63"/>
      <c r="C12" s="63"/>
      <c r="D12" s="63"/>
    </row>
    <row r="13" spans="1:8">
      <c r="A13" s="62"/>
      <c r="B13" s="62"/>
      <c r="C13" s="62"/>
      <c r="D13" s="62"/>
    </row>
    <row r="16" spans="1:8" ht="16">
      <c r="B16" s="72" t="s">
        <v>185</v>
      </c>
    </row>
    <row r="18" spans="2:3" ht="16">
      <c r="B18" s="59" t="s">
        <v>136</v>
      </c>
      <c r="C18" s="73">
        <v>27206000</v>
      </c>
    </row>
    <row r="19" spans="2:3" ht="16">
      <c r="B19" s="59" t="s">
        <v>186</v>
      </c>
      <c r="C19" s="73">
        <v>14493000</v>
      </c>
    </row>
    <row r="20" spans="2:3" ht="16">
      <c r="B20" s="59" t="s">
        <v>187</v>
      </c>
      <c r="C20" s="73">
        <v>5191000</v>
      </c>
    </row>
    <row r="21" spans="2:3" ht="16">
      <c r="B21" s="59" t="s">
        <v>188</v>
      </c>
      <c r="C21" s="73">
        <v>3629000</v>
      </c>
    </row>
    <row r="22" spans="2:3" ht="16">
      <c r="B22" s="59" t="s">
        <v>189</v>
      </c>
      <c r="C22" s="73">
        <v>3614000</v>
      </c>
    </row>
    <row r="23" spans="2:3" ht="16">
      <c r="B23" s="59" t="s">
        <v>190</v>
      </c>
      <c r="C23" s="73">
        <v>2582000</v>
      </c>
    </row>
    <row r="24" spans="2:3" ht="16">
      <c r="B24" s="59" t="s">
        <v>191</v>
      </c>
      <c r="C24" s="73">
        <v>2568000</v>
      </c>
    </row>
    <row r="27" spans="2:3">
      <c r="B27" s="22" t="s">
        <v>192</v>
      </c>
    </row>
    <row r="29" spans="2:3" ht="16">
      <c r="B29" s="59" t="s">
        <v>136</v>
      </c>
      <c r="C29" s="73">
        <v>18190000</v>
      </c>
    </row>
    <row r="30" spans="2:3" ht="16">
      <c r="B30" s="59" t="s">
        <v>137</v>
      </c>
      <c r="C30" s="73">
        <v>4299200</v>
      </c>
    </row>
    <row r="31" spans="2:3" ht="16">
      <c r="B31" s="59" t="s">
        <v>188</v>
      </c>
      <c r="C31" s="73">
        <v>1747300</v>
      </c>
    </row>
    <row r="32" spans="2:3" ht="16">
      <c r="B32" s="59" t="s">
        <v>187</v>
      </c>
      <c r="C32" s="73">
        <v>1452800</v>
      </c>
    </row>
    <row r="33" spans="2:5" ht="16">
      <c r="B33" s="59" t="s">
        <v>193</v>
      </c>
      <c r="C33" s="73">
        <v>2852000</v>
      </c>
    </row>
    <row r="36" spans="2:5">
      <c r="B36" s="22" t="s">
        <v>194</v>
      </c>
    </row>
    <row r="38" spans="2:5" ht="16">
      <c r="B38" s="59" t="s">
        <v>195</v>
      </c>
      <c r="C38" s="74">
        <f>48580*1000</f>
        <v>48580000</v>
      </c>
    </row>
    <row r="39" spans="2:5" ht="16">
      <c r="B39" s="59" t="s">
        <v>137</v>
      </c>
      <c r="C39" s="74">
        <f>23449*1000</f>
        <v>23449000</v>
      </c>
    </row>
    <row r="40" spans="2:5" ht="16">
      <c r="B40" s="59" t="s">
        <v>196</v>
      </c>
      <c r="C40" s="74">
        <f>6125*1000</f>
        <v>6125000</v>
      </c>
    </row>
    <row r="41" spans="2:5" ht="16">
      <c r="B41" s="59" t="s">
        <v>139</v>
      </c>
      <c r="C41" s="74">
        <f>16789*1000</f>
        <v>16789000</v>
      </c>
    </row>
    <row r="46" spans="2:5" ht="16">
      <c r="B46" s="59"/>
      <c r="C46" s="59" t="s">
        <v>195</v>
      </c>
      <c r="D46" s="59" t="s">
        <v>137</v>
      </c>
      <c r="E46" s="59" t="s">
        <v>193</v>
      </c>
    </row>
    <row r="47" spans="2:5">
      <c r="B47" s="22" t="s">
        <v>194</v>
      </c>
      <c r="C47" s="74">
        <f>C38</f>
        <v>48580000</v>
      </c>
      <c r="D47" s="74">
        <f>C39</f>
        <v>23449000</v>
      </c>
      <c r="E47" s="74">
        <f>C40+C41</f>
        <v>22914000</v>
      </c>
    </row>
    <row r="48" spans="2:5">
      <c r="B48" s="22" t="s">
        <v>192</v>
      </c>
      <c r="C48" s="74">
        <f>C29</f>
        <v>18190000</v>
      </c>
      <c r="D48" s="74">
        <f>C30</f>
        <v>4299200</v>
      </c>
      <c r="E48" s="74">
        <f>SUM(C31:C33)</f>
        <v>6052100</v>
      </c>
    </row>
    <row r="49" spans="2:5" ht="16">
      <c r="B49" s="72" t="s">
        <v>185</v>
      </c>
      <c r="C49" s="74">
        <f>C18</f>
        <v>27206000</v>
      </c>
      <c r="D49" s="74">
        <f>C19</f>
        <v>14493000</v>
      </c>
      <c r="E49" s="74">
        <f>SUM(C20:C24)</f>
        <v>17584000</v>
      </c>
    </row>
    <row r="50" spans="2:5">
      <c r="B50" s="8" t="s">
        <v>180</v>
      </c>
      <c r="C50" s="40">
        <f>C8</f>
        <v>42473000</v>
      </c>
      <c r="D50" s="40">
        <f>C9</f>
        <v>21982000</v>
      </c>
      <c r="E50" s="40">
        <f>SUM(C10:C11)</f>
        <v>35875000</v>
      </c>
    </row>
    <row r="52" spans="2:5">
      <c r="C52" s="8" t="s">
        <v>179</v>
      </c>
      <c r="D52" s="8" t="s">
        <v>137</v>
      </c>
      <c r="E52" s="8" t="s">
        <v>193</v>
      </c>
    </row>
    <row r="53" spans="2:5">
      <c r="B53" s="8" t="s">
        <v>180</v>
      </c>
      <c r="C53" s="74">
        <v>42473000</v>
      </c>
      <c r="D53" s="74">
        <v>21982000</v>
      </c>
      <c r="E53" s="74">
        <v>35875000</v>
      </c>
    </row>
    <row r="54" spans="2:5">
      <c r="B54" s="22" t="s">
        <v>194</v>
      </c>
      <c r="C54" s="74">
        <v>48580000</v>
      </c>
      <c r="D54" s="74">
        <v>23449000</v>
      </c>
      <c r="E54" s="74">
        <v>22914000</v>
      </c>
    </row>
    <row r="55" spans="2:5">
      <c r="B55" s="8" t="s">
        <v>185</v>
      </c>
      <c r="C55" s="74">
        <v>27206000</v>
      </c>
      <c r="D55" s="74">
        <v>14493000</v>
      </c>
      <c r="E55" s="74">
        <v>17584000</v>
      </c>
    </row>
    <row r="56" spans="2:5">
      <c r="B56" s="8" t="s">
        <v>192</v>
      </c>
      <c r="C56" s="74">
        <v>18190000</v>
      </c>
      <c r="D56" s="74">
        <v>4299200</v>
      </c>
      <c r="E56" s="74">
        <v>6052100</v>
      </c>
    </row>
  </sheetData>
  <mergeCells count="1">
    <mergeCell ref="B5:C5"/>
  </mergeCells>
  <conditionalFormatting sqref="B5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{DC9ED52C-236A-FD44-995F-40187F49C8AD}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9ED52C-236A-FD44-995F-40187F49C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5AF8-1FBC-2549-BC24-F2CEC5021754}">
  <dimension ref="A1:L49"/>
  <sheetViews>
    <sheetView workbookViewId="0">
      <selection activeCell="L39" sqref="L39"/>
    </sheetView>
  </sheetViews>
  <sheetFormatPr baseColWidth="10" defaultRowHeight="13"/>
  <cols>
    <col min="1" max="1" width="32.5" customWidth="1"/>
    <col min="2" max="2" width="19" customWidth="1"/>
    <col min="3" max="12" width="18.83203125" customWidth="1"/>
  </cols>
  <sheetData>
    <row r="1" spans="1:12">
      <c r="A1" s="43" t="s">
        <v>194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>
      <c r="A2" t="s">
        <v>197</v>
      </c>
      <c r="B2" t="s">
        <v>198</v>
      </c>
      <c r="C2" s="75">
        <v>41639</v>
      </c>
      <c r="D2" s="75">
        <v>42004</v>
      </c>
      <c r="E2" s="75">
        <v>42369</v>
      </c>
      <c r="F2" s="75">
        <v>42735</v>
      </c>
      <c r="G2" s="75">
        <v>43100</v>
      </c>
      <c r="H2" s="75">
        <v>43465</v>
      </c>
      <c r="I2" s="75">
        <v>43830</v>
      </c>
      <c r="J2" s="75">
        <v>44196</v>
      </c>
      <c r="K2" s="75">
        <v>44561</v>
      </c>
      <c r="L2" s="75">
        <v>44926</v>
      </c>
    </row>
    <row r="3" spans="1:12">
      <c r="A3" t="s">
        <v>199</v>
      </c>
      <c r="B3" s="40">
        <v>383960939890</v>
      </c>
      <c r="C3" s="40">
        <v>258341318520</v>
      </c>
      <c r="D3" s="40">
        <v>291041629110</v>
      </c>
      <c r="E3" s="40">
        <v>284220449570</v>
      </c>
      <c r="F3" s="40">
        <v>313432460382</v>
      </c>
      <c r="G3" s="40">
        <v>375360581386</v>
      </c>
      <c r="H3" s="40">
        <v>343572912200</v>
      </c>
      <c r="I3" s="40">
        <v>384003796090</v>
      </c>
      <c r="J3" s="40">
        <v>414309565719</v>
      </c>
      <c r="K3" s="40">
        <v>450358363486</v>
      </c>
      <c r="L3" s="40">
        <v>461848529176</v>
      </c>
    </row>
    <row r="4" spans="1:12">
      <c r="A4" t="s">
        <v>200</v>
      </c>
      <c r="B4" s="40">
        <v>390370939890</v>
      </c>
      <c r="C4" s="40">
        <v>248220318520</v>
      </c>
      <c r="D4" s="40">
        <v>273303629110</v>
      </c>
      <c r="E4" s="40">
        <v>266664449570</v>
      </c>
      <c r="F4" s="40">
        <v>299988460382</v>
      </c>
      <c r="G4" s="40">
        <v>394295581386</v>
      </c>
      <c r="H4" s="40">
        <v>355461912200</v>
      </c>
      <c r="I4" s="40">
        <v>395276796090</v>
      </c>
      <c r="J4" s="40">
        <v>421286565719</v>
      </c>
      <c r="K4" s="40">
        <v>453285363486</v>
      </c>
      <c r="L4" s="40">
        <v>459796529176</v>
      </c>
    </row>
    <row r="5" spans="1:12">
      <c r="A5" t="s">
        <v>201</v>
      </c>
      <c r="B5">
        <v>30.672999999999998</v>
      </c>
      <c r="C5">
        <v>20.443999999999999</v>
      </c>
      <c r="D5">
        <v>17.312999999999999</v>
      </c>
      <c r="E5">
        <v>19.678000000000001</v>
      </c>
      <c r="F5">
        <v>20.212</v>
      </c>
      <c r="G5">
        <v>24.298999999999999</v>
      </c>
      <c r="H5">
        <v>218.72900000000001</v>
      </c>
      <c r="I5">
        <v>27.785</v>
      </c>
      <c r="J5">
        <v>24.745000000000001</v>
      </c>
      <c r="K5">
        <v>25.571000000000002</v>
      </c>
      <c r="L5">
        <v>24.603000000000002</v>
      </c>
    </row>
    <row r="6" spans="1:12">
      <c r="A6" t="s">
        <v>202</v>
      </c>
      <c r="B6">
        <v>14.97</v>
      </c>
      <c r="C6">
        <v>15.244</v>
      </c>
      <c r="D6">
        <v>16.695</v>
      </c>
      <c r="E6">
        <v>15.773</v>
      </c>
      <c r="F6">
        <v>16.077000000000002</v>
      </c>
      <c r="G6">
        <v>17.920999999999999</v>
      </c>
      <c r="I6">
        <v>16.050999999999998</v>
      </c>
      <c r="J6">
        <v>17.422000000000001</v>
      </c>
      <c r="K6">
        <v>16.420000000000002</v>
      </c>
      <c r="L6">
        <v>16.978000000000002</v>
      </c>
    </row>
    <row r="7" spans="1:12">
      <c r="A7" t="s">
        <v>203</v>
      </c>
      <c r="B7">
        <v>5.8730000000000002</v>
      </c>
      <c r="C7">
        <v>3.1709999999999998</v>
      </c>
      <c r="D7">
        <v>3.5150000000000001</v>
      </c>
      <c r="E7">
        <v>4.5570000000000004</v>
      </c>
      <c r="F7">
        <v>3.7850000000000001</v>
      </c>
      <c r="G7">
        <v>2.984</v>
      </c>
      <c r="I7">
        <v>3.4249999999999998</v>
      </c>
      <c r="J7">
        <v>2.9260000000000002</v>
      </c>
      <c r="K7">
        <v>1.677</v>
      </c>
      <c r="L7">
        <v>3.8130000000000002</v>
      </c>
    </row>
    <row r="8" spans="1:12">
      <c r="A8" t="s">
        <v>204</v>
      </c>
      <c r="B8">
        <v>4.7960000000000003</v>
      </c>
      <c r="C8">
        <v>3.7250000000000001</v>
      </c>
      <c r="D8">
        <v>4.0339999999999998</v>
      </c>
      <c r="E8">
        <v>4.1130000000000004</v>
      </c>
      <c r="F8">
        <v>4.5019999999999998</v>
      </c>
      <c r="G8">
        <v>5.1689999999999996</v>
      </c>
      <c r="H8">
        <v>4.3330000000000002</v>
      </c>
      <c r="I8">
        <v>4.8159999999999998</v>
      </c>
      <c r="J8">
        <v>5.2</v>
      </c>
      <c r="K8">
        <v>5.0010000000000003</v>
      </c>
      <c r="L8">
        <v>4.9089999999999998</v>
      </c>
    </row>
    <row r="9" spans="1:12">
      <c r="A9" t="s">
        <v>205</v>
      </c>
      <c r="B9">
        <v>5.391</v>
      </c>
      <c r="C9">
        <v>3.7010000000000001</v>
      </c>
      <c r="D9">
        <v>3.8</v>
      </c>
      <c r="E9">
        <v>3.972</v>
      </c>
      <c r="F9">
        <v>4.3070000000000004</v>
      </c>
      <c r="G9">
        <v>5.0659999999999998</v>
      </c>
      <c r="H9">
        <v>5.3159999999999998</v>
      </c>
      <c r="I9">
        <v>6.5970000000000004</v>
      </c>
      <c r="J9">
        <v>6.4260000000000002</v>
      </c>
      <c r="K9">
        <v>6.4089999999999998</v>
      </c>
      <c r="L9">
        <v>6.1909999999999998</v>
      </c>
    </row>
    <row r="10" spans="1:12">
      <c r="A10" t="s">
        <v>206</v>
      </c>
      <c r="B10">
        <v>4.5839999999999996</v>
      </c>
      <c r="C10">
        <v>3.4809999999999999</v>
      </c>
      <c r="D10">
        <v>3.677</v>
      </c>
      <c r="E10">
        <v>3.8050000000000002</v>
      </c>
      <c r="F10">
        <v>4.173</v>
      </c>
      <c r="G10">
        <v>5.1580000000000004</v>
      </c>
      <c r="H10">
        <v>4.3570000000000002</v>
      </c>
      <c r="I10">
        <v>4.8170000000000002</v>
      </c>
      <c r="J10">
        <v>5.101</v>
      </c>
      <c r="K10">
        <v>4.8339999999999996</v>
      </c>
      <c r="L10">
        <v>4.843</v>
      </c>
    </row>
    <row r="11" spans="1:12">
      <c r="A11" t="s">
        <v>207</v>
      </c>
      <c r="B11">
        <v>17.736999999999998</v>
      </c>
      <c r="C11">
        <v>12.375999999999999</v>
      </c>
      <c r="D11">
        <v>10.936</v>
      </c>
      <c r="E11">
        <v>11.35</v>
      </c>
      <c r="F11">
        <v>12.353999999999999</v>
      </c>
      <c r="G11">
        <v>16.260000000000002</v>
      </c>
      <c r="H11">
        <v>13.707000000000001</v>
      </c>
      <c r="I11">
        <v>16.032</v>
      </c>
      <c r="J11">
        <v>17.606000000000002</v>
      </c>
      <c r="K11">
        <v>14.936</v>
      </c>
      <c r="L11">
        <v>15.871</v>
      </c>
    </row>
    <row r="13" spans="1:12">
      <c r="A13" s="43" t="s">
        <v>192</v>
      </c>
    </row>
    <row r="14" spans="1:12">
      <c r="A14" t="s">
        <v>197</v>
      </c>
      <c r="B14" t="s">
        <v>198</v>
      </c>
      <c r="C14" s="75">
        <v>41639</v>
      </c>
      <c r="D14" s="75">
        <v>42004</v>
      </c>
      <c r="E14" s="75">
        <v>42369</v>
      </c>
      <c r="F14" s="75">
        <v>42735</v>
      </c>
      <c r="G14" s="75">
        <v>43100</v>
      </c>
      <c r="H14" s="75">
        <v>43465</v>
      </c>
      <c r="I14" s="75">
        <v>43830</v>
      </c>
      <c r="J14" s="75">
        <v>44196</v>
      </c>
      <c r="K14" s="75">
        <v>44561</v>
      </c>
      <c r="L14" s="75">
        <v>44926</v>
      </c>
    </row>
    <row r="15" spans="1:12">
      <c r="A15" t="s">
        <v>199</v>
      </c>
      <c r="B15" s="40">
        <v>606844651252</v>
      </c>
      <c r="C15" s="40">
        <v>56956545000</v>
      </c>
      <c r="D15" s="40">
        <v>76622156730</v>
      </c>
      <c r="E15" s="40">
        <v>93129797420</v>
      </c>
      <c r="F15" s="40">
        <v>81195392316</v>
      </c>
      <c r="G15" s="40">
        <v>92998459291</v>
      </c>
      <c r="H15" s="40">
        <v>122320090200</v>
      </c>
      <c r="I15" s="40">
        <v>125847642180</v>
      </c>
      <c r="J15" s="40">
        <v>161510655600</v>
      </c>
      <c r="K15" s="40">
        <v>263418031660</v>
      </c>
      <c r="L15" s="40">
        <v>347613082936</v>
      </c>
    </row>
    <row r="16" spans="1:12">
      <c r="A16" t="s">
        <v>200</v>
      </c>
      <c r="B16" s="40">
        <v>624519051252</v>
      </c>
      <c r="C16" s="40">
        <v>56860145000</v>
      </c>
      <c r="D16" s="40">
        <v>77417856730</v>
      </c>
      <c r="E16" s="40">
        <v>96889497420</v>
      </c>
      <c r="F16" s="40">
        <v>86317392316</v>
      </c>
      <c r="G16" s="40">
        <v>99520059291</v>
      </c>
      <c r="H16" s="40">
        <v>125960890200</v>
      </c>
      <c r="I16" s="40">
        <v>139905142180</v>
      </c>
      <c r="J16" s="40">
        <v>174802455600</v>
      </c>
      <c r="K16" s="40">
        <v>276678131660</v>
      </c>
      <c r="L16" s="40">
        <v>360759382936</v>
      </c>
    </row>
    <row r="17" spans="1:12">
      <c r="A17" t="s">
        <v>201</v>
      </c>
      <c r="B17">
        <v>115.806</v>
      </c>
      <c r="C17">
        <v>11.644</v>
      </c>
      <c r="D17">
        <v>27.596</v>
      </c>
      <c r="E17">
        <v>37.954999999999998</v>
      </c>
      <c r="F17">
        <v>31.978000000000002</v>
      </c>
      <c r="G17">
        <v>40.219000000000001</v>
      </c>
      <c r="H17">
        <v>246.21299999999999</v>
      </c>
      <c r="I17">
        <v>29.207000000000001</v>
      </c>
      <c r="J17">
        <v>27.678999999999998</v>
      </c>
      <c r="K17">
        <v>42.170999999999999</v>
      </c>
      <c r="L17">
        <v>55.014000000000003</v>
      </c>
    </row>
    <row r="18" spans="1:12">
      <c r="A18" t="s">
        <v>202</v>
      </c>
      <c r="B18">
        <v>51.02</v>
      </c>
      <c r="C18">
        <v>15.337</v>
      </c>
      <c r="D18">
        <v>21.321999999999999</v>
      </c>
      <c r="E18">
        <v>22.675999999999998</v>
      </c>
      <c r="F18">
        <v>17.952999999999999</v>
      </c>
      <c r="G18">
        <v>18.149000000000001</v>
      </c>
      <c r="I18">
        <v>19.530999999999999</v>
      </c>
      <c r="J18">
        <v>20.876999999999999</v>
      </c>
      <c r="K18">
        <v>32.051000000000002</v>
      </c>
      <c r="L18">
        <v>44.052999999999997</v>
      </c>
    </row>
    <row r="19" spans="1:12">
      <c r="A19" t="s">
        <v>203</v>
      </c>
      <c r="B19">
        <v>1.4159999999999999</v>
      </c>
      <c r="C19">
        <v>5.8979999999999997</v>
      </c>
      <c r="E19">
        <v>2.089</v>
      </c>
      <c r="F19">
        <v>1.9930000000000001</v>
      </c>
      <c r="G19">
        <v>1.504</v>
      </c>
      <c r="I19">
        <v>1.88</v>
      </c>
      <c r="J19">
        <v>1.2050000000000001</v>
      </c>
      <c r="K19">
        <v>1.867</v>
      </c>
      <c r="L19">
        <v>2.3109999999999999</v>
      </c>
    </row>
    <row r="20" spans="1:12">
      <c r="A20" t="s">
        <v>204</v>
      </c>
      <c r="B20">
        <v>18.009</v>
      </c>
      <c r="C20">
        <v>2.4009999999999998</v>
      </c>
      <c r="D20">
        <v>3.6579999999999999</v>
      </c>
      <c r="E20">
        <v>4.5650000000000004</v>
      </c>
      <c r="F20">
        <v>3.7490000000000001</v>
      </c>
      <c r="G20">
        <v>3.9790000000000001</v>
      </c>
      <c r="H20">
        <v>4.9459999999999997</v>
      </c>
      <c r="I20">
        <v>5.077</v>
      </c>
      <c r="J20">
        <v>6.6390000000000002</v>
      </c>
      <c r="K20">
        <v>9.0790000000000006</v>
      </c>
      <c r="L20">
        <v>11.358000000000001</v>
      </c>
    </row>
    <row r="21" spans="1:12">
      <c r="A21" t="s">
        <v>205</v>
      </c>
      <c r="B21">
        <v>54.084000000000003</v>
      </c>
      <c r="C21">
        <v>3.3730000000000002</v>
      </c>
      <c r="D21">
        <v>4.3360000000000003</v>
      </c>
      <c r="E21">
        <v>6.1180000000000003</v>
      </c>
      <c r="F21">
        <v>5.194</v>
      </c>
      <c r="G21">
        <v>6.2389999999999999</v>
      </c>
      <c r="H21">
        <v>9.3539999999999992</v>
      </c>
      <c r="I21">
        <v>37.206000000000003</v>
      </c>
      <c r="J21">
        <v>33.460999999999999</v>
      </c>
      <c r="K21">
        <v>33.959000000000003</v>
      </c>
      <c r="L21">
        <v>34.518999999999998</v>
      </c>
    </row>
    <row r="22" spans="1:12">
      <c r="A22" t="s">
        <v>206</v>
      </c>
      <c r="B22">
        <v>19.472000000000001</v>
      </c>
      <c r="C22">
        <v>2.46</v>
      </c>
      <c r="D22">
        <v>3.9470000000000001</v>
      </c>
      <c r="E22">
        <v>4.8540000000000001</v>
      </c>
      <c r="F22">
        <v>4.0670000000000002</v>
      </c>
      <c r="G22">
        <v>4.9829999999999997</v>
      </c>
      <c r="H22">
        <v>5.86</v>
      </c>
      <c r="I22">
        <v>6.2679999999999998</v>
      </c>
      <c r="J22">
        <v>7.1230000000000002</v>
      </c>
      <c r="K22">
        <v>9.77</v>
      </c>
      <c r="L22">
        <v>12.64</v>
      </c>
    </row>
    <row r="23" spans="1:12">
      <c r="A23" t="s">
        <v>207</v>
      </c>
      <c r="B23">
        <v>77.210999999999999</v>
      </c>
      <c r="C23">
        <v>7.5860000000000003</v>
      </c>
      <c r="D23">
        <v>17.097000000000001</v>
      </c>
      <c r="E23">
        <v>22.126000000000001</v>
      </c>
      <c r="F23">
        <v>17.073</v>
      </c>
      <c r="G23">
        <v>24.29</v>
      </c>
      <c r="H23">
        <v>22.771000000000001</v>
      </c>
      <c r="I23">
        <v>20.279</v>
      </c>
      <c r="J23">
        <v>19.611000000000001</v>
      </c>
      <c r="K23">
        <v>34.4</v>
      </c>
      <c r="L23">
        <v>41.655999999999999</v>
      </c>
    </row>
    <row r="25" spans="1:12">
      <c r="A25" s="43" t="s">
        <v>185</v>
      </c>
    </row>
    <row r="26" spans="1:12">
      <c r="A26" t="s">
        <v>197</v>
      </c>
      <c r="B26" t="s">
        <v>198</v>
      </c>
      <c r="C26" s="75">
        <v>41639</v>
      </c>
      <c r="D26" s="75">
        <v>42004</v>
      </c>
      <c r="E26" s="75">
        <v>42369</v>
      </c>
      <c r="F26" s="75">
        <v>42735</v>
      </c>
      <c r="G26" s="75">
        <v>43100</v>
      </c>
      <c r="H26" s="75">
        <v>43465</v>
      </c>
      <c r="I26" s="75">
        <v>43830</v>
      </c>
      <c r="J26" s="75">
        <v>44196</v>
      </c>
      <c r="K26" s="75">
        <v>44561</v>
      </c>
      <c r="L26" s="75">
        <v>44926</v>
      </c>
    </row>
    <row r="27" spans="1:12">
      <c r="A27" t="s">
        <v>199</v>
      </c>
      <c r="B27" s="40">
        <v>306160669008</v>
      </c>
      <c r="C27" s="40">
        <v>146522712035</v>
      </c>
      <c r="D27" s="40">
        <v>161177981730</v>
      </c>
      <c r="E27" s="40">
        <v>146899184815</v>
      </c>
      <c r="F27" s="40">
        <v>162312685625</v>
      </c>
      <c r="G27" s="40">
        <v>153304060705</v>
      </c>
      <c r="H27" s="40">
        <v>198097474680</v>
      </c>
      <c r="I27" s="40">
        <v>230923507564</v>
      </c>
      <c r="J27" s="40">
        <v>206972472648</v>
      </c>
      <c r="K27" s="40">
        <v>193715608803</v>
      </c>
      <c r="L27" s="40">
        <v>281302183315</v>
      </c>
    </row>
    <row r="28" spans="1:12">
      <c r="A28" t="s">
        <v>200</v>
      </c>
      <c r="B28" s="40">
        <v>332246669008</v>
      </c>
      <c r="C28" s="40">
        <v>154976712035</v>
      </c>
      <c r="D28" s="40">
        <v>174671981730</v>
      </c>
      <c r="E28" s="40">
        <v>161477184815</v>
      </c>
      <c r="F28" s="40">
        <v>174388685625</v>
      </c>
      <c r="G28" s="40">
        <v>169104060705</v>
      </c>
      <c r="H28" s="40">
        <v>211404474680</v>
      </c>
      <c r="I28" s="40">
        <v>248993507564</v>
      </c>
      <c r="J28" s="40">
        <v>228357472648</v>
      </c>
      <c r="K28" s="40">
        <v>210140608803</v>
      </c>
      <c r="L28" s="40">
        <v>300472183315</v>
      </c>
    </row>
    <row r="29" spans="1:12">
      <c r="A29" t="s">
        <v>201</v>
      </c>
      <c r="B29">
        <v>67.122</v>
      </c>
      <c r="C29">
        <v>33.591000000000001</v>
      </c>
      <c r="D29">
        <v>30.864000000000001</v>
      </c>
      <c r="E29">
        <v>14.199</v>
      </c>
      <c r="F29">
        <v>30.036000000000001</v>
      </c>
      <c r="G29">
        <v>54.106000000000002</v>
      </c>
      <c r="H29">
        <v>61.128</v>
      </c>
      <c r="I29">
        <v>25.405000000000001</v>
      </c>
      <c r="J29">
        <v>18.056999999999999</v>
      </c>
      <c r="K29">
        <v>23.015000000000001</v>
      </c>
      <c r="L29">
        <v>18.399999999999999</v>
      </c>
    </row>
    <row r="30" spans="1:12">
      <c r="A30" t="s">
        <v>202</v>
      </c>
      <c r="B30">
        <v>14.205</v>
      </c>
      <c r="C30">
        <v>14.409000000000001</v>
      </c>
      <c r="D30">
        <v>16.286999999999999</v>
      </c>
      <c r="E30">
        <v>14.103999999999999</v>
      </c>
      <c r="F30">
        <v>15.291</v>
      </c>
      <c r="G30">
        <v>14.164</v>
      </c>
      <c r="H30">
        <v>16.050999999999998</v>
      </c>
      <c r="I30">
        <v>16</v>
      </c>
      <c r="J30">
        <v>12.657999999999999</v>
      </c>
      <c r="K30">
        <v>10.493</v>
      </c>
      <c r="L30">
        <v>14.706</v>
      </c>
    </row>
    <row r="31" spans="1:12">
      <c r="A31" t="s">
        <v>203</v>
      </c>
      <c r="B31">
        <v>0.97399999999999998</v>
      </c>
      <c r="C31">
        <v>40.037999999999997</v>
      </c>
      <c r="D31">
        <v>4.4980000000000002</v>
      </c>
      <c r="E31">
        <v>3.6150000000000002</v>
      </c>
      <c r="F31">
        <v>3.4129999999999998</v>
      </c>
      <c r="G31">
        <v>3.5880000000000001</v>
      </c>
      <c r="H31">
        <v>2.35</v>
      </c>
      <c r="I31">
        <v>1.42</v>
      </c>
      <c r="J31">
        <v>1.2549999999999999</v>
      </c>
      <c r="K31">
        <v>1.2030000000000001</v>
      </c>
      <c r="L31">
        <v>1.3540000000000001</v>
      </c>
    </row>
    <row r="32" spans="1:12">
      <c r="A32" t="s">
        <v>204</v>
      </c>
      <c r="B32">
        <v>5.1920000000000002</v>
      </c>
      <c r="C32">
        <v>3.4039999999999999</v>
      </c>
      <c r="D32">
        <v>3.8860000000000001</v>
      </c>
      <c r="E32">
        <v>3.798</v>
      </c>
      <c r="F32">
        <v>4.1260000000000003</v>
      </c>
      <c r="G32">
        <v>3.9009999999999998</v>
      </c>
      <c r="H32">
        <v>4.9489999999999998</v>
      </c>
      <c r="I32">
        <v>5.1420000000000003</v>
      </c>
      <c r="J32">
        <v>4.3979999999999997</v>
      </c>
      <c r="K32">
        <v>3.6989999999999998</v>
      </c>
      <c r="L32">
        <v>4.7759999999999998</v>
      </c>
    </row>
    <row r="33" spans="1:12">
      <c r="A33" t="s">
        <v>205</v>
      </c>
      <c r="B33">
        <v>7.423</v>
      </c>
      <c r="C33">
        <v>3.09</v>
      </c>
      <c r="D33">
        <v>3.5640000000000001</v>
      </c>
      <c r="E33">
        <v>3.222</v>
      </c>
      <c r="F33">
        <v>3.6989999999999998</v>
      </c>
      <c r="G33">
        <v>3.9670000000000001</v>
      </c>
      <c r="H33">
        <v>6.11</v>
      </c>
      <c r="I33">
        <v>8.6039999999999992</v>
      </c>
      <c r="J33">
        <v>7.0910000000000002</v>
      </c>
      <c r="K33">
        <v>5.4119999999999999</v>
      </c>
      <c r="L33">
        <v>6.3330000000000002</v>
      </c>
    </row>
    <row r="34" spans="1:12">
      <c r="A34" t="s">
        <v>206</v>
      </c>
      <c r="B34">
        <v>5.601</v>
      </c>
      <c r="C34">
        <v>3.52</v>
      </c>
      <c r="D34">
        <v>4.1360000000000001</v>
      </c>
      <c r="E34">
        <v>4.0880000000000001</v>
      </c>
      <c r="F34">
        <v>4.3810000000000002</v>
      </c>
      <c r="G34">
        <v>4.2149999999999999</v>
      </c>
      <c r="H34">
        <v>4.9980000000000002</v>
      </c>
      <c r="I34">
        <v>6.3650000000000002</v>
      </c>
      <c r="J34">
        <v>5.5</v>
      </c>
      <c r="K34">
        <v>4.3150000000000004</v>
      </c>
      <c r="L34">
        <v>5.0679999999999996</v>
      </c>
    </row>
    <row r="35" spans="1:12">
      <c r="A35" t="s">
        <v>207</v>
      </c>
      <c r="B35">
        <v>26.97</v>
      </c>
      <c r="C35">
        <v>11.622999999999999</v>
      </c>
      <c r="D35">
        <v>7.07</v>
      </c>
      <c r="E35">
        <v>12.972</v>
      </c>
      <c r="F35">
        <v>16.113</v>
      </c>
      <c r="G35">
        <v>14.15</v>
      </c>
      <c r="H35">
        <v>15.109</v>
      </c>
      <c r="I35">
        <v>21.890999999999998</v>
      </c>
      <c r="J35">
        <v>22.431999999999999</v>
      </c>
      <c r="K35">
        <v>11.74</v>
      </c>
      <c r="L35">
        <v>14.097</v>
      </c>
    </row>
    <row r="36" spans="1:12" ht="1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</row>
    <row r="37" spans="1:12" ht="16">
      <c r="A37" s="77" t="s">
        <v>180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</row>
    <row r="38" spans="1:12">
      <c r="A38" t="s">
        <v>197</v>
      </c>
      <c r="B38" t="s">
        <v>198</v>
      </c>
      <c r="C38" s="75">
        <v>41639</v>
      </c>
      <c r="D38" s="75">
        <v>42004</v>
      </c>
      <c r="E38" s="75">
        <v>42369</v>
      </c>
      <c r="F38" s="75">
        <v>42735</v>
      </c>
      <c r="G38" s="75">
        <v>43100</v>
      </c>
      <c r="H38" s="75">
        <v>43465</v>
      </c>
      <c r="I38" s="75">
        <v>43830</v>
      </c>
      <c r="J38" s="75">
        <v>44196</v>
      </c>
      <c r="K38" s="75">
        <v>44561</v>
      </c>
      <c r="L38" s="75">
        <v>44926</v>
      </c>
    </row>
    <row r="39" spans="1:12">
      <c r="A39" t="s">
        <v>199</v>
      </c>
      <c r="B39" s="40">
        <v>155106973131</v>
      </c>
      <c r="C39" s="40">
        <v>196001370000</v>
      </c>
      <c r="D39" s="40">
        <v>195964650000</v>
      </c>
      <c r="E39" s="40">
        <v>199329000000</v>
      </c>
      <c r="F39" s="40">
        <v>197100174687</v>
      </c>
      <c r="G39" s="40">
        <v>215896819021</v>
      </c>
      <c r="H39" s="40">
        <v>249547050000</v>
      </c>
      <c r="I39" s="40">
        <v>216822120000</v>
      </c>
      <c r="J39" s="40">
        <v>204921270000</v>
      </c>
      <c r="K39" s="40">
        <v>331861000000</v>
      </c>
      <c r="L39" s="40">
        <v>287626236875</v>
      </c>
    </row>
    <row r="40" spans="1:12">
      <c r="A40" t="s">
        <v>200</v>
      </c>
      <c r="B40" s="40">
        <v>174521973131</v>
      </c>
      <c r="C40" s="40">
        <v>198907370000</v>
      </c>
      <c r="D40" s="40">
        <v>199603650000</v>
      </c>
      <c r="E40" s="40">
        <v>217595000000</v>
      </c>
      <c r="F40" s="40">
        <v>226824174687</v>
      </c>
      <c r="G40" s="40">
        <v>242944819021</v>
      </c>
      <c r="H40" s="40">
        <v>280760050000</v>
      </c>
      <c r="I40" s="40">
        <v>260407120000</v>
      </c>
      <c r="J40" s="40">
        <v>255950270000</v>
      </c>
      <c r="K40" s="40">
        <v>340573000000</v>
      </c>
      <c r="L40" s="40">
        <v>287180236875</v>
      </c>
    </row>
    <row r="41" spans="1:12">
      <c r="A41" t="s">
        <v>201</v>
      </c>
      <c r="B41">
        <v>15.010999999999999</v>
      </c>
      <c r="C41">
        <v>20.285</v>
      </c>
      <c r="D41">
        <v>19.228000000000002</v>
      </c>
      <c r="E41">
        <v>24.271000000000001</v>
      </c>
      <c r="F41">
        <v>32.479999999999997</v>
      </c>
      <c r="G41">
        <v>22.358000000000001</v>
      </c>
      <c r="H41">
        <v>11.051</v>
      </c>
      <c r="I41">
        <v>13.699</v>
      </c>
      <c r="J41">
        <v>23.748000000000001</v>
      </c>
      <c r="K41">
        <v>17.166</v>
      </c>
      <c r="L41">
        <v>9.8160000000000007</v>
      </c>
    </row>
    <row r="42" spans="1:12">
      <c r="A42" t="s">
        <v>202</v>
      </c>
      <c r="B42">
        <v>12.27</v>
      </c>
      <c r="C42">
        <v>13.071999999999999</v>
      </c>
      <c r="D42">
        <v>14.065</v>
      </c>
      <c r="E42">
        <v>13.423</v>
      </c>
      <c r="F42">
        <v>12.547000000000001</v>
      </c>
      <c r="G42">
        <v>13.193</v>
      </c>
      <c r="H42">
        <v>14.205</v>
      </c>
      <c r="I42">
        <v>13.736000000000001</v>
      </c>
      <c r="J42">
        <v>12.315</v>
      </c>
      <c r="K42">
        <v>11.351000000000001</v>
      </c>
      <c r="L42">
        <v>10.331</v>
      </c>
    </row>
    <row r="43" spans="1:12">
      <c r="A43" t="s">
        <v>203</v>
      </c>
      <c r="C43">
        <v>8.9489999999999998</v>
      </c>
      <c r="D43">
        <v>6.5449999999999999</v>
      </c>
      <c r="E43">
        <v>2.145</v>
      </c>
      <c r="F43">
        <v>1.9379999999999999</v>
      </c>
      <c r="G43">
        <v>2.2949999999999999</v>
      </c>
      <c r="H43">
        <v>2.8109999999999999</v>
      </c>
      <c r="I43">
        <v>2.7589999999999999</v>
      </c>
      <c r="J43">
        <v>5.2610000000000001</v>
      </c>
      <c r="K43">
        <v>1.641</v>
      </c>
    </row>
    <row r="44" spans="1:12">
      <c r="A44" t="s">
        <v>204</v>
      </c>
      <c r="B44">
        <v>2.2930000000000001</v>
      </c>
      <c r="C44">
        <v>3.871</v>
      </c>
      <c r="D44">
        <v>4.0229999999999997</v>
      </c>
      <c r="E44">
        <v>4.2350000000000003</v>
      </c>
      <c r="F44">
        <v>3.774</v>
      </c>
      <c r="G44">
        <v>4.1900000000000004</v>
      </c>
      <c r="H44">
        <v>4.9180000000000001</v>
      </c>
      <c r="I44">
        <v>4.2450000000000001</v>
      </c>
      <c r="J44">
        <v>4.2549999999999999</v>
      </c>
      <c r="K44">
        <v>4.8390000000000004</v>
      </c>
      <c r="L44">
        <v>2.944</v>
      </c>
    </row>
    <row r="45" spans="1:12">
      <c r="A45" t="s">
        <v>205</v>
      </c>
      <c r="B45">
        <v>1.6</v>
      </c>
      <c r="C45">
        <v>2.5150000000000001</v>
      </c>
      <c r="D45">
        <v>2.5139999999999998</v>
      </c>
      <c r="E45">
        <v>2.9830000000000001</v>
      </c>
      <c r="F45">
        <v>3.1160000000000001</v>
      </c>
      <c r="G45">
        <v>3.5649999999999999</v>
      </c>
      <c r="H45">
        <v>3.5</v>
      </c>
      <c r="I45">
        <v>3.331</v>
      </c>
      <c r="J45">
        <v>3.14</v>
      </c>
      <c r="K45">
        <v>4.3840000000000003</v>
      </c>
      <c r="L45">
        <v>3.1070000000000002</v>
      </c>
    </row>
    <row r="46" spans="1:12">
      <c r="A46" t="s">
        <v>206</v>
      </c>
      <c r="B46">
        <v>2.5459999999999998</v>
      </c>
      <c r="C46">
        <v>3.8559999999999999</v>
      </c>
      <c r="D46">
        <v>4.024</v>
      </c>
      <c r="E46">
        <v>4.4539999999999997</v>
      </c>
      <c r="F46">
        <v>4.2939999999999996</v>
      </c>
      <c r="G46">
        <v>4.6230000000000002</v>
      </c>
      <c r="H46">
        <v>6.8769999999999998</v>
      </c>
      <c r="I46">
        <v>6.3659999999999997</v>
      </c>
      <c r="J46">
        <v>6.1449999999999996</v>
      </c>
      <c r="K46">
        <v>4.1900000000000004</v>
      </c>
      <c r="L46">
        <v>2.8620000000000001</v>
      </c>
    </row>
    <row r="47" spans="1:12">
      <c r="A47" t="s">
        <v>207</v>
      </c>
      <c r="B47">
        <v>9.49</v>
      </c>
      <c r="C47">
        <v>8.4499999999999993</v>
      </c>
      <c r="D47">
        <v>10.43</v>
      </c>
      <c r="E47">
        <v>14.202</v>
      </c>
      <c r="F47">
        <v>14.831</v>
      </c>
      <c r="G47">
        <v>12.243</v>
      </c>
      <c r="H47">
        <v>25.385000000000002</v>
      </c>
      <c r="I47">
        <v>13.964</v>
      </c>
      <c r="J47">
        <v>19.3</v>
      </c>
      <c r="K47">
        <v>11.06</v>
      </c>
      <c r="L47">
        <v>6.9989999999999997</v>
      </c>
    </row>
    <row r="48" spans="1:12" ht="16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</row>
    <row r="49" spans="1:12" ht="16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861F-60BE-074E-A242-30A32F123EC2}">
  <dimension ref="B3:E29"/>
  <sheetViews>
    <sheetView workbookViewId="0">
      <selection activeCell="H35" sqref="H35"/>
    </sheetView>
  </sheetViews>
  <sheetFormatPr baseColWidth="10" defaultRowHeight="13"/>
  <cols>
    <col min="2" max="2" width="10.83203125" style="58"/>
    <col min="3" max="3" width="22" customWidth="1"/>
    <col min="4" max="4" width="30.5" customWidth="1"/>
    <col min="5" max="5" width="21.6640625" customWidth="1"/>
  </cols>
  <sheetData>
    <row r="3" spans="2:5" ht="16">
      <c r="B3" s="94" t="s">
        <v>117</v>
      </c>
      <c r="C3" s="94" t="s">
        <v>220</v>
      </c>
      <c r="D3" s="94" t="s">
        <v>221</v>
      </c>
      <c r="E3" s="94" t="s">
        <v>222</v>
      </c>
    </row>
    <row r="4" spans="2:5" ht="16">
      <c r="B4" s="97">
        <v>2014</v>
      </c>
      <c r="C4" s="97">
        <v>236.73599999999999</v>
      </c>
      <c r="D4" s="98">
        <v>1.6E-2</v>
      </c>
      <c r="E4" s="102">
        <v>4.2299999999999997E-2</v>
      </c>
    </row>
    <row r="5" spans="2:5" ht="16">
      <c r="B5" s="97">
        <v>2015</v>
      </c>
      <c r="C5" s="97">
        <v>237.017</v>
      </c>
      <c r="D5" s="98">
        <v>1E-3</v>
      </c>
      <c r="E5" s="102">
        <v>-5.7299999999999997E-2</v>
      </c>
    </row>
    <row r="6" spans="2:5" ht="16">
      <c r="B6" s="97">
        <v>2016</v>
      </c>
      <c r="C6" s="97">
        <v>240.00700000000001</v>
      </c>
      <c r="D6" s="98">
        <v>1.2999999999999999E-2</v>
      </c>
      <c r="E6" s="102">
        <v>2.5899999999999999E-2</v>
      </c>
    </row>
    <row r="7" spans="2:5" ht="16">
      <c r="B7" s="97">
        <v>2017</v>
      </c>
      <c r="C7" s="97">
        <v>245.12</v>
      </c>
      <c r="D7" s="98">
        <v>2.1000000000000001E-2</v>
      </c>
      <c r="E7" s="102">
        <v>6.3399999999999998E-2</v>
      </c>
    </row>
    <row r="8" spans="2:5" ht="16">
      <c r="B8" s="97">
        <v>2018</v>
      </c>
      <c r="C8" s="97">
        <v>251.107</v>
      </c>
      <c r="D8" s="98">
        <v>2.4E-2</v>
      </c>
      <c r="E8" s="102">
        <v>6.7100000000000007E-2</v>
      </c>
    </row>
    <row r="9" spans="2:5" ht="16">
      <c r="B9" s="97">
        <v>2019</v>
      </c>
      <c r="C9" s="97">
        <v>255.65700000000001</v>
      </c>
      <c r="D9" s="98">
        <v>1.7999999999999999E-2</v>
      </c>
      <c r="E9" s="102">
        <v>5.8999999999999999E-3</v>
      </c>
    </row>
    <row r="10" spans="2:5" ht="16">
      <c r="B10" s="97">
        <v>2020</v>
      </c>
      <c r="C10" s="97">
        <v>258.81099999999998</v>
      </c>
      <c r="D10" s="98">
        <v>1.2E-2</v>
      </c>
      <c r="E10" s="102">
        <v>6.4000000000000003E-3</v>
      </c>
    </row>
    <row r="11" spans="2:5" ht="16">
      <c r="B11" s="97">
        <v>2021</v>
      </c>
      <c r="C11" s="97">
        <v>270.97000000000003</v>
      </c>
      <c r="D11" s="98">
        <v>4.7E-2</v>
      </c>
      <c r="E11" s="102">
        <v>0.13550000000000001</v>
      </c>
    </row>
    <row r="12" spans="2:5" ht="16">
      <c r="B12" s="97">
        <v>2022</v>
      </c>
      <c r="C12" s="97">
        <v>292.65499999999997</v>
      </c>
      <c r="D12" s="98">
        <v>0.08</v>
      </c>
      <c r="E12" s="102">
        <v>1.2500000000000001E-2</v>
      </c>
    </row>
    <row r="13" spans="2:5">
      <c r="D13" s="31">
        <f>AVERAGE(D4:D12)</f>
        <v>2.5777777777777781E-2</v>
      </c>
      <c r="E13" s="31">
        <f>AVERAGE(E4:E12)</f>
        <v>3.3522222222222224E-2</v>
      </c>
    </row>
    <row r="14" spans="2:5" ht="16">
      <c r="B14" s="95">
        <v>2023</v>
      </c>
      <c r="C14" s="95"/>
      <c r="D14" s="96">
        <v>4.1000000000000002E-2</v>
      </c>
      <c r="E14" s="9">
        <v>6.5000000000000002E-2</v>
      </c>
    </row>
    <row r="15" spans="2:5" ht="16">
      <c r="B15" s="99">
        <v>2024</v>
      </c>
      <c r="D15" s="9">
        <v>2.3E-2</v>
      </c>
    </row>
    <row r="16" spans="2:5">
      <c r="B16" s="58">
        <f>1+B15</f>
        <v>2025</v>
      </c>
      <c r="D16" s="44" t="s">
        <v>223</v>
      </c>
    </row>
    <row r="17" spans="2:5">
      <c r="B17" s="58">
        <f t="shared" ref="B17:B23" si="0">1+B16</f>
        <v>2026</v>
      </c>
      <c r="D17" s="10">
        <v>0.02</v>
      </c>
    </row>
    <row r="18" spans="2:5">
      <c r="B18" s="58">
        <f t="shared" si="0"/>
        <v>2027</v>
      </c>
      <c r="D18" s="10">
        <v>0.02</v>
      </c>
    </row>
    <row r="19" spans="2:5">
      <c r="B19" s="58">
        <f t="shared" si="0"/>
        <v>2028</v>
      </c>
      <c r="D19" s="9">
        <v>2.1000000000000001E-2</v>
      </c>
    </row>
    <row r="20" spans="2:5">
      <c r="B20" s="58">
        <f t="shared" si="0"/>
        <v>2029</v>
      </c>
    </row>
    <row r="21" spans="2:5">
      <c r="B21" s="58">
        <f t="shared" si="0"/>
        <v>2030</v>
      </c>
    </row>
    <row r="22" spans="2:5">
      <c r="B22" s="58">
        <f t="shared" si="0"/>
        <v>2031</v>
      </c>
    </row>
    <row r="23" spans="2:5">
      <c r="B23" s="58">
        <f t="shared" si="0"/>
        <v>2032</v>
      </c>
    </row>
    <row r="29" spans="2:5" ht="16">
      <c r="B29" s="100">
        <v>2023</v>
      </c>
      <c r="C29" s="100">
        <v>304.702</v>
      </c>
      <c r="D29" s="101">
        <v>4.1000000000000002E-2</v>
      </c>
      <c r="E29" s="102">
        <v>6.5000000000000002E-2</v>
      </c>
    </row>
  </sheetData>
  <sortState xmlns:xlrd2="http://schemas.microsoft.com/office/spreadsheetml/2017/richdata2" ref="B4:E13">
    <sortCondition ref="B4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FED9-2C4F-4CA1-AF92-F0C62A042DF8}">
  <dimension ref="A1:M46"/>
  <sheetViews>
    <sheetView topLeftCell="A41" workbookViewId="0">
      <selection activeCell="L62" sqref="L62"/>
    </sheetView>
  </sheetViews>
  <sheetFormatPr baseColWidth="10" defaultColWidth="8.83203125" defaultRowHeight="13"/>
  <cols>
    <col min="1" max="1" width="25.83203125" customWidth="1"/>
  </cols>
  <sheetData>
    <row r="1" spans="1:13" s="17" customFormat="1"/>
    <row r="2" spans="1:13" s="17" customFormat="1"/>
    <row r="3" spans="1:13" s="17" customFormat="1"/>
    <row r="4" spans="1:13" s="17" customFormat="1">
      <c r="A4" s="18" t="s">
        <v>107</v>
      </c>
    </row>
    <row r="5" spans="1:13" s="17" customFormat="1" ht="20">
      <c r="A5" s="19" t="s">
        <v>108</v>
      </c>
    </row>
    <row r="6" spans="1:13" s="17" customFormat="1"/>
    <row r="7" spans="1:13">
      <c r="L7" s="26"/>
    </row>
    <row r="8" spans="1:13">
      <c r="A8" s="8" t="s">
        <v>80</v>
      </c>
      <c r="B8" s="22">
        <v>2013</v>
      </c>
      <c r="C8" s="22">
        <v>2014</v>
      </c>
      <c r="D8" s="22">
        <f>C8+1</f>
        <v>2015</v>
      </c>
      <c r="E8" s="22">
        <f t="shared" ref="E8:K8" si="0">D8+1</f>
        <v>2016</v>
      </c>
      <c r="F8" s="22">
        <f t="shared" si="0"/>
        <v>2017</v>
      </c>
      <c r="G8" s="22">
        <f t="shared" si="0"/>
        <v>2018</v>
      </c>
      <c r="H8" s="22">
        <f t="shared" si="0"/>
        <v>2019</v>
      </c>
      <c r="I8" s="22">
        <f t="shared" si="0"/>
        <v>2020</v>
      </c>
      <c r="J8" s="22">
        <f t="shared" si="0"/>
        <v>2021</v>
      </c>
      <c r="K8" s="22">
        <f t="shared" si="0"/>
        <v>2022</v>
      </c>
      <c r="L8" s="27" t="s">
        <v>112</v>
      </c>
    </row>
    <row r="9" spans="1:13">
      <c r="A9" s="3" t="s">
        <v>15</v>
      </c>
      <c r="B9" s="10">
        <f>'Company_Income statement'!B18/'Company_Income statement'!B$19</f>
        <v>1</v>
      </c>
      <c r="C9" s="10">
        <f>'Company_Income statement'!C18/'Company_Income statement'!C$19</f>
        <v>1</v>
      </c>
      <c r="D9" s="10">
        <f>'Company_Income statement'!D18/'Company_Income statement'!D$19</f>
        <v>1</v>
      </c>
      <c r="E9" s="10">
        <f>'Company_Income statement'!E18/'Company_Income statement'!E$19</f>
        <v>1</v>
      </c>
      <c r="F9" s="10">
        <f>'Company_Income statement'!F18/'Company_Income statement'!F$19</f>
        <v>1</v>
      </c>
      <c r="G9" s="10">
        <f>'Company_Income statement'!G18/'Company_Income statement'!G$19</f>
        <v>1</v>
      </c>
      <c r="H9" s="10">
        <f>'Company_Income statement'!H18/'Company_Income statement'!H$19</f>
        <v>1</v>
      </c>
      <c r="I9" s="10">
        <f>'Company_Income statement'!I18/'Company_Income statement'!I$19</f>
        <v>1</v>
      </c>
      <c r="J9" s="10">
        <f>'Company_Income statement'!J18/'Company_Income statement'!J$19</f>
        <v>1</v>
      </c>
      <c r="K9" s="10">
        <f>'Company_Income statement'!K18/'Company_Income statement'!K$19</f>
        <v>1</v>
      </c>
      <c r="L9" s="10">
        <f>AVERAGE(B9:K9)</f>
        <v>1</v>
      </c>
      <c r="M9" s="10">
        <f>AVERAGE(F9:K9)</f>
        <v>1</v>
      </c>
    </row>
    <row r="10" spans="1:13">
      <c r="A10" s="3" t="s">
        <v>16</v>
      </c>
      <c r="B10" s="10">
        <f>'Company_Income statement'!B19/'Company_Income statement'!B$19</f>
        <v>1</v>
      </c>
      <c r="C10" s="10">
        <f>'Company_Income statement'!C19/'Company_Income statement'!C$19</f>
        <v>1</v>
      </c>
      <c r="D10" s="10">
        <f>'Company_Income statement'!D19/'Company_Income statement'!D$19</f>
        <v>1</v>
      </c>
      <c r="E10" s="10">
        <f>'Company_Income statement'!E19/'Company_Income statement'!E$19</f>
        <v>1</v>
      </c>
      <c r="F10" s="10">
        <f>'Company_Income statement'!F19/'Company_Income statement'!F$19</f>
        <v>1</v>
      </c>
      <c r="G10" s="10">
        <f>'Company_Income statement'!G19/'Company_Income statement'!G$19</f>
        <v>1</v>
      </c>
      <c r="H10" s="10">
        <f>'Company_Income statement'!H19/'Company_Income statement'!H$19</f>
        <v>1</v>
      </c>
      <c r="I10" s="10">
        <f>'Company_Income statement'!I19/'Company_Income statement'!I$19</f>
        <v>1</v>
      </c>
      <c r="J10" s="10">
        <f>'Company_Income statement'!J19/'Company_Income statement'!J$19</f>
        <v>1</v>
      </c>
      <c r="K10" s="10">
        <f>'Company_Income statement'!K19/'Company_Income statement'!K$19</f>
        <v>1</v>
      </c>
      <c r="L10" s="10">
        <f t="shared" ref="L10:L26" si="1">AVERAGE(B10:K10)</f>
        <v>1</v>
      </c>
    </row>
    <row r="11" spans="1:13" s="22" customFormat="1">
      <c r="A11" s="21" t="s">
        <v>17</v>
      </c>
      <c r="B11" s="36">
        <f>'Company_Income statement'!B20/'Company_Income statement'!B$19</f>
        <v>0.31329930446488669</v>
      </c>
      <c r="C11" s="36">
        <f>'Company_Income statement'!C20/'Company_Income statement'!C$19</f>
        <v>0.30600960568268959</v>
      </c>
      <c r="D11" s="36">
        <f>'Company_Income statement'!D20/'Company_Income statement'!D$19</f>
        <v>0.30733224876559068</v>
      </c>
      <c r="E11" s="36">
        <f>'Company_Income statement'!E20/'Company_Income statement'!E$19</f>
        <v>0.30164139657810546</v>
      </c>
      <c r="F11" s="36">
        <f>'Company_Income statement'!F20/'Company_Income statement'!F$19</f>
        <v>0.33164159581425767</v>
      </c>
      <c r="G11" s="36">
        <f>'Company_Income statement'!G20/'Company_Income statement'!G$19</f>
        <v>0.33207487037422928</v>
      </c>
      <c r="H11" s="36">
        <f>'Company_Income statement'!H20/'Company_Income statement'!H$19</f>
        <v>0.33580716313871728</v>
      </c>
      <c r="I11" s="36">
        <f>'Company_Income statement'!I20/'Company_Income statement'!I$19</f>
        <v>0.34421921921921922</v>
      </c>
      <c r="J11" s="36">
        <f>'Company_Income statement'!J20/'Company_Income statement'!J$19</f>
        <v>0.31836843508397761</v>
      </c>
      <c r="K11" s="36">
        <f>'Company_Income statement'!K20/'Company_Income statement'!K$19</f>
        <v>0.32744910103957109</v>
      </c>
      <c r="L11" s="36">
        <f t="shared" si="1"/>
        <v>0.32178429401612446</v>
      </c>
      <c r="M11" s="36">
        <f>AVERAGE(B11:L11)</f>
        <v>0.32178429401612446</v>
      </c>
    </row>
    <row r="12" spans="1:13">
      <c r="A12" s="3" t="s">
        <v>18</v>
      </c>
      <c r="B12" s="10">
        <f>'Company_Income statement'!B21/'Company_Income statement'!B$19</f>
        <v>0.68670069553511326</v>
      </c>
      <c r="C12" s="10">
        <f>'Company_Income statement'!C21/'Company_Income statement'!C$19</f>
        <v>0.69399039431731036</v>
      </c>
      <c r="D12" s="10">
        <f>'Company_Income statement'!D21/'Company_Income statement'!D$19</f>
        <v>0.69266775123440938</v>
      </c>
      <c r="E12" s="10">
        <f>'Company_Income statement'!E21/'Company_Income statement'!E$19</f>
        <v>0.6983586034218946</v>
      </c>
      <c r="F12" s="10">
        <f>'Company_Income statement'!F21/'Company_Income statement'!F$19</f>
        <v>0.66835840418574233</v>
      </c>
      <c r="G12" s="10">
        <f>'Company_Income statement'!G21/'Company_Income statement'!G$19</f>
        <v>0.66792512962577066</v>
      </c>
      <c r="H12" s="10">
        <f>'Company_Income statement'!H21/'Company_Income statement'!H$19</f>
        <v>0.66419283686128272</v>
      </c>
      <c r="I12" s="10">
        <f>'Company_Income statement'!I21/'Company_Income statement'!I$19</f>
        <v>0.65578078078078073</v>
      </c>
      <c r="J12" s="10">
        <f>'Company_Income statement'!J21/'Company_Income statement'!J$19</f>
        <v>0.68163156491602239</v>
      </c>
      <c r="K12" s="10">
        <f>'Company_Income statement'!K21/'Company_Income statement'!K$19</f>
        <v>0.67255089896042886</v>
      </c>
      <c r="L12" s="10">
        <f t="shared" si="1"/>
        <v>0.67821570598387548</v>
      </c>
    </row>
    <row r="13" spans="1:13" s="22" customFormat="1">
      <c r="A13" s="21" t="s">
        <v>84</v>
      </c>
      <c r="B13" s="36">
        <f>'Company_Income statement'!B22/'Company_Income statement'!B$19</f>
        <v>0.30611958716625531</v>
      </c>
      <c r="C13" s="36">
        <f>'Company_Income statement'!C22/'Company_Income statement'!C$19</f>
        <v>0.29535456269927757</v>
      </c>
      <c r="D13" s="36">
        <f>'Company_Income statement'!D22/'Company_Income statement'!D$19</f>
        <v>0.30258012957730401</v>
      </c>
      <c r="E13" s="36">
        <f>'Company_Income statement'!E22/'Company_Income statement'!E$19</f>
        <v>0.2774377521212964</v>
      </c>
      <c r="F13" s="36">
        <f>'Company_Income statement'!F22/'Company_Income statement'!F$19</f>
        <v>0.28018312622629171</v>
      </c>
      <c r="G13" s="36">
        <f>'Company_Income statement'!G22/'Company_Income statement'!G$19</f>
        <v>0.27628982238511418</v>
      </c>
      <c r="H13" s="36">
        <f>'Company_Income statement'!H22/'Company_Income statement'!H$19</f>
        <v>0.27026895282662472</v>
      </c>
      <c r="I13" s="36">
        <f>'Company_Income statement'!I22/'Company_Income statement'!I$19</f>
        <v>0.26741257386418676</v>
      </c>
      <c r="J13" s="36">
        <f>'Company_Income statement'!J22/'Company_Income statement'!J$19</f>
        <v>0.26295921087709945</v>
      </c>
      <c r="K13" s="36">
        <f>'Company_Income statement'!K22/'Company_Income statement'!K$19</f>
        <v>0.26084071495528899</v>
      </c>
      <c r="L13" s="36">
        <f t="shared" si="1"/>
        <v>0.27994464326987389</v>
      </c>
    </row>
    <row r="14" spans="1:13" s="22" customFormat="1">
      <c r="A14" s="21" t="s">
        <v>20</v>
      </c>
      <c r="B14" s="36">
        <f>'Company_Income statement'!B23/'Company_Income statement'!B$19</f>
        <v>0.1228825443123177</v>
      </c>
      <c r="C14" s="36">
        <f>'Company_Income statement'!C23/'Company_Income statement'!C$19</f>
        <v>0.11666733933352168</v>
      </c>
      <c r="D14" s="36">
        <f>'Company_Income statement'!D23/'Company_Income statement'!D$19</f>
        <v>0.13228872334960184</v>
      </c>
      <c r="E14" s="36">
        <f>'Company_Income statement'!E23/'Company_Income statement'!E$19</f>
        <v>0.12691612185283072</v>
      </c>
      <c r="F14" s="36">
        <f>'Company_Income statement'!F23/'Company_Income statement'!F$19</f>
        <v>0.14338783518639633</v>
      </c>
      <c r="G14" s="36">
        <f>'Company_Income statement'!G23/'Company_Income statement'!G$19</f>
        <v>0.14587955528860888</v>
      </c>
      <c r="H14" s="36">
        <f>'Company_Income statement'!H23/'Company_Income statement'!H$19</f>
        <v>0.14922190131490756</v>
      </c>
      <c r="I14" s="36">
        <f>'Company_Income statement'!I23/'Company_Income statement'!I$19</f>
        <v>0.14942361716555264</v>
      </c>
      <c r="J14" s="36">
        <f>'Company_Income statement'!J23/'Company_Income statement'!J$19</f>
        <v>0.16650493201812849</v>
      </c>
      <c r="K14" s="36">
        <f>'Company_Income statement'!K23/'Company_Income statement'!K$19</f>
        <v>0.16205512781353024</v>
      </c>
      <c r="L14" s="36">
        <f t="shared" si="1"/>
        <v>0.14152276976353959</v>
      </c>
    </row>
    <row r="15" spans="1:13">
      <c r="A15" s="12" t="s">
        <v>83</v>
      </c>
      <c r="B15" s="11" t="s">
        <v>81</v>
      </c>
      <c r="C15" s="11" t="s">
        <v>81</v>
      </c>
      <c r="D15" s="10">
        <f>'Company_Income statement'!D24/'Company_Income statement'!D$19</f>
        <v>7.2637497502640062E-3</v>
      </c>
      <c r="E15" s="10">
        <f>'Company_Income statement'!E24/'Company_Income statement'!E$19</f>
        <v>6.8298789817777157E-3</v>
      </c>
      <c r="F15" s="10">
        <f>'Company_Income statement'!F24/'Company_Income statement'!F$19</f>
        <v>4.0418574231523875E-3</v>
      </c>
      <c r="G15" s="10">
        <f>'Company_Income statement'!G24/'Company_Income statement'!G$19</f>
        <v>3.0766967798874739E-3</v>
      </c>
      <c r="H15" s="10">
        <f>'Company_Income statement'!H24/'Company_Income statement'!H$19</f>
        <v>3.2415700898134271E-3</v>
      </c>
      <c r="I15" s="10">
        <f>'Company_Income statement'!I24/'Company_Income statement'!I$19</f>
        <v>2.9908941199263779E-3</v>
      </c>
      <c r="J15" s="10">
        <f>'Company_Income statement'!J24/'Company_Income statement'!J$19</f>
        <v>2.6872833910957078E-3</v>
      </c>
      <c r="K15" s="10">
        <f>'Company_Income statement'!K24/'Company_Income statement'!K$19</f>
        <v>3.3809759539934485E-3</v>
      </c>
      <c r="L15" s="10">
        <f t="shared" si="1"/>
        <v>4.1891133112388181E-3</v>
      </c>
    </row>
    <row r="16" spans="1:13">
      <c r="A16" s="3" t="s">
        <v>23</v>
      </c>
      <c r="B16" s="10">
        <f>'Company_Income statement'!B25/'Company_Income statement'!B$19</f>
        <v>0</v>
      </c>
      <c r="C16" s="10">
        <f>'Company_Income statement'!C25/'Company_Income statement'!C$19</f>
        <v>0</v>
      </c>
      <c r="D16" s="10">
        <f>'Company_Income statement'!D25/'Company_Income statement'!D$19</f>
        <v>0</v>
      </c>
      <c r="E16" s="10">
        <f>'Company_Income statement'!E25/'Company_Income statement'!E$19</f>
        <v>0</v>
      </c>
      <c r="F16" s="10">
        <f>'Company_Income statement'!F25/'Company_Income statement'!F$19</f>
        <v>0</v>
      </c>
      <c r="G16" s="10">
        <f>'Company_Income statement'!G25/'Company_Income statement'!G$19</f>
        <v>0</v>
      </c>
      <c r="H16" s="10">
        <f>'Company_Income statement'!H25/'Company_Income statement'!H$19</f>
        <v>0</v>
      </c>
      <c r="I16" s="10">
        <f>'Company_Income statement'!I25/'Company_Income statement'!I$19</f>
        <v>0</v>
      </c>
      <c r="J16" s="10">
        <f>'Company_Income statement'!J25/'Company_Income statement'!J$19</f>
        <v>0</v>
      </c>
      <c r="K16" s="10">
        <f>'Company_Income statement'!K25/'Company_Income statement'!K$19</f>
        <v>0</v>
      </c>
      <c r="L16" s="10">
        <f t="shared" si="1"/>
        <v>0</v>
      </c>
    </row>
    <row r="17" spans="1:12">
      <c r="A17" s="3" t="s">
        <v>24</v>
      </c>
      <c r="B17" s="10">
        <f>'Company_Income statement'!B26/'Company_Income statement'!B$19</f>
        <v>0.42900213147857302</v>
      </c>
      <c r="C17" s="10">
        <f>'Company_Income statement'!C26/'Company_Income statement'!C$19</f>
        <v>0.41202190203279926</v>
      </c>
      <c r="D17" s="10">
        <f>'Company_Income statement'!D26/'Company_Income statement'!D$19</f>
        <v>0.44213260267716986</v>
      </c>
      <c r="E17" s="10">
        <f>'Company_Income statement'!E26/'Company_Income statement'!E$19</f>
        <v>0.41118375295590487</v>
      </c>
      <c r="F17" s="10">
        <f>'Company_Income statement'!F26/'Company_Income statement'!F$19</f>
        <v>0.4276128188358404</v>
      </c>
      <c r="G17" s="10">
        <f>'Company_Income statement'!G26/'Company_Income statement'!G$19</f>
        <v>0.42524607445361051</v>
      </c>
      <c r="H17" s="10">
        <f>'Company_Income statement'!H26/'Company_Income statement'!H$19</f>
        <v>0.42273242423134572</v>
      </c>
      <c r="I17" s="10">
        <f>'Company_Income statement'!I26/'Company_Income statement'!I$19</f>
        <v>0.41982708514966577</v>
      </c>
      <c r="J17" s="10">
        <f>'Company_Income statement'!J26/'Company_Income statement'!J$19</f>
        <v>0.43215142628632364</v>
      </c>
      <c r="K17" s="10">
        <f>'Company_Income statement'!K26/'Company_Income statement'!K$19</f>
        <v>0.42627681872281264</v>
      </c>
      <c r="L17" s="10">
        <f t="shared" si="1"/>
        <v>0.4248187036824046</v>
      </c>
    </row>
    <row r="18" spans="1:12">
      <c r="A18" s="3" t="s">
        <v>25</v>
      </c>
      <c r="B18" s="10">
        <f>'Company_Income statement'!B27/'Company_Income statement'!B$19</f>
        <v>0.25769856405654029</v>
      </c>
      <c r="C18" s="10">
        <f>'Company_Income statement'!C27/'Company_Income statement'!C$19</f>
        <v>0.28196849228451115</v>
      </c>
      <c r="D18" s="10">
        <f>'Company_Income statement'!D27/'Company_Income statement'!D$19</f>
        <v>0.25053514855723946</v>
      </c>
      <c r="E18" s="10">
        <f>'Company_Income statement'!E27/'Company_Income statement'!E$19</f>
        <v>0.28717485046598973</v>
      </c>
      <c r="F18" s="10">
        <f>'Company_Income statement'!F27/'Company_Income statement'!F$19</f>
        <v>0.2407455853499019</v>
      </c>
      <c r="G18" s="10">
        <f>'Company_Income statement'!G27/'Company_Income statement'!G$19</f>
        <v>0.24267905517216018</v>
      </c>
      <c r="H18" s="10">
        <f>'Company_Income statement'!H27/'Company_Income statement'!H$19</f>
        <v>0.241460412629937</v>
      </c>
      <c r="I18" s="10">
        <f>'Company_Income statement'!I27/'Company_Income statement'!I$19</f>
        <v>0.23595369563111498</v>
      </c>
      <c r="J18" s="10">
        <f>'Company_Income statement'!J27/'Company_Income statement'!J$19</f>
        <v>0.24948013862969876</v>
      </c>
      <c r="K18" s="10">
        <f>'Company_Income statement'!K27/'Company_Income statement'!K$19</f>
        <v>0.24627408023761627</v>
      </c>
      <c r="L18" s="10">
        <f t="shared" si="1"/>
        <v>0.25339700230147094</v>
      </c>
    </row>
    <row r="19" spans="1:12">
      <c r="A19" s="3" t="s">
        <v>26</v>
      </c>
      <c r="B19" s="10">
        <f>'Company_Income statement'!B28/'Company_Income statement'!B$19</f>
        <v>-5.72133722234687E-3</v>
      </c>
      <c r="C19" s="10">
        <f>'Company_Income statement'!C28/'Company_Income statement'!C$19</f>
        <v>-6.2692550887247581E-3</v>
      </c>
      <c r="D19" s="10">
        <f>'Company_Income statement'!D28/'Company_Income statement'!D$19</f>
        <v>-6.050746353854497E-3</v>
      </c>
      <c r="E19" s="10">
        <f>'Company_Income statement'!E28/'Company_Income statement'!E$19</f>
        <v>-4.9798302962859925E-3</v>
      </c>
      <c r="F19" s="10">
        <f>'Company_Income statement'!F28/'Company_Income statement'!F$19</f>
        <v>-7.1811641595814256E-3</v>
      </c>
      <c r="G19" s="10">
        <f>'Company_Income statement'!G28/'Company_Income statement'!G$19</f>
        <v>-4.8295559014966717E-3</v>
      </c>
      <c r="H19" s="10">
        <f>'Company_Income statement'!H28/'Company_Income statement'!H$19</f>
        <v>4.7526779512302122E-4</v>
      </c>
      <c r="I19" s="10">
        <f>'Company_Income statement'!I28/'Company_Income statement'!I$19</f>
        <v>-1.089799476896251E-3</v>
      </c>
      <c r="J19" s="10">
        <f>'Company_Income statement'!J28/'Company_Income statement'!J$19</f>
        <v>-1.3862969874700081E-3</v>
      </c>
      <c r="K19" s="10">
        <f>'Company_Income statement'!K28/'Company_Income statement'!K$19</f>
        <v>2.2539839693289658E-3</v>
      </c>
      <c r="L19" s="10">
        <f t="shared" si="1"/>
        <v>-3.4778733722204492E-3</v>
      </c>
    </row>
    <row r="20" spans="1:12">
      <c r="A20" s="3" t="s">
        <v>27</v>
      </c>
      <c r="B20" s="10">
        <f>'Company_Income statement'!B29/'Company_Income statement'!B$19</f>
        <v>-3.502916760152569E-2</v>
      </c>
      <c r="C20" s="10">
        <f>'Company_Income statement'!C29/'Company_Income statement'!C$19</f>
        <v>9.4173359701874048E-4</v>
      </c>
      <c r="D20" s="10">
        <f>'Company_Income statement'!D29/'Company_Income statement'!D$19</f>
        <v>2.9454576590461513E-2</v>
      </c>
      <c r="E20" s="10">
        <f>'Company_Income statement'!E29/'Company_Income statement'!E$19</f>
        <v>-6.732507998330783E-3</v>
      </c>
      <c r="F20" s="10">
        <f>'Company_Income statement'!F29/'Company_Income statement'!F$19</f>
        <v>-2.393721386527142E-3</v>
      </c>
      <c r="G20" s="10">
        <f>'Company_Income statement'!G29/'Company_Income statement'!G$19</f>
        <v>-1.722214731371275E-2</v>
      </c>
      <c r="H20" s="10">
        <f>'Company_Income statement'!H29/'Company_Income statement'!H$19</f>
        <v>-3.077054314578535E-2</v>
      </c>
      <c r="I20" s="10">
        <f>'Company_Income statement'!I29/'Company_Income statement'!I$19</f>
        <v>-3.5103652039135909E-2</v>
      </c>
      <c r="J20" s="10">
        <f>'Company_Income statement'!J29/'Company_Income statement'!J$19</f>
        <v>-5.214609437483338E-3</v>
      </c>
      <c r="K20" s="10">
        <f>'Company_Income statement'!K29/'Company_Income statement'!K$19</f>
        <v>-1.9706560778572406E-2</v>
      </c>
      <c r="L20" s="10">
        <f t="shared" si="1"/>
        <v>-1.2177659951359313E-2</v>
      </c>
    </row>
    <row r="21" spans="1:12">
      <c r="A21" s="3" t="s">
        <v>28</v>
      </c>
      <c r="B21" s="10">
        <f>'Company_Income statement'!B30/'Company_Income statement'!B$19</f>
        <v>-4.075050482387256E-2</v>
      </c>
      <c r="C21" s="10">
        <f>'Company_Income statement'!C30/'Company_Income statement'!C$19</f>
        <v>-5.3275214917060179E-3</v>
      </c>
      <c r="D21" s="10">
        <f>'Company_Income statement'!D30/'Company_Income statement'!D$19</f>
        <v>2.3403830236607016E-2</v>
      </c>
      <c r="E21" s="10">
        <f>'Company_Income statement'!E30/'Company_Income statement'!E$19</f>
        <v>-1.1712338294616776E-2</v>
      </c>
      <c r="F21" s="10">
        <f>'Company_Income statement'!F30/'Company_Income statement'!F$19</f>
        <v>-9.5748855461085681E-3</v>
      </c>
      <c r="G21" s="10">
        <f>'Company_Income statement'!G30/'Company_Income statement'!G$19</f>
        <v>-2.2051703215209422E-2</v>
      </c>
      <c r="H21" s="10">
        <f>'Company_Income statement'!H30/'Company_Income statement'!H$19</f>
        <v>-3.0295275350662329E-2</v>
      </c>
      <c r="I21" s="10">
        <f>'Company_Income statement'!I30/'Company_Income statement'!I$19</f>
        <v>-3.6193451516032163E-2</v>
      </c>
      <c r="J21" s="10">
        <f>'Company_Income statement'!J30/'Company_Income statement'!J$19</f>
        <v>-6.6009064249533461E-3</v>
      </c>
      <c r="K21" s="10">
        <f>'Company_Income statement'!K30/'Company_Income statement'!K$19</f>
        <v>-1.7452576809243441E-2</v>
      </c>
      <c r="L21" s="10">
        <f t="shared" si="1"/>
        <v>-1.5655533323579759E-2</v>
      </c>
    </row>
    <row r="22" spans="1:12">
      <c r="A22" s="3" t="s">
        <v>29</v>
      </c>
      <c r="B22" s="10">
        <f>'Company_Income statement'!B31/'Company_Income statement'!B$19</f>
        <v>0.21694805923266772</v>
      </c>
      <c r="C22" s="10">
        <f>'Company_Income statement'!C31/'Company_Income statement'!C$19</f>
        <v>0.27664097079280514</v>
      </c>
      <c r="D22" s="10">
        <f>'Company_Income statement'!D31/'Company_Income statement'!D$19</f>
        <v>0.27393897879384649</v>
      </c>
      <c r="E22" s="10">
        <f>'Company_Income statement'!E31/'Company_Income statement'!E$19</f>
        <v>0.27546251217137291</v>
      </c>
      <c r="F22" s="10">
        <f>'Company_Income statement'!F31/'Company_Income statement'!F$19</f>
        <v>0.23117069980379332</v>
      </c>
      <c r="G22" s="10">
        <f>'Company_Income statement'!G31/'Company_Income statement'!G$19</f>
        <v>0.22062735195695077</v>
      </c>
      <c r="H22" s="10">
        <f>'Company_Income statement'!H31/'Company_Income statement'!H$19</f>
        <v>0.21116513727927466</v>
      </c>
      <c r="I22" s="10">
        <f>'Company_Income statement'!I31/'Company_Income statement'!I$19</f>
        <v>0.19976024411508284</v>
      </c>
      <c r="J22" s="10">
        <f>'Company_Income statement'!J31/'Company_Income statement'!J$19</f>
        <v>0.24287923220474539</v>
      </c>
      <c r="K22" s="10">
        <f>'Company_Income statement'!K31/'Company_Income statement'!K$19</f>
        <v>0.22882150342837282</v>
      </c>
      <c r="L22" s="10">
        <f t="shared" si="1"/>
        <v>0.23774146897789117</v>
      </c>
    </row>
    <row r="23" spans="1:12">
      <c r="A23" s="3" t="s">
        <v>30</v>
      </c>
      <c r="B23" s="10">
        <f>'Company_Income statement'!B32/'Company_Income statement'!B$19</f>
        <v>2.2997531972178596E-2</v>
      </c>
      <c r="C23" s="10">
        <f>'Company_Income statement'!C32/'Company_Income statement'!C$19</f>
        <v>5.704214930513514E-2</v>
      </c>
      <c r="D23" s="10">
        <f>'Company_Income statement'!D32/'Company_Income statement'!D$19</f>
        <v>5.4042868967091928E-2</v>
      </c>
      <c r="E23" s="10">
        <f>'Company_Income statement'!E32/'Company_Income statement'!E$19</f>
        <v>4.538878842676311E-2</v>
      </c>
      <c r="F23" s="10">
        <f>'Company_Income statement'!F32/'Company_Income statement'!F$19</f>
        <v>0.21416612164813603</v>
      </c>
      <c r="G23" s="10">
        <f>'Company_Income statement'!G32/'Company_Income statement'!G$19</f>
        <v>3.3120456969147227E-2</v>
      </c>
      <c r="H23" s="10">
        <f>'Company_Income statement'!H32/'Company_Income statement'!H$19</f>
        <v>2.6919655369916768E-2</v>
      </c>
      <c r="I23" s="10">
        <f>'Company_Income statement'!I32/'Company_Income statement'!I$19</f>
        <v>2.1590138525622398E-2</v>
      </c>
      <c r="J23" s="10">
        <f>'Company_Income statement'!J32/'Company_Income statement'!J$19</f>
        <v>2.0239936017062116E-2</v>
      </c>
      <c r="K23" s="10">
        <f>'Company_Income statement'!K32/'Company_Income statement'!K$19</f>
        <v>3.985549224271405E-2</v>
      </c>
      <c r="L23" s="10">
        <f t="shared" si="1"/>
        <v>5.3536313944376732E-2</v>
      </c>
    </row>
    <row r="24" spans="1:12">
      <c r="A24" s="3" t="s">
        <v>31</v>
      </c>
      <c r="B24" s="10">
        <f>'Company_Income statement'!B33/'Company_Income statement'!B$19</f>
        <v>0</v>
      </c>
      <c r="C24" s="10">
        <f>'Company_Income statement'!C33/'Company_Income statement'!C$19</f>
        <v>0</v>
      </c>
      <c r="D24" s="10">
        <f>'Company_Income statement'!D33/'Company_Income statement'!D$19</f>
        <v>0</v>
      </c>
      <c r="E24" s="10">
        <f>'Company_Income statement'!E33/'Company_Income statement'!E$19</f>
        <v>0</v>
      </c>
      <c r="F24" s="10">
        <f>'Company_Income statement'!F33/'Company_Income statement'!F$19</f>
        <v>0</v>
      </c>
      <c r="G24" s="10">
        <f>'Company_Income statement'!G33/'Company_Income statement'!G$19</f>
        <v>0</v>
      </c>
      <c r="H24" s="10">
        <f>'Company_Income statement'!H33/'Company_Income statement'!H$19</f>
        <v>0</v>
      </c>
      <c r="I24" s="10">
        <f>'Company_Income statement'!I33/'Company_Income statement'!I$19</f>
        <v>0</v>
      </c>
      <c r="J24" s="10">
        <f>'Company_Income statement'!J33/'Company_Income statement'!J$19</f>
        <v>0</v>
      </c>
      <c r="K24" s="10">
        <f>'Company_Income statement'!K33/'Company_Income statement'!K$19</f>
        <v>0</v>
      </c>
      <c r="L24" s="10">
        <f t="shared" si="1"/>
        <v>0</v>
      </c>
    </row>
    <row r="25" spans="1:12">
      <c r="A25" s="3" t="s">
        <v>32</v>
      </c>
      <c r="B25" s="10">
        <f>'Company_Income statement'!B34/'Company_Income statement'!B$19</f>
        <v>0</v>
      </c>
      <c r="C25" s="10">
        <f>'Company_Income statement'!C34/'Company_Income statement'!C$19</f>
        <v>0</v>
      </c>
      <c r="D25" s="10">
        <f>'Company_Income statement'!D34/'Company_Income statement'!D$19</f>
        <v>0</v>
      </c>
      <c r="E25" s="10">
        <f>'Company_Income statement'!E34/'Company_Income statement'!E$19</f>
        <v>0</v>
      </c>
      <c r="F25" s="10">
        <f>'Company_Income statement'!F34/'Company_Income statement'!F$19</f>
        <v>0</v>
      </c>
      <c r="G25" s="10">
        <f>'Company_Income statement'!G34/'Company_Income statement'!G$19</f>
        <v>0</v>
      </c>
      <c r="H25" s="10">
        <f>'Company_Income statement'!H34/'Company_Income statement'!H$19</f>
        <v>0</v>
      </c>
      <c r="I25" s="10">
        <f>'Company_Income statement'!I34/'Company_Income statement'!I$19</f>
        <v>0</v>
      </c>
      <c r="J25" s="10">
        <f>'Company_Income statement'!J34/'Company_Income statement'!J$19</f>
        <v>0</v>
      </c>
      <c r="K25" s="10">
        <f>'Company_Income statement'!K34/'Company_Income statement'!K$19</f>
        <v>0</v>
      </c>
      <c r="L25" s="10">
        <f t="shared" si="1"/>
        <v>0</v>
      </c>
    </row>
    <row r="26" spans="1:12" s="22" customFormat="1">
      <c r="A26" s="21" t="s">
        <v>33</v>
      </c>
      <c r="B26" s="36">
        <f>'Company_Income statement'!B35/'Company_Income statement'!B$19</f>
        <v>0.19395052726048911</v>
      </c>
      <c r="C26" s="36">
        <f>'Company_Income statement'!C35/'Company_Income statement'!C$19</f>
        <v>0.21959882148767002</v>
      </c>
      <c r="D26" s="36">
        <f>'Company_Income statement'!D35/'Company_Income statement'!D$19</f>
        <v>0.21989610982675456</v>
      </c>
      <c r="E26" s="36">
        <f>'Company_Income statement'!E35/'Company_Income statement'!E$19</f>
        <v>0.23007372374460983</v>
      </c>
      <c r="F26" s="36">
        <f>'Company_Income statement'!F35/'Company_Income statement'!F$19</f>
        <v>1.7004578155657292E-2</v>
      </c>
      <c r="G26" s="36">
        <f>'Company_Income statement'!G35/'Company_Income statement'!G$19</f>
        <v>0.18750689498780354</v>
      </c>
      <c r="H26" s="36">
        <f>'Company_Income statement'!H35/'Company_Income statement'!H$19</f>
        <v>0.18424548190935791</v>
      </c>
      <c r="I26" s="36">
        <f>'Company_Income statement'!I35/'Company_Income statement'!I$19</f>
        <v>0.17817010558946042</v>
      </c>
      <c r="J26" s="36">
        <f>'Company_Income statement'!J35/'Company_Income statement'!J$19</f>
        <v>0.22263929618768327</v>
      </c>
      <c r="K26" s="36">
        <f>'Company_Income statement'!K35/'Company_Income statement'!K$19</f>
        <v>0.18896601118565876</v>
      </c>
      <c r="L26" s="36">
        <f t="shared" si="1"/>
        <v>0.18420515503351448</v>
      </c>
    </row>
    <row r="45" spans="5:5">
      <c r="E45" s="8"/>
    </row>
    <row r="46" spans="5:5">
      <c r="E46" s="8"/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F63F-6FC8-834B-9323-2D4B694DE880}">
  <dimension ref="B1:AR34"/>
  <sheetViews>
    <sheetView topLeftCell="T80" workbookViewId="0">
      <selection activeCell="V32" sqref="V32"/>
    </sheetView>
  </sheetViews>
  <sheetFormatPr baseColWidth="10" defaultRowHeight="13"/>
  <cols>
    <col min="2" max="2" width="35" customWidth="1"/>
    <col min="3" max="10" width="14.83203125" customWidth="1"/>
    <col min="11" max="22" width="16.83203125" customWidth="1"/>
    <col min="33" max="33" width="34" customWidth="1"/>
    <col min="34" max="43" width="9.83203125" style="106" customWidth="1"/>
  </cols>
  <sheetData>
    <row r="1" spans="2:44">
      <c r="AF1" s="112"/>
      <c r="AG1" s="112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2"/>
    </row>
    <row r="2" spans="2:44">
      <c r="B2" s="170" t="s">
        <v>217</v>
      </c>
      <c r="C2" s="22">
        <v>2013</v>
      </c>
      <c r="D2" s="22">
        <v>2014</v>
      </c>
      <c r="E2" s="22">
        <f>1+D2</f>
        <v>2015</v>
      </c>
      <c r="F2" s="22">
        <f t="shared" ref="F2:L2" si="0">1+E2</f>
        <v>2016</v>
      </c>
      <c r="G2" s="22">
        <f t="shared" si="0"/>
        <v>2017</v>
      </c>
      <c r="H2" s="22">
        <f t="shared" si="0"/>
        <v>2018</v>
      </c>
      <c r="I2" s="22">
        <f t="shared" si="0"/>
        <v>2019</v>
      </c>
      <c r="J2" s="22">
        <f t="shared" si="0"/>
        <v>2020</v>
      </c>
      <c r="K2" s="170">
        <f t="shared" si="0"/>
        <v>2021</v>
      </c>
      <c r="L2" s="170">
        <f t="shared" si="0"/>
        <v>2022</v>
      </c>
      <c r="M2" s="172">
        <v>2023</v>
      </c>
      <c r="N2" s="172">
        <v>2024</v>
      </c>
      <c r="O2" s="172">
        <f>1+N2</f>
        <v>2025</v>
      </c>
      <c r="P2" s="172">
        <f t="shared" ref="P2:V2" si="1">1+O2</f>
        <v>2026</v>
      </c>
      <c r="Q2" s="172">
        <f t="shared" si="1"/>
        <v>2027</v>
      </c>
      <c r="R2" s="172">
        <f t="shared" si="1"/>
        <v>2028</v>
      </c>
      <c r="S2" s="172">
        <f t="shared" si="1"/>
        <v>2029</v>
      </c>
      <c r="T2" s="172">
        <f t="shared" si="1"/>
        <v>2030</v>
      </c>
      <c r="U2" s="172">
        <f t="shared" si="1"/>
        <v>2031</v>
      </c>
      <c r="V2" s="172">
        <f t="shared" si="1"/>
        <v>2032</v>
      </c>
      <c r="AF2" s="112"/>
      <c r="AG2" s="112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2"/>
    </row>
    <row r="3" spans="2:44" ht="16">
      <c r="B3" s="171" t="s">
        <v>224</v>
      </c>
      <c r="C3" s="8"/>
      <c r="D3" s="44">
        <f>'Company_Income statement'!C85</f>
        <v>4.2335090868297058E-2</v>
      </c>
      <c r="E3" s="44">
        <f>'Company_Income statement'!D85</f>
        <v>-5.7270856035839687E-2</v>
      </c>
      <c r="F3" s="44">
        <f>'Company_Income statement'!E85</f>
        <v>2.5915460798584353E-2</v>
      </c>
      <c r="G3" s="44">
        <f>'Company_Income statement'!F85</f>
        <v>6.3430240645430513E-2</v>
      </c>
      <c r="H3" s="44">
        <f>'Company_Income statement'!G85</f>
        <v>6.7115761935905821E-2</v>
      </c>
      <c r="I3" s="44">
        <f>'Company_Income statement'!H85</f>
        <v>5.8592074134908865E-3</v>
      </c>
      <c r="J3" s="44">
        <f>'Company_Income statement'!I85</f>
        <v>6.3978357035791317E-3</v>
      </c>
      <c r="K3" s="173">
        <f>'Company_Income statement'!J85</f>
        <v>0.13551051051051052</v>
      </c>
      <c r="L3" s="173">
        <f>'Company_Income statement'!K85</f>
        <v>1.2455345241268996E-2</v>
      </c>
      <c r="M3" s="174">
        <v>6.5000000000000002E-2</v>
      </c>
      <c r="N3" s="174">
        <v>6.5000000000000002E-2</v>
      </c>
      <c r="O3" s="174">
        <v>0.05</v>
      </c>
      <c r="P3" s="174">
        <v>0.05</v>
      </c>
      <c r="Q3" s="174">
        <v>0.05</v>
      </c>
      <c r="R3" s="174">
        <v>0.05</v>
      </c>
      <c r="S3" s="174">
        <v>0.05</v>
      </c>
      <c r="T3" s="174">
        <v>0.05</v>
      </c>
      <c r="U3" s="174">
        <v>0.05</v>
      </c>
      <c r="V3" s="174">
        <v>0.05</v>
      </c>
      <c r="AF3" s="112"/>
      <c r="AG3" s="107" t="s">
        <v>217</v>
      </c>
      <c r="AH3" s="108">
        <v>2023</v>
      </c>
      <c r="AI3" s="108">
        <v>2024</v>
      </c>
      <c r="AJ3" s="108">
        <f>1+AI3</f>
        <v>2025</v>
      </c>
      <c r="AK3" s="108">
        <f t="shared" ref="AK3:AQ3" si="2">1+AJ3</f>
        <v>2026</v>
      </c>
      <c r="AL3" s="108">
        <f t="shared" si="2"/>
        <v>2027</v>
      </c>
      <c r="AM3" s="108">
        <f t="shared" si="2"/>
        <v>2028</v>
      </c>
      <c r="AN3" s="108">
        <f t="shared" si="2"/>
        <v>2029</v>
      </c>
      <c r="AO3" s="108">
        <f t="shared" si="2"/>
        <v>2030</v>
      </c>
      <c r="AP3" s="108">
        <f t="shared" si="2"/>
        <v>2031</v>
      </c>
      <c r="AQ3" s="108">
        <f t="shared" si="2"/>
        <v>2032</v>
      </c>
      <c r="AR3" s="112"/>
    </row>
    <row r="4" spans="2:44" ht="16">
      <c r="B4" s="171" t="s">
        <v>225</v>
      </c>
      <c r="C4" s="11">
        <f>'Common size Income Statenment'!B11</f>
        <v>0.31329930446488669</v>
      </c>
      <c r="D4" s="11">
        <f>'Common size Income Statenment'!C11</f>
        <v>0.30600960568268959</v>
      </c>
      <c r="E4" s="11">
        <f>'Common size Income Statenment'!D11</f>
        <v>0.30733224876559068</v>
      </c>
      <c r="F4" s="11">
        <f>'Common size Income Statenment'!E11</f>
        <v>0.30164139657810546</v>
      </c>
      <c r="G4" s="11">
        <f>'Common size Income Statenment'!F11</f>
        <v>0.33164159581425767</v>
      </c>
      <c r="H4" s="11">
        <f>'Common size Income Statenment'!G11</f>
        <v>0.33207487037422928</v>
      </c>
      <c r="I4" s="11">
        <f>'Common size Income Statenment'!H11</f>
        <v>0.33580716313871728</v>
      </c>
      <c r="J4" s="11">
        <f>'Common size Income Statenment'!I11</f>
        <v>0.34421921921921922</v>
      </c>
      <c r="K4" s="175">
        <f>'Common size Income Statenment'!J11</f>
        <v>0.31836843508397761</v>
      </c>
      <c r="L4" s="175">
        <f>'Common size Income Statenment'!K11</f>
        <v>0.32744910103957109</v>
      </c>
      <c r="M4" s="176">
        <v>0.33</v>
      </c>
      <c r="N4" s="176">
        <v>0.33</v>
      </c>
      <c r="O4" s="176">
        <v>0.32</v>
      </c>
      <c r="P4" s="176">
        <v>0.32</v>
      </c>
      <c r="Q4" s="176">
        <v>0.32</v>
      </c>
      <c r="R4" s="176">
        <v>0.32</v>
      </c>
      <c r="S4" s="176">
        <v>0.31</v>
      </c>
      <c r="T4" s="176">
        <v>0.31</v>
      </c>
      <c r="U4" s="176">
        <v>0.31</v>
      </c>
      <c r="V4" s="176">
        <v>0.31</v>
      </c>
      <c r="W4" s="105"/>
      <c r="AF4" s="112"/>
      <c r="AG4" s="109" t="s">
        <v>224</v>
      </c>
      <c r="AH4" s="110">
        <v>6.5000000000000002E-2</v>
      </c>
      <c r="AI4" s="110">
        <v>6.5000000000000002E-2</v>
      </c>
      <c r="AJ4" s="110">
        <v>0.05</v>
      </c>
      <c r="AK4" s="110">
        <v>0.05</v>
      </c>
      <c r="AL4" s="110">
        <v>0.05</v>
      </c>
      <c r="AM4" s="110">
        <v>0.05</v>
      </c>
      <c r="AN4" s="110">
        <v>0.05</v>
      </c>
      <c r="AO4" s="110">
        <v>0.05</v>
      </c>
      <c r="AP4" s="110">
        <v>0.05</v>
      </c>
      <c r="AQ4" s="110">
        <v>0.05</v>
      </c>
      <c r="AR4" s="112"/>
    </row>
    <row r="5" spans="2:44" ht="16">
      <c r="B5" s="171" t="s">
        <v>226</v>
      </c>
      <c r="C5" s="10">
        <f>'Common size Income Statenment'!B13</f>
        <v>0.30611958716625531</v>
      </c>
      <c r="D5" s="10">
        <f>'Common size Income Statenment'!C13</f>
        <v>0.29535456269927757</v>
      </c>
      <c r="E5" s="10">
        <f>'Common size Income Statenment'!D13</f>
        <v>0.30258012957730401</v>
      </c>
      <c r="F5" s="10">
        <f>'Common size Income Statenment'!E13</f>
        <v>0.2774377521212964</v>
      </c>
      <c r="G5" s="10">
        <f>'Common size Income Statenment'!F13</f>
        <v>0.28018312622629171</v>
      </c>
      <c r="H5" s="10">
        <f>'Common size Income Statenment'!G13</f>
        <v>0.27628982238511418</v>
      </c>
      <c r="I5" s="10">
        <f>'Common size Income Statenment'!H13</f>
        <v>0.27026895282662472</v>
      </c>
      <c r="J5" s="10">
        <f>'Common size Income Statenment'!I13</f>
        <v>0.26741257386418676</v>
      </c>
      <c r="K5" s="177">
        <f>'Common size Income Statenment'!J13</f>
        <v>0.26295921087709945</v>
      </c>
      <c r="L5" s="177">
        <f>'Common size Income Statenment'!K13</f>
        <v>0.26084071495528899</v>
      </c>
      <c r="M5" s="176">
        <v>0.26</v>
      </c>
      <c r="N5" s="176">
        <v>0.25</v>
      </c>
      <c r="O5" s="176">
        <v>0.25</v>
      </c>
      <c r="P5" s="176">
        <v>0.25</v>
      </c>
      <c r="Q5" s="176">
        <v>0.24</v>
      </c>
      <c r="R5" s="176">
        <v>0.24</v>
      </c>
      <c r="S5" s="176">
        <v>0.24</v>
      </c>
      <c r="T5" s="176">
        <v>0.23</v>
      </c>
      <c r="U5" s="176">
        <v>0.23</v>
      </c>
      <c r="V5" s="176">
        <v>0.23</v>
      </c>
      <c r="AF5" s="112"/>
      <c r="AG5" s="109" t="s">
        <v>225</v>
      </c>
      <c r="AH5" s="111">
        <v>0.33</v>
      </c>
      <c r="AI5" s="111">
        <v>0.33</v>
      </c>
      <c r="AJ5" s="111">
        <v>0.32</v>
      </c>
      <c r="AK5" s="111">
        <v>0.32</v>
      </c>
      <c r="AL5" s="111">
        <v>0.32</v>
      </c>
      <c r="AM5" s="111">
        <v>0.32</v>
      </c>
      <c r="AN5" s="111">
        <v>0.31</v>
      </c>
      <c r="AO5" s="111">
        <v>0.31</v>
      </c>
      <c r="AP5" s="111">
        <v>0.31</v>
      </c>
      <c r="AQ5" s="111">
        <v>0.31</v>
      </c>
      <c r="AR5" s="112"/>
    </row>
    <row r="6" spans="2:44" ht="16">
      <c r="B6" s="171" t="s">
        <v>227</v>
      </c>
      <c r="C6" s="10">
        <f>'Common size Income Statenment'!B14</f>
        <v>0.1228825443123177</v>
      </c>
      <c r="D6" s="10">
        <f>'Common size Income Statenment'!C14</f>
        <v>0.11666733933352168</v>
      </c>
      <c r="E6" s="10">
        <f>'Common size Income Statenment'!D14</f>
        <v>0.13228872334960184</v>
      </c>
      <c r="F6" s="10">
        <f>'Common size Income Statenment'!E14</f>
        <v>0.12691612185283072</v>
      </c>
      <c r="G6" s="10">
        <f>'Common size Income Statenment'!F14</f>
        <v>0.14338783518639633</v>
      </c>
      <c r="H6" s="10">
        <f>'Common size Income Statenment'!G14</f>
        <v>0.14587955528860888</v>
      </c>
      <c r="I6" s="10">
        <f>'Common size Income Statenment'!H14</f>
        <v>0.14922190131490756</v>
      </c>
      <c r="J6" s="10">
        <f>'Common size Income Statenment'!I14</f>
        <v>0.14942361716555264</v>
      </c>
      <c r="K6" s="177">
        <f>'Common size Income Statenment'!J14</f>
        <v>0.16650493201812849</v>
      </c>
      <c r="L6" s="177">
        <f>'Common size Income Statenment'!K14</f>
        <v>0.16205512781353024</v>
      </c>
      <c r="M6" s="176">
        <f>43%-M5</f>
        <v>0.16999999999999998</v>
      </c>
      <c r="N6" s="176">
        <f t="shared" ref="N6:V6" si="3">43%-N5</f>
        <v>0.18</v>
      </c>
      <c r="O6" s="176">
        <f t="shared" si="3"/>
        <v>0.18</v>
      </c>
      <c r="P6" s="176">
        <f t="shared" si="3"/>
        <v>0.18</v>
      </c>
      <c r="Q6" s="176">
        <f t="shared" si="3"/>
        <v>0.19</v>
      </c>
      <c r="R6" s="176">
        <f t="shared" si="3"/>
        <v>0.19</v>
      </c>
      <c r="S6" s="176">
        <f t="shared" si="3"/>
        <v>0.19</v>
      </c>
      <c r="T6" s="176">
        <f t="shared" si="3"/>
        <v>0.19999999999999998</v>
      </c>
      <c r="U6" s="176">
        <f t="shared" si="3"/>
        <v>0.19999999999999998</v>
      </c>
      <c r="V6" s="176">
        <f t="shared" si="3"/>
        <v>0.19999999999999998</v>
      </c>
      <c r="AF6" s="112"/>
      <c r="AG6" s="109" t="s">
        <v>226</v>
      </c>
      <c r="AH6" s="111">
        <v>0.26</v>
      </c>
      <c r="AI6" s="111">
        <v>0.25</v>
      </c>
      <c r="AJ6" s="111">
        <v>0.25</v>
      </c>
      <c r="AK6" s="111">
        <v>0.25</v>
      </c>
      <c r="AL6" s="111">
        <v>0.24</v>
      </c>
      <c r="AM6" s="111">
        <v>0.24</v>
      </c>
      <c r="AN6" s="111">
        <v>0.24</v>
      </c>
      <c r="AO6" s="111">
        <v>0.23</v>
      </c>
      <c r="AP6" s="111">
        <v>0.23</v>
      </c>
      <c r="AQ6" s="111">
        <v>0.23</v>
      </c>
      <c r="AR6" s="112"/>
    </row>
    <row r="7" spans="2:44" ht="16"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5"/>
      <c r="N7" s="105"/>
      <c r="O7" s="105"/>
      <c r="P7" s="105"/>
      <c r="Q7" s="105"/>
      <c r="R7" s="105"/>
      <c r="S7" s="105"/>
      <c r="T7" s="105"/>
      <c r="U7" s="105"/>
      <c r="V7" s="105"/>
      <c r="AF7" s="112"/>
      <c r="AG7" s="109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2"/>
    </row>
    <row r="8" spans="2:44" ht="16">
      <c r="B8" s="8"/>
      <c r="C8" s="10"/>
      <c r="D8" s="10"/>
      <c r="E8" s="10"/>
      <c r="F8" s="10"/>
      <c r="G8" s="10"/>
      <c r="H8" s="10"/>
      <c r="I8" s="10"/>
      <c r="J8" s="10"/>
      <c r="K8" s="10"/>
      <c r="L8" s="10"/>
      <c r="M8" s="105"/>
      <c r="N8" s="105"/>
      <c r="O8" s="105"/>
      <c r="P8" s="105"/>
      <c r="Q8" s="105"/>
      <c r="R8" s="105"/>
      <c r="S8" s="105"/>
      <c r="T8" s="105"/>
      <c r="U8" s="105"/>
      <c r="V8" s="105"/>
      <c r="AF8" s="112"/>
      <c r="AG8" s="109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2"/>
    </row>
    <row r="9" spans="2:44" ht="16"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5"/>
      <c r="N9" s="105"/>
      <c r="O9" s="105"/>
      <c r="P9" s="105"/>
      <c r="Q9" s="105"/>
      <c r="R9" s="105"/>
      <c r="S9" s="105"/>
      <c r="T9" s="105"/>
      <c r="U9" s="105"/>
      <c r="V9" s="105"/>
      <c r="AF9" s="112"/>
      <c r="AG9" s="109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2"/>
    </row>
    <row r="10" spans="2:44" ht="16"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AF10" s="112"/>
      <c r="AG10" s="109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2"/>
    </row>
    <row r="11" spans="2:44" ht="16"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AF11" s="112"/>
      <c r="AG11" s="109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2"/>
    </row>
    <row r="12" spans="2:44" ht="16"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AF12" s="112"/>
      <c r="AG12" s="109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2"/>
    </row>
    <row r="13" spans="2:44" ht="16">
      <c r="K13" s="89"/>
      <c r="L13" s="89"/>
      <c r="M13" s="103">
        <f>M5+M6</f>
        <v>0.43</v>
      </c>
      <c r="N13" s="103">
        <f t="shared" ref="N13:V13" si="4">N5+N6</f>
        <v>0.43</v>
      </c>
      <c r="O13" s="103">
        <f t="shared" si="4"/>
        <v>0.43</v>
      </c>
      <c r="P13" s="103">
        <f t="shared" si="4"/>
        <v>0.43</v>
      </c>
      <c r="Q13" s="103">
        <f t="shared" si="4"/>
        <v>0.43</v>
      </c>
      <c r="R13" s="103">
        <f t="shared" si="4"/>
        <v>0.43</v>
      </c>
      <c r="S13" s="103">
        <f t="shared" si="4"/>
        <v>0.43</v>
      </c>
      <c r="T13" s="103">
        <f t="shared" si="4"/>
        <v>0.43</v>
      </c>
      <c r="U13" s="103">
        <f t="shared" si="4"/>
        <v>0.43</v>
      </c>
      <c r="V13" s="103">
        <f t="shared" si="4"/>
        <v>0.43</v>
      </c>
      <c r="AF13" s="112"/>
      <c r="AG13" s="109" t="s">
        <v>227</v>
      </c>
      <c r="AH13" s="111">
        <f>43%-AH6</f>
        <v>0.16999999999999998</v>
      </c>
      <c r="AI13" s="111">
        <f t="shared" ref="AI13:AQ13" si="5">43%-AI6</f>
        <v>0.18</v>
      </c>
      <c r="AJ13" s="111">
        <f t="shared" si="5"/>
        <v>0.18</v>
      </c>
      <c r="AK13" s="111">
        <f t="shared" si="5"/>
        <v>0.18</v>
      </c>
      <c r="AL13" s="111">
        <f t="shared" si="5"/>
        <v>0.19</v>
      </c>
      <c r="AM13" s="111">
        <f t="shared" si="5"/>
        <v>0.19</v>
      </c>
      <c r="AN13" s="111">
        <f t="shared" si="5"/>
        <v>0.19</v>
      </c>
      <c r="AO13" s="111">
        <f t="shared" si="5"/>
        <v>0.19999999999999998</v>
      </c>
      <c r="AP13" s="111">
        <f t="shared" si="5"/>
        <v>0.19999999999999998</v>
      </c>
      <c r="AQ13" s="111">
        <f t="shared" si="5"/>
        <v>0.19999999999999998</v>
      </c>
      <c r="AR13" s="112"/>
    </row>
    <row r="14" spans="2:44">
      <c r="K14" s="89"/>
      <c r="L14" s="89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AF14" s="112"/>
      <c r="AG14" s="112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2"/>
    </row>
    <row r="16" spans="2:44">
      <c r="B16" s="42" t="s">
        <v>215</v>
      </c>
      <c r="C16" s="22"/>
      <c r="D16" s="22"/>
      <c r="E16" s="22"/>
      <c r="F16" s="22"/>
      <c r="G16" s="22"/>
      <c r="H16" s="22"/>
      <c r="I16" s="22"/>
      <c r="J16" s="22"/>
    </row>
    <row r="17" spans="2:43">
      <c r="B17" s="8"/>
      <c r="C17" s="8"/>
      <c r="D17" s="8"/>
      <c r="E17" s="8"/>
      <c r="F17" s="8"/>
      <c r="G17" s="8"/>
      <c r="H17" s="8"/>
      <c r="I17" s="8"/>
      <c r="J17" s="8"/>
    </row>
    <row r="18" spans="2:43" s="22" customFormat="1">
      <c r="B18" s="22" t="s">
        <v>216</v>
      </c>
      <c r="C18" s="22">
        <v>2013</v>
      </c>
      <c r="D18" s="22">
        <v>2014</v>
      </c>
      <c r="E18" s="22">
        <f t="shared" ref="E18:J18" si="6">1+D18</f>
        <v>2015</v>
      </c>
      <c r="F18" s="22">
        <f t="shared" si="6"/>
        <v>2016</v>
      </c>
      <c r="G18" s="22">
        <f t="shared" si="6"/>
        <v>2017</v>
      </c>
      <c r="H18" s="22">
        <f t="shared" si="6"/>
        <v>2018</v>
      </c>
      <c r="I18" s="22">
        <f t="shared" si="6"/>
        <v>2019</v>
      </c>
      <c r="J18" s="22">
        <f t="shared" si="6"/>
        <v>2020</v>
      </c>
      <c r="K18" s="180">
        <v>2021</v>
      </c>
      <c r="L18" s="180">
        <f>1+K18</f>
        <v>2022</v>
      </c>
      <c r="M18" s="180">
        <f t="shared" ref="M18:V18" si="7">1+L18</f>
        <v>2023</v>
      </c>
      <c r="N18" s="180">
        <f t="shared" si="7"/>
        <v>2024</v>
      </c>
      <c r="O18" s="180">
        <f t="shared" si="7"/>
        <v>2025</v>
      </c>
      <c r="P18" s="180">
        <f t="shared" si="7"/>
        <v>2026</v>
      </c>
      <c r="Q18" s="180">
        <f t="shared" si="7"/>
        <v>2027</v>
      </c>
      <c r="R18" s="180">
        <f t="shared" si="7"/>
        <v>2028</v>
      </c>
      <c r="S18" s="180">
        <f t="shared" si="7"/>
        <v>2029</v>
      </c>
      <c r="T18" s="180">
        <f t="shared" si="7"/>
        <v>2030</v>
      </c>
      <c r="U18" s="180">
        <f t="shared" si="7"/>
        <v>2031</v>
      </c>
      <c r="V18" s="180">
        <f t="shared" si="7"/>
        <v>2032</v>
      </c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</row>
    <row r="19" spans="2:43"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2:43">
      <c r="B20" s="179" t="str">
        <f>'Company_Income statement'!A18</f>
        <v>Sales Revenue</v>
      </c>
      <c r="C20" s="23">
        <f>'Company_Income statement'!B90</f>
        <v>71312000</v>
      </c>
      <c r="D20" s="23">
        <f>'Company_Income statement'!C90</f>
        <v>74331000</v>
      </c>
      <c r="E20" s="23">
        <f>'Company_Income statement'!D90</f>
        <v>70074000</v>
      </c>
      <c r="F20" s="23">
        <f>'Company_Income statement'!E90</f>
        <v>71890000</v>
      </c>
      <c r="G20" s="23">
        <f>'Company_Income statement'!F90</f>
        <v>76450000</v>
      </c>
      <c r="H20" s="23">
        <f>'Company_Income statement'!G90</f>
        <v>81581000</v>
      </c>
      <c r="I20" s="23">
        <f>'Company_Income statement'!H90</f>
        <v>82059000</v>
      </c>
      <c r="J20" s="23">
        <f>'Company_Income statement'!I90</f>
        <v>82584000</v>
      </c>
      <c r="K20" s="181">
        <f>'Company_Income statement'!J90</f>
        <v>93775000</v>
      </c>
      <c r="L20" s="181">
        <f>'Company_Income statement'!K90</f>
        <v>94943000</v>
      </c>
      <c r="M20" s="181">
        <f>L20*(1+M3)</f>
        <v>101114295</v>
      </c>
      <c r="N20" s="181">
        <f t="shared" ref="N20:V20" si="8">M20*(1+N3)</f>
        <v>107686724.175</v>
      </c>
      <c r="O20" s="181">
        <f t="shared" si="8"/>
        <v>113071060.38375001</v>
      </c>
      <c r="P20" s="181">
        <f>O20*(1+P3)</f>
        <v>118724613.40293752</v>
      </c>
      <c r="Q20" s="181">
        <f t="shared" si="8"/>
        <v>124660844.0730844</v>
      </c>
      <c r="R20" s="181">
        <f t="shared" si="8"/>
        <v>130893886.27673863</v>
      </c>
      <c r="S20" s="181">
        <f t="shared" si="8"/>
        <v>137438580.59057558</v>
      </c>
      <c r="T20" s="181">
        <f t="shared" si="8"/>
        <v>144310509.62010437</v>
      </c>
      <c r="U20" s="181">
        <f t="shared" si="8"/>
        <v>151526035.10110959</v>
      </c>
      <c r="V20" s="181">
        <f t="shared" si="8"/>
        <v>159102336.85616508</v>
      </c>
    </row>
    <row r="21" spans="2:43">
      <c r="B21" s="179" t="str">
        <f>'Company_Income statement'!A19</f>
        <v>Total Revenue</v>
      </c>
      <c r="C21" s="23">
        <f>'Company_Income statement'!B91</f>
        <v>71312000</v>
      </c>
      <c r="D21" s="23">
        <f>'Company_Income statement'!C91</f>
        <v>74331000</v>
      </c>
      <c r="E21" s="23">
        <f>'Company_Income statement'!D91</f>
        <v>70074000</v>
      </c>
      <c r="F21" s="23">
        <f>'Company_Income statement'!E91</f>
        <v>71890000</v>
      </c>
      <c r="G21" s="23">
        <f>'Company_Income statement'!F91</f>
        <v>76450000</v>
      </c>
      <c r="H21" s="23">
        <f>'Company_Income statement'!G91</f>
        <v>81581000</v>
      </c>
      <c r="I21" s="23">
        <f>'Company_Income statement'!H91</f>
        <v>82059000</v>
      </c>
      <c r="J21" s="23">
        <f>'Company_Income statement'!I91</f>
        <v>82584000</v>
      </c>
      <c r="K21" s="181">
        <f>'Company_Income statement'!J91</f>
        <v>93775000</v>
      </c>
      <c r="L21" s="181">
        <f>'Company_Income statement'!K91</f>
        <v>94943000</v>
      </c>
      <c r="M21" s="181">
        <f>M20</f>
        <v>101114295</v>
      </c>
      <c r="N21" s="181">
        <f t="shared" ref="N21:V21" si="9">N20</f>
        <v>107686724.175</v>
      </c>
      <c r="O21" s="181">
        <f t="shared" si="9"/>
        <v>113071060.38375001</v>
      </c>
      <c r="P21" s="181">
        <f t="shared" si="9"/>
        <v>118724613.40293752</v>
      </c>
      <c r="Q21" s="181">
        <f t="shared" si="9"/>
        <v>124660844.0730844</v>
      </c>
      <c r="R21" s="181">
        <f t="shared" si="9"/>
        <v>130893886.27673863</v>
      </c>
      <c r="S21" s="181">
        <f t="shared" si="9"/>
        <v>137438580.59057558</v>
      </c>
      <c r="T21" s="181">
        <f t="shared" si="9"/>
        <v>144310509.62010437</v>
      </c>
      <c r="U21" s="181">
        <f t="shared" si="9"/>
        <v>151526035.10110959</v>
      </c>
      <c r="V21" s="181">
        <f t="shared" si="9"/>
        <v>159102336.85616508</v>
      </c>
    </row>
    <row r="22" spans="2:43">
      <c r="B22" s="179" t="str">
        <f>'Company_Income statement'!A20</f>
        <v>Direct Costs(Cost of Goods Sold (COGS))</v>
      </c>
      <c r="C22" s="23">
        <f>'Company_Income statement'!B92</f>
        <v>22342000</v>
      </c>
      <c r="D22" s="23">
        <f>'Company_Income statement'!C92</f>
        <v>22746000</v>
      </c>
      <c r="E22" s="23">
        <f>'Company_Income statement'!D92</f>
        <v>21536000</v>
      </c>
      <c r="F22" s="23">
        <f>'Company_Income statement'!E92</f>
        <v>21685000</v>
      </c>
      <c r="G22" s="23">
        <f>'Company_Income statement'!F92</f>
        <v>25354000</v>
      </c>
      <c r="H22" s="23">
        <f>'Company_Income statement'!G92</f>
        <v>27091000</v>
      </c>
      <c r="I22" s="23">
        <f>'Company_Income statement'!H92</f>
        <v>27556000</v>
      </c>
      <c r="J22" s="23">
        <f>'Company_Income statement'!I92</f>
        <v>28427000</v>
      </c>
      <c r="K22" s="181">
        <f>'Company_Income statement'!J92</f>
        <v>29855000</v>
      </c>
      <c r="L22" s="181">
        <f>'Company_Income statement'!K92</f>
        <v>31089000</v>
      </c>
      <c r="M22" s="181">
        <f>M21*M4</f>
        <v>33367717.350000001</v>
      </c>
      <c r="N22" s="181">
        <f t="shared" ref="N22:U22" si="10">N21*N4</f>
        <v>35536618.977750003</v>
      </c>
      <c r="O22" s="181">
        <f t="shared" si="10"/>
        <v>36182739.322800003</v>
      </c>
      <c r="P22" s="181">
        <f t="shared" si="10"/>
        <v>37991876.288940005</v>
      </c>
      <c r="Q22" s="181">
        <f t="shared" si="10"/>
        <v>39891470.103387006</v>
      </c>
      <c r="R22" s="181">
        <f t="shared" si="10"/>
        <v>41886043.60855636</v>
      </c>
      <c r="S22" s="181">
        <f t="shared" si="10"/>
        <v>42605959.983078428</v>
      </c>
      <c r="T22" s="181">
        <f t="shared" si="10"/>
        <v>44736257.982232355</v>
      </c>
      <c r="U22" s="181">
        <f t="shared" si="10"/>
        <v>46973070.881343976</v>
      </c>
      <c r="V22" s="181">
        <f>V21*V4</f>
        <v>49321724.425411172</v>
      </c>
    </row>
    <row r="23" spans="2:43">
      <c r="B23" s="179" t="str">
        <f>'Company_Income statement'!A21</f>
        <v>Gross Profit</v>
      </c>
      <c r="C23" s="23">
        <f>'Company_Income statement'!B93</f>
        <v>48970000</v>
      </c>
      <c r="D23" s="23">
        <f>'Company_Income statement'!C93</f>
        <v>51585000</v>
      </c>
      <c r="E23" s="23">
        <f>'Company_Income statement'!D93</f>
        <v>48538000</v>
      </c>
      <c r="F23" s="23">
        <f>'Company_Income statement'!E93</f>
        <v>50205000</v>
      </c>
      <c r="G23" s="23">
        <f>'Company_Income statement'!F93</f>
        <v>51096000</v>
      </c>
      <c r="H23" s="23">
        <f>'Company_Income statement'!G93</f>
        <v>54490000</v>
      </c>
      <c r="I23" s="23">
        <f>'Company_Income statement'!H93</f>
        <v>54503000</v>
      </c>
      <c r="J23" s="23">
        <f>'Company_Income statement'!I93</f>
        <v>54157000</v>
      </c>
      <c r="K23" s="181">
        <f>'Company_Income statement'!J93</f>
        <v>63920000</v>
      </c>
      <c r="L23" s="181">
        <f>'Company_Income statement'!K93</f>
        <v>63854000</v>
      </c>
      <c r="M23" s="181">
        <f>M21-M22</f>
        <v>67746577.650000006</v>
      </c>
      <c r="N23" s="181">
        <f t="shared" ref="N23:V23" si="11">N21-N22</f>
        <v>72150105.197249994</v>
      </c>
      <c r="O23" s="181">
        <f t="shared" si="11"/>
        <v>76888321.060950011</v>
      </c>
      <c r="P23" s="181">
        <f t="shared" si="11"/>
        <v>80732737.113997519</v>
      </c>
      <c r="Q23" s="181">
        <f t="shared" si="11"/>
        <v>84769373.969697386</v>
      </c>
      <c r="R23" s="181">
        <f t="shared" si="11"/>
        <v>89007842.668182269</v>
      </c>
      <c r="S23" s="181">
        <f t="shared" si="11"/>
        <v>94832620.607497156</v>
      </c>
      <c r="T23" s="181">
        <f t="shared" si="11"/>
        <v>99574251.63787201</v>
      </c>
      <c r="U23" s="181">
        <f t="shared" si="11"/>
        <v>104552964.21976562</v>
      </c>
      <c r="V23" s="181">
        <f t="shared" si="11"/>
        <v>109780612.43075392</v>
      </c>
    </row>
    <row r="24" spans="2:43">
      <c r="B24" s="179" t="str">
        <f>'Company_Income statement'!A22</f>
        <v>Selling General &amp; Admin</v>
      </c>
      <c r="C24" s="23">
        <f>'Company_Income statement'!B94</f>
        <v>21830000</v>
      </c>
      <c r="D24" s="23">
        <f>'Company_Income statement'!C94</f>
        <v>21954000</v>
      </c>
      <c r="E24" s="23">
        <f>'Company_Income statement'!D94</f>
        <v>21203000</v>
      </c>
      <c r="F24" s="23">
        <f>'Company_Income statement'!E94</f>
        <v>19945000</v>
      </c>
      <c r="G24" s="23">
        <f>'Company_Income statement'!F94</f>
        <v>21420000</v>
      </c>
      <c r="H24" s="23">
        <f>'Company_Income statement'!G94</f>
        <v>22540000</v>
      </c>
      <c r="I24" s="23">
        <f>'Company_Income statement'!H94</f>
        <v>22178000</v>
      </c>
      <c r="J24" s="23">
        <f>'Company_Income statement'!I94</f>
        <v>22084000</v>
      </c>
      <c r="K24" s="181">
        <f>'Company_Income statement'!J94</f>
        <v>24659000</v>
      </c>
      <c r="L24" s="181">
        <f>'Company_Income statement'!K94</f>
        <v>24765000</v>
      </c>
      <c r="M24" s="181">
        <f>M21*M5</f>
        <v>26289716.699999999</v>
      </c>
      <c r="N24" s="181">
        <f t="shared" ref="N24:V24" si="12">N21*N5</f>
        <v>26921681.043749999</v>
      </c>
      <c r="O24" s="181">
        <f t="shared" si="12"/>
        <v>28267765.095937502</v>
      </c>
      <c r="P24" s="181">
        <f t="shared" si="12"/>
        <v>29681153.350734379</v>
      </c>
      <c r="Q24" s="181">
        <f t="shared" si="12"/>
        <v>29918602.577540256</v>
      </c>
      <c r="R24" s="181">
        <f t="shared" si="12"/>
        <v>31414532.70641727</v>
      </c>
      <c r="S24" s="181">
        <f t="shared" si="12"/>
        <v>32985259.341738138</v>
      </c>
      <c r="T24" s="181">
        <f t="shared" si="12"/>
        <v>33191417.212624006</v>
      </c>
      <c r="U24" s="181">
        <f t="shared" si="12"/>
        <v>34850988.073255211</v>
      </c>
      <c r="V24" s="181">
        <f t="shared" si="12"/>
        <v>36593537.476917967</v>
      </c>
    </row>
    <row r="25" spans="2:43">
      <c r="B25" s="179" t="str">
        <f>'Company_Income statement'!A23</f>
        <v>Research &amp; Development</v>
      </c>
      <c r="C25" s="23">
        <f>'Company_Income statement'!B95</f>
        <v>8763000</v>
      </c>
      <c r="D25" s="23">
        <f>'Company_Income statement'!C95</f>
        <v>8672000</v>
      </c>
      <c r="E25" s="23">
        <f>'Company_Income statement'!D95</f>
        <v>9270000</v>
      </c>
      <c r="F25" s="23">
        <f>'Company_Income statement'!E95</f>
        <v>9124000</v>
      </c>
      <c r="G25" s="23">
        <f>'Company_Income statement'!F95</f>
        <v>10962000</v>
      </c>
      <c r="H25" s="23">
        <f>'Company_Income statement'!G95</f>
        <v>11901000</v>
      </c>
      <c r="I25" s="23">
        <f>'Company_Income statement'!H95</f>
        <v>12245000</v>
      </c>
      <c r="J25" s="23">
        <f>'Company_Income statement'!I95</f>
        <v>12340000</v>
      </c>
      <c r="K25" s="181">
        <f>'Company_Income statement'!J95</f>
        <v>15614000</v>
      </c>
      <c r="L25" s="181">
        <f>'Company_Income statement'!K95</f>
        <v>15386000</v>
      </c>
      <c r="M25" s="181">
        <f>M21*M6</f>
        <v>17189430.149999999</v>
      </c>
      <c r="N25" s="181">
        <f t="shared" ref="N25:V25" si="13">N21*N6</f>
        <v>19383610.351499997</v>
      </c>
      <c r="O25" s="181">
        <f t="shared" si="13"/>
        <v>20352790.869075</v>
      </c>
      <c r="P25" s="181">
        <f t="shared" si="13"/>
        <v>21370430.412528753</v>
      </c>
      <c r="Q25" s="181">
        <f t="shared" si="13"/>
        <v>23685560.373886038</v>
      </c>
      <c r="R25" s="181">
        <f t="shared" si="13"/>
        <v>24869838.392580342</v>
      </c>
      <c r="S25" s="181">
        <f t="shared" si="13"/>
        <v>26113330.31220936</v>
      </c>
      <c r="T25" s="181">
        <f t="shared" si="13"/>
        <v>28862101.924020872</v>
      </c>
      <c r="U25" s="181">
        <f t="shared" si="13"/>
        <v>30305207.020221915</v>
      </c>
      <c r="V25" s="181">
        <f t="shared" si="13"/>
        <v>31820467.371233013</v>
      </c>
    </row>
    <row r="26" spans="2:43">
      <c r="B26" s="179" t="str">
        <f>'Company_Income statement'!A24</f>
        <v>Restruct Remediation &amp; Impair</v>
      </c>
      <c r="C26" s="23" t="str">
        <f>'Company_Income statement'!B96</f>
        <v>-</v>
      </c>
      <c r="D26" s="23" t="str">
        <f>'Company_Income statement'!C96</f>
        <v>-</v>
      </c>
      <c r="E26" s="23">
        <f>'Company_Income statement'!D96</f>
        <v>509000</v>
      </c>
      <c r="F26" s="23">
        <f>'Company_Income statement'!E96</f>
        <v>491000</v>
      </c>
      <c r="G26" s="23">
        <f>'Company_Income statement'!F96</f>
        <v>309000</v>
      </c>
      <c r="H26" s="23">
        <f>'Company_Income statement'!G96</f>
        <v>251000</v>
      </c>
      <c r="I26" s="23">
        <f>'Company_Income statement'!H96</f>
        <v>266000</v>
      </c>
      <c r="J26" s="23">
        <f>'Company_Income statement'!I96</f>
        <v>247000</v>
      </c>
      <c r="K26" s="181">
        <f>'Company_Income statement'!J96</f>
        <v>252000</v>
      </c>
      <c r="L26" s="181">
        <f>'Company_Income statement'!K96</f>
        <v>321000</v>
      </c>
      <c r="M26" s="181">
        <f>L21*0.31%</f>
        <v>294323.3</v>
      </c>
      <c r="N26" s="181">
        <f t="shared" ref="N26:V26" si="14">M21*0.31%</f>
        <v>313454.31449999998</v>
      </c>
      <c r="O26" s="181">
        <f t="shared" si="14"/>
        <v>333828.8449425</v>
      </c>
      <c r="P26" s="181">
        <f t="shared" si="14"/>
        <v>350520.28718962503</v>
      </c>
      <c r="Q26" s="181">
        <f t="shared" si="14"/>
        <v>368046.30154910631</v>
      </c>
      <c r="R26" s="181">
        <f t="shared" si="14"/>
        <v>386448.61662656162</v>
      </c>
      <c r="S26" s="181">
        <f t="shared" si="14"/>
        <v>405771.04745788971</v>
      </c>
      <c r="T26" s="181">
        <f t="shared" si="14"/>
        <v>426059.59983078425</v>
      </c>
      <c r="U26" s="181">
        <f t="shared" si="14"/>
        <v>447362.57982232352</v>
      </c>
      <c r="V26" s="181">
        <f t="shared" si="14"/>
        <v>469730.70881343971</v>
      </c>
    </row>
    <row r="27" spans="2:43">
      <c r="B27" s="179" t="str">
        <f>'Company_Income statement'!A25</f>
        <v>Other Operating Expense</v>
      </c>
      <c r="C27" s="23">
        <f>'Company_Income statement'!B97</f>
        <v>0</v>
      </c>
      <c r="D27" s="23">
        <f>'Company_Income statement'!C97</f>
        <v>0</v>
      </c>
      <c r="E27" s="23">
        <f>'Company_Income statement'!D97</f>
        <v>0</v>
      </c>
      <c r="F27" s="23">
        <f>'Company_Income statement'!E97</f>
        <v>0</v>
      </c>
      <c r="G27" s="23">
        <f>'Company_Income statement'!F97</f>
        <v>0</v>
      </c>
      <c r="H27" s="23">
        <f>'Company_Income statement'!G97</f>
        <v>0</v>
      </c>
      <c r="I27" s="23">
        <f>'Company_Income statement'!H97</f>
        <v>0</v>
      </c>
      <c r="J27" s="23">
        <f>'Company_Income statement'!I97</f>
        <v>0</v>
      </c>
      <c r="K27" s="181">
        <f>'Company_Income statement'!J97</f>
        <v>0</v>
      </c>
      <c r="L27" s="181">
        <f>'Company_Income statement'!K97</f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</row>
    <row r="28" spans="2:43">
      <c r="B28" s="179" t="str">
        <f>'Company_Income statement'!A26</f>
        <v>Total Indirect Operating Costs</v>
      </c>
      <c r="C28" s="23">
        <f>'Company_Income statement'!B98</f>
        <v>30593000</v>
      </c>
      <c r="D28" s="23">
        <f>'Company_Income statement'!C98</f>
        <v>30626000</v>
      </c>
      <c r="E28" s="23">
        <f>'Company_Income statement'!D98</f>
        <v>30982000</v>
      </c>
      <c r="F28" s="23">
        <f>'Company_Income statement'!E98</f>
        <v>29560000</v>
      </c>
      <c r="G28" s="23">
        <f>'Company_Income statement'!F98</f>
        <v>32691000</v>
      </c>
      <c r="H28" s="23">
        <f>'Company_Income statement'!G98</f>
        <v>34692000</v>
      </c>
      <c r="I28" s="23">
        <f>'Company_Income statement'!H98</f>
        <v>34689000</v>
      </c>
      <c r="J28" s="23">
        <f>'Company_Income statement'!I98</f>
        <v>34671000</v>
      </c>
      <c r="K28" s="181">
        <f>'Company_Income statement'!J98</f>
        <v>40525000</v>
      </c>
      <c r="L28" s="181">
        <f>'Company_Income statement'!K98</f>
        <v>40472000</v>
      </c>
      <c r="M28" s="181">
        <f>M26+M25+M24</f>
        <v>43773470.149999999</v>
      </c>
      <c r="N28" s="181">
        <f t="shared" ref="N28:V28" si="15">N26+N25+N24</f>
        <v>46618745.709749997</v>
      </c>
      <c r="O28" s="181">
        <f t="shared" si="15"/>
        <v>48954384.809955001</v>
      </c>
      <c r="P28" s="181">
        <f t="shared" si="15"/>
        <v>51402104.050452754</v>
      </c>
      <c r="Q28" s="181">
        <f t="shared" si="15"/>
        <v>53972209.252975404</v>
      </c>
      <c r="R28" s="181">
        <f t="shared" si="15"/>
        <v>56670819.715624169</v>
      </c>
      <c r="S28" s="181">
        <f t="shared" si="15"/>
        <v>59504360.701405391</v>
      </c>
      <c r="T28" s="181">
        <f t="shared" si="15"/>
        <v>62479578.736475661</v>
      </c>
      <c r="U28" s="181">
        <f t="shared" si="15"/>
        <v>65603557.673299447</v>
      </c>
      <c r="V28" s="181">
        <f t="shared" si="15"/>
        <v>68883735.556964427</v>
      </c>
    </row>
    <row r="29" spans="2:43">
      <c r="B29" s="179" t="str">
        <f>'Company_Income statement'!A27</f>
        <v>Operating Income</v>
      </c>
      <c r="C29" s="23">
        <f>'Company_Income statement'!B99</f>
        <v>18377000</v>
      </c>
      <c r="D29" s="23">
        <f>'Company_Income statement'!C99</f>
        <v>20959000</v>
      </c>
      <c r="E29" s="23">
        <f>'Company_Income statement'!D99</f>
        <v>17556000</v>
      </c>
      <c r="F29" s="23">
        <f>'Company_Income statement'!E99</f>
        <v>20645000</v>
      </c>
      <c r="G29" s="23">
        <f>'Company_Income statement'!F99</f>
        <v>18405000</v>
      </c>
      <c r="H29" s="23">
        <f>'Company_Income statement'!G99</f>
        <v>19798000</v>
      </c>
      <c r="I29" s="23">
        <f>'Company_Income statement'!H99</f>
        <v>19814000</v>
      </c>
      <c r="J29" s="23">
        <f>'Company_Income statement'!I99</f>
        <v>19486000</v>
      </c>
      <c r="K29" s="181">
        <f>'Company_Income statement'!J99</f>
        <v>23395000</v>
      </c>
      <c r="L29" s="181">
        <f>'Company_Income statement'!K99</f>
        <v>23382000</v>
      </c>
      <c r="M29" s="181">
        <f>M23-M28</f>
        <v>23973107.500000007</v>
      </c>
      <c r="N29" s="181">
        <f>N23-N28</f>
        <v>25531359.487499997</v>
      </c>
      <c r="O29" s="181">
        <f t="shared" ref="O29:V29" si="16">O23-O28</f>
        <v>27933936.25099501</v>
      </c>
      <c r="P29" s="181">
        <f t="shared" si="16"/>
        <v>29330633.063544765</v>
      </c>
      <c r="Q29" s="181">
        <f t="shared" si="16"/>
        <v>30797164.716721982</v>
      </c>
      <c r="R29" s="181">
        <f t="shared" si="16"/>
        <v>32337022.9525581</v>
      </c>
      <c r="S29" s="181">
        <f t="shared" si="16"/>
        <v>35328259.906091765</v>
      </c>
      <c r="T29" s="181">
        <f t="shared" si="16"/>
        <v>37094672.901396349</v>
      </c>
      <c r="U29" s="181">
        <f t="shared" si="16"/>
        <v>38949406.546466172</v>
      </c>
      <c r="V29" s="181">
        <f t="shared" si="16"/>
        <v>40896876.873789489</v>
      </c>
    </row>
    <row r="33" spans="11:22">
      <c r="P33" s="8" t="s">
        <v>218</v>
      </c>
    </row>
    <row r="34" spans="11:22"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225A-67F2-4400-AD9F-641FD4C5425F}">
  <dimension ref="A4:T287"/>
  <sheetViews>
    <sheetView topLeftCell="A68" zoomScaleNormal="100" workbookViewId="0">
      <selection activeCell="I72" sqref="I72"/>
    </sheetView>
  </sheetViews>
  <sheetFormatPr baseColWidth="10" defaultColWidth="8.83203125" defaultRowHeight="13"/>
  <cols>
    <col min="1" max="1" width="27.1640625" customWidth="1"/>
    <col min="2" max="11" width="14.6640625" bestFit="1" customWidth="1"/>
  </cols>
  <sheetData>
    <row r="4" spans="1:11">
      <c r="A4" s="28" t="s">
        <v>107</v>
      </c>
    </row>
    <row r="5" spans="1:11" ht="20">
      <c r="A5" s="29" t="s">
        <v>108</v>
      </c>
    </row>
    <row r="7" spans="1:11" ht="28">
      <c r="A7" s="30" t="s">
        <v>109</v>
      </c>
    </row>
    <row r="8" spans="1:11">
      <c r="A8" s="30"/>
    </row>
    <row r="9" spans="1:11">
      <c r="A9" s="8" t="s">
        <v>80</v>
      </c>
      <c r="B9">
        <v>2013</v>
      </c>
      <c r="C9">
        <v>2014</v>
      </c>
      <c r="D9">
        <f t="shared" ref="D9:K9" si="0">C9+1</f>
        <v>2015</v>
      </c>
      <c r="E9">
        <f t="shared" si="0"/>
        <v>2016</v>
      </c>
      <c r="F9">
        <f t="shared" si="0"/>
        <v>2017</v>
      </c>
      <c r="G9">
        <f t="shared" si="0"/>
        <v>2018</v>
      </c>
      <c r="H9">
        <f t="shared" si="0"/>
        <v>2019</v>
      </c>
      <c r="I9">
        <f t="shared" si="0"/>
        <v>2020</v>
      </c>
      <c r="J9">
        <f t="shared" si="0"/>
        <v>2021</v>
      </c>
      <c r="K9">
        <f t="shared" si="0"/>
        <v>2022</v>
      </c>
    </row>
    <row r="10" spans="1:11" ht="14">
      <c r="A10" s="1" t="s">
        <v>0</v>
      </c>
      <c r="B10" s="2" t="s">
        <v>10</v>
      </c>
      <c r="C10" s="2" t="s">
        <v>9</v>
      </c>
      <c r="D10" s="2" t="s">
        <v>8</v>
      </c>
      <c r="E10" s="2" t="s">
        <v>7</v>
      </c>
      <c r="F10" s="2" t="s">
        <v>6</v>
      </c>
      <c r="G10" s="2" t="s">
        <v>5</v>
      </c>
      <c r="H10" s="2" t="s">
        <v>4</v>
      </c>
      <c r="I10" s="2" t="s">
        <v>3</v>
      </c>
      <c r="J10" s="2" t="s">
        <v>2</v>
      </c>
      <c r="K10" s="2" t="s">
        <v>1</v>
      </c>
    </row>
    <row r="11" spans="1:11" ht="14">
      <c r="A11" s="1" t="s">
        <v>11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</row>
    <row r="12" spans="1:11" ht="14">
      <c r="A12" s="1" t="s">
        <v>13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</row>
    <row r="13" spans="1:11">
      <c r="A13" s="3" t="s">
        <v>43</v>
      </c>
      <c r="B13" s="23">
        <v>20927</v>
      </c>
      <c r="C13" s="23">
        <v>14523</v>
      </c>
      <c r="D13" s="23">
        <v>13732</v>
      </c>
      <c r="E13" s="23">
        <v>18972</v>
      </c>
      <c r="F13" s="23">
        <v>17824</v>
      </c>
      <c r="G13" s="23">
        <v>18107</v>
      </c>
      <c r="H13" s="23">
        <v>17305</v>
      </c>
      <c r="I13" s="23">
        <v>13985</v>
      </c>
      <c r="J13" s="23">
        <v>14487</v>
      </c>
      <c r="K13" s="23">
        <v>14127</v>
      </c>
    </row>
    <row r="14" spans="1:11">
      <c r="A14" s="3" t="s">
        <v>44</v>
      </c>
      <c r="B14" s="23">
        <v>8279</v>
      </c>
      <c r="C14" s="23">
        <v>18566</v>
      </c>
      <c r="D14" s="23">
        <v>24644</v>
      </c>
      <c r="E14" s="23">
        <v>22935</v>
      </c>
      <c r="F14" s="23">
        <v>472</v>
      </c>
      <c r="G14" s="23">
        <v>1580</v>
      </c>
      <c r="H14" s="23">
        <v>1982</v>
      </c>
      <c r="I14" s="23">
        <v>11200</v>
      </c>
      <c r="J14" s="23">
        <v>17121</v>
      </c>
      <c r="K14" s="23">
        <v>9392</v>
      </c>
    </row>
    <row r="15" spans="1:11">
      <c r="A15" s="3" t="s">
        <v>45</v>
      </c>
      <c r="B15" s="23">
        <v>29206</v>
      </c>
      <c r="C15" s="23">
        <v>33089</v>
      </c>
      <c r="D15" s="23">
        <v>38376</v>
      </c>
      <c r="E15" s="23">
        <v>41907</v>
      </c>
      <c r="F15" s="23">
        <v>18296</v>
      </c>
      <c r="G15" s="23">
        <v>19687</v>
      </c>
      <c r="H15" s="23">
        <v>19287</v>
      </c>
      <c r="I15" s="23">
        <v>25185</v>
      </c>
      <c r="J15" s="23">
        <v>31608</v>
      </c>
      <c r="K15" s="23">
        <v>23519</v>
      </c>
    </row>
    <row r="16" spans="1:11">
      <c r="A16" s="3" t="s">
        <v>46</v>
      </c>
      <c r="B16" s="23">
        <v>11713</v>
      </c>
      <c r="C16" s="23">
        <v>10985</v>
      </c>
      <c r="D16" s="23">
        <v>10734</v>
      </c>
      <c r="E16" s="23">
        <v>11699</v>
      </c>
      <c r="F16" s="23">
        <v>13490</v>
      </c>
      <c r="G16" s="23">
        <v>14098</v>
      </c>
      <c r="H16" s="23">
        <v>14481</v>
      </c>
      <c r="I16" s="23">
        <v>13576</v>
      </c>
      <c r="J16" s="23">
        <v>15283</v>
      </c>
      <c r="K16" s="23">
        <v>16160</v>
      </c>
    </row>
    <row r="17" spans="1:11">
      <c r="A17" s="3" t="s">
        <v>47</v>
      </c>
      <c r="B17" s="23">
        <v>7878</v>
      </c>
      <c r="C17" s="23">
        <v>8184</v>
      </c>
      <c r="D17" s="23">
        <v>8053</v>
      </c>
      <c r="E17" s="23">
        <v>8144</v>
      </c>
      <c r="F17" s="23">
        <v>8765</v>
      </c>
      <c r="G17" s="23">
        <v>8599</v>
      </c>
      <c r="H17" s="23">
        <v>9020</v>
      </c>
      <c r="I17" s="23">
        <v>9344</v>
      </c>
      <c r="J17" s="23">
        <v>10387</v>
      </c>
      <c r="K17" s="23">
        <v>12483</v>
      </c>
    </row>
    <row r="18" spans="1:11">
      <c r="A18" s="3" t="s">
        <v>48</v>
      </c>
      <c r="B18" s="23">
        <v>3607</v>
      </c>
      <c r="C18" s="23">
        <v>3567</v>
      </c>
      <c r="D18" s="25" t="s">
        <v>22</v>
      </c>
      <c r="E18" s="25" t="s">
        <v>22</v>
      </c>
      <c r="F18" s="25" t="s">
        <v>22</v>
      </c>
      <c r="G18" s="25" t="s">
        <v>22</v>
      </c>
      <c r="H18" s="25" t="s">
        <v>22</v>
      </c>
      <c r="I18" s="25" t="s">
        <v>22</v>
      </c>
      <c r="J18" s="25" t="s">
        <v>22</v>
      </c>
      <c r="K18" s="25" t="s">
        <v>22</v>
      </c>
    </row>
    <row r="19" spans="1:11">
      <c r="A19" s="3" t="s">
        <v>49</v>
      </c>
      <c r="B19" s="25" t="s">
        <v>22</v>
      </c>
      <c r="C19" s="25" t="s">
        <v>22</v>
      </c>
      <c r="D19" s="25" t="s">
        <v>22</v>
      </c>
      <c r="E19" s="25" t="s">
        <v>22</v>
      </c>
      <c r="F19" s="25" t="s">
        <v>22</v>
      </c>
      <c r="G19" s="23">
        <v>950</v>
      </c>
      <c r="H19" s="23">
        <v>94</v>
      </c>
      <c r="I19" s="25" t="s">
        <v>22</v>
      </c>
      <c r="J19" s="25" t="s">
        <v>22</v>
      </c>
      <c r="K19" s="25" t="s">
        <v>22</v>
      </c>
    </row>
    <row r="20" spans="1:11">
      <c r="A20" s="3" t="s">
        <v>50</v>
      </c>
      <c r="B20" s="23">
        <v>4003</v>
      </c>
      <c r="C20" s="23">
        <v>3486</v>
      </c>
      <c r="D20" s="23">
        <v>3047</v>
      </c>
      <c r="E20" s="23">
        <v>3282</v>
      </c>
      <c r="F20" s="23">
        <v>2537</v>
      </c>
      <c r="G20" s="23">
        <v>2699</v>
      </c>
      <c r="H20" s="23">
        <v>2392</v>
      </c>
      <c r="I20" s="23">
        <v>3132</v>
      </c>
      <c r="J20" s="23">
        <v>3701</v>
      </c>
      <c r="K20" s="23">
        <v>3132</v>
      </c>
    </row>
    <row r="21" spans="1:11">
      <c r="A21" s="21" t="s">
        <v>51</v>
      </c>
      <c r="B21" s="24">
        <v>56407</v>
      </c>
      <c r="C21" s="24">
        <v>59311</v>
      </c>
      <c r="D21" s="24">
        <v>60210</v>
      </c>
      <c r="E21" s="24">
        <v>65032</v>
      </c>
      <c r="F21" s="24">
        <v>43088</v>
      </c>
      <c r="G21" s="24">
        <v>46033</v>
      </c>
      <c r="H21" s="24">
        <v>45274</v>
      </c>
      <c r="I21" s="24">
        <v>51237</v>
      </c>
      <c r="J21" s="24">
        <v>60979</v>
      </c>
      <c r="K21" s="24">
        <v>55294</v>
      </c>
    </row>
    <row r="22" spans="1:11">
      <c r="A22" s="3" t="s">
        <v>52</v>
      </c>
      <c r="B22" s="23">
        <v>37133</v>
      </c>
      <c r="C22" s="23">
        <v>36685</v>
      </c>
      <c r="D22" s="23">
        <v>36648</v>
      </c>
      <c r="E22" s="23">
        <v>37773</v>
      </c>
      <c r="F22" s="23">
        <v>41466</v>
      </c>
      <c r="G22" s="23">
        <v>41851</v>
      </c>
      <c r="H22" s="23">
        <v>43332</v>
      </c>
      <c r="I22" s="23">
        <v>46804</v>
      </c>
      <c r="J22" s="23">
        <v>47679</v>
      </c>
      <c r="K22" s="23">
        <v>49253</v>
      </c>
    </row>
    <row r="23" spans="1:11">
      <c r="A23" s="12" t="s">
        <v>104</v>
      </c>
      <c r="B23" s="23">
        <v>20423</v>
      </c>
      <c r="C23" s="23">
        <v>20559</v>
      </c>
      <c r="D23" s="23">
        <v>20743</v>
      </c>
      <c r="E23" s="23">
        <v>21861</v>
      </c>
      <c r="F23" s="23">
        <v>24461</v>
      </c>
      <c r="G23" s="23">
        <v>24816</v>
      </c>
      <c r="H23" s="23">
        <v>25674</v>
      </c>
      <c r="I23" s="23">
        <v>28038</v>
      </c>
      <c r="J23" s="23">
        <v>28717</v>
      </c>
      <c r="K23" s="23">
        <v>29450</v>
      </c>
    </row>
    <row r="24" spans="1:11">
      <c r="A24" s="12" t="s">
        <v>54</v>
      </c>
      <c r="B24" s="23">
        <v>16710</v>
      </c>
      <c r="C24" s="23">
        <v>16126</v>
      </c>
      <c r="D24" s="23">
        <v>15905</v>
      </c>
      <c r="E24" s="23">
        <v>15912</v>
      </c>
      <c r="F24" s="23">
        <v>17005</v>
      </c>
      <c r="G24" s="23">
        <v>17035</v>
      </c>
      <c r="H24" s="23">
        <v>17658</v>
      </c>
      <c r="I24" s="23">
        <v>18766</v>
      </c>
      <c r="J24" s="23">
        <v>18962</v>
      </c>
      <c r="K24" s="23">
        <v>19803</v>
      </c>
    </row>
    <row r="25" spans="1:11">
      <c r="A25" s="3" t="s">
        <v>55</v>
      </c>
      <c r="B25" s="23">
        <v>50745</v>
      </c>
      <c r="C25" s="23">
        <v>49054</v>
      </c>
      <c r="D25" s="23">
        <v>47393</v>
      </c>
      <c r="E25" s="23">
        <v>49681</v>
      </c>
      <c r="F25" s="23">
        <v>85134</v>
      </c>
      <c r="G25" s="23">
        <v>78064</v>
      </c>
      <c r="H25" s="23">
        <v>81282</v>
      </c>
      <c r="I25" s="23">
        <v>89795</v>
      </c>
      <c r="J25" s="23">
        <v>81638</v>
      </c>
      <c r="K25" s="23">
        <v>93556</v>
      </c>
    </row>
    <row r="26" spans="1:11">
      <c r="A26" s="3" t="s">
        <v>56</v>
      </c>
      <c r="B26" s="23">
        <v>3872</v>
      </c>
      <c r="C26" s="23">
        <v>3396</v>
      </c>
      <c r="D26" s="23">
        <v>5490</v>
      </c>
      <c r="E26" s="23">
        <v>6148</v>
      </c>
      <c r="F26" s="23">
        <v>7105</v>
      </c>
      <c r="G26" s="23">
        <v>7640</v>
      </c>
      <c r="H26" s="23">
        <v>7819</v>
      </c>
      <c r="I26" s="23">
        <v>8534</v>
      </c>
      <c r="J26" s="23">
        <v>10223</v>
      </c>
      <c r="K26" s="23">
        <v>9123</v>
      </c>
    </row>
    <row r="27" spans="1:11">
      <c r="A27" s="3" t="s">
        <v>57</v>
      </c>
      <c r="B27" s="23">
        <v>4949</v>
      </c>
      <c r="C27" s="23">
        <v>3232</v>
      </c>
      <c r="D27" s="23">
        <v>4413</v>
      </c>
      <c r="E27" s="23">
        <v>4435</v>
      </c>
      <c r="F27" s="23">
        <v>4971</v>
      </c>
      <c r="G27" s="23">
        <v>4182</v>
      </c>
      <c r="H27" s="23">
        <v>5695</v>
      </c>
      <c r="I27" s="23">
        <v>6562</v>
      </c>
      <c r="J27" s="23">
        <v>10216</v>
      </c>
      <c r="K27" s="23">
        <v>9602</v>
      </c>
    </row>
    <row r="28" spans="1:11">
      <c r="A28" s="12" t="s">
        <v>58</v>
      </c>
      <c r="B28" s="48">
        <v>132683</v>
      </c>
      <c r="C28" s="48">
        <v>131119</v>
      </c>
      <c r="D28" s="48">
        <v>133411</v>
      </c>
      <c r="E28" s="48">
        <v>141208</v>
      </c>
      <c r="F28" s="48">
        <v>157303</v>
      </c>
      <c r="G28" s="48">
        <v>152954</v>
      </c>
      <c r="H28" s="48">
        <v>157728</v>
      </c>
      <c r="I28" s="48">
        <v>174894</v>
      </c>
      <c r="J28" s="48">
        <v>182018</v>
      </c>
      <c r="K28" s="48">
        <v>187378</v>
      </c>
    </row>
    <row r="29" spans="1:11">
      <c r="A29" s="3" t="s">
        <v>59</v>
      </c>
      <c r="B29" s="23">
        <v>20823</v>
      </c>
      <c r="C29" s="23">
        <v>21447</v>
      </c>
      <c r="D29" s="23">
        <v>20743</v>
      </c>
      <c r="E29" s="23">
        <v>21603</v>
      </c>
      <c r="F29" s="23">
        <v>26631</v>
      </c>
      <c r="G29" s="23">
        <v>28434</v>
      </c>
      <c r="H29" s="23">
        <v>34762</v>
      </c>
      <c r="I29" s="23">
        <v>39862</v>
      </c>
      <c r="J29" s="23">
        <v>41460</v>
      </c>
      <c r="K29" s="23">
        <v>43031</v>
      </c>
    </row>
    <row r="30" spans="1:11">
      <c r="A30" s="3" t="s">
        <v>60</v>
      </c>
      <c r="B30" s="23">
        <v>6266</v>
      </c>
      <c r="C30" s="23">
        <v>7633</v>
      </c>
      <c r="D30" s="23">
        <v>6668</v>
      </c>
      <c r="E30" s="23">
        <v>6918</v>
      </c>
      <c r="F30" s="23">
        <v>7310</v>
      </c>
      <c r="G30" s="23">
        <v>7537</v>
      </c>
      <c r="H30" s="23">
        <v>8544</v>
      </c>
      <c r="I30" s="23">
        <v>9505</v>
      </c>
      <c r="J30" s="23">
        <v>11055</v>
      </c>
      <c r="K30" s="23">
        <v>11703</v>
      </c>
    </row>
    <row r="31" spans="1:11">
      <c r="A31" s="3" t="s">
        <v>61</v>
      </c>
      <c r="B31" s="23">
        <v>14557</v>
      </c>
      <c r="C31" s="23">
        <v>13814</v>
      </c>
      <c r="D31" s="23">
        <v>14075</v>
      </c>
      <c r="E31" s="23">
        <v>14685</v>
      </c>
      <c r="F31" s="23">
        <v>19321</v>
      </c>
      <c r="G31" s="23">
        <v>20897</v>
      </c>
      <c r="H31" s="23">
        <v>26218</v>
      </c>
      <c r="I31" s="23">
        <v>30357</v>
      </c>
      <c r="J31" s="23">
        <v>30405</v>
      </c>
      <c r="K31" s="23">
        <v>31328</v>
      </c>
    </row>
    <row r="32" spans="1:11">
      <c r="A32" s="3" t="s">
        <v>62</v>
      </c>
      <c r="B32" s="23">
        <v>4852</v>
      </c>
      <c r="C32" s="23">
        <v>3638</v>
      </c>
      <c r="D32" s="23">
        <v>7004</v>
      </c>
      <c r="E32" s="23">
        <v>4684</v>
      </c>
      <c r="F32" s="23">
        <v>3906</v>
      </c>
      <c r="G32" s="23">
        <v>2796</v>
      </c>
      <c r="H32" s="23">
        <v>1202</v>
      </c>
      <c r="I32" s="23">
        <v>2631</v>
      </c>
      <c r="J32" s="23">
        <v>3766</v>
      </c>
      <c r="K32" s="23">
        <v>12771</v>
      </c>
    </row>
    <row r="33" spans="1:11">
      <c r="A33" s="3" t="s">
        <v>63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</row>
    <row r="34" spans="1:11">
      <c r="A34" s="3" t="s">
        <v>64</v>
      </c>
      <c r="B34" s="23">
        <v>25675</v>
      </c>
      <c r="C34" s="23">
        <v>25085</v>
      </c>
      <c r="D34" s="23">
        <v>27747</v>
      </c>
      <c r="E34" s="23">
        <v>26287</v>
      </c>
      <c r="F34" s="23">
        <v>30537</v>
      </c>
      <c r="G34" s="23">
        <v>31230</v>
      </c>
      <c r="H34" s="23">
        <v>35964</v>
      </c>
      <c r="I34" s="23">
        <v>42493</v>
      </c>
      <c r="J34" s="23">
        <v>45226</v>
      </c>
      <c r="K34" s="23">
        <v>55802</v>
      </c>
    </row>
    <row r="35" spans="1:11">
      <c r="A35" s="3" t="s">
        <v>65</v>
      </c>
      <c r="B35" s="23">
        <v>13328</v>
      </c>
      <c r="C35" s="23">
        <v>15122</v>
      </c>
      <c r="D35" s="23">
        <v>12857</v>
      </c>
      <c r="E35" s="23">
        <v>22442</v>
      </c>
      <c r="F35" s="23">
        <v>30675</v>
      </c>
      <c r="G35" s="23">
        <v>27684</v>
      </c>
      <c r="H35" s="23">
        <v>26494</v>
      </c>
      <c r="I35" s="23">
        <v>32635</v>
      </c>
      <c r="J35" s="23">
        <v>29985</v>
      </c>
      <c r="K35" s="23">
        <v>26888</v>
      </c>
    </row>
    <row r="36" spans="1:11">
      <c r="A36" s="3" t="s">
        <v>66</v>
      </c>
      <c r="B36" s="23">
        <v>5605</v>
      </c>
      <c r="C36" s="23">
        <v>7708</v>
      </c>
      <c r="D36" s="23">
        <v>6595</v>
      </c>
      <c r="E36" s="23">
        <v>7443</v>
      </c>
      <c r="F36" s="23">
        <v>7674</v>
      </c>
      <c r="G36" s="23">
        <v>7610</v>
      </c>
      <c r="H36" s="23">
        <v>7835</v>
      </c>
      <c r="I36" s="23">
        <v>7990</v>
      </c>
      <c r="J36" s="23">
        <v>6157</v>
      </c>
      <c r="K36" s="23">
        <v>4432</v>
      </c>
    </row>
    <row r="37" spans="1:11">
      <c r="A37" s="3" t="s">
        <v>67</v>
      </c>
      <c r="B37" s="23">
        <v>3989</v>
      </c>
      <c r="C37" s="23">
        <v>3154</v>
      </c>
      <c r="D37" s="23">
        <v>2562</v>
      </c>
      <c r="E37" s="23">
        <v>2910</v>
      </c>
      <c r="F37" s="23">
        <v>8368</v>
      </c>
      <c r="G37" s="23">
        <v>7506</v>
      </c>
      <c r="H37" s="23">
        <v>5958</v>
      </c>
      <c r="I37" s="23">
        <v>7214</v>
      </c>
      <c r="J37" s="23">
        <v>7487</v>
      </c>
      <c r="K37" s="23">
        <v>6374</v>
      </c>
    </row>
    <row r="38" spans="1:11">
      <c r="A38" s="3" t="s">
        <v>68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</row>
    <row r="39" spans="1:11">
      <c r="A39" s="3" t="s">
        <v>69</v>
      </c>
      <c r="B39" s="23">
        <v>10033</v>
      </c>
      <c r="C39" s="23">
        <v>10298</v>
      </c>
      <c r="D39" s="23">
        <v>12500</v>
      </c>
      <c r="E39" s="23">
        <v>11708</v>
      </c>
      <c r="F39" s="23">
        <v>19889</v>
      </c>
      <c r="G39" s="23">
        <v>19172</v>
      </c>
      <c r="H39" s="23">
        <v>22006</v>
      </c>
      <c r="I39" s="23">
        <v>21284</v>
      </c>
      <c r="J39" s="23">
        <v>19140</v>
      </c>
      <c r="K39" s="23">
        <v>17078</v>
      </c>
    </row>
    <row r="40" spans="1:11">
      <c r="A40" s="21" t="s">
        <v>70</v>
      </c>
      <c r="B40" s="24">
        <v>58630</v>
      </c>
      <c r="C40" s="24">
        <v>61367</v>
      </c>
      <c r="D40" s="24">
        <v>62261</v>
      </c>
      <c r="E40" s="24">
        <v>70790</v>
      </c>
      <c r="F40" s="24">
        <v>97143</v>
      </c>
      <c r="G40" s="24">
        <v>93202</v>
      </c>
      <c r="H40" s="24">
        <v>98257</v>
      </c>
      <c r="I40" s="24">
        <v>111616</v>
      </c>
      <c r="J40" s="24">
        <v>107995</v>
      </c>
      <c r="K40" s="24">
        <v>110574</v>
      </c>
    </row>
    <row r="41" spans="1:11">
      <c r="A41" s="3" t="s">
        <v>71</v>
      </c>
      <c r="B41" s="23">
        <v>3120</v>
      </c>
      <c r="C41" s="23">
        <v>3120</v>
      </c>
      <c r="D41" s="23">
        <v>3120</v>
      </c>
      <c r="E41" s="23">
        <v>3120</v>
      </c>
      <c r="F41" s="23">
        <v>3120</v>
      </c>
      <c r="G41" s="23">
        <v>3120</v>
      </c>
      <c r="H41" s="23">
        <v>3120</v>
      </c>
      <c r="I41" s="23">
        <v>3120</v>
      </c>
      <c r="J41" s="23">
        <v>3120</v>
      </c>
      <c r="K41" s="23">
        <v>3120</v>
      </c>
    </row>
    <row r="42" spans="1:11">
      <c r="A42" s="3" t="s">
        <v>72</v>
      </c>
      <c r="B42" s="23">
        <v>89493</v>
      </c>
      <c r="C42" s="23">
        <v>97245</v>
      </c>
      <c r="D42" s="23">
        <v>103879</v>
      </c>
      <c r="E42" s="23">
        <v>110551</v>
      </c>
      <c r="F42" s="23">
        <v>101793</v>
      </c>
      <c r="G42" s="23">
        <v>106216</v>
      </c>
      <c r="H42" s="23">
        <v>110659</v>
      </c>
      <c r="I42" s="23">
        <v>113890</v>
      </c>
      <c r="J42" s="23">
        <v>123060</v>
      </c>
      <c r="K42" s="23">
        <v>128345</v>
      </c>
    </row>
    <row r="43" spans="1:11">
      <c r="A43" s="3" t="s">
        <v>73</v>
      </c>
      <c r="B43" s="23">
        <v>-2860</v>
      </c>
      <c r="C43" s="23">
        <v>-10722</v>
      </c>
      <c r="D43" s="23">
        <v>-13165</v>
      </c>
      <c r="E43" s="23">
        <v>-14901</v>
      </c>
      <c r="F43" s="23">
        <v>-13199</v>
      </c>
      <c r="G43" s="23">
        <v>-15222</v>
      </c>
      <c r="H43" s="23">
        <v>-15891</v>
      </c>
      <c r="I43" s="23">
        <v>-15242</v>
      </c>
      <c r="J43" s="23">
        <v>-13058</v>
      </c>
      <c r="K43" s="23">
        <v>-12967</v>
      </c>
    </row>
    <row r="44" spans="1:11">
      <c r="A44" s="3" t="s">
        <v>74</v>
      </c>
      <c r="B44" s="23">
        <v>15700</v>
      </c>
      <c r="C44" s="23">
        <v>19891</v>
      </c>
      <c r="D44" s="23">
        <v>22684</v>
      </c>
      <c r="E44" s="23">
        <v>28352</v>
      </c>
      <c r="F44" s="23">
        <v>31554</v>
      </c>
      <c r="G44" s="23">
        <v>34362</v>
      </c>
      <c r="H44" s="23">
        <v>38417</v>
      </c>
      <c r="I44" s="23">
        <v>38490</v>
      </c>
      <c r="J44" s="23">
        <v>39099</v>
      </c>
      <c r="K44" s="23">
        <v>41694</v>
      </c>
    </row>
    <row r="45" spans="1:11">
      <c r="A45" s="3" t="s">
        <v>75</v>
      </c>
      <c r="B45" s="23">
        <v>-202</v>
      </c>
      <c r="C45" s="23">
        <v>-4803</v>
      </c>
      <c r="D45" s="23">
        <v>-8435</v>
      </c>
      <c r="E45" s="23">
        <v>-9047</v>
      </c>
      <c r="F45" s="23">
        <v>-7351</v>
      </c>
      <c r="G45" s="23">
        <v>-8869</v>
      </c>
      <c r="H45" s="23">
        <v>-8705</v>
      </c>
      <c r="I45" s="23">
        <v>-8938</v>
      </c>
      <c r="J45" s="23">
        <v>-10017</v>
      </c>
      <c r="K45" s="23">
        <v>-11813</v>
      </c>
    </row>
    <row r="46" spans="1:11">
      <c r="A46" s="3" t="s">
        <v>76</v>
      </c>
      <c r="B46" s="23">
        <v>202</v>
      </c>
      <c r="C46" s="23">
        <v>4803</v>
      </c>
      <c r="D46" s="23">
        <v>8435</v>
      </c>
      <c r="E46" s="23">
        <v>9047</v>
      </c>
      <c r="F46" s="23">
        <v>7351</v>
      </c>
      <c r="G46" s="23">
        <v>8869</v>
      </c>
      <c r="H46" s="23">
        <v>8705</v>
      </c>
      <c r="I46" s="23">
        <v>8938</v>
      </c>
      <c r="J46" s="23">
        <v>10017</v>
      </c>
      <c r="K46" s="23">
        <v>11813</v>
      </c>
    </row>
    <row r="47" spans="1:11">
      <c r="A47" s="21" t="s">
        <v>77</v>
      </c>
      <c r="B47" s="24">
        <v>74053</v>
      </c>
      <c r="C47" s="24">
        <v>69752</v>
      </c>
      <c r="D47" s="24">
        <v>71150</v>
      </c>
      <c r="E47" s="24">
        <v>70418</v>
      </c>
      <c r="F47" s="24">
        <v>60160</v>
      </c>
      <c r="G47" s="24">
        <v>59752</v>
      </c>
      <c r="H47" s="24">
        <v>59471</v>
      </c>
      <c r="I47" s="24">
        <v>63278</v>
      </c>
      <c r="J47" s="24">
        <v>74023</v>
      </c>
      <c r="K47" s="24">
        <v>76804</v>
      </c>
    </row>
    <row r="48" spans="1:11">
      <c r="A48" s="21" t="s">
        <v>78</v>
      </c>
      <c r="B48" s="24">
        <v>132683</v>
      </c>
      <c r="C48" s="24">
        <v>131119</v>
      </c>
      <c r="D48" s="24">
        <v>133411</v>
      </c>
      <c r="E48" s="24">
        <v>141208</v>
      </c>
      <c r="F48" s="24">
        <v>157303</v>
      </c>
      <c r="G48" s="24">
        <v>152954</v>
      </c>
      <c r="H48" s="24">
        <v>157728</v>
      </c>
      <c r="I48" s="24">
        <v>174894</v>
      </c>
      <c r="J48" s="24">
        <v>182018</v>
      </c>
      <c r="K48" s="24">
        <v>187378</v>
      </c>
    </row>
    <row r="50" spans="1:11">
      <c r="A50" s="12" t="s">
        <v>113</v>
      </c>
      <c r="B50" s="13">
        <f>B21/B34</f>
        <v>2.1969620253164557</v>
      </c>
      <c r="C50" s="13">
        <f t="shared" ref="C50:K50" si="1">C21/C34</f>
        <v>2.3644010364759818</v>
      </c>
      <c r="D50" s="13">
        <f t="shared" si="1"/>
        <v>2.1699643204670775</v>
      </c>
      <c r="E50" s="13">
        <f t="shared" si="1"/>
        <v>2.4739224711834749</v>
      </c>
      <c r="F50" s="13">
        <f t="shared" si="1"/>
        <v>1.4110095949176409</v>
      </c>
      <c r="G50" s="13">
        <f t="shared" si="1"/>
        <v>1.4739993595901377</v>
      </c>
      <c r="H50" s="13">
        <f t="shared" si="1"/>
        <v>1.2588699810922033</v>
      </c>
      <c r="I50" s="13">
        <f t="shared" si="1"/>
        <v>1.205775068834867</v>
      </c>
      <c r="J50" s="13">
        <f t="shared" si="1"/>
        <v>1.3483173395834254</v>
      </c>
      <c r="K50" s="13">
        <f t="shared" si="1"/>
        <v>0.99089638364216337</v>
      </c>
    </row>
    <row r="51" spans="1:11">
      <c r="A51" s="12" t="s">
        <v>114</v>
      </c>
      <c r="B51" s="13">
        <f>(B21-B17)/B34</f>
        <v>1.890126582278481</v>
      </c>
      <c r="C51" s="13">
        <f t="shared" ref="C51:K51" si="2">(C21-C17)/C34</f>
        <v>2.0381502890173411</v>
      </c>
      <c r="D51" s="13">
        <f t="shared" si="2"/>
        <v>1.8797347460986773</v>
      </c>
      <c r="E51" s="13">
        <f t="shared" si="2"/>
        <v>2.1641115380225968</v>
      </c>
      <c r="F51" s="13">
        <f t="shared" si="2"/>
        <v>1.1239807446703998</v>
      </c>
      <c r="G51" s="13">
        <f t="shared" si="2"/>
        <v>1.1986551392891451</v>
      </c>
      <c r="H51" s="13">
        <f t="shared" si="2"/>
        <v>1.0080636191747303</v>
      </c>
      <c r="I51" s="13">
        <f t="shared" si="2"/>
        <v>0.9858800272986139</v>
      </c>
      <c r="J51" s="13">
        <f t="shared" si="2"/>
        <v>1.1186485649847433</v>
      </c>
      <c r="K51" s="13">
        <f t="shared" si="2"/>
        <v>0.7671947242034336</v>
      </c>
    </row>
    <row r="52" spans="1:11">
      <c r="A52" s="12" t="s">
        <v>115</v>
      </c>
      <c r="B52" s="13">
        <f>B13/B34</f>
        <v>0.81507302823758521</v>
      </c>
      <c r="C52" s="13">
        <f t="shared" ref="C52:K52" si="3">C13/C34</f>
        <v>0.57895156468008768</v>
      </c>
      <c r="D52" s="13">
        <f t="shared" si="3"/>
        <v>0.4949003495873428</v>
      </c>
      <c r="E52" s="13">
        <f t="shared" si="3"/>
        <v>0.72172556777114161</v>
      </c>
      <c r="F52" s="13">
        <f t="shared" si="3"/>
        <v>0.58368536529456072</v>
      </c>
      <c r="G52" s="13">
        <f t="shared" si="3"/>
        <v>0.57979506884406018</v>
      </c>
      <c r="H52" s="13">
        <f t="shared" si="3"/>
        <v>0.48117562006450898</v>
      </c>
      <c r="I52" s="13">
        <f t="shared" si="3"/>
        <v>0.3291130303814746</v>
      </c>
      <c r="J52" s="13">
        <f t="shared" si="3"/>
        <v>0.32032459204882147</v>
      </c>
      <c r="K52" s="13">
        <f t="shared" si="3"/>
        <v>0.25316296906920899</v>
      </c>
    </row>
    <row r="54" spans="1:11">
      <c r="A54" s="12" t="s">
        <v>87</v>
      </c>
      <c r="B54" s="37">
        <f>(B28-B47)/B28</f>
        <v>0.44188027102190935</v>
      </c>
      <c r="C54" s="37">
        <f t="shared" ref="C54:K54" si="4">(C28-C47)/C28</f>
        <v>0.46802522899045906</v>
      </c>
      <c r="D54" s="37">
        <f t="shared" si="4"/>
        <v>0.46668565560560971</v>
      </c>
      <c r="E54" s="37">
        <f t="shared" si="4"/>
        <v>0.50131720582403261</v>
      </c>
      <c r="F54" s="37">
        <f t="shared" si="4"/>
        <v>0.61755338423297712</v>
      </c>
      <c r="G54" s="37">
        <f t="shared" si="4"/>
        <v>0.60934660093884441</v>
      </c>
      <c r="H54" s="37">
        <f t="shared" si="4"/>
        <v>0.62295217082572529</v>
      </c>
      <c r="I54" s="37">
        <f t="shared" si="4"/>
        <v>0.63819227646460142</v>
      </c>
      <c r="J54" s="37">
        <f t="shared" si="4"/>
        <v>0.59332044083552171</v>
      </c>
      <c r="K54" s="37">
        <f t="shared" si="4"/>
        <v>0.59011196618599837</v>
      </c>
    </row>
    <row r="55" spans="1:11">
      <c r="A55" s="12" t="s">
        <v>89</v>
      </c>
      <c r="B55" s="37">
        <f>(B28-B47)/B47</f>
        <v>0.79173024725534413</v>
      </c>
      <c r="C55" s="37">
        <f t="shared" ref="C55:K55" si="5">(C28-C47)/C47</f>
        <v>0.87978839316435375</v>
      </c>
      <c r="D55" s="37">
        <f t="shared" si="5"/>
        <v>0.87506676036542519</v>
      </c>
      <c r="E55" s="37">
        <f t="shared" si="5"/>
        <v>1.0052827402084694</v>
      </c>
      <c r="F55" s="37">
        <f t="shared" si="5"/>
        <v>1.6147440159574469</v>
      </c>
      <c r="G55" s="37">
        <f t="shared" si="5"/>
        <v>1.5598138974427633</v>
      </c>
      <c r="H55" s="37">
        <f t="shared" si="5"/>
        <v>1.6521834171276757</v>
      </c>
      <c r="I55" s="37">
        <f t="shared" si="5"/>
        <v>1.7638989854293752</v>
      </c>
      <c r="J55" s="37">
        <f t="shared" si="5"/>
        <v>1.4589384380530375</v>
      </c>
      <c r="K55" s="37">
        <f t="shared" si="5"/>
        <v>1.4396906411124422</v>
      </c>
    </row>
    <row r="56" spans="1:11">
      <c r="A56" s="8" t="s">
        <v>91</v>
      </c>
      <c r="B56" s="37">
        <f>1+B55</f>
        <v>1.791730247255344</v>
      </c>
      <c r="C56" s="37">
        <f t="shared" ref="C56:K56" si="6">1+C55</f>
        <v>1.8797883931643538</v>
      </c>
      <c r="D56" s="37">
        <f t="shared" si="6"/>
        <v>1.8750667603654252</v>
      </c>
      <c r="E56" s="37">
        <f t="shared" si="6"/>
        <v>2.0052827402084694</v>
      </c>
      <c r="F56" s="37">
        <f t="shared" si="6"/>
        <v>2.6147440159574469</v>
      </c>
      <c r="G56" s="37">
        <f t="shared" si="6"/>
        <v>2.5598138974427633</v>
      </c>
      <c r="H56" s="37">
        <f t="shared" si="6"/>
        <v>2.6521834171276755</v>
      </c>
      <c r="I56" s="37">
        <f t="shared" si="6"/>
        <v>2.7638989854293752</v>
      </c>
      <c r="J56" s="37">
        <f t="shared" si="6"/>
        <v>2.4589384380530372</v>
      </c>
      <c r="K56" s="37">
        <f t="shared" si="6"/>
        <v>2.4396906411124419</v>
      </c>
    </row>
    <row r="57" spans="1:11">
      <c r="A57" s="8" t="s">
        <v>93</v>
      </c>
      <c r="B57" s="37">
        <f>B35/B28</f>
        <v>0.10044994460480997</v>
      </c>
      <c r="C57" s="37">
        <f t="shared" ref="C57:K57" si="7">C35/C28</f>
        <v>0.11533034876715045</v>
      </c>
      <c r="D57" s="37">
        <f t="shared" si="7"/>
        <v>9.6371363680656019E-2</v>
      </c>
      <c r="E57" s="37">
        <f t="shared" si="7"/>
        <v>0.15892867259645346</v>
      </c>
      <c r="F57" s="37">
        <f t="shared" si="7"/>
        <v>0.1950058167994253</v>
      </c>
      <c r="G57" s="37">
        <f t="shared" si="7"/>
        <v>0.18099559344639565</v>
      </c>
      <c r="H57" s="37">
        <f t="shared" si="7"/>
        <v>0.16797271251775209</v>
      </c>
      <c r="I57" s="37">
        <f t="shared" si="7"/>
        <v>0.18659873980811234</v>
      </c>
      <c r="J57" s="37">
        <f t="shared" si="7"/>
        <v>0.16473645463635464</v>
      </c>
      <c r="K57" s="37">
        <f t="shared" si="7"/>
        <v>0.14349603475327946</v>
      </c>
    </row>
    <row r="58" spans="1:11">
      <c r="A58" s="30"/>
    </row>
    <row r="59" spans="1:11">
      <c r="A59" s="30"/>
    </row>
    <row r="60" spans="1:11" s="127" customFormat="1">
      <c r="A60" s="126"/>
    </row>
    <row r="61" spans="1:11">
      <c r="A61" s="30"/>
    </row>
    <row r="62" spans="1:11">
      <c r="B62">
        <v>1000</v>
      </c>
    </row>
    <row r="65" spans="1:20">
      <c r="A65" s="8" t="s">
        <v>80</v>
      </c>
      <c r="B65">
        <v>2013</v>
      </c>
      <c r="C65">
        <v>2014</v>
      </c>
      <c r="D65">
        <f>C65+1</f>
        <v>2015</v>
      </c>
      <c r="E65">
        <f t="shared" ref="E65:K65" si="8">D65+1</f>
        <v>2016</v>
      </c>
      <c r="F65">
        <f t="shared" si="8"/>
        <v>2017</v>
      </c>
      <c r="G65">
        <f t="shared" si="8"/>
        <v>2018</v>
      </c>
      <c r="H65">
        <f t="shared" si="8"/>
        <v>2019</v>
      </c>
      <c r="I65">
        <f t="shared" si="8"/>
        <v>2020</v>
      </c>
      <c r="J65">
        <f t="shared" si="8"/>
        <v>2021</v>
      </c>
      <c r="K65">
        <f t="shared" si="8"/>
        <v>2022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4">
      <c r="A66" s="1" t="s">
        <v>0</v>
      </c>
      <c r="B66" s="2" t="s">
        <v>10</v>
      </c>
      <c r="C66" s="2" t="s">
        <v>9</v>
      </c>
      <c r="D66" s="2" t="s">
        <v>8</v>
      </c>
      <c r="E66" s="2" t="s">
        <v>7</v>
      </c>
      <c r="F66" s="2" t="s">
        <v>6</v>
      </c>
      <c r="G66" s="2" t="s">
        <v>5</v>
      </c>
      <c r="H66" s="2" t="s">
        <v>4</v>
      </c>
      <c r="I66" s="2" t="s">
        <v>3</v>
      </c>
      <c r="J66" s="2" t="s">
        <v>2</v>
      </c>
      <c r="K66" s="2" t="s">
        <v>1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4">
      <c r="A67" s="1" t="s">
        <v>11</v>
      </c>
      <c r="B67" s="2" t="s">
        <v>12</v>
      </c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  <c r="K67" s="2" t="s">
        <v>12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4">
      <c r="A68" s="1" t="s">
        <v>13</v>
      </c>
      <c r="B68" s="2" t="s">
        <v>149</v>
      </c>
      <c r="C68" s="2" t="s">
        <v>149</v>
      </c>
      <c r="D68" s="2" t="s">
        <v>149</v>
      </c>
      <c r="E68" s="2" t="s">
        <v>149</v>
      </c>
      <c r="F68" s="2" t="s">
        <v>149</v>
      </c>
      <c r="G68" s="2" t="s">
        <v>149</v>
      </c>
      <c r="H68" s="2" t="s">
        <v>149</v>
      </c>
      <c r="I68" s="2" t="s">
        <v>149</v>
      </c>
      <c r="J68" s="2" t="s">
        <v>149</v>
      </c>
      <c r="K68" s="2" t="s">
        <v>149</v>
      </c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 t="s">
        <v>43</v>
      </c>
      <c r="B69" s="23">
        <f>$B$62*B13</f>
        <v>20927000</v>
      </c>
      <c r="C69" s="23">
        <f t="shared" ref="C69:K69" si="9">$B$62*C13</f>
        <v>14523000</v>
      </c>
      <c r="D69" s="23">
        <f t="shared" si="9"/>
        <v>13732000</v>
      </c>
      <c r="E69" s="23">
        <f t="shared" si="9"/>
        <v>18972000</v>
      </c>
      <c r="F69" s="23">
        <f t="shared" si="9"/>
        <v>17824000</v>
      </c>
      <c r="G69" s="23">
        <f t="shared" si="9"/>
        <v>18107000</v>
      </c>
      <c r="H69" s="23">
        <f t="shared" si="9"/>
        <v>17305000</v>
      </c>
      <c r="I69" s="23">
        <f t="shared" si="9"/>
        <v>13985000</v>
      </c>
      <c r="J69" s="23">
        <f t="shared" si="9"/>
        <v>14487000</v>
      </c>
      <c r="K69" s="23">
        <f t="shared" si="9"/>
        <v>14127000</v>
      </c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 t="s">
        <v>44</v>
      </c>
      <c r="B70" s="23">
        <f t="shared" ref="B70:I104" si="10">$B$62*B14</f>
        <v>8279000</v>
      </c>
      <c r="C70" s="23">
        <f t="shared" si="10"/>
        <v>18566000</v>
      </c>
      <c r="D70" s="23">
        <f t="shared" si="10"/>
        <v>24644000</v>
      </c>
      <c r="E70" s="23">
        <f t="shared" si="10"/>
        <v>22935000</v>
      </c>
      <c r="F70" s="23">
        <f t="shared" si="10"/>
        <v>472000</v>
      </c>
      <c r="G70" s="23">
        <f t="shared" si="10"/>
        <v>1580000</v>
      </c>
      <c r="H70" s="23">
        <f t="shared" si="10"/>
        <v>1982000</v>
      </c>
      <c r="I70" s="23">
        <f t="shared" si="10"/>
        <v>11200000</v>
      </c>
      <c r="J70" s="23">
        <f t="shared" ref="J70:K73" si="11">$B$62*J14</f>
        <v>17121000</v>
      </c>
      <c r="K70" s="23">
        <f t="shared" si="11"/>
        <v>9392000</v>
      </c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 t="s">
        <v>45</v>
      </c>
      <c r="B71" s="23">
        <f t="shared" si="10"/>
        <v>29206000</v>
      </c>
      <c r="C71" s="23">
        <f t="shared" si="10"/>
        <v>33089000</v>
      </c>
      <c r="D71" s="23">
        <f t="shared" si="10"/>
        <v>38376000</v>
      </c>
      <c r="E71" s="23">
        <f t="shared" si="10"/>
        <v>41907000</v>
      </c>
      <c r="F71" s="23">
        <f t="shared" si="10"/>
        <v>18296000</v>
      </c>
      <c r="G71" s="23">
        <f t="shared" si="10"/>
        <v>19687000</v>
      </c>
      <c r="H71" s="23">
        <f t="shared" si="10"/>
        <v>19287000</v>
      </c>
      <c r="I71" s="23">
        <f t="shared" si="10"/>
        <v>25185000</v>
      </c>
      <c r="J71" s="23">
        <f t="shared" si="11"/>
        <v>31608000</v>
      </c>
      <c r="K71" s="23">
        <f t="shared" si="11"/>
        <v>23519000</v>
      </c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 t="s">
        <v>46</v>
      </c>
      <c r="B72" s="23">
        <f t="shared" si="10"/>
        <v>11713000</v>
      </c>
      <c r="C72" s="23">
        <f t="shared" si="10"/>
        <v>10985000</v>
      </c>
      <c r="D72" s="23">
        <f t="shared" si="10"/>
        <v>10734000</v>
      </c>
      <c r="E72" s="23">
        <f t="shared" si="10"/>
        <v>11699000</v>
      </c>
      <c r="F72" s="23">
        <f t="shared" si="10"/>
        <v>13490000</v>
      </c>
      <c r="G72" s="23">
        <f t="shared" si="10"/>
        <v>14098000</v>
      </c>
      <c r="H72" s="23">
        <f t="shared" si="10"/>
        <v>14481000</v>
      </c>
      <c r="I72" s="23">
        <f t="shared" si="10"/>
        <v>13576000</v>
      </c>
      <c r="J72" s="23">
        <f t="shared" si="11"/>
        <v>15283000</v>
      </c>
      <c r="K72" s="23">
        <f t="shared" si="11"/>
        <v>16160000</v>
      </c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 t="s">
        <v>47</v>
      </c>
      <c r="B73" s="23">
        <f t="shared" si="10"/>
        <v>7878000</v>
      </c>
      <c r="C73" s="23">
        <f t="shared" si="10"/>
        <v>8184000</v>
      </c>
      <c r="D73" s="23">
        <f t="shared" si="10"/>
        <v>8053000</v>
      </c>
      <c r="E73" s="23">
        <f t="shared" si="10"/>
        <v>8144000</v>
      </c>
      <c r="F73" s="23">
        <f t="shared" si="10"/>
        <v>8765000</v>
      </c>
      <c r="G73" s="23">
        <f t="shared" si="10"/>
        <v>8599000</v>
      </c>
      <c r="H73" s="23">
        <f t="shared" si="10"/>
        <v>9020000</v>
      </c>
      <c r="I73" s="23">
        <f t="shared" si="10"/>
        <v>9344000</v>
      </c>
      <c r="J73" s="23">
        <f t="shared" si="11"/>
        <v>10387000</v>
      </c>
      <c r="K73" s="23">
        <f t="shared" si="11"/>
        <v>12483000</v>
      </c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 t="s">
        <v>48</v>
      </c>
      <c r="B74" s="23">
        <f t="shared" si="10"/>
        <v>3607000</v>
      </c>
      <c r="C74" s="23">
        <f t="shared" si="10"/>
        <v>3567000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 t="s">
        <v>49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f t="shared" si="10"/>
        <v>950000</v>
      </c>
      <c r="H75" s="23">
        <f t="shared" si="10"/>
        <v>94000</v>
      </c>
      <c r="I75" s="23">
        <v>0</v>
      </c>
      <c r="J75" s="23">
        <v>0</v>
      </c>
      <c r="K75" s="23">
        <v>0</v>
      </c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 t="s">
        <v>50</v>
      </c>
      <c r="B76" s="23">
        <f t="shared" si="10"/>
        <v>4003000</v>
      </c>
      <c r="C76" s="23">
        <f t="shared" si="10"/>
        <v>3486000</v>
      </c>
      <c r="D76" s="23">
        <f t="shared" si="10"/>
        <v>3047000</v>
      </c>
      <c r="E76" s="23">
        <f t="shared" si="10"/>
        <v>3282000</v>
      </c>
      <c r="F76" s="23">
        <f t="shared" si="10"/>
        <v>2537000</v>
      </c>
      <c r="G76" s="23">
        <f t="shared" si="10"/>
        <v>2699000</v>
      </c>
      <c r="H76" s="23">
        <f t="shared" si="10"/>
        <v>2392000</v>
      </c>
      <c r="I76" s="23">
        <f t="shared" si="10"/>
        <v>3132000</v>
      </c>
      <c r="J76" s="23">
        <f t="shared" ref="J76:K104" si="12">$B$62*J20</f>
        <v>3701000</v>
      </c>
      <c r="K76" s="23">
        <f t="shared" si="12"/>
        <v>3132000</v>
      </c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21" t="s">
        <v>51</v>
      </c>
      <c r="B77" s="23">
        <f t="shared" si="10"/>
        <v>56407000</v>
      </c>
      <c r="C77" s="23">
        <f t="shared" si="10"/>
        <v>59311000</v>
      </c>
      <c r="D77" s="23">
        <f t="shared" si="10"/>
        <v>60210000</v>
      </c>
      <c r="E77" s="23">
        <f t="shared" si="10"/>
        <v>65032000</v>
      </c>
      <c r="F77" s="23">
        <f t="shared" si="10"/>
        <v>43088000</v>
      </c>
      <c r="G77" s="23">
        <f t="shared" si="10"/>
        <v>46033000</v>
      </c>
      <c r="H77" s="23">
        <f t="shared" si="10"/>
        <v>45274000</v>
      </c>
      <c r="I77" s="23">
        <f t="shared" si="10"/>
        <v>51237000</v>
      </c>
      <c r="J77" s="23">
        <f t="shared" si="12"/>
        <v>60979000</v>
      </c>
      <c r="K77" s="23">
        <f t="shared" si="12"/>
        <v>55294000</v>
      </c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 t="s">
        <v>52</v>
      </c>
      <c r="B78" s="23">
        <f t="shared" si="10"/>
        <v>37133000</v>
      </c>
      <c r="C78" s="23">
        <f t="shared" si="10"/>
        <v>36685000</v>
      </c>
      <c r="D78" s="23">
        <f t="shared" si="10"/>
        <v>36648000</v>
      </c>
      <c r="E78" s="23">
        <f t="shared" si="10"/>
        <v>37773000</v>
      </c>
      <c r="F78" s="23">
        <f t="shared" si="10"/>
        <v>41466000</v>
      </c>
      <c r="G78" s="23">
        <f t="shared" si="10"/>
        <v>41851000</v>
      </c>
      <c r="H78" s="23">
        <f t="shared" si="10"/>
        <v>43332000</v>
      </c>
      <c r="I78" s="23">
        <f t="shared" si="10"/>
        <v>46804000</v>
      </c>
      <c r="J78" s="23">
        <f t="shared" si="12"/>
        <v>47679000</v>
      </c>
      <c r="K78" s="23">
        <f t="shared" si="12"/>
        <v>49253000</v>
      </c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12" t="s">
        <v>104</v>
      </c>
      <c r="B79" s="23">
        <f t="shared" si="10"/>
        <v>20423000</v>
      </c>
      <c r="C79" s="23">
        <f t="shared" si="10"/>
        <v>20559000</v>
      </c>
      <c r="D79" s="23">
        <f t="shared" si="10"/>
        <v>20743000</v>
      </c>
      <c r="E79" s="23">
        <f t="shared" si="10"/>
        <v>21861000</v>
      </c>
      <c r="F79" s="23">
        <f t="shared" si="10"/>
        <v>24461000</v>
      </c>
      <c r="G79" s="23">
        <f t="shared" si="10"/>
        <v>24816000</v>
      </c>
      <c r="H79" s="23">
        <f t="shared" si="10"/>
        <v>25674000</v>
      </c>
      <c r="I79" s="23">
        <f t="shared" si="10"/>
        <v>28038000</v>
      </c>
      <c r="J79" s="23">
        <f t="shared" si="12"/>
        <v>28717000</v>
      </c>
      <c r="K79" s="23">
        <f t="shared" si="12"/>
        <v>29450000</v>
      </c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12" t="s">
        <v>54</v>
      </c>
      <c r="B80" s="23">
        <f t="shared" si="10"/>
        <v>16710000</v>
      </c>
      <c r="C80" s="23">
        <f t="shared" si="10"/>
        <v>16126000</v>
      </c>
      <c r="D80" s="23">
        <f t="shared" si="10"/>
        <v>15905000</v>
      </c>
      <c r="E80" s="23">
        <f t="shared" si="10"/>
        <v>15912000</v>
      </c>
      <c r="F80" s="23">
        <f t="shared" si="10"/>
        <v>17005000</v>
      </c>
      <c r="G80" s="23">
        <f t="shared" si="10"/>
        <v>17035000</v>
      </c>
      <c r="H80" s="23">
        <f t="shared" si="10"/>
        <v>17658000</v>
      </c>
      <c r="I80" s="23">
        <f t="shared" ref="I80:I104" si="13">$B$62*I24</f>
        <v>18766000</v>
      </c>
      <c r="J80" s="23">
        <f t="shared" si="12"/>
        <v>18962000</v>
      </c>
      <c r="K80" s="23">
        <f t="shared" si="12"/>
        <v>19803000</v>
      </c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 t="s">
        <v>55</v>
      </c>
      <c r="B81" s="23">
        <f t="shared" si="10"/>
        <v>50745000</v>
      </c>
      <c r="C81" s="23">
        <f t="shared" si="10"/>
        <v>49054000</v>
      </c>
      <c r="D81" s="23">
        <f t="shared" si="10"/>
        <v>47393000</v>
      </c>
      <c r="E81" s="23">
        <f t="shared" si="10"/>
        <v>49681000</v>
      </c>
      <c r="F81" s="23">
        <f t="shared" si="10"/>
        <v>85134000</v>
      </c>
      <c r="G81" s="23">
        <f t="shared" si="10"/>
        <v>78064000</v>
      </c>
      <c r="H81" s="23">
        <f t="shared" si="10"/>
        <v>81282000</v>
      </c>
      <c r="I81" s="23">
        <f t="shared" si="13"/>
        <v>89795000</v>
      </c>
      <c r="J81" s="23">
        <f t="shared" si="12"/>
        <v>81638000</v>
      </c>
      <c r="K81" s="23">
        <f t="shared" si="12"/>
        <v>93556000</v>
      </c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 t="s">
        <v>56</v>
      </c>
      <c r="B82" s="23">
        <f t="shared" si="10"/>
        <v>3872000</v>
      </c>
      <c r="C82" s="23">
        <f t="shared" si="10"/>
        <v>3396000</v>
      </c>
      <c r="D82" s="23">
        <f t="shared" si="10"/>
        <v>5490000</v>
      </c>
      <c r="E82" s="23">
        <f t="shared" si="10"/>
        <v>6148000</v>
      </c>
      <c r="F82" s="23">
        <f t="shared" si="10"/>
        <v>7105000</v>
      </c>
      <c r="G82" s="23">
        <f t="shared" si="10"/>
        <v>7640000</v>
      </c>
      <c r="H82" s="23">
        <f t="shared" si="10"/>
        <v>7819000</v>
      </c>
      <c r="I82" s="23">
        <f t="shared" si="13"/>
        <v>8534000</v>
      </c>
      <c r="J82" s="23">
        <f t="shared" si="12"/>
        <v>10223000</v>
      </c>
      <c r="K82" s="23">
        <f t="shared" si="12"/>
        <v>9123000</v>
      </c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 t="s">
        <v>57</v>
      </c>
      <c r="B83" s="23">
        <f t="shared" si="10"/>
        <v>4949000</v>
      </c>
      <c r="C83" s="23">
        <f t="shared" si="10"/>
        <v>3232000</v>
      </c>
      <c r="D83" s="23">
        <f t="shared" si="10"/>
        <v>4413000</v>
      </c>
      <c r="E83" s="23">
        <f t="shared" si="10"/>
        <v>4435000</v>
      </c>
      <c r="F83" s="23">
        <f t="shared" si="10"/>
        <v>4971000</v>
      </c>
      <c r="G83" s="23">
        <f t="shared" si="10"/>
        <v>4182000</v>
      </c>
      <c r="H83" s="23">
        <f t="shared" si="10"/>
        <v>5695000</v>
      </c>
      <c r="I83" s="23">
        <f t="shared" si="13"/>
        <v>6562000</v>
      </c>
      <c r="J83" s="23">
        <f t="shared" si="12"/>
        <v>10216000</v>
      </c>
      <c r="K83" s="23">
        <f t="shared" si="12"/>
        <v>9602000</v>
      </c>
      <c r="L83" s="3"/>
      <c r="M83" s="3"/>
      <c r="N83" s="3"/>
      <c r="O83" s="3"/>
      <c r="P83" s="3"/>
      <c r="Q83" s="3"/>
      <c r="R83" s="3"/>
      <c r="S83" s="3"/>
      <c r="T83" s="3"/>
    </row>
    <row r="84" spans="1:20" s="22" customFormat="1">
      <c r="A84" s="12" t="s">
        <v>58</v>
      </c>
      <c r="B84" s="23">
        <f t="shared" si="10"/>
        <v>132683000</v>
      </c>
      <c r="C84" s="23">
        <f t="shared" si="10"/>
        <v>131119000</v>
      </c>
      <c r="D84" s="23">
        <f t="shared" si="10"/>
        <v>133411000</v>
      </c>
      <c r="E84" s="23">
        <f t="shared" si="10"/>
        <v>141208000</v>
      </c>
      <c r="F84" s="23">
        <f t="shared" si="10"/>
        <v>157303000</v>
      </c>
      <c r="G84" s="23">
        <f t="shared" si="10"/>
        <v>152954000</v>
      </c>
      <c r="H84" s="23">
        <f t="shared" si="10"/>
        <v>157728000</v>
      </c>
      <c r="I84" s="23">
        <f t="shared" si="13"/>
        <v>174894000</v>
      </c>
      <c r="J84" s="23">
        <f t="shared" si="12"/>
        <v>182018000</v>
      </c>
      <c r="K84" s="23">
        <f t="shared" si="12"/>
        <v>187378000</v>
      </c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3" t="s">
        <v>59</v>
      </c>
      <c r="B85" s="23">
        <f t="shared" si="10"/>
        <v>20823000</v>
      </c>
      <c r="C85" s="23">
        <f t="shared" si="10"/>
        <v>21447000</v>
      </c>
      <c r="D85" s="23">
        <f t="shared" si="10"/>
        <v>20743000</v>
      </c>
      <c r="E85" s="23">
        <f t="shared" si="10"/>
        <v>21603000</v>
      </c>
      <c r="F85" s="23">
        <f t="shared" si="10"/>
        <v>26631000</v>
      </c>
      <c r="G85" s="23">
        <f t="shared" si="10"/>
        <v>28434000</v>
      </c>
      <c r="H85" s="23">
        <f t="shared" si="10"/>
        <v>34762000</v>
      </c>
      <c r="I85" s="23">
        <f t="shared" si="13"/>
        <v>39862000</v>
      </c>
      <c r="J85" s="23">
        <f t="shared" si="12"/>
        <v>41460000</v>
      </c>
      <c r="K85" s="23">
        <f t="shared" si="12"/>
        <v>43031000</v>
      </c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 t="s">
        <v>60</v>
      </c>
      <c r="B86" s="23">
        <f t="shared" si="10"/>
        <v>6266000</v>
      </c>
      <c r="C86" s="23">
        <f t="shared" si="10"/>
        <v>7633000</v>
      </c>
      <c r="D86" s="23">
        <f t="shared" si="10"/>
        <v>6668000</v>
      </c>
      <c r="E86" s="23">
        <f t="shared" si="10"/>
        <v>6918000</v>
      </c>
      <c r="F86" s="23">
        <f t="shared" si="10"/>
        <v>7310000</v>
      </c>
      <c r="G86" s="23">
        <f t="shared" si="10"/>
        <v>7537000</v>
      </c>
      <c r="H86" s="23">
        <f t="shared" si="10"/>
        <v>8544000</v>
      </c>
      <c r="I86" s="23">
        <f t="shared" si="13"/>
        <v>9505000</v>
      </c>
      <c r="J86" s="23">
        <f t="shared" si="12"/>
        <v>11055000</v>
      </c>
      <c r="K86" s="23">
        <f t="shared" si="12"/>
        <v>11703000</v>
      </c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 t="s">
        <v>61</v>
      </c>
      <c r="B87" s="23">
        <f t="shared" si="10"/>
        <v>14557000</v>
      </c>
      <c r="C87" s="23">
        <f t="shared" si="10"/>
        <v>13814000</v>
      </c>
      <c r="D87" s="23">
        <f t="shared" si="10"/>
        <v>14075000</v>
      </c>
      <c r="E87" s="23">
        <f t="shared" si="10"/>
        <v>14685000</v>
      </c>
      <c r="F87" s="23">
        <f t="shared" si="10"/>
        <v>19321000</v>
      </c>
      <c r="G87" s="23">
        <f t="shared" si="10"/>
        <v>20897000</v>
      </c>
      <c r="H87" s="23">
        <f t="shared" si="10"/>
        <v>26218000</v>
      </c>
      <c r="I87" s="23">
        <f t="shared" si="13"/>
        <v>30357000</v>
      </c>
      <c r="J87" s="23">
        <f t="shared" si="12"/>
        <v>30405000</v>
      </c>
      <c r="K87" s="23">
        <f t="shared" si="12"/>
        <v>31328000</v>
      </c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 t="s">
        <v>62</v>
      </c>
      <c r="B88" s="23">
        <f t="shared" si="10"/>
        <v>4852000</v>
      </c>
      <c r="C88" s="23">
        <f t="shared" si="10"/>
        <v>3638000</v>
      </c>
      <c r="D88" s="23">
        <f t="shared" si="10"/>
        <v>7004000</v>
      </c>
      <c r="E88" s="23">
        <f t="shared" si="10"/>
        <v>4684000</v>
      </c>
      <c r="F88" s="23">
        <f t="shared" si="10"/>
        <v>3906000</v>
      </c>
      <c r="G88" s="23">
        <f t="shared" si="10"/>
        <v>2796000</v>
      </c>
      <c r="H88" s="23">
        <f t="shared" si="10"/>
        <v>1202000</v>
      </c>
      <c r="I88" s="23">
        <f t="shared" si="13"/>
        <v>2631000</v>
      </c>
      <c r="J88" s="23">
        <f t="shared" si="12"/>
        <v>3766000</v>
      </c>
      <c r="K88" s="23">
        <f t="shared" si="12"/>
        <v>12771000</v>
      </c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 t="s">
        <v>63</v>
      </c>
      <c r="B89" s="23">
        <f t="shared" si="10"/>
        <v>0</v>
      </c>
      <c r="C89" s="23">
        <f t="shared" si="10"/>
        <v>0</v>
      </c>
      <c r="D89" s="23">
        <f t="shared" si="10"/>
        <v>0</v>
      </c>
      <c r="E89" s="23">
        <f t="shared" si="10"/>
        <v>0</v>
      </c>
      <c r="F89" s="23">
        <f t="shared" si="10"/>
        <v>0</v>
      </c>
      <c r="G89" s="23">
        <f t="shared" si="10"/>
        <v>0</v>
      </c>
      <c r="H89" s="23">
        <f t="shared" si="10"/>
        <v>0</v>
      </c>
      <c r="I89" s="23">
        <f t="shared" si="13"/>
        <v>0</v>
      </c>
      <c r="J89" s="23">
        <f t="shared" si="12"/>
        <v>0</v>
      </c>
      <c r="K89" s="23">
        <f t="shared" si="12"/>
        <v>0</v>
      </c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 t="s">
        <v>64</v>
      </c>
      <c r="B90" s="23">
        <f t="shared" si="10"/>
        <v>25675000</v>
      </c>
      <c r="C90" s="23">
        <f t="shared" si="10"/>
        <v>25085000</v>
      </c>
      <c r="D90" s="23">
        <f t="shared" si="10"/>
        <v>27747000</v>
      </c>
      <c r="E90" s="23">
        <f t="shared" si="10"/>
        <v>26287000</v>
      </c>
      <c r="F90" s="23">
        <f t="shared" si="10"/>
        <v>30537000</v>
      </c>
      <c r="G90" s="23">
        <f t="shared" si="10"/>
        <v>31230000</v>
      </c>
      <c r="H90" s="23">
        <f t="shared" si="10"/>
        <v>35964000</v>
      </c>
      <c r="I90" s="23">
        <f t="shared" si="13"/>
        <v>42493000</v>
      </c>
      <c r="J90" s="23">
        <f t="shared" si="12"/>
        <v>45226000</v>
      </c>
      <c r="K90" s="23">
        <f t="shared" si="12"/>
        <v>55802000</v>
      </c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 t="s">
        <v>65</v>
      </c>
      <c r="B91" s="23">
        <f t="shared" si="10"/>
        <v>13328000</v>
      </c>
      <c r="C91" s="23">
        <f t="shared" si="10"/>
        <v>15122000</v>
      </c>
      <c r="D91" s="23">
        <f t="shared" si="10"/>
        <v>12857000</v>
      </c>
      <c r="E91" s="23">
        <f t="shared" si="10"/>
        <v>22442000</v>
      </c>
      <c r="F91" s="23">
        <f t="shared" si="10"/>
        <v>30675000</v>
      </c>
      <c r="G91" s="23">
        <f t="shared" si="10"/>
        <v>27684000</v>
      </c>
      <c r="H91" s="23">
        <f t="shared" si="10"/>
        <v>26494000</v>
      </c>
      <c r="I91" s="23">
        <f t="shared" si="13"/>
        <v>32635000</v>
      </c>
      <c r="J91" s="23">
        <f t="shared" si="12"/>
        <v>29985000</v>
      </c>
      <c r="K91" s="23">
        <f t="shared" si="12"/>
        <v>26888000</v>
      </c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 t="s">
        <v>66</v>
      </c>
      <c r="B92" s="23">
        <f t="shared" si="10"/>
        <v>5605000</v>
      </c>
      <c r="C92" s="23">
        <f t="shared" si="10"/>
        <v>7708000</v>
      </c>
      <c r="D92" s="23">
        <f t="shared" si="10"/>
        <v>6595000</v>
      </c>
      <c r="E92" s="23">
        <f t="shared" si="10"/>
        <v>7443000</v>
      </c>
      <c r="F92" s="23">
        <f t="shared" si="10"/>
        <v>7674000</v>
      </c>
      <c r="G92" s="23">
        <f t="shared" si="10"/>
        <v>7610000</v>
      </c>
      <c r="H92" s="23">
        <f t="shared" si="10"/>
        <v>7835000</v>
      </c>
      <c r="I92" s="23">
        <f t="shared" si="13"/>
        <v>7990000</v>
      </c>
      <c r="J92" s="23">
        <f t="shared" si="12"/>
        <v>6157000</v>
      </c>
      <c r="K92" s="23">
        <f t="shared" si="12"/>
        <v>4432000</v>
      </c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 t="s">
        <v>67</v>
      </c>
      <c r="B93" s="23">
        <f t="shared" si="10"/>
        <v>3989000</v>
      </c>
      <c r="C93" s="23">
        <f t="shared" si="10"/>
        <v>3154000</v>
      </c>
      <c r="D93" s="23">
        <f t="shared" si="10"/>
        <v>2562000</v>
      </c>
      <c r="E93" s="23">
        <f t="shared" si="10"/>
        <v>2910000</v>
      </c>
      <c r="F93" s="23">
        <f t="shared" si="10"/>
        <v>8368000</v>
      </c>
      <c r="G93" s="23">
        <f t="shared" si="10"/>
        <v>7506000</v>
      </c>
      <c r="H93" s="23">
        <f t="shared" si="10"/>
        <v>5958000</v>
      </c>
      <c r="I93" s="23">
        <f t="shared" si="13"/>
        <v>7214000</v>
      </c>
      <c r="J93" s="23">
        <f t="shared" si="12"/>
        <v>7487000</v>
      </c>
      <c r="K93" s="23">
        <f t="shared" si="12"/>
        <v>6374000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 t="s">
        <v>68</v>
      </c>
      <c r="B94" s="23">
        <f t="shared" si="10"/>
        <v>0</v>
      </c>
      <c r="C94" s="23">
        <f t="shared" si="10"/>
        <v>0</v>
      </c>
      <c r="D94" s="23">
        <f t="shared" si="10"/>
        <v>0</v>
      </c>
      <c r="E94" s="23">
        <f t="shared" si="10"/>
        <v>0</v>
      </c>
      <c r="F94" s="23">
        <f t="shared" si="10"/>
        <v>0</v>
      </c>
      <c r="G94" s="23">
        <f t="shared" si="10"/>
        <v>0</v>
      </c>
      <c r="H94" s="23">
        <f t="shared" si="10"/>
        <v>0</v>
      </c>
      <c r="I94" s="23">
        <f t="shared" si="13"/>
        <v>0</v>
      </c>
      <c r="J94" s="23">
        <f t="shared" si="12"/>
        <v>0</v>
      </c>
      <c r="K94" s="23">
        <f t="shared" si="12"/>
        <v>0</v>
      </c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 t="s">
        <v>69</v>
      </c>
      <c r="B95" s="23">
        <f t="shared" si="10"/>
        <v>10033000</v>
      </c>
      <c r="C95" s="23">
        <f t="shared" si="10"/>
        <v>10298000</v>
      </c>
      <c r="D95" s="23">
        <f t="shared" si="10"/>
        <v>12500000</v>
      </c>
      <c r="E95" s="23">
        <f t="shared" si="10"/>
        <v>11708000</v>
      </c>
      <c r="F95" s="23">
        <f t="shared" si="10"/>
        <v>19889000</v>
      </c>
      <c r="G95" s="23">
        <f t="shared" si="10"/>
        <v>19172000</v>
      </c>
      <c r="H95" s="23">
        <f t="shared" si="10"/>
        <v>22006000</v>
      </c>
      <c r="I95" s="23">
        <f t="shared" si="13"/>
        <v>21284000</v>
      </c>
      <c r="J95" s="23">
        <f t="shared" si="12"/>
        <v>19140000</v>
      </c>
      <c r="K95" s="23">
        <f t="shared" si="12"/>
        <v>17078000</v>
      </c>
      <c r="L95" s="3"/>
      <c r="M95" s="3"/>
      <c r="N95" s="3"/>
      <c r="O95" s="3"/>
      <c r="P95" s="3"/>
      <c r="Q95" s="3"/>
      <c r="R95" s="3"/>
      <c r="S95" s="3"/>
      <c r="T95" s="3"/>
    </row>
    <row r="96" spans="1:20" s="22" customFormat="1">
      <c r="A96" s="21" t="s">
        <v>70</v>
      </c>
      <c r="B96" s="23">
        <f t="shared" si="10"/>
        <v>58630000</v>
      </c>
      <c r="C96" s="23">
        <f t="shared" si="10"/>
        <v>61367000</v>
      </c>
      <c r="D96" s="23">
        <f t="shared" si="10"/>
        <v>62261000</v>
      </c>
      <c r="E96" s="23">
        <f t="shared" si="10"/>
        <v>70790000</v>
      </c>
      <c r="F96" s="23">
        <f t="shared" si="10"/>
        <v>97143000</v>
      </c>
      <c r="G96" s="23">
        <f t="shared" si="10"/>
        <v>93202000</v>
      </c>
      <c r="H96" s="23">
        <f t="shared" si="10"/>
        <v>98257000</v>
      </c>
      <c r="I96" s="23">
        <f t="shared" si="13"/>
        <v>111616000</v>
      </c>
      <c r="J96" s="23">
        <f t="shared" si="12"/>
        <v>107995000</v>
      </c>
      <c r="K96" s="23">
        <f t="shared" si="12"/>
        <v>110574000</v>
      </c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3" t="s">
        <v>71</v>
      </c>
      <c r="B97" s="23">
        <f t="shared" si="10"/>
        <v>3120000</v>
      </c>
      <c r="C97" s="23">
        <f t="shared" si="10"/>
        <v>3120000</v>
      </c>
      <c r="D97" s="23">
        <f t="shared" si="10"/>
        <v>3120000</v>
      </c>
      <c r="E97" s="23">
        <f t="shared" si="10"/>
        <v>3120000</v>
      </c>
      <c r="F97" s="23">
        <f t="shared" si="10"/>
        <v>3120000</v>
      </c>
      <c r="G97" s="23">
        <f t="shared" si="10"/>
        <v>3120000</v>
      </c>
      <c r="H97" s="23">
        <f t="shared" si="10"/>
        <v>3120000</v>
      </c>
      <c r="I97" s="23">
        <f t="shared" si="13"/>
        <v>3120000</v>
      </c>
      <c r="J97" s="23">
        <f t="shared" si="12"/>
        <v>3120000</v>
      </c>
      <c r="K97" s="23">
        <f t="shared" si="12"/>
        <v>3120000</v>
      </c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 t="s">
        <v>72</v>
      </c>
      <c r="B98" s="23">
        <f t="shared" si="10"/>
        <v>89493000</v>
      </c>
      <c r="C98" s="23">
        <f t="shared" si="10"/>
        <v>97245000</v>
      </c>
      <c r="D98" s="23">
        <f t="shared" si="10"/>
        <v>103879000</v>
      </c>
      <c r="E98" s="23">
        <f t="shared" si="10"/>
        <v>110551000</v>
      </c>
      <c r="F98" s="23">
        <f t="shared" si="10"/>
        <v>101793000</v>
      </c>
      <c r="G98" s="23">
        <f t="shared" si="10"/>
        <v>106216000</v>
      </c>
      <c r="H98" s="23">
        <f t="shared" si="10"/>
        <v>110659000</v>
      </c>
      <c r="I98" s="23">
        <f t="shared" si="13"/>
        <v>113890000</v>
      </c>
      <c r="J98" s="23">
        <f t="shared" si="12"/>
        <v>123060000</v>
      </c>
      <c r="K98" s="23">
        <f t="shared" si="12"/>
        <v>128345000</v>
      </c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 t="s">
        <v>73</v>
      </c>
      <c r="B99" s="23">
        <f t="shared" si="10"/>
        <v>-2860000</v>
      </c>
      <c r="C99" s="23">
        <f t="shared" si="10"/>
        <v>-10722000</v>
      </c>
      <c r="D99" s="23">
        <f t="shared" si="10"/>
        <v>-13165000</v>
      </c>
      <c r="E99" s="23">
        <f t="shared" si="10"/>
        <v>-14901000</v>
      </c>
      <c r="F99" s="23">
        <f t="shared" si="10"/>
        <v>-13199000</v>
      </c>
      <c r="G99" s="23">
        <f t="shared" si="10"/>
        <v>-15222000</v>
      </c>
      <c r="H99" s="23">
        <f t="shared" si="10"/>
        <v>-15891000</v>
      </c>
      <c r="I99" s="23">
        <f t="shared" si="13"/>
        <v>-15242000</v>
      </c>
      <c r="J99" s="23">
        <f t="shared" si="12"/>
        <v>-13058000</v>
      </c>
      <c r="K99" s="23">
        <f t="shared" si="12"/>
        <v>-12967000</v>
      </c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 t="s">
        <v>74</v>
      </c>
      <c r="B100" s="23">
        <f t="shared" si="10"/>
        <v>15700000</v>
      </c>
      <c r="C100" s="23">
        <f t="shared" si="10"/>
        <v>19891000</v>
      </c>
      <c r="D100" s="23">
        <f t="shared" si="10"/>
        <v>22684000</v>
      </c>
      <c r="E100" s="23">
        <f t="shared" si="10"/>
        <v>28352000</v>
      </c>
      <c r="F100" s="23">
        <f t="shared" si="10"/>
        <v>31554000</v>
      </c>
      <c r="G100" s="23">
        <f t="shared" si="10"/>
        <v>34362000</v>
      </c>
      <c r="H100" s="23">
        <f t="shared" si="10"/>
        <v>38417000</v>
      </c>
      <c r="I100" s="23">
        <f t="shared" si="13"/>
        <v>38490000</v>
      </c>
      <c r="J100" s="23">
        <f t="shared" si="12"/>
        <v>39099000</v>
      </c>
      <c r="K100" s="23">
        <f t="shared" si="12"/>
        <v>41694000</v>
      </c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 t="s">
        <v>75</v>
      </c>
      <c r="B101" s="23">
        <f t="shared" si="10"/>
        <v>-202000</v>
      </c>
      <c r="C101" s="23">
        <f t="shared" si="10"/>
        <v>-4803000</v>
      </c>
      <c r="D101" s="23">
        <f t="shared" si="10"/>
        <v>-8435000</v>
      </c>
      <c r="E101" s="23">
        <f t="shared" si="10"/>
        <v>-9047000</v>
      </c>
      <c r="F101" s="23">
        <f t="shared" si="10"/>
        <v>-7351000</v>
      </c>
      <c r="G101" s="23">
        <f t="shared" si="10"/>
        <v>-8869000</v>
      </c>
      <c r="H101" s="23">
        <f t="shared" si="10"/>
        <v>-8705000</v>
      </c>
      <c r="I101" s="23">
        <f t="shared" si="13"/>
        <v>-8938000</v>
      </c>
      <c r="J101" s="23">
        <f t="shared" si="12"/>
        <v>-10017000</v>
      </c>
      <c r="K101" s="23">
        <f t="shared" si="12"/>
        <v>-11813000</v>
      </c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 t="s">
        <v>76</v>
      </c>
      <c r="B102" s="23">
        <f t="shared" si="10"/>
        <v>202000</v>
      </c>
      <c r="C102" s="23">
        <f t="shared" si="10"/>
        <v>4803000</v>
      </c>
      <c r="D102" s="23">
        <f t="shared" si="10"/>
        <v>8435000</v>
      </c>
      <c r="E102" s="23">
        <f t="shared" si="10"/>
        <v>9047000</v>
      </c>
      <c r="F102" s="23">
        <f t="shared" si="10"/>
        <v>7351000</v>
      </c>
      <c r="G102" s="23">
        <f t="shared" si="10"/>
        <v>8869000</v>
      </c>
      <c r="H102" s="23">
        <f t="shared" si="10"/>
        <v>8705000</v>
      </c>
      <c r="I102" s="23">
        <f t="shared" si="13"/>
        <v>8938000</v>
      </c>
      <c r="J102" s="23">
        <f t="shared" si="12"/>
        <v>10017000</v>
      </c>
      <c r="K102" s="23">
        <f t="shared" si="12"/>
        <v>11813000</v>
      </c>
      <c r="L102" s="3"/>
      <c r="M102" s="3"/>
      <c r="N102" s="3"/>
      <c r="O102" s="3"/>
      <c r="P102" s="3"/>
      <c r="Q102" s="3"/>
      <c r="R102" s="3"/>
      <c r="S102" s="3"/>
      <c r="T102" s="3"/>
    </row>
    <row r="103" spans="1:20" s="22" customFormat="1">
      <c r="A103" s="21" t="s">
        <v>77</v>
      </c>
      <c r="B103" s="23">
        <f t="shared" si="10"/>
        <v>74053000</v>
      </c>
      <c r="C103" s="23">
        <f t="shared" si="10"/>
        <v>69752000</v>
      </c>
      <c r="D103" s="23">
        <f t="shared" si="10"/>
        <v>71150000</v>
      </c>
      <c r="E103" s="23">
        <f t="shared" si="10"/>
        <v>70418000</v>
      </c>
      <c r="F103" s="23">
        <f t="shared" si="10"/>
        <v>60160000</v>
      </c>
      <c r="G103" s="23">
        <f t="shared" si="10"/>
        <v>59752000</v>
      </c>
      <c r="H103" s="23">
        <f t="shared" si="10"/>
        <v>59471000</v>
      </c>
      <c r="I103" s="23">
        <f t="shared" si="13"/>
        <v>63278000</v>
      </c>
      <c r="J103" s="23">
        <f t="shared" si="12"/>
        <v>74023000</v>
      </c>
      <c r="K103" s="23">
        <f t="shared" si="12"/>
        <v>76804000</v>
      </c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 s="22" customFormat="1">
      <c r="A104" s="21" t="s">
        <v>78</v>
      </c>
      <c r="B104" s="23">
        <f t="shared" si="10"/>
        <v>132683000</v>
      </c>
      <c r="C104" s="23">
        <f t="shared" si="10"/>
        <v>131119000</v>
      </c>
      <c r="D104" s="23">
        <f t="shared" si="10"/>
        <v>133411000</v>
      </c>
      <c r="E104" s="23">
        <f t="shared" si="10"/>
        <v>141208000</v>
      </c>
      <c r="F104" s="23">
        <f t="shared" si="10"/>
        <v>157303000</v>
      </c>
      <c r="G104" s="23">
        <f t="shared" si="10"/>
        <v>152954000</v>
      </c>
      <c r="H104" s="23">
        <f t="shared" si="10"/>
        <v>157728000</v>
      </c>
      <c r="I104" s="23">
        <f t="shared" si="13"/>
        <v>174894000</v>
      </c>
      <c r="J104" s="23">
        <f t="shared" si="12"/>
        <v>182018000</v>
      </c>
      <c r="K104" s="23">
        <f t="shared" si="12"/>
        <v>187378000</v>
      </c>
    </row>
    <row r="106" spans="1:20">
      <c r="A106" s="12" t="s">
        <v>113</v>
      </c>
      <c r="B106" s="13">
        <f>B77/B90</f>
        <v>2.1969620253164557</v>
      </c>
      <c r="C106" s="13">
        <f t="shared" ref="C106:K106" si="14">C77/C90</f>
        <v>2.3644010364759818</v>
      </c>
      <c r="D106" s="13">
        <f t="shared" si="14"/>
        <v>2.1699643204670775</v>
      </c>
      <c r="E106" s="13">
        <f t="shared" si="14"/>
        <v>2.4739224711834749</v>
      </c>
      <c r="F106" s="13">
        <f t="shared" si="14"/>
        <v>1.4110095949176409</v>
      </c>
      <c r="G106" s="13">
        <f t="shared" si="14"/>
        <v>1.4739993595901377</v>
      </c>
      <c r="H106" s="13">
        <f t="shared" si="14"/>
        <v>1.2588699810922033</v>
      </c>
      <c r="I106" s="13">
        <f t="shared" si="14"/>
        <v>1.205775068834867</v>
      </c>
      <c r="J106" s="13">
        <f t="shared" si="14"/>
        <v>1.3483173395834254</v>
      </c>
      <c r="K106" s="13">
        <f t="shared" si="14"/>
        <v>0.99089638364216337</v>
      </c>
    </row>
    <row r="107" spans="1:20">
      <c r="A107" s="12" t="s">
        <v>114</v>
      </c>
      <c r="B107" s="13">
        <f>(B77-B73)/B90</f>
        <v>1.890126582278481</v>
      </c>
      <c r="C107" s="13">
        <f t="shared" ref="C107:K107" si="15">(C77-C73)/C90</f>
        <v>2.0381502890173411</v>
      </c>
      <c r="D107" s="13">
        <f t="shared" si="15"/>
        <v>1.8797347460986773</v>
      </c>
      <c r="E107" s="13">
        <f t="shared" si="15"/>
        <v>2.1641115380225968</v>
      </c>
      <c r="F107" s="13">
        <f t="shared" si="15"/>
        <v>1.1239807446703998</v>
      </c>
      <c r="G107" s="13">
        <f t="shared" si="15"/>
        <v>1.1986551392891451</v>
      </c>
      <c r="H107" s="13">
        <f t="shared" si="15"/>
        <v>1.0080636191747303</v>
      </c>
      <c r="I107" s="13">
        <f t="shared" si="15"/>
        <v>0.9858800272986139</v>
      </c>
      <c r="J107" s="13">
        <f t="shared" si="15"/>
        <v>1.1186485649847433</v>
      </c>
      <c r="K107" s="13">
        <f t="shared" si="15"/>
        <v>0.7671947242034336</v>
      </c>
    </row>
    <row r="108" spans="1:20">
      <c r="A108" s="12" t="s">
        <v>115</v>
      </c>
      <c r="B108" s="13">
        <f>B69/B90</f>
        <v>0.81507302823758521</v>
      </c>
      <c r="C108" s="13">
        <f t="shared" ref="C108:K108" si="16">C69/C90</f>
        <v>0.57895156468008768</v>
      </c>
      <c r="D108" s="13">
        <f t="shared" si="16"/>
        <v>0.4949003495873428</v>
      </c>
      <c r="E108" s="13">
        <f t="shared" si="16"/>
        <v>0.72172556777114161</v>
      </c>
      <c r="F108" s="13">
        <f t="shared" si="16"/>
        <v>0.58368536529456072</v>
      </c>
      <c r="G108" s="13">
        <f t="shared" si="16"/>
        <v>0.57979506884406018</v>
      </c>
      <c r="H108" s="13">
        <f t="shared" si="16"/>
        <v>0.48117562006450898</v>
      </c>
      <c r="I108" s="13">
        <f t="shared" si="16"/>
        <v>0.3291130303814746</v>
      </c>
      <c r="J108" s="13">
        <f t="shared" si="16"/>
        <v>0.32032459204882147</v>
      </c>
      <c r="K108" s="13">
        <f t="shared" si="16"/>
        <v>0.25316296906920899</v>
      </c>
    </row>
    <row r="110" spans="1:20">
      <c r="A110" s="12" t="s">
        <v>87</v>
      </c>
      <c r="B110" s="37">
        <f>(B84-B103)/B84</f>
        <v>0.44188027102190935</v>
      </c>
      <c r="C110" s="37">
        <f t="shared" ref="C110:K110" si="17">(C84-C103)/C84</f>
        <v>0.46802522899045906</v>
      </c>
      <c r="D110" s="37">
        <f t="shared" si="17"/>
        <v>0.46668565560560971</v>
      </c>
      <c r="E110" s="37">
        <f t="shared" si="17"/>
        <v>0.50131720582403261</v>
      </c>
      <c r="F110" s="37">
        <f t="shared" si="17"/>
        <v>0.61755338423297712</v>
      </c>
      <c r="G110" s="37">
        <f t="shared" si="17"/>
        <v>0.60934660093884441</v>
      </c>
      <c r="H110" s="37">
        <f t="shared" si="17"/>
        <v>0.62295217082572529</v>
      </c>
      <c r="I110" s="37">
        <f t="shared" si="17"/>
        <v>0.63819227646460142</v>
      </c>
      <c r="J110" s="37">
        <f t="shared" si="17"/>
        <v>0.59332044083552171</v>
      </c>
      <c r="K110" s="37">
        <f t="shared" si="17"/>
        <v>0.59011196618599837</v>
      </c>
    </row>
    <row r="111" spans="1:20">
      <c r="A111" s="12" t="s">
        <v>89</v>
      </c>
      <c r="B111" s="37">
        <f>(B84-B103)/B103</f>
        <v>0.79173024725534413</v>
      </c>
      <c r="C111" s="37">
        <f t="shared" ref="C111:K111" si="18">(C84-C103)/C103</f>
        <v>0.87978839316435375</v>
      </c>
      <c r="D111" s="37">
        <f t="shared" si="18"/>
        <v>0.87506676036542519</v>
      </c>
      <c r="E111" s="37">
        <f t="shared" si="18"/>
        <v>1.0052827402084694</v>
      </c>
      <c r="F111" s="37">
        <f t="shared" si="18"/>
        <v>1.6147440159574469</v>
      </c>
      <c r="G111" s="37">
        <f t="shared" si="18"/>
        <v>1.5598138974427633</v>
      </c>
      <c r="H111" s="37">
        <f t="shared" si="18"/>
        <v>1.6521834171276757</v>
      </c>
      <c r="I111" s="37">
        <f t="shared" si="18"/>
        <v>1.7638989854293752</v>
      </c>
      <c r="J111" s="37">
        <f t="shared" si="18"/>
        <v>1.4589384380530375</v>
      </c>
      <c r="K111" s="37">
        <f t="shared" si="18"/>
        <v>1.4396906411124422</v>
      </c>
    </row>
    <row r="112" spans="1:20">
      <c r="A112" s="8" t="s">
        <v>91</v>
      </c>
      <c r="B112" s="37">
        <f>1+B111</f>
        <v>1.791730247255344</v>
      </c>
      <c r="C112" s="37">
        <f t="shared" ref="C112:K112" si="19">1+C111</f>
        <v>1.8797883931643538</v>
      </c>
      <c r="D112" s="37">
        <f t="shared" si="19"/>
        <v>1.8750667603654252</v>
      </c>
      <c r="E112" s="37">
        <f t="shared" si="19"/>
        <v>2.0052827402084694</v>
      </c>
      <c r="F112" s="37">
        <f t="shared" si="19"/>
        <v>2.6147440159574469</v>
      </c>
      <c r="G112" s="37">
        <f t="shared" si="19"/>
        <v>2.5598138974427633</v>
      </c>
      <c r="H112" s="37">
        <f t="shared" si="19"/>
        <v>2.6521834171276755</v>
      </c>
      <c r="I112" s="37">
        <f t="shared" si="19"/>
        <v>2.7638989854293752</v>
      </c>
      <c r="J112" s="37">
        <f t="shared" si="19"/>
        <v>2.4589384380530372</v>
      </c>
      <c r="K112" s="37">
        <f t="shared" si="19"/>
        <v>2.4396906411124419</v>
      </c>
    </row>
    <row r="113" spans="1:11">
      <c r="A113" s="8" t="s">
        <v>93</v>
      </c>
      <c r="B113" s="37">
        <f>B91/B84</f>
        <v>0.10044994460480997</v>
      </c>
      <c r="C113" s="37">
        <f t="shared" ref="C113:K113" si="20">C91/C84</f>
        <v>0.11533034876715045</v>
      </c>
      <c r="D113" s="37">
        <f t="shared" si="20"/>
        <v>9.6371363680656019E-2</v>
      </c>
      <c r="E113" s="37">
        <f t="shared" si="20"/>
        <v>0.15892867259645346</v>
      </c>
      <c r="F113" s="37">
        <f t="shared" si="20"/>
        <v>0.1950058167994253</v>
      </c>
      <c r="G113" s="37">
        <f t="shared" si="20"/>
        <v>0.18099559344639565</v>
      </c>
      <c r="H113" s="37">
        <f t="shared" si="20"/>
        <v>0.16797271251775209</v>
      </c>
      <c r="I113" s="37">
        <f t="shared" si="20"/>
        <v>0.18659873980811234</v>
      </c>
      <c r="J113" s="37">
        <f t="shared" si="20"/>
        <v>0.16473645463635464</v>
      </c>
      <c r="K113" s="37">
        <f t="shared" si="20"/>
        <v>0.14349603475327946</v>
      </c>
    </row>
    <row r="123" spans="1:11">
      <c r="A123" s="28" t="s">
        <v>107</v>
      </c>
    </row>
    <row r="124" spans="1:11" ht="20">
      <c r="A124" s="29" t="s">
        <v>143</v>
      </c>
    </row>
    <row r="126" spans="1:11" ht="28">
      <c r="A126" s="30" t="s">
        <v>109</v>
      </c>
    </row>
    <row r="129" spans="1:20">
      <c r="A129" s="8" t="s">
        <v>80</v>
      </c>
      <c r="B129">
        <v>2013</v>
      </c>
      <c r="C129">
        <v>2014</v>
      </c>
      <c r="D129">
        <f t="shared" ref="D129:K129" si="21">C129+1</f>
        <v>2015</v>
      </c>
      <c r="E129">
        <f t="shared" si="21"/>
        <v>2016</v>
      </c>
      <c r="F129">
        <f t="shared" si="21"/>
        <v>2017</v>
      </c>
      <c r="G129">
        <f t="shared" si="21"/>
        <v>2018</v>
      </c>
      <c r="H129">
        <f t="shared" si="21"/>
        <v>2019</v>
      </c>
      <c r="I129">
        <f t="shared" si="21"/>
        <v>2020</v>
      </c>
      <c r="J129">
        <f t="shared" si="21"/>
        <v>2021</v>
      </c>
      <c r="K129">
        <f t="shared" si="21"/>
        <v>2022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">
      <c r="A130" s="1" t="s">
        <v>0</v>
      </c>
      <c r="B130" s="2" t="s">
        <v>153</v>
      </c>
      <c r="C130" s="2" t="s">
        <v>154</v>
      </c>
      <c r="D130" s="2" t="s">
        <v>155</v>
      </c>
      <c r="E130" s="2" t="s">
        <v>156</v>
      </c>
      <c r="F130" s="2" t="s">
        <v>6</v>
      </c>
      <c r="G130" s="2" t="s">
        <v>148</v>
      </c>
      <c r="H130" s="2" t="s">
        <v>147</v>
      </c>
      <c r="I130" s="2" t="s">
        <v>146</v>
      </c>
      <c r="J130" s="2" t="s">
        <v>145</v>
      </c>
      <c r="K130" s="2" t="s">
        <v>144</v>
      </c>
    </row>
    <row r="131" spans="1:20" ht="14">
      <c r="A131" s="1" t="s">
        <v>11</v>
      </c>
      <c r="B131" s="2" t="s">
        <v>12</v>
      </c>
      <c r="C131" s="2" t="s">
        <v>12</v>
      </c>
      <c r="D131" s="2" t="s">
        <v>12</v>
      </c>
      <c r="E131" s="2" t="s">
        <v>12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</row>
    <row r="132" spans="1:20" ht="14">
      <c r="A132" s="1" t="s">
        <v>13</v>
      </c>
      <c r="B132" s="2" t="s">
        <v>149</v>
      </c>
      <c r="C132" s="2" t="s">
        <v>149</v>
      </c>
      <c r="D132" s="2" t="s">
        <v>149</v>
      </c>
      <c r="E132" s="2" t="s">
        <v>149</v>
      </c>
      <c r="F132" s="2" t="s">
        <v>149</v>
      </c>
      <c r="G132" s="2" t="s">
        <v>149</v>
      </c>
      <c r="H132" s="2" t="s">
        <v>149</v>
      </c>
      <c r="I132" s="2" t="s">
        <v>149</v>
      </c>
      <c r="J132" s="2" t="s">
        <v>149</v>
      </c>
      <c r="K132" s="2" t="s">
        <v>149</v>
      </c>
    </row>
    <row r="133" spans="1:20">
      <c r="A133" s="3" t="s">
        <v>43</v>
      </c>
      <c r="B133" s="23">
        <v>2183000</v>
      </c>
      <c r="C133" s="23">
        <v>3343000</v>
      </c>
      <c r="D133" s="23">
        <v>3641000</v>
      </c>
      <c r="E133" s="23">
        <v>2595000</v>
      </c>
      <c r="F133" s="23">
        <v>1342000</v>
      </c>
      <c r="G133" s="23">
        <v>1139000</v>
      </c>
      <c r="H133" s="23">
        <v>1305000</v>
      </c>
      <c r="I133" s="23">
        <v>1784000</v>
      </c>
      <c r="J133" s="23">
        <v>1944000</v>
      </c>
      <c r="K133" s="23">
        <v>416000</v>
      </c>
    </row>
    <row r="134" spans="1:20">
      <c r="A134" s="3" t="s">
        <v>44</v>
      </c>
      <c r="B134" s="23">
        <v>30225000</v>
      </c>
      <c r="C134" s="23">
        <v>32779000</v>
      </c>
      <c r="D134" s="23">
        <v>19649000</v>
      </c>
      <c r="E134" s="23">
        <v>15255000</v>
      </c>
      <c r="F134" s="23">
        <v>18650000</v>
      </c>
      <c r="G134" s="23">
        <v>17694000</v>
      </c>
      <c r="H134" s="23">
        <v>8525000</v>
      </c>
      <c r="I134" s="23">
        <v>10437000</v>
      </c>
      <c r="J134" s="23">
        <v>29125000</v>
      </c>
      <c r="K134" s="23">
        <v>22316000</v>
      </c>
    </row>
    <row r="135" spans="1:20">
      <c r="A135" s="3" t="s">
        <v>45</v>
      </c>
      <c r="B135" s="23">
        <v>32408000</v>
      </c>
      <c r="C135" s="23">
        <v>36122000</v>
      </c>
      <c r="D135" s="23">
        <v>23290000</v>
      </c>
      <c r="E135" s="23">
        <v>17850000</v>
      </c>
      <c r="F135" s="23">
        <v>19992000</v>
      </c>
      <c r="G135" s="23">
        <v>18833000</v>
      </c>
      <c r="H135" s="23">
        <v>9830000</v>
      </c>
      <c r="I135" s="23">
        <v>12221000</v>
      </c>
      <c r="J135" s="23">
        <v>31069000</v>
      </c>
      <c r="K135" s="23">
        <v>22732000</v>
      </c>
    </row>
    <row r="136" spans="1:20">
      <c r="A136" s="3" t="s">
        <v>46</v>
      </c>
      <c r="B136" s="23">
        <v>9357000</v>
      </c>
      <c r="C136" s="23">
        <v>8669000</v>
      </c>
      <c r="D136" s="23">
        <v>8176000</v>
      </c>
      <c r="E136" s="23">
        <v>8225000</v>
      </c>
      <c r="F136" s="23">
        <v>8221000</v>
      </c>
      <c r="G136" s="23">
        <v>8025000</v>
      </c>
      <c r="H136" s="23">
        <v>8724000</v>
      </c>
      <c r="I136" s="23">
        <v>7930000</v>
      </c>
      <c r="J136" s="23">
        <v>11479000</v>
      </c>
      <c r="K136" s="23">
        <v>10952000</v>
      </c>
    </row>
    <row r="137" spans="1:20">
      <c r="A137" s="3" t="s">
        <v>47</v>
      </c>
      <c r="B137" s="23">
        <v>6166000</v>
      </c>
      <c r="C137" s="23">
        <v>5663000</v>
      </c>
      <c r="D137" s="23">
        <v>7513000</v>
      </c>
      <c r="E137" s="23">
        <v>6783000</v>
      </c>
      <c r="F137" s="23">
        <v>7578000</v>
      </c>
      <c r="G137" s="23">
        <v>7508000</v>
      </c>
      <c r="H137" s="23">
        <v>8283000</v>
      </c>
      <c r="I137" s="23">
        <v>8046000</v>
      </c>
      <c r="J137" s="23">
        <v>9059000</v>
      </c>
      <c r="K137" s="23">
        <v>8981000</v>
      </c>
    </row>
    <row r="138" spans="1:20">
      <c r="A138" s="3" t="s">
        <v>49</v>
      </c>
      <c r="B138" s="25" t="s">
        <v>22</v>
      </c>
      <c r="C138" s="25" t="s">
        <v>22</v>
      </c>
      <c r="D138" s="25" t="s">
        <v>22</v>
      </c>
      <c r="E138" s="23">
        <v>801000</v>
      </c>
      <c r="F138" s="23">
        <v>12000</v>
      </c>
      <c r="G138" s="23">
        <v>9725000</v>
      </c>
      <c r="H138" s="23">
        <v>21000</v>
      </c>
      <c r="I138" s="25" t="s">
        <v>22</v>
      </c>
      <c r="J138" s="25" t="s">
        <v>22</v>
      </c>
      <c r="K138" s="25" t="s">
        <v>22</v>
      </c>
    </row>
    <row r="139" spans="1:20">
      <c r="A139" s="3" t="s">
        <v>50</v>
      </c>
      <c r="B139" s="23">
        <v>8313000</v>
      </c>
      <c r="C139" s="23">
        <v>7248000</v>
      </c>
      <c r="D139" s="23">
        <v>4825000</v>
      </c>
      <c r="E139" s="23">
        <v>5290000</v>
      </c>
      <c r="F139" s="23">
        <v>5338000</v>
      </c>
      <c r="G139" s="23">
        <v>5835000</v>
      </c>
      <c r="H139" s="23">
        <v>5945000</v>
      </c>
      <c r="I139" s="23">
        <v>6870000</v>
      </c>
      <c r="J139" s="23">
        <v>8086000</v>
      </c>
      <c r="K139" s="23">
        <v>8594000</v>
      </c>
    </row>
    <row r="140" spans="1:20" s="22" customFormat="1">
      <c r="A140" s="21" t="s">
        <v>51</v>
      </c>
      <c r="B140" s="24">
        <v>56244000</v>
      </c>
      <c r="C140" s="24">
        <v>57702000</v>
      </c>
      <c r="D140" s="24">
        <v>43804000</v>
      </c>
      <c r="E140" s="24">
        <v>38949000</v>
      </c>
      <c r="F140" s="24">
        <v>41141000</v>
      </c>
      <c r="G140" s="24">
        <v>49926000</v>
      </c>
      <c r="H140" s="24">
        <v>32803000</v>
      </c>
      <c r="I140" s="24">
        <v>35067000</v>
      </c>
      <c r="J140" s="24">
        <v>59693000</v>
      </c>
      <c r="K140" s="24">
        <v>51259000</v>
      </c>
    </row>
    <row r="141" spans="1:20">
      <c r="A141" s="3" t="s">
        <v>52</v>
      </c>
      <c r="B141" s="23">
        <v>25678000</v>
      </c>
      <c r="C141" s="23">
        <v>24988000</v>
      </c>
      <c r="D141" s="23">
        <v>27268000</v>
      </c>
      <c r="E141" s="23">
        <v>28125000</v>
      </c>
      <c r="F141" s="23">
        <v>30037000</v>
      </c>
      <c r="G141" s="23">
        <v>29977000</v>
      </c>
      <c r="H141" s="23">
        <v>30756000</v>
      </c>
      <c r="I141" s="23">
        <v>28711000</v>
      </c>
      <c r="J141" s="23">
        <v>29955000</v>
      </c>
      <c r="K141" s="23">
        <v>31448000</v>
      </c>
    </row>
    <row r="142" spans="1:20">
      <c r="A142" s="3" t="s">
        <v>53</v>
      </c>
      <c r="B142" s="23">
        <v>13281000</v>
      </c>
      <c r="C142" s="23">
        <v>13226000</v>
      </c>
      <c r="D142" s="23">
        <v>13502000</v>
      </c>
      <c r="E142" s="23">
        <v>14807000</v>
      </c>
      <c r="F142" s="23">
        <v>16172000</v>
      </c>
      <c r="G142" s="23">
        <v>16591000</v>
      </c>
      <c r="H142" s="23">
        <v>16789000</v>
      </c>
      <c r="I142" s="23">
        <v>14812000</v>
      </c>
      <c r="J142" s="23">
        <v>15074000</v>
      </c>
      <c r="K142" s="23">
        <v>15174000</v>
      </c>
    </row>
    <row r="143" spans="1:20">
      <c r="A143" s="3" t="s">
        <v>54</v>
      </c>
      <c r="B143" s="23">
        <v>12397000</v>
      </c>
      <c r="C143" s="23">
        <v>11762000</v>
      </c>
      <c r="D143" s="23">
        <v>13766000</v>
      </c>
      <c r="E143" s="23">
        <v>13318000</v>
      </c>
      <c r="F143" s="23">
        <v>13865000</v>
      </c>
      <c r="G143" s="23">
        <v>13385000</v>
      </c>
      <c r="H143" s="23">
        <v>13967000</v>
      </c>
      <c r="I143" s="23">
        <v>13900000</v>
      </c>
      <c r="J143" s="23">
        <v>14882000</v>
      </c>
      <c r="K143" s="23">
        <v>16274000</v>
      </c>
    </row>
    <row r="144" spans="1:20">
      <c r="A144" s="3" t="s">
        <v>157</v>
      </c>
      <c r="B144" s="23">
        <v>16406000</v>
      </c>
      <c r="C144" s="23">
        <v>17518000</v>
      </c>
      <c r="D144" s="23">
        <v>15999000</v>
      </c>
      <c r="E144" s="23">
        <v>7116000</v>
      </c>
      <c r="F144" s="23">
        <v>7015000</v>
      </c>
      <c r="G144" s="23">
        <v>2767000</v>
      </c>
      <c r="H144" s="23">
        <v>17133000</v>
      </c>
      <c r="I144" s="23">
        <v>16856000</v>
      </c>
      <c r="J144" s="23">
        <v>16472000</v>
      </c>
      <c r="K144" s="23">
        <v>11033000</v>
      </c>
    </row>
    <row r="145" spans="1:11">
      <c r="A145" s="3" t="s">
        <v>55</v>
      </c>
      <c r="B145" s="23">
        <v>81904000</v>
      </c>
      <c r="C145" s="23">
        <v>77235000</v>
      </c>
      <c r="D145" s="23">
        <v>88598000</v>
      </c>
      <c r="E145" s="23">
        <v>107097000</v>
      </c>
      <c r="F145" s="23">
        <v>104693000</v>
      </c>
      <c r="G145" s="23">
        <v>88622000</v>
      </c>
      <c r="H145" s="23">
        <v>94023000</v>
      </c>
      <c r="I145" s="23">
        <v>78048000</v>
      </c>
      <c r="J145" s="23">
        <v>74354000</v>
      </c>
      <c r="K145" s="23">
        <v>94745000</v>
      </c>
    </row>
    <row r="146" spans="1:11">
      <c r="A146" s="3" t="s">
        <v>57</v>
      </c>
      <c r="B146" s="23">
        <v>5150000</v>
      </c>
      <c r="C146" s="23">
        <v>5057000</v>
      </c>
      <c r="D146" s="23">
        <v>5293000</v>
      </c>
      <c r="E146" s="23">
        <v>5135000</v>
      </c>
      <c r="F146" s="23">
        <v>5082000</v>
      </c>
      <c r="G146" s="23">
        <v>4723000</v>
      </c>
      <c r="H146" s="23">
        <v>9563000</v>
      </c>
      <c r="I146" s="23">
        <v>10358000</v>
      </c>
      <c r="J146" s="23">
        <v>16074000</v>
      </c>
      <c r="K146" s="23">
        <v>23892000</v>
      </c>
    </row>
    <row r="147" spans="1:11">
      <c r="A147" s="3" t="s">
        <v>58</v>
      </c>
      <c r="B147" s="23">
        <v>172101000</v>
      </c>
      <c r="C147" s="23">
        <v>169274000</v>
      </c>
      <c r="D147" s="23">
        <v>167460000</v>
      </c>
      <c r="E147" s="23">
        <v>171615000</v>
      </c>
      <c r="F147" s="23">
        <v>171797000</v>
      </c>
      <c r="G147" s="23">
        <v>159422000</v>
      </c>
      <c r="H147" s="23">
        <v>167489000</v>
      </c>
      <c r="I147" s="23">
        <v>154229000</v>
      </c>
      <c r="J147" s="23">
        <v>181476000</v>
      </c>
      <c r="K147" s="23">
        <v>197205000</v>
      </c>
    </row>
    <row r="148" spans="1:11">
      <c r="A148" s="3" t="s">
        <v>59</v>
      </c>
      <c r="B148" s="23">
        <v>6689000</v>
      </c>
      <c r="C148" s="23">
        <v>6935000</v>
      </c>
      <c r="D148" s="23">
        <v>7831000</v>
      </c>
      <c r="E148" s="23">
        <v>8967000</v>
      </c>
      <c r="F148" s="23">
        <v>8881000</v>
      </c>
      <c r="G148" s="23">
        <v>9118000</v>
      </c>
      <c r="H148" s="23">
        <v>9044000</v>
      </c>
      <c r="I148" s="23">
        <v>9529000</v>
      </c>
      <c r="J148" s="23">
        <v>11159000</v>
      </c>
      <c r="K148" s="23">
        <v>12519000</v>
      </c>
    </row>
    <row r="149" spans="1:11">
      <c r="A149" s="3" t="s">
        <v>60</v>
      </c>
      <c r="B149" s="23">
        <v>3234000</v>
      </c>
      <c r="C149" s="23">
        <v>3440000</v>
      </c>
      <c r="D149" s="23">
        <v>3620000</v>
      </c>
      <c r="E149" s="23">
        <v>4536000</v>
      </c>
      <c r="F149" s="23">
        <v>4656000</v>
      </c>
      <c r="G149" s="23">
        <v>4674000</v>
      </c>
      <c r="H149" s="23">
        <v>4220000</v>
      </c>
      <c r="I149" s="23">
        <v>4309000</v>
      </c>
      <c r="J149" s="23">
        <v>5578000</v>
      </c>
      <c r="K149" s="23">
        <v>6809000</v>
      </c>
    </row>
    <row r="150" spans="1:11">
      <c r="A150" s="3" t="s">
        <v>61</v>
      </c>
      <c r="B150" s="23">
        <v>3455000</v>
      </c>
      <c r="C150" s="23">
        <v>3495000</v>
      </c>
      <c r="D150" s="23">
        <v>4211000</v>
      </c>
      <c r="E150" s="23">
        <v>4431000</v>
      </c>
      <c r="F150" s="23">
        <v>4225000</v>
      </c>
      <c r="G150" s="23">
        <v>4444000</v>
      </c>
      <c r="H150" s="23">
        <v>4824000</v>
      </c>
      <c r="I150" s="23">
        <v>5220000</v>
      </c>
      <c r="J150" s="23">
        <v>5581000</v>
      </c>
      <c r="K150" s="23">
        <v>5710000</v>
      </c>
    </row>
    <row r="151" spans="1:11">
      <c r="A151" s="3" t="s">
        <v>62</v>
      </c>
      <c r="B151" s="23">
        <v>6027000</v>
      </c>
      <c r="C151" s="23">
        <v>5141000</v>
      </c>
      <c r="D151" s="23">
        <v>10160000</v>
      </c>
      <c r="E151" s="23">
        <v>10688000</v>
      </c>
      <c r="F151" s="23">
        <v>9953000</v>
      </c>
      <c r="G151" s="23">
        <v>8831000</v>
      </c>
      <c r="H151" s="23">
        <v>16195000</v>
      </c>
      <c r="I151" s="23">
        <v>2703000</v>
      </c>
      <c r="J151" s="23">
        <v>2241000</v>
      </c>
      <c r="K151" s="23">
        <v>2945000</v>
      </c>
    </row>
    <row r="152" spans="1:11">
      <c r="A152" s="3" t="s">
        <v>158</v>
      </c>
      <c r="B152" s="23">
        <v>21000</v>
      </c>
      <c r="C152" s="25" t="s">
        <v>22</v>
      </c>
      <c r="D152" s="25" t="s">
        <v>22</v>
      </c>
      <c r="E152" s="25" t="s">
        <v>22</v>
      </c>
      <c r="F152" s="25" t="s">
        <v>22</v>
      </c>
      <c r="G152" s="25" t="s">
        <v>22</v>
      </c>
      <c r="H152" s="25" t="s">
        <v>22</v>
      </c>
      <c r="I152" s="25" t="s">
        <v>22</v>
      </c>
      <c r="J152" s="25" t="s">
        <v>22</v>
      </c>
      <c r="K152" s="25" t="s">
        <v>22</v>
      </c>
    </row>
    <row r="153" spans="1:11">
      <c r="A153" s="3" t="s">
        <v>63</v>
      </c>
      <c r="B153" s="23">
        <v>10629000</v>
      </c>
      <c r="C153" s="23">
        <v>9555000</v>
      </c>
      <c r="D153" s="23">
        <v>11408000</v>
      </c>
      <c r="E153" s="23">
        <v>11460000</v>
      </c>
      <c r="F153" s="23">
        <v>11593000</v>
      </c>
      <c r="G153" s="23">
        <v>13909000</v>
      </c>
      <c r="H153" s="23">
        <v>12065000</v>
      </c>
      <c r="I153" s="23">
        <v>13688000</v>
      </c>
      <c r="J153" s="23">
        <v>29271000</v>
      </c>
      <c r="K153" s="23">
        <v>26674000</v>
      </c>
    </row>
    <row r="154" spans="1:11">
      <c r="A154" s="3" t="s">
        <v>64</v>
      </c>
      <c r="B154" s="23">
        <v>23366000</v>
      </c>
      <c r="C154" s="23">
        <v>21631000</v>
      </c>
      <c r="D154" s="23">
        <v>29399000</v>
      </c>
      <c r="E154" s="23">
        <v>31115000</v>
      </c>
      <c r="F154" s="23">
        <v>30427000</v>
      </c>
      <c r="G154" s="23">
        <v>31858000</v>
      </c>
      <c r="H154" s="23">
        <v>37304000</v>
      </c>
      <c r="I154" s="23">
        <v>25920000</v>
      </c>
      <c r="J154" s="23">
        <v>42671000</v>
      </c>
      <c r="K154" s="23">
        <v>42138000</v>
      </c>
    </row>
    <row r="155" spans="1:11">
      <c r="A155" s="3" t="s">
        <v>65</v>
      </c>
      <c r="B155" s="23">
        <v>30462000</v>
      </c>
      <c r="C155" s="23">
        <v>31541000</v>
      </c>
      <c r="D155" s="23">
        <v>28818000</v>
      </c>
      <c r="E155" s="23">
        <v>31398000</v>
      </c>
      <c r="F155" s="23">
        <v>33538000</v>
      </c>
      <c r="G155" s="23">
        <v>32909000</v>
      </c>
      <c r="H155" s="23">
        <v>35955000</v>
      </c>
      <c r="I155" s="23">
        <v>37133000</v>
      </c>
      <c r="J155" s="23">
        <v>36195000</v>
      </c>
      <c r="K155" s="23">
        <v>32884000</v>
      </c>
    </row>
    <row r="156" spans="1:11">
      <c r="A156" s="3" t="s">
        <v>66</v>
      </c>
      <c r="B156" s="23">
        <v>7303000</v>
      </c>
      <c r="C156" s="23">
        <v>10264000</v>
      </c>
      <c r="D156" s="23">
        <v>8119000</v>
      </c>
      <c r="E156" s="23">
        <v>8172000</v>
      </c>
      <c r="F156" s="23">
        <v>7430000</v>
      </c>
      <c r="G156" s="23">
        <v>6610000</v>
      </c>
      <c r="H156" s="23">
        <v>6762000</v>
      </c>
      <c r="I156" s="23">
        <v>5411000</v>
      </c>
      <c r="J156" s="23">
        <v>3724000</v>
      </c>
      <c r="K156" s="23">
        <v>2250000</v>
      </c>
    </row>
    <row r="157" spans="1:11">
      <c r="A157" s="3" t="s">
        <v>67</v>
      </c>
      <c r="B157" s="23">
        <v>25590000</v>
      </c>
      <c r="C157" s="23">
        <v>24981000</v>
      </c>
      <c r="D157" s="23">
        <v>26877000</v>
      </c>
      <c r="E157" s="23">
        <v>30753000</v>
      </c>
      <c r="F157" s="23">
        <v>3900000</v>
      </c>
      <c r="G157" s="23">
        <v>3700000</v>
      </c>
      <c r="H157" s="23">
        <v>5578000</v>
      </c>
      <c r="I157" s="23">
        <v>4063000</v>
      </c>
      <c r="J157" s="23">
        <v>349000</v>
      </c>
      <c r="K157" s="23">
        <v>1023000</v>
      </c>
    </row>
    <row r="158" spans="1:11">
      <c r="A158" s="3" t="s">
        <v>68</v>
      </c>
      <c r="B158" s="23">
        <v>313000</v>
      </c>
      <c r="C158" s="23">
        <v>321000</v>
      </c>
      <c r="D158" s="23">
        <v>278000</v>
      </c>
      <c r="E158" s="23">
        <v>296000</v>
      </c>
      <c r="F158" s="23">
        <v>348000</v>
      </c>
      <c r="G158" s="23">
        <v>351000</v>
      </c>
      <c r="H158" s="23">
        <v>303000</v>
      </c>
      <c r="I158" s="23">
        <v>235000</v>
      </c>
      <c r="J158" s="23">
        <v>262000</v>
      </c>
      <c r="K158" s="23">
        <v>256000</v>
      </c>
    </row>
    <row r="159" spans="1:11">
      <c r="A159" s="3" t="s">
        <v>69</v>
      </c>
      <c r="B159" s="23">
        <v>8760000</v>
      </c>
      <c r="C159" s="23">
        <v>9236000</v>
      </c>
      <c r="D159" s="23">
        <v>9249000</v>
      </c>
      <c r="E159" s="23">
        <v>10337000</v>
      </c>
      <c r="F159" s="23">
        <v>24846000</v>
      </c>
      <c r="G159" s="23">
        <v>20587000</v>
      </c>
      <c r="H159" s="23">
        <v>18443000</v>
      </c>
      <c r="I159" s="23">
        <v>18229000</v>
      </c>
      <c r="J159" s="23">
        <v>21074000</v>
      </c>
      <c r="K159" s="23">
        <v>22992000</v>
      </c>
    </row>
    <row r="160" spans="1:11" s="22" customFormat="1">
      <c r="A160" s="21" t="s">
        <v>70</v>
      </c>
      <c r="B160" s="24">
        <v>95794000</v>
      </c>
      <c r="C160" s="24">
        <v>97973000</v>
      </c>
      <c r="D160" s="24">
        <v>102741000</v>
      </c>
      <c r="E160" s="24">
        <v>112072000</v>
      </c>
      <c r="F160" s="24">
        <v>100489000</v>
      </c>
      <c r="G160" s="24">
        <v>96015000</v>
      </c>
      <c r="H160" s="24">
        <v>104345000</v>
      </c>
      <c r="I160" s="24">
        <v>90991000</v>
      </c>
      <c r="J160" s="24">
        <v>104275000</v>
      </c>
      <c r="K160" s="24">
        <v>101544000</v>
      </c>
    </row>
    <row r="161" spans="1:11">
      <c r="A161" s="3" t="s">
        <v>71</v>
      </c>
      <c r="B161" s="23">
        <v>453000</v>
      </c>
      <c r="C161" s="23">
        <v>455000</v>
      </c>
      <c r="D161" s="23">
        <v>459000</v>
      </c>
      <c r="E161" s="23">
        <v>461000</v>
      </c>
      <c r="F161" s="23">
        <v>464000</v>
      </c>
      <c r="G161" s="23">
        <v>467000</v>
      </c>
      <c r="H161" s="23">
        <v>468000</v>
      </c>
      <c r="I161" s="23">
        <v>470000</v>
      </c>
      <c r="J161" s="23">
        <v>473000</v>
      </c>
      <c r="K161" s="23">
        <v>476000</v>
      </c>
    </row>
    <row r="162" spans="1:11">
      <c r="A162" s="3" t="s">
        <v>159</v>
      </c>
      <c r="B162" s="23">
        <v>33000</v>
      </c>
      <c r="C162" s="23">
        <v>29000</v>
      </c>
      <c r="D162" s="23">
        <v>26000</v>
      </c>
      <c r="E162" s="23">
        <v>24000</v>
      </c>
      <c r="F162" s="23">
        <v>21000</v>
      </c>
      <c r="G162" s="23">
        <v>19000</v>
      </c>
      <c r="H162" s="23">
        <v>17000</v>
      </c>
      <c r="I162" s="25" t="s">
        <v>22</v>
      </c>
      <c r="J162" s="25" t="s">
        <v>22</v>
      </c>
      <c r="K162" s="25" t="s">
        <v>22</v>
      </c>
    </row>
    <row r="163" spans="1:11">
      <c r="A163" s="3" t="s">
        <v>160</v>
      </c>
      <c r="B163" s="23">
        <v>77283000</v>
      </c>
      <c r="C163" s="23">
        <v>78977000</v>
      </c>
      <c r="D163" s="23">
        <v>81016000</v>
      </c>
      <c r="E163" s="23">
        <v>82685000</v>
      </c>
      <c r="F163" s="23">
        <v>84278000</v>
      </c>
      <c r="G163" s="23">
        <v>86253000</v>
      </c>
      <c r="H163" s="23">
        <v>87428000</v>
      </c>
      <c r="I163" s="23">
        <v>88674000</v>
      </c>
      <c r="J163" s="23">
        <v>90591000</v>
      </c>
      <c r="K163" s="23">
        <v>91802000</v>
      </c>
    </row>
    <row r="164" spans="1:11">
      <c r="A164" s="3" t="s">
        <v>72</v>
      </c>
      <c r="B164" s="23">
        <v>69732000</v>
      </c>
      <c r="C164" s="23">
        <v>72176000</v>
      </c>
      <c r="D164" s="23">
        <v>71993000</v>
      </c>
      <c r="E164" s="23">
        <v>71774000</v>
      </c>
      <c r="F164" s="23">
        <v>85291000</v>
      </c>
      <c r="G164" s="23">
        <v>89554000</v>
      </c>
      <c r="H164" s="23">
        <v>97670000</v>
      </c>
      <c r="I164" s="23">
        <v>96770000</v>
      </c>
      <c r="J164" s="23">
        <v>103394000</v>
      </c>
      <c r="K164" s="23">
        <v>125656000</v>
      </c>
    </row>
    <row r="165" spans="1:11">
      <c r="A165" s="3" t="s">
        <v>73</v>
      </c>
      <c r="B165" s="23">
        <v>-3271000</v>
      </c>
      <c r="C165" s="23">
        <v>-7316000</v>
      </c>
      <c r="D165" s="23">
        <v>-9522000</v>
      </c>
      <c r="E165" s="23">
        <v>-11036000</v>
      </c>
      <c r="F165" s="23">
        <v>-9321000</v>
      </c>
      <c r="G165" s="23">
        <v>-11275000</v>
      </c>
      <c r="H165" s="23">
        <v>-11640000</v>
      </c>
      <c r="I165" s="23">
        <v>-11688000</v>
      </c>
      <c r="J165" s="23">
        <v>-5897000</v>
      </c>
      <c r="K165" s="23">
        <v>-8304000</v>
      </c>
    </row>
    <row r="166" spans="1:11">
      <c r="A166" s="3" t="s">
        <v>74</v>
      </c>
      <c r="B166" s="23">
        <v>67923000</v>
      </c>
      <c r="C166" s="23">
        <v>73021000</v>
      </c>
      <c r="D166" s="23">
        <v>79252000</v>
      </c>
      <c r="E166" s="23">
        <v>84364000</v>
      </c>
      <c r="F166" s="23">
        <v>89425000</v>
      </c>
      <c r="G166" s="23">
        <v>101610000</v>
      </c>
      <c r="H166" s="23">
        <v>110801000</v>
      </c>
      <c r="I166" s="23">
        <v>110988000</v>
      </c>
      <c r="J166" s="23">
        <v>111361000</v>
      </c>
      <c r="K166" s="23">
        <v>113969000</v>
      </c>
    </row>
    <row r="167" spans="1:11">
      <c r="A167" s="3" t="s">
        <v>75</v>
      </c>
      <c r="B167" s="23">
        <v>-590000</v>
      </c>
      <c r="C167" s="23">
        <v>-2689000</v>
      </c>
      <c r="D167" s="23">
        <v>-5863000</v>
      </c>
      <c r="E167" s="23">
        <v>-6659000</v>
      </c>
      <c r="F167" s="23">
        <v>-5180000</v>
      </c>
      <c r="G167" s="23">
        <v>-6075000</v>
      </c>
      <c r="H167" s="23">
        <v>-5952000</v>
      </c>
      <c r="I167" s="23">
        <v>-5321000</v>
      </c>
      <c r="J167" s="23">
        <v>-6172000</v>
      </c>
      <c r="K167" s="23">
        <v>-8360000</v>
      </c>
    </row>
    <row r="168" spans="1:11">
      <c r="A168" s="3" t="s">
        <v>76</v>
      </c>
      <c r="B168" s="23">
        <v>590000</v>
      </c>
      <c r="C168" s="23">
        <v>2690000</v>
      </c>
      <c r="D168" s="23">
        <v>5863000</v>
      </c>
      <c r="E168" s="23">
        <v>6659000</v>
      </c>
      <c r="F168" s="23">
        <v>5180000</v>
      </c>
      <c r="G168" s="23">
        <v>6074000</v>
      </c>
      <c r="H168" s="23">
        <v>5953000</v>
      </c>
      <c r="I168" s="23">
        <v>5321000</v>
      </c>
      <c r="J168" s="23">
        <v>6173000</v>
      </c>
      <c r="K168" s="23">
        <v>8360000</v>
      </c>
    </row>
    <row r="169" spans="1:11" s="22" customFormat="1">
      <c r="A169" s="21" t="s">
        <v>77</v>
      </c>
      <c r="B169" s="24">
        <v>76307000</v>
      </c>
      <c r="C169" s="24">
        <v>71301000</v>
      </c>
      <c r="D169" s="24">
        <v>64720000</v>
      </c>
      <c r="E169" s="24">
        <v>59544000</v>
      </c>
      <c r="F169" s="24">
        <v>71308000</v>
      </c>
      <c r="G169" s="24">
        <v>63407000</v>
      </c>
      <c r="H169" s="24">
        <v>63143000</v>
      </c>
      <c r="I169" s="24">
        <v>63238000</v>
      </c>
      <c r="J169" s="24">
        <v>77201000</v>
      </c>
      <c r="K169" s="24">
        <v>95661000</v>
      </c>
    </row>
    <row r="170" spans="1:11" s="22" customFormat="1">
      <c r="A170" s="21" t="s">
        <v>78</v>
      </c>
      <c r="B170" s="24">
        <v>172101000</v>
      </c>
      <c r="C170" s="24">
        <v>169274000</v>
      </c>
      <c r="D170" s="24">
        <v>167461000</v>
      </c>
      <c r="E170" s="24">
        <v>171616000</v>
      </c>
      <c r="F170" s="24">
        <v>171797000</v>
      </c>
      <c r="G170" s="24">
        <v>159422000</v>
      </c>
      <c r="H170" s="24">
        <v>167488000</v>
      </c>
      <c r="I170" s="24">
        <v>154229000</v>
      </c>
      <c r="J170" s="24">
        <v>181476000</v>
      </c>
      <c r="K170" s="24">
        <v>197205000</v>
      </c>
    </row>
    <row r="183" spans="1:20">
      <c r="A183" s="28" t="s">
        <v>107</v>
      </c>
    </row>
    <row r="184" spans="1:20" ht="20">
      <c r="A184" s="29" t="s">
        <v>161</v>
      </c>
    </row>
    <row r="186" spans="1:20" ht="28">
      <c r="A186" s="30" t="s">
        <v>109</v>
      </c>
    </row>
    <row r="189" spans="1:20">
      <c r="A189" s="8" t="s">
        <v>80</v>
      </c>
      <c r="B189">
        <v>2013</v>
      </c>
      <c r="C189">
        <v>2014</v>
      </c>
      <c r="D189">
        <f t="shared" ref="D189:K189" si="22">C189+1</f>
        <v>2015</v>
      </c>
      <c r="E189">
        <f t="shared" si="22"/>
        <v>2016</v>
      </c>
      <c r="F189">
        <f t="shared" si="22"/>
        <v>2017</v>
      </c>
      <c r="G189">
        <f t="shared" si="22"/>
        <v>2018</v>
      </c>
      <c r="H189">
        <f t="shared" si="22"/>
        <v>2019</v>
      </c>
      <c r="I189">
        <f t="shared" si="22"/>
        <v>2020</v>
      </c>
      <c r="J189">
        <f t="shared" si="22"/>
        <v>2021</v>
      </c>
      <c r="K189">
        <f t="shared" si="22"/>
        <v>2022</v>
      </c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">
      <c r="A190" s="1" t="s">
        <v>0</v>
      </c>
      <c r="B190" s="2" t="s">
        <v>153</v>
      </c>
      <c r="C190" s="2" t="s">
        <v>154</v>
      </c>
      <c r="D190" s="2" t="s">
        <v>155</v>
      </c>
      <c r="E190" s="2" t="s">
        <v>156</v>
      </c>
      <c r="F190" s="2" t="s">
        <v>6</v>
      </c>
      <c r="G190" s="2" t="s">
        <v>148</v>
      </c>
      <c r="H190" s="2" t="s">
        <v>147</v>
      </c>
      <c r="I190" s="2" t="s">
        <v>146</v>
      </c>
      <c r="J190" s="2" t="s">
        <v>145</v>
      </c>
      <c r="K190" s="2" t="s">
        <v>144</v>
      </c>
    </row>
    <row r="191" spans="1:20" ht="14">
      <c r="A191" s="1" t="s">
        <v>11</v>
      </c>
      <c r="B191" s="2" t="s">
        <v>12</v>
      </c>
      <c r="C191" s="2" t="s">
        <v>12</v>
      </c>
      <c r="D191" s="2" t="s">
        <v>12</v>
      </c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</row>
    <row r="192" spans="1:20" ht="14">
      <c r="A192" s="1" t="s">
        <v>13</v>
      </c>
      <c r="B192" s="2" t="s">
        <v>149</v>
      </c>
      <c r="C192" s="2" t="s">
        <v>149</v>
      </c>
      <c r="D192" s="2" t="s">
        <v>149</v>
      </c>
      <c r="E192" s="2" t="s">
        <v>149</v>
      </c>
      <c r="F192" s="2" t="s">
        <v>149</v>
      </c>
      <c r="G192" s="2" t="s">
        <v>149</v>
      </c>
      <c r="H192" s="2" t="s">
        <v>149</v>
      </c>
      <c r="I192" s="2" t="s">
        <v>149</v>
      </c>
      <c r="J192" s="2" t="s">
        <v>149</v>
      </c>
      <c r="K192" s="2" t="s">
        <v>149</v>
      </c>
    </row>
    <row r="193" spans="1:11">
      <c r="A193" s="3" t="s">
        <v>43</v>
      </c>
      <c r="B193" s="23">
        <v>15621000</v>
      </c>
      <c r="C193" s="23">
        <v>7441000</v>
      </c>
      <c r="D193" s="23">
        <v>8524000</v>
      </c>
      <c r="E193" s="23">
        <v>6515000</v>
      </c>
      <c r="F193" s="23">
        <v>6092000</v>
      </c>
      <c r="G193" s="23">
        <v>7965000</v>
      </c>
      <c r="H193" s="23">
        <v>9676000</v>
      </c>
      <c r="I193" s="23">
        <v>8062000</v>
      </c>
      <c r="J193" s="23">
        <v>8096000</v>
      </c>
      <c r="K193" s="23">
        <v>12694000</v>
      </c>
    </row>
    <row r="194" spans="1:11">
      <c r="A194" s="3" t="s">
        <v>44</v>
      </c>
      <c r="B194" s="23">
        <v>1865000</v>
      </c>
      <c r="C194" s="23">
        <v>8278000</v>
      </c>
      <c r="D194" s="23">
        <v>4903000</v>
      </c>
      <c r="E194" s="23">
        <v>7826000</v>
      </c>
      <c r="F194" s="23">
        <v>2406000</v>
      </c>
      <c r="G194" s="23">
        <v>899000</v>
      </c>
      <c r="H194" s="23">
        <v>774000</v>
      </c>
      <c r="I194" s="25" t="s">
        <v>22</v>
      </c>
      <c r="J194" s="25" t="s">
        <v>22</v>
      </c>
      <c r="K194" s="23">
        <v>498000</v>
      </c>
    </row>
    <row r="195" spans="1:11">
      <c r="A195" s="3" t="s">
        <v>45</v>
      </c>
      <c r="B195" s="23">
        <v>17486000</v>
      </c>
      <c r="C195" s="23">
        <v>15719000</v>
      </c>
      <c r="D195" s="23">
        <v>13427000</v>
      </c>
      <c r="E195" s="23">
        <v>14341000</v>
      </c>
      <c r="F195" s="23">
        <v>8498000</v>
      </c>
      <c r="G195" s="23">
        <v>8864000</v>
      </c>
      <c r="H195" s="23">
        <v>10450000</v>
      </c>
      <c r="I195" s="23">
        <v>8062000</v>
      </c>
      <c r="J195" s="23">
        <v>8096000</v>
      </c>
      <c r="K195" s="23">
        <v>13192000</v>
      </c>
    </row>
    <row r="196" spans="1:11">
      <c r="A196" s="3" t="s">
        <v>46</v>
      </c>
      <c r="B196" s="23">
        <v>7184000</v>
      </c>
      <c r="C196" s="23">
        <v>6626000</v>
      </c>
      <c r="D196" s="23">
        <v>6484000</v>
      </c>
      <c r="E196" s="23">
        <v>7018000</v>
      </c>
      <c r="F196" s="23">
        <v>6873000</v>
      </c>
      <c r="G196" s="23">
        <v>7071000</v>
      </c>
      <c r="H196" s="23">
        <v>6778000</v>
      </c>
      <c r="I196" s="23">
        <v>7851000</v>
      </c>
      <c r="J196" s="23">
        <v>9230000</v>
      </c>
      <c r="K196" s="23">
        <v>9450000</v>
      </c>
    </row>
    <row r="197" spans="1:11">
      <c r="A197" s="3" t="s">
        <v>47</v>
      </c>
      <c r="B197" s="23">
        <v>6226000</v>
      </c>
      <c r="C197" s="23">
        <v>5571000</v>
      </c>
      <c r="D197" s="23">
        <v>4700000</v>
      </c>
      <c r="E197" s="23">
        <v>4866000</v>
      </c>
      <c r="F197" s="23">
        <v>5096000</v>
      </c>
      <c r="G197" s="23">
        <v>5440000</v>
      </c>
      <c r="H197" s="23">
        <v>5978000</v>
      </c>
      <c r="I197" s="23">
        <v>6310000</v>
      </c>
      <c r="J197" s="23">
        <v>5953000</v>
      </c>
      <c r="K197" s="23">
        <v>5911000</v>
      </c>
    </row>
    <row r="198" spans="1:11">
      <c r="A198" s="3" t="s">
        <v>50</v>
      </c>
      <c r="B198" s="23">
        <v>4789000</v>
      </c>
      <c r="C198" s="23">
        <v>5257000</v>
      </c>
      <c r="D198" s="23">
        <v>5153000</v>
      </c>
      <c r="E198" s="23">
        <v>4389000</v>
      </c>
      <c r="F198" s="23">
        <v>4299000</v>
      </c>
      <c r="G198" s="23">
        <v>4500000</v>
      </c>
      <c r="H198" s="23">
        <v>4277000</v>
      </c>
      <c r="I198" s="23">
        <v>5541000</v>
      </c>
      <c r="J198" s="23">
        <v>6987000</v>
      </c>
      <c r="K198" s="23">
        <v>7169000</v>
      </c>
    </row>
    <row r="199" spans="1:11" s="22" customFormat="1">
      <c r="A199" s="21" t="s">
        <v>51</v>
      </c>
      <c r="B199" s="24">
        <v>35685000</v>
      </c>
      <c r="C199" s="24">
        <v>33173000</v>
      </c>
      <c r="D199" s="24">
        <v>29764000</v>
      </c>
      <c r="E199" s="24">
        <v>30614000</v>
      </c>
      <c r="F199" s="24">
        <v>24766000</v>
      </c>
      <c r="G199" s="24">
        <v>25875000</v>
      </c>
      <c r="H199" s="24">
        <v>27483000</v>
      </c>
      <c r="I199" s="24">
        <v>27764000</v>
      </c>
      <c r="J199" s="24">
        <v>30266000</v>
      </c>
      <c r="K199" s="24">
        <v>35722000</v>
      </c>
    </row>
    <row r="200" spans="1:11">
      <c r="A200" s="3" t="s">
        <v>52</v>
      </c>
      <c r="B200" s="23">
        <v>33094000</v>
      </c>
      <c r="C200" s="23">
        <v>31140000</v>
      </c>
      <c r="D200" s="23">
        <v>28430000</v>
      </c>
      <c r="E200" s="23">
        <v>27775000</v>
      </c>
      <c r="F200" s="23">
        <v>29041000</v>
      </c>
      <c r="G200" s="23">
        <v>29615000</v>
      </c>
      <c r="H200" s="23">
        <v>32739000</v>
      </c>
      <c r="I200" s="23">
        <v>36968000</v>
      </c>
      <c r="J200" s="23">
        <v>37471000</v>
      </c>
      <c r="K200" s="23">
        <v>39407000</v>
      </c>
    </row>
    <row r="201" spans="1:11">
      <c r="A201" s="3" t="s">
        <v>53</v>
      </c>
      <c r="B201" s="23">
        <v>18121000</v>
      </c>
      <c r="C201" s="23">
        <v>18004000</v>
      </c>
      <c r="D201" s="23">
        <v>15923000</v>
      </c>
      <c r="E201" s="23">
        <v>15749000</v>
      </c>
      <c r="F201" s="23">
        <v>16602000</v>
      </c>
      <c r="G201" s="23">
        <v>16324000</v>
      </c>
      <c r="H201" s="23">
        <v>17686000</v>
      </c>
      <c r="I201" s="23">
        <v>18982000</v>
      </c>
      <c r="J201" s="23">
        <v>18192000</v>
      </c>
      <c r="K201" s="23">
        <v>17985000</v>
      </c>
    </row>
    <row r="202" spans="1:11">
      <c r="A202" s="3" t="s">
        <v>54</v>
      </c>
      <c r="B202" s="23">
        <v>14973000</v>
      </c>
      <c r="C202" s="23">
        <v>13136000</v>
      </c>
      <c r="D202" s="23">
        <v>12507000</v>
      </c>
      <c r="E202" s="23">
        <v>12026000</v>
      </c>
      <c r="F202" s="23">
        <v>12439000</v>
      </c>
      <c r="G202" s="23">
        <v>13291000</v>
      </c>
      <c r="H202" s="23">
        <v>15053000</v>
      </c>
      <c r="I202" s="23">
        <v>17986000</v>
      </c>
      <c r="J202" s="23">
        <v>19279000</v>
      </c>
      <c r="K202" s="23">
        <v>21422000</v>
      </c>
    </row>
    <row r="203" spans="1:11">
      <c r="A203" s="3" t="s">
        <v>157</v>
      </c>
      <c r="B203" s="23">
        <v>9770000</v>
      </c>
      <c r="C203" s="23">
        <v>13515000</v>
      </c>
      <c r="D203" s="23">
        <v>13039000</v>
      </c>
      <c r="E203" s="23">
        <v>11416000</v>
      </c>
      <c r="F203" s="23">
        <v>12125000</v>
      </c>
      <c r="G203" s="23">
        <v>6233000</v>
      </c>
      <c r="H203" s="23">
        <v>1469000</v>
      </c>
      <c r="I203" s="23">
        <v>785000</v>
      </c>
      <c r="J203" s="23">
        <v>370000</v>
      </c>
      <c r="K203" s="23">
        <v>1015000</v>
      </c>
    </row>
    <row r="204" spans="1:11">
      <c r="A204" s="3" t="s">
        <v>55</v>
      </c>
      <c r="B204" s="23">
        <v>36102000</v>
      </c>
      <c r="C204" s="23">
        <v>33378000</v>
      </c>
      <c r="D204" s="23">
        <v>40325000</v>
      </c>
      <c r="E204" s="23">
        <v>35467000</v>
      </c>
      <c r="F204" s="23">
        <v>32467000</v>
      </c>
      <c r="G204" s="23">
        <v>29684000</v>
      </c>
      <c r="H204" s="23">
        <v>33621000</v>
      </c>
      <c r="I204" s="23">
        <v>34842000</v>
      </c>
      <c r="J204" s="23">
        <v>44197000</v>
      </c>
      <c r="K204" s="23">
        <v>41473000</v>
      </c>
    </row>
    <row r="205" spans="1:11">
      <c r="A205" s="3" t="s">
        <v>57</v>
      </c>
      <c r="B205" s="23">
        <v>9115000</v>
      </c>
      <c r="C205" s="23">
        <v>5133000</v>
      </c>
      <c r="D205" s="23">
        <v>6144000</v>
      </c>
      <c r="E205" s="23">
        <v>5854000</v>
      </c>
      <c r="F205" s="23">
        <v>6075000</v>
      </c>
      <c r="G205" s="23">
        <v>7554000</v>
      </c>
      <c r="H205" s="23">
        <v>6771000</v>
      </c>
      <c r="I205" s="23">
        <v>10211000</v>
      </c>
      <c r="J205" s="23">
        <v>11582000</v>
      </c>
      <c r="K205" s="23">
        <v>9528000</v>
      </c>
    </row>
    <row r="206" spans="1:11">
      <c r="A206" s="3" t="s">
        <v>58</v>
      </c>
      <c r="B206" s="23">
        <v>105645000</v>
      </c>
      <c r="C206" s="23">
        <v>98335000</v>
      </c>
      <c r="D206" s="23">
        <v>101779000</v>
      </c>
      <c r="E206" s="23">
        <v>95377000</v>
      </c>
      <c r="F206" s="23">
        <v>87872000</v>
      </c>
      <c r="G206" s="23">
        <v>82637000</v>
      </c>
      <c r="H206" s="23">
        <v>84397000</v>
      </c>
      <c r="I206" s="23">
        <v>91588000</v>
      </c>
      <c r="J206" s="23">
        <v>105694000</v>
      </c>
      <c r="K206" s="23">
        <v>109160000</v>
      </c>
    </row>
    <row r="207" spans="1:11">
      <c r="A207" s="3" t="s">
        <v>59</v>
      </c>
      <c r="B207" s="23">
        <v>3595000</v>
      </c>
      <c r="C207" s="23">
        <v>3933000</v>
      </c>
      <c r="D207" s="23">
        <v>3842000</v>
      </c>
      <c r="E207" s="23">
        <v>4123000</v>
      </c>
      <c r="F207" s="23">
        <v>4422000</v>
      </c>
      <c r="G207" s="23">
        <v>4776000</v>
      </c>
      <c r="H207" s="23">
        <v>5325000</v>
      </c>
      <c r="I207" s="23">
        <v>6268000</v>
      </c>
      <c r="J207" s="23">
        <v>6377000</v>
      </c>
      <c r="K207" s="23">
        <v>6148000</v>
      </c>
    </row>
    <row r="208" spans="1:11">
      <c r="A208" s="3" t="s">
        <v>60</v>
      </c>
      <c r="B208" s="23">
        <v>2274000</v>
      </c>
      <c r="C208" s="23">
        <v>2625000</v>
      </c>
      <c r="D208" s="23">
        <v>2533000</v>
      </c>
      <c r="E208" s="23">
        <v>2807000</v>
      </c>
      <c r="F208" s="23">
        <v>3102000</v>
      </c>
      <c r="G208" s="23">
        <v>3318000</v>
      </c>
      <c r="H208" s="23">
        <v>3738000</v>
      </c>
      <c r="I208" s="23">
        <v>4594000</v>
      </c>
      <c r="J208" s="23">
        <v>4609000</v>
      </c>
      <c r="K208" s="23">
        <v>4264000</v>
      </c>
    </row>
    <row r="209" spans="1:11">
      <c r="A209" s="3" t="s">
        <v>61</v>
      </c>
      <c r="B209" s="23">
        <v>1321000</v>
      </c>
      <c r="C209" s="23">
        <v>1308000</v>
      </c>
      <c r="D209" s="23">
        <v>1309000</v>
      </c>
      <c r="E209" s="23">
        <v>1316000</v>
      </c>
      <c r="F209" s="23">
        <v>1320000</v>
      </c>
      <c r="G209" s="23">
        <v>1458000</v>
      </c>
      <c r="H209" s="23">
        <v>1587000</v>
      </c>
      <c r="I209" s="23">
        <v>1674000</v>
      </c>
      <c r="J209" s="23">
        <v>1768000</v>
      </c>
      <c r="K209" s="23">
        <v>1884000</v>
      </c>
    </row>
    <row r="210" spans="1:11">
      <c r="A210" s="3" t="s">
        <v>62</v>
      </c>
      <c r="B210" s="23">
        <v>4521000</v>
      </c>
      <c r="C210" s="23">
        <v>2704000</v>
      </c>
      <c r="D210" s="23">
        <v>2585000</v>
      </c>
      <c r="E210" s="23">
        <v>568000</v>
      </c>
      <c r="F210" s="23">
        <v>3057000</v>
      </c>
      <c r="G210" s="23">
        <v>5308000</v>
      </c>
      <c r="H210" s="23">
        <v>3610000</v>
      </c>
      <c r="I210" s="23">
        <v>6431000</v>
      </c>
      <c r="J210" s="23">
        <v>2412000</v>
      </c>
      <c r="K210" s="23">
        <v>1946000</v>
      </c>
    </row>
    <row r="211" spans="1:11">
      <c r="A211" s="3" t="s">
        <v>63</v>
      </c>
      <c r="B211" s="23">
        <v>9752000</v>
      </c>
      <c r="C211" s="23">
        <v>12129000</v>
      </c>
      <c r="D211" s="23">
        <v>12776000</v>
      </c>
      <c r="E211" s="23">
        <v>12513000</v>
      </c>
      <c r="F211" s="23">
        <v>11135000</v>
      </c>
      <c r="G211" s="23">
        <v>12122000</v>
      </c>
      <c r="H211" s="23">
        <v>13285000</v>
      </c>
      <c r="I211" s="23">
        <v>14628000</v>
      </c>
      <c r="J211" s="23">
        <v>15083000</v>
      </c>
      <c r="K211" s="23">
        <v>16145000</v>
      </c>
    </row>
    <row r="212" spans="1:11">
      <c r="A212" s="3" t="s">
        <v>64</v>
      </c>
      <c r="B212" s="23">
        <v>17868000</v>
      </c>
      <c r="C212" s="23">
        <v>18766000</v>
      </c>
      <c r="D212" s="23">
        <v>19203000</v>
      </c>
      <c r="E212" s="23">
        <v>17204000</v>
      </c>
      <c r="F212" s="23">
        <v>18614000</v>
      </c>
      <c r="G212" s="23">
        <v>22206000</v>
      </c>
      <c r="H212" s="23">
        <v>22220000</v>
      </c>
      <c r="I212" s="23">
        <v>27327000</v>
      </c>
      <c r="J212" s="23">
        <v>23872000</v>
      </c>
      <c r="K212" s="23">
        <v>24239000</v>
      </c>
    </row>
    <row r="213" spans="1:11">
      <c r="A213" s="3" t="s">
        <v>65</v>
      </c>
      <c r="B213" s="23">
        <v>20539000</v>
      </c>
      <c r="C213" s="23">
        <v>18699000</v>
      </c>
      <c r="D213" s="23">
        <v>23929000</v>
      </c>
      <c r="E213" s="23">
        <v>24274000</v>
      </c>
      <c r="F213" s="23">
        <v>21353000</v>
      </c>
      <c r="G213" s="23">
        <v>19806000</v>
      </c>
      <c r="H213" s="23">
        <v>22736000</v>
      </c>
      <c r="I213" s="23">
        <v>25360000</v>
      </c>
      <c r="J213" s="23">
        <v>30690000</v>
      </c>
      <c r="K213" s="23">
        <v>28745000</v>
      </c>
    </row>
    <row r="214" spans="1:11">
      <c r="A214" s="3" t="s">
        <v>67</v>
      </c>
      <c r="B214" s="23">
        <v>6776000</v>
      </c>
      <c r="C214" s="23">
        <v>4266000</v>
      </c>
      <c r="D214" s="23">
        <v>6535000</v>
      </c>
      <c r="E214" s="23">
        <v>5077000</v>
      </c>
      <c r="F214" s="23">
        <v>2219000</v>
      </c>
      <c r="G214" s="23">
        <v>1702000</v>
      </c>
      <c r="H214" s="23">
        <v>1470000</v>
      </c>
      <c r="I214" s="23">
        <v>1015000</v>
      </c>
      <c r="J214" s="23">
        <v>3441000</v>
      </c>
      <c r="K214" s="23">
        <v>1795000</v>
      </c>
    </row>
    <row r="215" spans="1:11">
      <c r="A215" s="3" t="s">
        <v>68</v>
      </c>
      <c r="B215" s="23">
        <v>2561000</v>
      </c>
      <c r="C215" s="23">
        <v>144000</v>
      </c>
      <c r="D215" s="23">
        <v>91000</v>
      </c>
      <c r="E215" s="23">
        <v>220000</v>
      </c>
      <c r="F215" s="23">
        <v>233000</v>
      </c>
      <c r="G215" s="23">
        <v>181000</v>
      </c>
      <c r="H215" s="23">
        <v>94000</v>
      </c>
      <c r="I215" s="23">
        <v>87000</v>
      </c>
      <c r="J215" s="23">
        <v>73000</v>
      </c>
      <c r="K215" s="23">
        <v>67000</v>
      </c>
    </row>
    <row r="216" spans="1:11">
      <c r="A216" s="3" t="s">
        <v>69</v>
      </c>
      <c r="B216" s="23">
        <v>8136000</v>
      </c>
      <c r="C216" s="23">
        <v>7813000</v>
      </c>
      <c r="D216" s="23">
        <v>7345000</v>
      </c>
      <c r="E216" s="23">
        <v>8514000</v>
      </c>
      <c r="F216" s="23">
        <v>11117000</v>
      </c>
      <c r="G216" s="23">
        <v>12041000</v>
      </c>
      <c r="H216" s="23">
        <v>11970000</v>
      </c>
      <c r="I216" s="23">
        <v>12482000</v>
      </c>
      <c r="J216" s="23">
        <v>9434000</v>
      </c>
      <c r="K216" s="23">
        <v>8323000</v>
      </c>
    </row>
    <row r="217" spans="1:11" s="22" customFormat="1">
      <c r="A217" s="21" t="s">
        <v>70</v>
      </c>
      <c r="B217" s="24">
        <v>55880000</v>
      </c>
      <c r="C217" s="24">
        <v>49688000</v>
      </c>
      <c r="D217" s="24">
        <v>57103000</v>
      </c>
      <c r="E217" s="24">
        <v>55289000</v>
      </c>
      <c r="F217" s="24">
        <v>53536000</v>
      </c>
      <c r="G217" s="24">
        <v>55936000</v>
      </c>
      <c r="H217" s="24">
        <v>58490000</v>
      </c>
      <c r="I217" s="24">
        <v>66271000</v>
      </c>
      <c r="J217" s="24">
        <v>67510000</v>
      </c>
      <c r="K217" s="24">
        <v>63169000</v>
      </c>
    </row>
    <row r="218" spans="1:11">
      <c r="A218" s="3" t="s">
        <v>71</v>
      </c>
      <c r="B218" s="23">
        <v>1788000</v>
      </c>
      <c r="C218" s="23">
        <v>1788000</v>
      </c>
      <c r="D218" s="23">
        <v>1788000</v>
      </c>
      <c r="E218" s="23">
        <v>1788000</v>
      </c>
      <c r="F218" s="23">
        <v>1788000</v>
      </c>
      <c r="G218" s="23">
        <v>1788000</v>
      </c>
      <c r="H218" s="23">
        <v>1788000</v>
      </c>
      <c r="I218" s="23">
        <v>1788000</v>
      </c>
      <c r="J218" s="23">
        <v>1788000</v>
      </c>
      <c r="K218" s="23">
        <v>1788000</v>
      </c>
    </row>
    <row r="219" spans="1:11">
      <c r="A219" s="3" t="s">
        <v>160</v>
      </c>
      <c r="B219" s="23">
        <v>40508000</v>
      </c>
      <c r="C219" s="23">
        <v>40423000</v>
      </c>
      <c r="D219" s="23">
        <v>40222000</v>
      </c>
      <c r="E219" s="23">
        <v>39939000</v>
      </c>
      <c r="F219" s="23">
        <v>39902000</v>
      </c>
      <c r="G219" s="23">
        <v>38808000</v>
      </c>
      <c r="H219" s="23">
        <v>39660000</v>
      </c>
      <c r="I219" s="23">
        <v>39588000</v>
      </c>
      <c r="J219" s="23">
        <v>44238000</v>
      </c>
      <c r="K219" s="23">
        <v>44379000</v>
      </c>
    </row>
    <row r="220" spans="1:11">
      <c r="A220" s="3" t="s">
        <v>72</v>
      </c>
      <c r="B220" s="23">
        <v>39257000</v>
      </c>
      <c r="C220" s="23">
        <v>46021000</v>
      </c>
      <c r="D220" s="23">
        <v>45348000</v>
      </c>
      <c r="E220" s="23">
        <v>44133000</v>
      </c>
      <c r="F220" s="23">
        <v>41350000</v>
      </c>
      <c r="G220" s="23">
        <v>42579000</v>
      </c>
      <c r="H220" s="23">
        <v>46602000</v>
      </c>
      <c r="I220" s="23">
        <v>47362000</v>
      </c>
      <c r="J220" s="23">
        <v>53696000</v>
      </c>
      <c r="K220" s="23">
        <v>61081000</v>
      </c>
    </row>
    <row r="221" spans="1:11">
      <c r="A221" s="3" t="s">
        <v>73</v>
      </c>
      <c r="B221" s="23">
        <v>-2197000</v>
      </c>
      <c r="C221" s="23">
        <v>-4323000</v>
      </c>
      <c r="D221" s="23">
        <v>-4148000</v>
      </c>
      <c r="E221" s="23">
        <v>-5226000</v>
      </c>
      <c r="F221" s="23">
        <v>-4910000</v>
      </c>
      <c r="G221" s="23">
        <v>-5545000</v>
      </c>
      <c r="H221" s="23">
        <v>-6193000</v>
      </c>
      <c r="I221" s="23">
        <v>-6634000</v>
      </c>
      <c r="J221" s="23">
        <v>-4429000</v>
      </c>
      <c r="K221" s="23">
        <v>-4768000</v>
      </c>
    </row>
    <row r="222" spans="1:11">
      <c r="A222" s="3" t="s">
        <v>74</v>
      </c>
      <c r="B222" s="23">
        <v>29591000</v>
      </c>
      <c r="C222" s="23">
        <v>35262000</v>
      </c>
      <c r="D222" s="23">
        <v>38534000</v>
      </c>
      <c r="E222" s="23">
        <v>40546000</v>
      </c>
      <c r="F222" s="23">
        <v>43794000</v>
      </c>
      <c r="G222" s="23">
        <v>50929000</v>
      </c>
      <c r="H222" s="23">
        <v>55950000</v>
      </c>
      <c r="I222" s="23">
        <v>56787000</v>
      </c>
      <c r="J222" s="23">
        <v>57109000</v>
      </c>
      <c r="K222" s="23">
        <v>56489000</v>
      </c>
    </row>
    <row r="223" spans="1:11">
      <c r="A223" s="3" t="s">
        <v>75</v>
      </c>
      <c r="B223" s="23">
        <v>-1474000</v>
      </c>
      <c r="C223" s="23">
        <v>-1978000</v>
      </c>
      <c r="D223" s="23">
        <v>-2186000</v>
      </c>
      <c r="E223" s="23">
        <v>-2355000</v>
      </c>
      <c r="F223" s="23">
        <v>-1954000</v>
      </c>
      <c r="G223" s="23">
        <v>-2077000</v>
      </c>
      <c r="H223" s="23">
        <v>-1981000</v>
      </c>
      <c r="I223" s="23">
        <v>-1828000</v>
      </c>
      <c r="J223" s="23">
        <v>-1830000</v>
      </c>
      <c r="K223" s="23">
        <v>-2433000</v>
      </c>
    </row>
    <row r="224" spans="1:11">
      <c r="A224" s="3" t="s">
        <v>76</v>
      </c>
      <c r="B224" s="23">
        <v>1474000</v>
      </c>
      <c r="C224" s="23">
        <v>1978000</v>
      </c>
      <c r="D224" s="23">
        <v>2186000</v>
      </c>
      <c r="E224" s="23">
        <v>2355000</v>
      </c>
      <c r="F224" s="23">
        <v>1954000</v>
      </c>
      <c r="G224" s="23">
        <v>2077000</v>
      </c>
      <c r="H224" s="23">
        <v>1981000</v>
      </c>
      <c r="I224" s="23">
        <v>1828000</v>
      </c>
      <c r="J224" s="23">
        <v>1830000</v>
      </c>
      <c r="K224" s="23">
        <v>2433000</v>
      </c>
    </row>
    <row r="225" spans="1:11" s="22" customFormat="1">
      <c r="A225" s="21" t="s">
        <v>77</v>
      </c>
      <c r="B225" s="24">
        <v>49765000</v>
      </c>
      <c r="C225" s="24">
        <v>48647000</v>
      </c>
      <c r="D225" s="24">
        <v>44676000</v>
      </c>
      <c r="E225" s="24">
        <v>40088000</v>
      </c>
      <c r="F225" s="24">
        <v>34336000</v>
      </c>
      <c r="G225" s="24">
        <v>26701000</v>
      </c>
      <c r="H225" s="24">
        <v>25907000</v>
      </c>
      <c r="I225" s="24">
        <v>25317000</v>
      </c>
      <c r="J225" s="24">
        <v>38184000</v>
      </c>
      <c r="K225" s="24">
        <v>45991000</v>
      </c>
    </row>
    <row r="226" spans="1:11" s="22" customFormat="1">
      <c r="A226" s="21" t="s">
        <v>78</v>
      </c>
      <c r="B226" s="24">
        <v>105645000</v>
      </c>
      <c r="C226" s="24">
        <v>98335000</v>
      </c>
      <c r="D226" s="24">
        <v>101779000</v>
      </c>
      <c r="E226" s="24">
        <v>95377000</v>
      </c>
      <c r="F226" s="24">
        <v>87872000</v>
      </c>
      <c r="G226" s="24">
        <v>82637000</v>
      </c>
      <c r="H226" s="24">
        <v>84397000</v>
      </c>
      <c r="I226" s="24">
        <v>91588000</v>
      </c>
      <c r="J226" s="24">
        <v>105694000</v>
      </c>
      <c r="K226" s="24">
        <v>109160000</v>
      </c>
    </row>
    <row r="243" spans="1:20">
      <c r="A243" s="28" t="s">
        <v>107</v>
      </c>
    </row>
    <row r="244" spans="1:20" ht="20">
      <c r="A244" s="29" t="s">
        <v>164</v>
      </c>
    </row>
    <row r="246" spans="1:20" ht="28">
      <c r="A246" s="30" t="s">
        <v>109</v>
      </c>
    </row>
    <row r="249" spans="1:20">
      <c r="A249" s="8" t="s">
        <v>80</v>
      </c>
      <c r="B249">
        <v>2013</v>
      </c>
      <c r="C249">
        <v>2014</v>
      </c>
      <c r="D249">
        <f t="shared" ref="D249:K249" si="23">C249+1</f>
        <v>2015</v>
      </c>
      <c r="E249">
        <f t="shared" si="23"/>
        <v>2016</v>
      </c>
      <c r="F249">
        <f t="shared" si="23"/>
        <v>2017</v>
      </c>
      <c r="G249">
        <f t="shared" si="23"/>
        <v>2018</v>
      </c>
      <c r="H249">
        <f t="shared" si="23"/>
        <v>2019</v>
      </c>
      <c r="I249">
        <f t="shared" si="23"/>
        <v>2020</v>
      </c>
      <c r="J249">
        <f t="shared" si="23"/>
        <v>2021</v>
      </c>
      <c r="K249">
        <f t="shared" si="23"/>
        <v>2022</v>
      </c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">
      <c r="A250" s="1" t="s">
        <v>0</v>
      </c>
      <c r="B250" s="2" t="s">
        <v>153</v>
      </c>
      <c r="C250" s="2" t="s">
        <v>154</v>
      </c>
      <c r="D250" s="2" t="s">
        <v>155</v>
      </c>
      <c r="E250" s="2" t="s">
        <v>156</v>
      </c>
      <c r="F250" s="2" t="s">
        <v>6</v>
      </c>
      <c r="G250" s="2" t="s">
        <v>148</v>
      </c>
      <c r="H250" s="2" t="s">
        <v>147</v>
      </c>
      <c r="I250" s="2" t="s">
        <v>146</v>
      </c>
      <c r="J250" s="2" t="s">
        <v>145</v>
      </c>
      <c r="K250" s="2" t="s">
        <v>144</v>
      </c>
    </row>
    <row r="251" spans="1:20" ht="14">
      <c r="A251" s="1" t="s">
        <v>11</v>
      </c>
      <c r="B251" s="2" t="s">
        <v>12</v>
      </c>
      <c r="C251" s="2" t="s">
        <v>12</v>
      </c>
      <c r="D251" s="2" t="s">
        <v>12</v>
      </c>
      <c r="E251" s="2" t="s">
        <v>12</v>
      </c>
      <c r="F251" s="2" t="s">
        <v>12</v>
      </c>
      <c r="G251" s="2" t="s">
        <v>12</v>
      </c>
      <c r="H251" s="2" t="s">
        <v>12</v>
      </c>
      <c r="I251" s="2" t="s">
        <v>12</v>
      </c>
      <c r="J251" s="2" t="s">
        <v>12</v>
      </c>
      <c r="K251" s="2" t="s">
        <v>12</v>
      </c>
    </row>
    <row r="252" spans="1:20" ht="14">
      <c r="A252" s="1" t="s">
        <v>13</v>
      </c>
      <c r="B252" s="2" t="s">
        <v>149</v>
      </c>
      <c r="C252" s="2" t="s">
        <v>149</v>
      </c>
      <c r="D252" s="2" t="s">
        <v>149</v>
      </c>
      <c r="E252" s="2" t="s">
        <v>149</v>
      </c>
      <c r="F252" s="2" t="s">
        <v>149</v>
      </c>
      <c r="G252" s="2" t="s">
        <v>149</v>
      </c>
      <c r="H252" s="2" t="s">
        <v>149</v>
      </c>
      <c r="I252" s="2" t="s">
        <v>149</v>
      </c>
      <c r="J252" s="2" t="s">
        <v>149</v>
      </c>
      <c r="K252" s="2" t="s">
        <v>149</v>
      </c>
    </row>
    <row r="253" spans="1:20">
      <c r="A253" s="3" t="s">
        <v>43</v>
      </c>
      <c r="B253" s="23">
        <v>3830200</v>
      </c>
      <c r="C253" s="23">
        <v>3871600</v>
      </c>
      <c r="D253" s="23">
        <v>3666400</v>
      </c>
      <c r="E253" s="23">
        <v>4582100</v>
      </c>
      <c r="F253" s="23">
        <v>6536200</v>
      </c>
      <c r="G253" s="23">
        <v>7998200</v>
      </c>
      <c r="H253" s="23">
        <v>2337500</v>
      </c>
      <c r="I253" s="23">
        <v>3657100</v>
      </c>
      <c r="J253" s="23">
        <v>3818500</v>
      </c>
      <c r="K253" s="23">
        <v>2067000</v>
      </c>
    </row>
    <row r="254" spans="1:20">
      <c r="A254" s="3" t="s">
        <v>44</v>
      </c>
      <c r="B254" s="23">
        <v>1567100</v>
      </c>
      <c r="C254" s="23">
        <v>955400</v>
      </c>
      <c r="D254" s="23">
        <v>785400</v>
      </c>
      <c r="E254" s="23">
        <v>1456500</v>
      </c>
      <c r="F254" s="23">
        <v>1497900</v>
      </c>
      <c r="G254" s="23">
        <v>88200</v>
      </c>
      <c r="H254" s="23">
        <v>101000</v>
      </c>
      <c r="I254" s="23">
        <v>24200</v>
      </c>
      <c r="J254" s="23">
        <v>90100</v>
      </c>
      <c r="K254" s="23">
        <v>144800</v>
      </c>
    </row>
    <row r="255" spans="1:20">
      <c r="A255" s="3" t="s">
        <v>45</v>
      </c>
      <c r="B255" s="23">
        <v>5397300</v>
      </c>
      <c r="C255" s="23">
        <v>4827000</v>
      </c>
      <c r="D255" s="23">
        <v>4451800</v>
      </c>
      <c r="E255" s="23">
        <v>6038600</v>
      </c>
      <c r="F255" s="23">
        <v>8034100</v>
      </c>
      <c r="G255" s="23">
        <v>8086400</v>
      </c>
      <c r="H255" s="23">
        <v>2438500</v>
      </c>
      <c r="I255" s="23">
        <v>3681300</v>
      </c>
      <c r="J255" s="23">
        <v>3908600</v>
      </c>
      <c r="K255" s="23">
        <v>2211800</v>
      </c>
    </row>
    <row r="256" spans="1:20">
      <c r="A256" s="3" t="s">
        <v>46</v>
      </c>
      <c r="B256" s="23">
        <v>4022800</v>
      </c>
      <c r="C256" s="23">
        <v>3801300</v>
      </c>
      <c r="D256" s="23">
        <v>4071600</v>
      </c>
      <c r="E256" s="23">
        <v>4766300</v>
      </c>
      <c r="F256" s="23">
        <v>5262200</v>
      </c>
      <c r="G256" s="23">
        <v>6204900</v>
      </c>
      <c r="H256" s="23">
        <v>5541500</v>
      </c>
      <c r="I256" s="23">
        <v>6929000</v>
      </c>
      <c r="J256" s="23">
        <v>8127200</v>
      </c>
      <c r="K256" s="23">
        <v>8558900</v>
      </c>
    </row>
    <row r="257" spans="1:11">
      <c r="A257" s="3" t="s">
        <v>47</v>
      </c>
      <c r="B257" s="23">
        <v>2928800</v>
      </c>
      <c r="C257" s="23">
        <v>2740000</v>
      </c>
      <c r="D257" s="23">
        <v>3445800</v>
      </c>
      <c r="E257" s="23">
        <v>3561900</v>
      </c>
      <c r="F257" s="23">
        <v>4458300</v>
      </c>
      <c r="G257" s="23">
        <v>4111800</v>
      </c>
      <c r="H257" s="23">
        <v>3190700</v>
      </c>
      <c r="I257" s="23">
        <v>3980300</v>
      </c>
      <c r="J257" s="23">
        <v>3886000</v>
      </c>
      <c r="K257" s="23">
        <v>4309700</v>
      </c>
    </row>
    <row r="258" spans="1:11">
      <c r="A258" s="3" t="s">
        <v>50</v>
      </c>
      <c r="B258" s="23">
        <v>755800</v>
      </c>
      <c r="C258" s="23">
        <v>811500</v>
      </c>
      <c r="D258" s="23">
        <v>604400</v>
      </c>
      <c r="E258" s="23">
        <v>734600</v>
      </c>
      <c r="F258" s="23">
        <v>1447500</v>
      </c>
      <c r="G258" s="23">
        <v>2146500</v>
      </c>
      <c r="H258" s="23">
        <v>2538900</v>
      </c>
      <c r="I258" s="23">
        <v>2871500</v>
      </c>
      <c r="J258" s="23">
        <v>2530600</v>
      </c>
      <c r="K258" s="23">
        <v>2954100</v>
      </c>
    </row>
    <row r="259" spans="1:11" s="22" customFormat="1">
      <c r="A259" s="21" t="s">
        <v>51</v>
      </c>
      <c r="B259" s="24">
        <v>13104700</v>
      </c>
      <c r="C259" s="24">
        <v>12179800</v>
      </c>
      <c r="D259" s="24">
        <v>12573600</v>
      </c>
      <c r="E259" s="24">
        <v>15101400</v>
      </c>
      <c r="F259" s="24">
        <v>19202100</v>
      </c>
      <c r="G259" s="24">
        <v>20549600</v>
      </c>
      <c r="H259" s="24">
        <v>13709600</v>
      </c>
      <c r="I259" s="24">
        <v>17462100</v>
      </c>
      <c r="J259" s="24">
        <v>18452400</v>
      </c>
      <c r="K259" s="24">
        <v>18034500</v>
      </c>
    </row>
    <row r="260" spans="1:11">
      <c r="A260" s="3" t="s">
        <v>52</v>
      </c>
      <c r="B260" s="23">
        <v>15646700</v>
      </c>
      <c r="C260" s="23">
        <v>16029300</v>
      </c>
      <c r="D260" s="23">
        <v>16660900</v>
      </c>
      <c r="E260" s="23">
        <v>16777600</v>
      </c>
      <c r="F260" s="23">
        <v>18091100</v>
      </c>
      <c r="G260" s="23">
        <v>18464000</v>
      </c>
      <c r="H260" s="23">
        <v>17034500</v>
      </c>
      <c r="I260" s="23">
        <v>18252600</v>
      </c>
      <c r="J260" s="23">
        <v>18961800</v>
      </c>
      <c r="K260" s="23">
        <v>20377400</v>
      </c>
    </row>
    <row r="261" spans="1:11">
      <c r="A261" s="3" t="s">
        <v>53</v>
      </c>
      <c r="B261" s="23">
        <v>7671200</v>
      </c>
      <c r="C261" s="23">
        <v>8065400</v>
      </c>
      <c r="D261" s="23">
        <v>8607400</v>
      </c>
      <c r="E261" s="23">
        <v>8525000</v>
      </c>
      <c r="F261" s="23">
        <v>9264600</v>
      </c>
      <c r="G261" s="23">
        <v>9544500</v>
      </c>
      <c r="H261" s="23">
        <v>9161600</v>
      </c>
      <c r="I261" s="23">
        <v>9570700</v>
      </c>
      <c r="J261" s="23">
        <v>9976700</v>
      </c>
      <c r="K261" s="23">
        <v>10233400</v>
      </c>
    </row>
    <row r="262" spans="1:11">
      <c r="A262" s="3" t="s">
        <v>54</v>
      </c>
      <c r="B262" s="23">
        <v>7975500</v>
      </c>
      <c r="C262" s="23">
        <v>7963900</v>
      </c>
      <c r="D262" s="23">
        <v>8053500</v>
      </c>
      <c r="E262" s="23">
        <v>8252600</v>
      </c>
      <c r="F262" s="23">
        <v>8826500</v>
      </c>
      <c r="G262" s="23">
        <v>8919500</v>
      </c>
      <c r="H262" s="23">
        <v>7872900</v>
      </c>
      <c r="I262" s="23">
        <v>8681900</v>
      </c>
      <c r="J262" s="23">
        <v>8985100</v>
      </c>
      <c r="K262" s="23">
        <v>10144000</v>
      </c>
    </row>
    <row r="263" spans="1:11">
      <c r="A263" s="3" t="s">
        <v>157</v>
      </c>
      <c r="B263" s="23">
        <v>7624900</v>
      </c>
      <c r="C263" s="23">
        <v>4568900</v>
      </c>
      <c r="D263" s="23">
        <v>3646600</v>
      </c>
      <c r="E263" s="23">
        <v>5207500</v>
      </c>
      <c r="F263" s="23">
        <v>5678800</v>
      </c>
      <c r="G263" s="23">
        <v>2020700</v>
      </c>
      <c r="H263" s="23">
        <v>1962400</v>
      </c>
      <c r="I263" s="23">
        <v>2966800</v>
      </c>
      <c r="J263" s="23">
        <v>3212600</v>
      </c>
      <c r="K263" s="23">
        <v>2901800</v>
      </c>
    </row>
    <row r="264" spans="1:11">
      <c r="A264" s="3" t="s">
        <v>55</v>
      </c>
      <c r="B264" s="23">
        <v>4331100</v>
      </c>
      <c r="C264" s="23">
        <v>4642300</v>
      </c>
      <c r="D264" s="23">
        <v>9074700</v>
      </c>
      <c r="E264" s="23">
        <v>8330600</v>
      </c>
      <c r="F264" s="23">
        <v>8399300</v>
      </c>
      <c r="G264" s="23">
        <v>7868500</v>
      </c>
      <c r="H264" s="23">
        <v>10297400</v>
      </c>
      <c r="I264" s="23">
        <v>11216500</v>
      </c>
      <c r="J264" s="23">
        <v>11583900</v>
      </c>
      <c r="K264" s="23">
        <v>11279600</v>
      </c>
    </row>
    <row r="265" spans="1:11">
      <c r="A265" s="3" t="s">
        <v>56</v>
      </c>
      <c r="B265" s="25" t="s">
        <v>22</v>
      </c>
      <c r="C265" s="25" t="s">
        <v>22</v>
      </c>
      <c r="D265" s="25" t="s">
        <v>22</v>
      </c>
      <c r="E265" s="25" t="s">
        <v>22</v>
      </c>
      <c r="F265" s="25" t="s">
        <v>22</v>
      </c>
      <c r="G265" s="23">
        <v>2657700</v>
      </c>
      <c r="H265" s="23">
        <v>2572600</v>
      </c>
      <c r="I265" s="23">
        <v>2830400</v>
      </c>
      <c r="J265" s="23">
        <v>2489300</v>
      </c>
      <c r="K265" s="23">
        <v>2792900</v>
      </c>
    </row>
    <row r="266" spans="1:11">
      <c r="A266" s="3" t="s">
        <v>57</v>
      </c>
      <c r="B266" s="23">
        <v>2212500</v>
      </c>
      <c r="C266" s="23">
        <v>7823300</v>
      </c>
      <c r="D266" s="23">
        <v>2220500</v>
      </c>
      <c r="E266" s="23">
        <v>1913800</v>
      </c>
      <c r="F266" s="23">
        <v>2874300</v>
      </c>
      <c r="G266" s="23">
        <v>1892400</v>
      </c>
      <c r="H266" s="23">
        <v>2871200</v>
      </c>
      <c r="I266" s="23">
        <v>3475400</v>
      </c>
      <c r="J266" s="23">
        <v>4082700</v>
      </c>
      <c r="K266" s="23">
        <v>4337000</v>
      </c>
    </row>
    <row r="267" spans="1:11">
      <c r="A267" s="3" t="s">
        <v>58</v>
      </c>
      <c r="B267" s="23">
        <v>35248700</v>
      </c>
      <c r="C267" s="23">
        <v>37178200</v>
      </c>
      <c r="D267" s="23">
        <v>35568900</v>
      </c>
      <c r="E267" s="23">
        <v>38805900</v>
      </c>
      <c r="F267" s="23">
        <v>44981000</v>
      </c>
      <c r="G267" s="23">
        <v>43908400</v>
      </c>
      <c r="H267" s="23">
        <v>39286100</v>
      </c>
      <c r="I267" s="23">
        <v>46633100</v>
      </c>
      <c r="J267" s="23">
        <v>48806000</v>
      </c>
      <c r="K267" s="23">
        <v>49489800</v>
      </c>
    </row>
    <row r="268" spans="1:11">
      <c r="A268" s="3" t="s">
        <v>59</v>
      </c>
      <c r="B268" s="23">
        <v>2586700</v>
      </c>
      <c r="C268" s="23">
        <v>2417400</v>
      </c>
      <c r="D268" s="23">
        <v>2844200</v>
      </c>
      <c r="E268" s="23">
        <v>2794300</v>
      </c>
      <c r="F268" s="23">
        <v>2999200</v>
      </c>
      <c r="G268" s="23">
        <v>3117600</v>
      </c>
      <c r="H268" s="23">
        <v>2992300</v>
      </c>
      <c r="I268" s="23">
        <v>3374500</v>
      </c>
      <c r="J268" s="23">
        <v>3514200</v>
      </c>
      <c r="K268" s="23">
        <v>4007600</v>
      </c>
    </row>
    <row r="269" spans="1:11">
      <c r="A269" s="3" t="s">
        <v>60</v>
      </c>
      <c r="B269" s="23">
        <v>1119300</v>
      </c>
      <c r="C269" s="23">
        <v>1128100</v>
      </c>
      <c r="D269" s="23">
        <v>1338200</v>
      </c>
      <c r="E269" s="23">
        <v>1349300</v>
      </c>
      <c r="F269" s="23">
        <v>1410700</v>
      </c>
      <c r="G269" s="23">
        <v>1412300</v>
      </c>
      <c r="H269" s="23">
        <v>1405300</v>
      </c>
      <c r="I269" s="23">
        <v>1606700</v>
      </c>
      <c r="J269" s="23">
        <v>1670600</v>
      </c>
      <c r="K269" s="23">
        <v>1930600</v>
      </c>
    </row>
    <row r="270" spans="1:11">
      <c r="A270" s="3" t="s">
        <v>61</v>
      </c>
      <c r="B270" s="23">
        <v>1467400</v>
      </c>
      <c r="C270" s="23">
        <v>1289300</v>
      </c>
      <c r="D270" s="23">
        <v>1506000</v>
      </c>
      <c r="E270" s="23">
        <v>1445000</v>
      </c>
      <c r="F270" s="23">
        <v>1588500</v>
      </c>
      <c r="G270" s="23">
        <v>1705300</v>
      </c>
      <c r="H270" s="23">
        <v>1587000</v>
      </c>
      <c r="I270" s="23">
        <v>1767800</v>
      </c>
      <c r="J270" s="23">
        <v>1843600</v>
      </c>
      <c r="K270" s="23">
        <v>2077000</v>
      </c>
    </row>
    <row r="271" spans="1:11">
      <c r="A271" s="3" t="s">
        <v>62</v>
      </c>
      <c r="B271" s="23">
        <v>1012600</v>
      </c>
      <c r="C271" s="23">
        <v>2688700</v>
      </c>
      <c r="D271" s="23">
        <v>6100</v>
      </c>
      <c r="E271" s="23">
        <v>1937400</v>
      </c>
      <c r="F271" s="23">
        <v>3706600</v>
      </c>
      <c r="G271" s="23">
        <v>1131200</v>
      </c>
      <c r="H271" s="23">
        <v>1499300</v>
      </c>
      <c r="I271" s="23">
        <v>8700</v>
      </c>
      <c r="J271" s="23">
        <v>1538300</v>
      </c>
      <c r="K271" s="23">
        <v>1501100</v>
      </c>
    </row>
    <row r="272" spans="1:11">
      <c r="A272" s="3" t="s">
        <v>63</v>
      </c>
      <c r="B272" s="23">
        <v>5317300</v>
      </c>
      <c r="C272" s="23">
        <v>6101400</v>
      </c>
      <c r="D272" s="23">
        <v>5379300</v>
      </c>
      <c r="E272" s="23">
        <v>6254900</v>
      </c>
      <c r="F272" s="23">
        <v>7830100</v>
      </c>
      <c r="G272" s="23">
        <v>7639300</v>
      </c>
      <c r="H272" s="23">
        <v>7283600</v>
      </c>
      <c r="I272" s="23">
        <v>9098400</v>
      </c>
      <c r="J272" s="23">
        <v>10000200</v>
      </c>
      <c r="K272" s="23">
        <v>11629500</v>
      </c>
    </row>
    <row r="273" spans="1:11">
      <c r="A273" s="3" t="s">
        <v>64</v>
      </c>
      <c r="B273" s="23">
        <v>8916600</v>
      </c>
      <c r="C273" s="23">
        <v>11207500</v>
      </c>
      <c r="D273" s="23">
        <v>8229600</v>
      </c>
      <c r="E273" s="23">
        <v>10986600</v>
      </c>
      <c r="F273" s="23">
        <v>14535900</v>
      </c>
      <c r="G273" s="23">
        <v>11888100</v>
      </c>
      <c r="H273" s="23">
        <v>11775200</v>
      </c>
      <c r="I273" s="23">
        <v>12481600</v>
      </c>
      <c r="J273" s="23">
        <v>15052700</v>
      </c>
      <c r="K273" s="23">
        <v>17138200</v>
      </c>
    </row>
    <row r="274" spans="1:11">
      <c r="A274" s="3" t="s">
        <v>65</v>
      </c>
      <c r="B274" s="23">
        <v>4200300</v>
      </c>
      <c r="C274" s="23">
        <v>5367700</v>
      </c>
      <c r="D274" s="23">
        <v>7972400</v>
      </c>
      <c r="E274" s="23">
        <v>8367800</v>
      </c>
      <c r="F274" s="23">
        <v>9940500</v>
      </c>
      <c r="G274" s="23">
        <v>11639700</v>
      </c>
      <c r="H274" s="23">
        <v>13817900</v>
      </c>
      <c r="I274" s="23">
        <v>16586600</v>
      </c>
      <c r="J274" s="23">
        <v>15346400</v>
      </c>
      <c r="K274" s="23">
        <v>14737500</v>
      </c>
    </row>
    <row r="275" spans="1:11">
      <c r="A275" s="3" t="s">
        <v>67</v>
      </c>
      <c r="B275" s="25" t="s">
        <v>22</v>
      </c>
      <c r="C275" s="25" t="s">
        <v>22</v>
      </c>
      <c r="D275" s="25" t="s">
        <v>22</v>
      </c>
      <c r="E275" s="25" t="s">
        <v>22</v>
      </c>
      <c r="F275" s="25" t="s">
        <v>22</v>
      </c>
      <c r="G275" s="25" t="s">
        <v>22</v>
      </c>
      <c r="H275" s="23">
        <v>2187500</v>
      </c>
      <c r="I275" s="23">
        <v>2099900</v>
      </c>
      <c r="J275" s="23">
        <v>1733700</v>
      </c>
      <c r="K275" s="23">
        <v>87300</v>
      </c>
    </row>
    <row r="276" spans="1:11">
      <c r="A276" s="3" t="s">
        <v>68</v>
      </c>
      <c r="B276" s="23">
        <v>9300</v>
      </c>
      <c r="C276" s="23">
        <v>14900</v>
      </c>
      <c r="D276" s="23">
        <v>19000</v>
      </c>
      <c r="E276" s="23">
        <v>72800</v>
      </c>
      <c r="F276" s="23">
        <v>75700</v>
      </c>
      <c r="G276" s="23">
        <v>1080400</v>
      </c>
      <c r="H276" s="23">
        <v>92200</v>
      </c>
      <c r="I276" s="23">
        <v>183600</v>
      </c>
      <c r="J276" s="23">
        <v>175600</v>
      </c>
      <c r="K276" s="23">
        <v>125600</v>
      </c>
    </row>
    <row r="277" spans="1:11">
      <c r="A277" s="3" t="s">
        <v>69</v>
      </c>
      <c r="B277" s="23">
        <v>4491100</v>
      </c>
      <c r="C277" s="23">
        <v>5214900</v>
      </c>
      <c r="D277" s="23">
        <v>4776600</v>
      </c>
      <c r="E277" s="23">
        <v>5371000</v>
      </c>
      <c r="F277" s="23">
        <v>8836700</v>
      </c>
      <c r="G277" s="23">
        <v>9471500</v>
      </c>
      <c r="H277" s="23">
        <v>8806400</v>
      </c>
      <c r="I277" s="23">
        <v>9639800</v>
      </c>
      <c r="J277" s="23">
        <v>7518400</v>
      </c>
      <c r="K277" s="23">
        <v>6751400</v>
      </c>
    </row>
    <row r="278" spans="1:11" s="22" customFormat="1">
      <c r="A278" s="21" t="s">
        <v>70</v>
      </c>
      <c r="B278" s="24">
        <v>17617300</v>
      </c>
      <c r="C278" s="24">
        <v>21805000</v>
      </c>
      <c r="D278" s="24">
        <v>20997600</v>
      </c>
      <c r="E278" s="24">
        <v>24798200</v>
      </c>
      <c r="F278" s="24">
        <v>33388800</v>
      </c>
      <c r="G278" s="24">
        <v>34079700</v>
      </c>
      <c r="H278" s="24">
        <v>36679200</v>
      </c>
      <c r="I278" s="24">
        <v>40991500</v>
      </c>
      <c r="J278" s="24">
        <v>39826800</v>
      </c>
      <c r="K278" s="24">
        <v>38840000</v>
      </c>
    </row>
    <row r="279" spans="1:11">
      <c r="A279" s="3" t="s">
        <v>71</v>
      </c>
      <c r="B279" s="23">
        <v>698500</v>
      </c>
      <c r="C279" s="23">
        <v>694600</v>
      </c>
      <c r="D279" s="23">
        <v>691300</v>
      </c>
      <c r="E279" s="23">
        <v>688500</v>
      </c>
      <c r="F279" s="23">
        <v>687900</v>
      </c>
      <c r="G279" s="23">
        <v>661000</v>
      </c>
      <c r="H279" s="23">
        <v>598800</v>
      </c>
      <c r="I279" s="23">
        <v>598200</v>
      </c>
      <c r="J279" s="23">
        <v>596300</v>
      </c>
      <c r="K279" s="23">
        <v>594100</v>
      </c>
    </row>
    <row r="280" spans="1:11">
      <c r="A280" s="3" t="s">
        <v>160</v>
      </c>
      <c r="B280" s="23">
        <v>5050000</v>
      </c>
      <c r="C280" s="23">
        <v>5292300</v>
      </c>
      <c r="D280" s="23">
        <v>5552100</v>
      </c>
      <c r="E280" s="23">
        <v>5640600</v>
      </c>
      <c r="F280" s="23">
        <v>5817800</v>
      </c>
      <c r="G280" s="23">
        <v>6583600</v>
      </c>
      <c r="H280" s="23">
        <v>6685300</v>
      </c>
      <c r="I280" s="23">
        <v>6778500</v>
      </c>
      <c r="J280" s="23">
        <v>6833400</v>
      </c>
      <c r="K280" s="23">
        <v>6921400</v>
      </c>
    </row>
    <row r="281" spans="1:11">
      <c r="A281" s="3" t="s">
        <v>72</v>
      </c>
      <c r="B281" s="23">
        <v>16992400</v>
      </c>
      <c r="C281" s="23">
        <v>16482700</v>
      </c>
      <c r="D281" s="23">
        <v>16011800</v>
      </c>
      <c r="E281" s="23">
        <v>16046300</v>
      </c>
      <c r="F281" s="23">
        <v>13894100</v>
      </c>
      <c r="G281" s="23">
        <v>11395900</v>
      </c>
      <c r="H281" s="23">
        <v>4920400</v>
      </c>
      <c r="I281" s="23">
        <v>7830200</v>
      </c>
      <c r="J281" s="23">
        <v>8958500</v>
      </c>
      <c r="K281" s="23">
        <v>10042600</v>
      </c>
    </row>
    <row r="282" spans="1:11">
      <c r="A282" s="3" t="s">
        <v>73</v>
      </c>
      <c r="B282" s="23">
        <v>-2002700</v>
      </c>
      <c r="C282" s="23">
        <v>-3991800</v>
      </c>
      <c r="D282" s="23">
        <v>-4580700</v>
      </c>
      <c r="E282" s="23">
        <v>-5274000</v>
      </c>
      <c r="F282" s="23">
        <v>-5718600</v>
      </c>
      <c r="G282" s="23">
        <v>-5729200</v>
      </c>
      <c r="H282" s="23">
        <v>-6523600</v>
      </c>
      <c r="I282" s="23">
        <v>-6496400</v>
      </c>
      <c r="J282" s="23">
        <v>-4343100</v>
      </c>
      <c r="K282" s="23">
        <v>-3844600</v>
      </c>
    </row>
    <row r="283" spans="1:11">
      <c r="A283" s="3" t="s">
        <v>74</v>
      </c>
      <c r="B283" s="23">
        <v>93600</v>
      </c>
      <c r="C283" s="23">
        <v>91400</v>
      </c>
      <c r="D283" s="23">
        <v>90000</v>
      </c>
      <c r="E283" s="23">
        <v>80500</v>
      </c>
      <c r="F283" s="23">
        <v>75800</v>
      </c>
      <c r="G283" s="23">
        <v>69400</v>
      </c>
      <c r="H283" s="23">
        <v>60800</v>
      </c>
      <c r="I283" s="23">
        <v>55700</v>
      </c>
      <c r="J283" s="23">
        <v>52700</v>
      </c>
      <c r="K283" s="23">
        <v>50500</v>
      </c>
    </row>
    <row r="284" spans="1:11">
      <c r="A284" s="3" t="s">
        <v>75</v>
      </c>
      <c r="B284" s="23">
        <v>463000</v>
      </c>
      <c r="C284" s="23">
        <v>-498400</v>
      </c>
      <c r="D284" s="23">
        <v>-1360200</v>
      </c>
      <c r="E284" s="23">
        <v>-1867300</v>
      </c>
      <c r="F284" s="23">
        <v>-1233400</v>
      </c>
      <c r="G284" s="23">
        <v>-1622500</v>
      </c>
      <c r="H284" s="23">
        <v>-1678000</v>
      </c>
      <c r="I284" s="23">
        <v>-1427500</v>
      </c>
      <c r="J284" s="23">
        <v>-1550200</v>
      </c>
      <c r="K284" s="23">
        <v>-1874200</v>
      </c>
    </row>
    <row r="285" spans="1:11">
      <c r="A285" s="3" t="s">
        <v>76</v>
      </c>
      <c r="B285" s="23">
        <v>-3476200</v>
      </c>
      <c r="C285" s="23">
        <v>-2514800</v>
      </c>
      <c r="D285" s="23">
        <v>-1653000</v>
      </c>
      <c r="E285" s="23">
        <v>-1145900</v>
      </c>
      <c r="F285" s="23">
        <v>-1779800</v>
      </c>
      <c r="G285" s="23">
        <v>-1390700</v>
      </c>
      <c r="H285" s="23">
        <v>-1335200</v>
      </c>
      <c r="I285" s="23">
        <v>-1585700</v>
      </c>
      <c r="J285" s="23">
        <v>-1463000</v>
      </c>
      <c r="K285" s="23">
        <v>-1139000</v>
      </c>
    </row>
    <row r="286" spans="1:11" s="22" customFormat="1">
      <c r="A286" s="21" t="s">
        <v>77</v>
      </c>
      <c r="B286" s="24">
        <v>17631400</v>
      </c>
      <c r="C286" s="24">
        <v>15373200</v>
      </c>
      <c r="D286" s="24">
        <v>14571300</v>
      </c>
      <c r="E286" s="24">
        <v>14007700</v>
      </c>
      <c r="F286" s="24">
        <v>11592200</v>
      </c>
      <c r="G286" s="24">
        <v>9828700</v>
      </c>
      <c r="H286" s="24">
        <v>2606900</v>
      </c>
      <c r="I286" s="24">
        <v>5641600</v>
      </c>
      <c r="J286" s="24">
        <v>8979200</v>
      </c>
      <c r="K286" s="24">
        <v>10649800</v>
      </c>
    </row>
    <row r="287" spans="1:11" s="22" customFormat="1">
      <c r="A287" s="21" t="s">
        <v>78</v>
      </c>
      <c r="B287" s="24">
        <v>35248700</v>
      </c>
      <c r="C287" s="24">
        <v>37178200</v>
      </c>
      <c r="D287" s="24">
        <v>35568900</v>
      </c>
      <c r="E287" s="24">
        <v>38805900</v>
      </c>
      <c r="F287" s="24">
        <v>44981000</v>
      </c>
      <c r="G287" s="24">
        <v>43908400</v>
      </c>
      <c r="H287" s="24">
        <v>39286100</v>
      </c>
      <c r="I287" s="24">
        <v>46633100</v>
      </c>
      <c r="J287" s="24">
        <v>48806000</v>
      </c>
      <c r="K287" s="24">
        <v>49489800</v>
      </c>
    </row>
  </sheetData>
  <sortState xmlns:xlrd2="http://schemas.microsoft.com/office/spreadsheetml/2017/richdata2" columnSort="1" ref="F66:K104">
    <sortCondition descending="1" ref="F66:K66"/>
  </sortState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DB6D-CE78-4C8F-A818-D2DDB640266C}">
  <dimension ref="A4:K46"/>
  <sheetViews>
    <sheetView topLeftCell="M1" workbookViewId="0">
      <selection activeCell="A39" sqref="A39"/>
    </sheetView>
  </sheetViews>
  <sheetFormatPr baseColWidth="10" defaultColWidth="8.83203125" defaultRowHeight="13"/>
  <cols>
    <col min="1" max="1" width="29.1640625" customWidth="1"/>
  </cols>
  <sheetData>
    <row r="4" spans="1:11">
      <c r="A4" s="28" t="s">
        <v>107</v>
      </c>
    </row>
    <row r="5" spans="1:11" ht="20">
      <c r="A5" s="29" t="s">
        <v>108</v>
      </c>
    </row>
    <row r="7" spans="1:11">
      <c r="A7" s="8" t="s">
        <v>80</v>
      </c>
      <c r="B7">
        <v>2013</v>
      </c>
      <c r="C7">
        <v>2014</v>
      </c>
      <c r="D7">
        <f>C7+1</f>
        <v>2015</v>
      </c>
      <c r="E7">
        <f t="shared" ref="E7:K7" si="0">D7+1</f>
        <v>2016</v>
      </c>
      <c r="F7">
        <f t="shared" si="0"/>
        <v>2017</v>
      </c>
      <c r="G7">
        <f t="shared" si="0"/>
        <v>2018</v>
      </c>
      <c r="H7">
        <f t="shared" si="0"/>
        <v>2019</v>
      </c>
      <c r="I7">
        <f t="shared" si="0"/>
        <v>2020</v>
      </c>
      <c r="J7">
        <f t="shared" si="0"/>
        <v>2021</v>
      </c>
      <c r="K7">
        <f t="shared" si="0"/>
        <v>2022</v>
      </c>
    </row>
    <row r="8" spans="1:11" ht="28">
      <c r="A8" s="1" t="s">
        <v>0</v>
      </c>
      <c r="B8" s="2" t="s">
        <v>10</v>
      </c>
      <c r="C8" s="2" t="s">
        <v>9</v>
      </c>
      <c r="D8" s="2" t="s">
        <v>8</v>
      </c>
      <c r="E8" s="2" t="s">
        <v>7</v>
      </c>
      <c r="F8" s="2" t="s">
        <v>6</v>
      </c>
      <c r="G8" s="2" t="s">
        <v>5</v>
      </c>
      <c r="H8" s="2" t="s">
        <v>4</v>
      </c>
      <c r="I8" s="2" t="s">
        <v>3</v>
      </c>
      <c r="J8" s="2" t="s">
        <v>2</v>
      </c>
      <c r="K8" s="2" t="s">
        <v>1</v>
      </c>
    </row>
    <row r="9" spans="1:11" ht="14">
      <c r="A9" s="1" t="s">
        <v>11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</row>
    <row r="10" spans="1:11" ht="14">
      <c r="A10" s="1" t="s">
        <v>13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</row>
    <row r="11" spans="1:11">
      <c r="A11" s="3" t="s">
        <v>43</v>
      </c>
      <c r="B11" s="9">
        <f>'Company_Balance sheet'!B69/'Company_Balance sheet'!B$84</f>
        <v>0.15772178802107278</v>
      </c>
      <c r="C11" s="9">
        <f>'Company_Balance sheet'!C69/'Company_Balance sheet'!C$84</f>
        <v>0.11076197957580518</v>
      </c>
      <c r="D11" s="9">
        <f>'Company_Balance sheet'!D69/'Company_Balance sheet'!D$84</f>
        <v>0.10293004324980699</v>
      </c>
      <c r="E11" s="9">
        <f>'Company_Balance sheet'!E69/'Company_Balance sheet'!E$84</f>
        <v>0.13435499405132853</v>
      </c>
      <c r="F11" s="9">
        <f>'Company_Balance sheet'!F69/'Company_Balance sheet'!F$84</f>
        <v>0.11330998137352752</v>
      </c>
      <c r="G11" s="9">
        <f>'Company_Balance sheet'!G69/'Company_Balance sheet'!G$84</f>
        <v>0.11838199720177309</v>
      </c>
      <c r="H11" s="9">
        <f>'Company_Balance sheet'!H69/'Company_Balance sheet'!H$84</f>
        <v>0.10971419151957801</v>
      </c>
      <c r="I11" s="9">
        <f>'Company_Balance sheet'!I69/'Company_Balance sheet'!I$84</f>
        <v>7.9962720276281637E-2</v>
      </c>
      <c r="J11" s="9">
        <f>'Company_Balance sheet'!J69/'Company_Balance sheet'!J$84</f>
        <v>7.9591029458624965E-2</v>
      </c>
      <c r="K11" s="9">
        <f>'Company_Balance sheet'!K69/'Company_Balance sheet'!K$84</f>
        <v>7.5393055748273541E-2</v>
      </c>
    </row>
    <row r="12" spans="1:11">
      <c r="A12" s="3" t="s">
        <v>44</v>
      </c>
      <c r="B12" s="9">
        <f>'Company_Balance sheet'!B70/'Company_Balance sheet'!B$84</f>
        <v>6.2396840589977617E-2</v>
      </c>
      <c r="C12" s="9">
        <f>'Company_Balance sheet'!C70/'Company_Balance sheet'!C$84</f>
        <v>0.14159656495244777</v>
      </c>
      <c r="D12" s="9">
        <f>'Company_Balance sheet'!D70/'Company_Balance sheet'!D$84</f>
        <v>0.18472239920246455</v>
      </c>
      <c r="E12" s="9">
        <f>'Company_Balance sheet'!E70/'Company_Balance sheet'!E$84</f>
        <v>0.16241997620531415</v>
      </c>
      <c r="F12" s="9">
        <f>'Company_Balance sheet'!F70/'Company_Balance sheet'!F$84</f>
        <v>3.0005785013636102E-3</v>
      </c>
      <c r="G12" s="9">
        <f>'Company_Balance sheet'!G70/'Company_Balance sheet'!G$84</f>
        <v>1.0329903108124011E-2</v>
      </c>
      <c r="H12" s="9">
        <f>'Company_Balance sheet'!H70/'Company_Balance sheet'!H$84</f>
        <v>1.2565936295394603E-2</v>
      </c>
      <c r="I12" s="9">
        <f>'Company_Balance sheet'!I70/'Company_Balance sheet'!I$84</f>
        <v>6.4038789209464014E-2</v>
      </c>
      <c r="J12" s="9">
        <f>'Company_Balance sheet'!J70/'Company_Balance sheet'!J$84</f>
        <v>9.4062125723829507E-2</v>
      </c>
      <c r="K12" s="9">
        <f>'Company_Balance sheet'!K70/'Company_Balance sheet'!K$84</f>
        <v>5.0123280214326119E-2</v>
      </c>
    </row>
    <row r="13" spans="1:11">
      <c r="A13" s="3" t="s">
        <v>45</v>
      </c>
      <c r="B13" s="9">
        <f>'Company_Balance sheet'!B71/'Company_Balance sheet'!B$84</f>
        <v>0.22011862861105039</v>
      </c>
      <c r="C13" s="9">
        <f>'Company_Balance sheet'!C71/'Company_Balance sheet'!C$84</f>
        <v>0.25235854452825296</v>
      </c>
      <c r="D13" s="9">
        <f>'Company_Balance sheet'!D71/'Company_Balance sheet'!D$84</f>
        <v>0.28765244245227156</v>
      </c>
      <c r="E13" s="9">
        <f>'Company_Balance sheet'!E71/'Company_Balance sheet'!E$84</f>
        <v>0.29677497025664268</v>
      </c>
      <c r="F13" s="9">
        <f>'Company_Balance sheet'!F71/'Company_Balance sheet'!F$84</f>
        <v>0.11631055987489114</v>
      </c>
      <c r="G13" s="9">
        <f>'Company_Balance sheet'!G71/'Company_Balance sheet'!G$84</f>
        <v>0.1287119003098971</v>
      </c>
      <c r="H13" s="9">
        <f>'Company_Balance sheet'!H71/'Company_Balance sheet'!H$84</f>
        <v>0.12228012781497261</v>
      </c>
      <c r="I13" s="9">
        <f>'Company_Balance sheet'!I71/'Company_Balance sheet'!I$84</f>
        <v>0.14400150948574564</v>
      </c>
      <c r="J13" s="9">
        <f>'Company_Balance sheet'!J71/'Company_Balance sheet'!J$84</f>
        <v>0.17365315518245447</v>
      </c>
      <c r="K13" s="9">
        <f>'Company_Balance sheet'!K71/'Company_Balance sheet'!K$84</f>
        <v>0.12551633596259967</v>
      </c>
    </row>
    <row r="14" spans="1:11">
      <c r="A14" s="3" t="s">
        <v>46</v>
      </c>
      <c r="B14" s="9">
        <f>'Company_Balance sheet'!B72/'Company_Balance sheet'!B$84</f>
        <v>8.8278076317237331E-2</v>
      </c>
      <c r="C14" s="9">
        <f>'Company_Balance sheet'!C72/'Company_Balance sheet'!C$84</f>
        <v>8.3778857373835974E-2</v>
      </c>
      <c r="D14" s="9">
        <f>'Company_Balance sheet'!D72/'Company_Balance sheet'!D$84</f>
        <v>8.0458133137447443E-2</v>
      </c>
      <c r="E14" s="9">
        <f>'Company_Balance sheet'!E72/'Company_Balance sheet'!E$84</f>
        <v>8.2849413630955757E-2</v>
      </c>
      <c r="F14" s="9">
        <f>'Company_Balance sheet'!F72/'Company_Balance sheet'!F$84</f>
        <v>8.5758059286854038E-2</v>
      </c>
      <c r="G14" s="9">
        <f>'Company_Balance sheet'!G72/'Company_Balance sheet'!G$84</f>
        <v>9.2171502543248296E-2</v>
      </c>
      <c r="H14" s="9">
        <f>'Company_Balance sheet'!H72/'Company_Balance sheet'!H$84</f>
        <v>9.1809951308581869E-2</v>
      </c>
      <c r="I14" s="9">
        <f>'Company_Balance sheet'!I72/'Company_Balance sheet'!I$84</f>
        <v>7.762416092032888E-2</v>
      </c>
      <c r="J14" s="9">
        <f>'Company_Balance sheet'!J72/'Company_Balance sheet'!J$84</f>
        <v>8.3964223318572895E-2</v>
      </c>
      <c r="K14" s="9">
        <f>'Company_Balance sheet'!K72/'Company_Balance sheet'!K$84</f>
        <v>8.624278197013524E-2</v>
      </c>
    </row>
    <row r="15" spans="1:11">
      <c r="A15" s="3" t="s">
        <v>47</v>
      </c>
      <c r="B15" s="9">
        <f>'Company_Balance sheet'!B73/'Company_Balance sheet'!B$84</f>
        <v>5.9374599609595805E-2</v>
      </c>
      <c r="C15" s="9">
        <f>'Company_Balance sheet'!C73/'Company_Balance sheet'!C$84</f>
        <v>6.2416583408964374E-2</v>
      </c>
      <c r="D15" s="9">
        <f>'Company_Balance sheet'!D73/'Company_Balance sheet'!D$84</f>
        <v>6.0362338937568864E-2</v>
      </c>
      <c r="E15" s="9">
        <f>'Company_Balance sheet'!E73/'Company_Balance sheet'!E$84</f>
        <v>5.7673786187751402E-2</v>
      </c>
      <c r="F15" s="9">
        <f>'Company_Balance sheet'!F73/'Company_Balance sheet'!F$84</f>
        <v>5.5720488484008568E-2</v>
      </c>
      <c r="G15" s="9">
        <f>'Company_Balance sheet'!G73/'Company_Balance sheet'!G$84</f>
        <v>5.6219516978960993E-2</v>
      </c>
      <c r="H15" s="9">
        <f>'Company_Balance sheet'!H73/'Company_Balance sheet'!H$84</f>
        <v>5.7187056198011767E-2</v>
      </c>
      <c r="I15" s="9">
        <f>'Company_Balance sheet'!I73/'Company_Balance sheet'!I$84</f>
        <v>5.3426646997609982E-2</v>
      </c>
      <c r="J15" s="9">
        <f>'Company_Balance sheet'!J73/'Company_Balance sheet'!J$84</f>
        <v>5.7065784702611831E-2</v>
      </c>
      <c r="K15" s="9">
        <f>'Company_Balance sheet'!K73/'Company_Balance sheet'!K$84</f>
        <v>6.6619346988440478E-2</v>
      </c>
    </row>
    <row r="16" spans="1:11">
      <c r="A16" s="3" t="s">
        <v>48</v>
      </c>
      <c r="B16" s="9">
        <f>'Company_Balance sheet'!B74/'Company_Balance sheet'!B$84</f>
        <v>2.7185095302337148E-2</v>
      </c>
      <c r="C16" s="9">
        <f>'Company_Balance sheet'!C74/'Company_Balance sheet'!C$84</f>
        <v>2.7204295334772231E-2</v>
      </c>
      <c r="D16" s="9"/>
      <c r="E16" s="9"/>
      <c r="F16" s="9"/>
      <c r="G16" s="9"/>
      <c r="H16" s="9"/>
      <c r="I16" s="9"/>
      <c r="J16" s="9"/>
      <c r="K16" s="9"/>
    </row>
    <row r="17" spans="1:11">
      <c r="A17" s="3" t="s">
        <v>49</v>
      </c>
      <c r="B17" s="9"/>
      <c r="C17" s="9"/>
      <c r="D17" s="9"/>
      <c r="E17" s="9"/>
      <c r="F17" s="9"/>
      <c r="G17" s="9">
        <f>'Company_Balance sheet'!G75/'Company_Balance sheet'!G$84</f>
        <v>6.2110176915935508E-3</v>
      </c>
      <c r="H17" s="9">
        <f>'Company_Balance sheet'!H75/'Company_Balance sheet'!H$84</f>
        <v>5.9596266991276123E-4</v>
      </c>
      <c r="I17" s="9"/>
      <c r="J17" s="9"/>
      <c r="K17" s="9"/>
    </row>
    <row r="18" spans="1:11">
      <c r="A18" s="3" t="s">
        <v>50</v>
      </c>
      <c r="B18" s="9">
        <f>'Company_Balance sheet'!B76/'Company_Balance sheet'!B$84</f>
        <v>3.0169652479971058E-2</v>
      </c>
      <c r="C18" s="9">
        <f>'Company_Balance sheet'!C76/'Company_Balance sheet'!C$84</f>
        <v>2.6586535894874121E-2</v>
      </c>
      <c r="D18" s="9">
        <f>'Company_Balance sheet'!D76/'Company_Balance sheet'!D$84</f>
        <v>2.2839196168232004E-2</v>
      </c>
      <c r="E18" s="9">
        <f>'Company_Balance sheet'!E76/'Company_Balance sheet'!E$84</f>
        <v>2.3242309217608066E-2</v>
      </c>
      <c r="F18" s="9">
        <f>'Company_Balance sheet'!F76/'Company_Balance sheet'!F$84</f>
        <v>1.6128109444829404E-2</v>
      </c>
      <c r="G18" s="9">
        <f>'Company_Balance sheet'!G76/'Company_Balance sheet'!G$84</f>
        <v>1.7645828157485256E-2</v>
      </c>
      <c r="H18" s="9">
        <f>'Company_Balance sheet'!H76/'Company_Balance sheet'!H$84</f>
        <v>1.5165347940758774E-2</v>
      </c>
      <c r="I18" s="9">
        <f>'Company_Balance sheet'!I76/'Company_Balance sheet'!I$84</f>
        <v>1.7907989982503689E-2</v>
      </c>
      <c r="J18" s="9">
        <f>'Company_Balance sheet'!J76/'Company_Balance sheet'!J$84</f>
        <v>2.033315386390357E-2</v>
      </c>
      <c r="K18" s="9">
        <f>'Company_Balance sheet'!K76/'Company_Balance sheet'!K$84</f>
        <v>1.6714875812528684E-2</v>
      </c>
    </row>
    <row r="19" spans="1:11" s="22" customFormat="1">
      <c r="A19" s="21" t="s">
        <v>51</v>
      </c>
      <c r="B19" s="32">
        <f>'Company_Balance sheet'!B77/'Company_Balance sheet'!B$84</f>
        <v>0.42512605232019174</v>
      </c>
      <c r="C19" s="32">
        <f>'Company_Balance sheet'!C77/'Company_Balance sheet'!C$84</f>
        <v>0.45234481654069969</v>
      </c>
      <c r="D19" s="32">
        <f>'Company_Balance sheet'!D77/'Company_Balance sheet'!D$84</f>
        <v>0.45131211069551985</v>
      </c>
      <c r="E19" s="32">
        <f>'Company_Balance sheet'!E77/'Company_Balance sheet'!E$84</f>
        <v>0.46054047929295788</v>
      </c>
      <c r="F19" s="32">
        <f>'Company_Balance sheet'!F77/'Company_Balance sheet'!F$84</f>
        <v>0.27391721709058314</v>
      </c>
      <c r="G19" s="32">
        <f>'Company_Balance sheet'!G77/'Company_Balance sheet'!G$84</f>
        <v>0.30095976568118521</v>
      </c>
      <c r="H19" s="32">
        <f>'Company_Balance sheet'!H77/'Company_Balance sheet'!H$84</f>
        <v>0.28703844593223776</v>
      </c>
      <c r="I19" s="32">
        <f>'Company_Balance sheet'!I77/'Company_Balance sheet'!I$84</f>
        <v>0.29296030738618822</v>
      </c>
      <c r="J19" s="32">
        <f>'Company_Balance sheet'!J77/'Company_Balance sheet'!J$84</f>
        <v>0.33501631706754276</v>
      </c>
      <c r="K19" s="32">
        <f>'Company_Balance sheet'!K77/'Company_Balance sheet'!K$84</f>
        <v>0.29509334073370408</v>
      </c>
    </row>
    <row r="20" spans="1:11">
      <c r="A20" s="3" t="s">
        <v>52</v>
      </c>
      <c r="B20" s="9">
        <f>'Company_Balance sheet'!B78/'Company_Balance sheet'!B$84</f>
        <v>0.27986252948757567</v>
      </c>
      <c r="C20" s="9">
        <f>'Company_Balance sheet'!C78/'Company_Balance sheet'!C$84</f>
        <v>0.27978401299582822</v>
      </c>
      <c r="D20" s="9">
        <f>'Company_Balance sheet'!D78/'Company_Balance sheet'!D$84</f>
        <v>0.27469998725742256</v>
      </c>
      <c r="E20" s="9">
        <f>'Company_Balance sheet'!E78/'Company_Balance sheet'!E$84</f>
        <v>0.26749900855475611</v>
      </c>
      <c r="F20" s="9">
        <f>'Company_Balance sheet'!F78/'Company_Balance sheet'!F$84</f>
        <v>0.26360590707106668</v>
      </c>
      <c r="G20" s="9">
        <f>'Company_Balance sheet'!G78/'Company_Balance sheet'!G$84</f>
        <v>0.27361821201145442</v>
      </c>
      <c r="H20" s="9">
        <f>'Company_Balance sheet'!H78/'Company_Balance sheet'!H$84</f>
        <v>0.27472611077297626</v>
      </c>
      <c r="I20" s="9">
        <f>'Company_Balance sheet'!I78/'Company_Balance sheet'!I$84</f>
        <v>0.2676135259071209</v>
      </c>
      <c r="J20" s="9">
        <f>'Company_Balance sheet'!J78/'Company_Balance sheet'!J$84</f>
        <v>0.26194662066389041</v>
      </c>
      <c r="K20" s="9">
        <f>'Company_Balance sheet'!K78/'Company_Balance sheet'!K$84</f>
        <v>0.26285369680538806</v>
      </c>
    </row>
    <row r="21" spans="1:11">
      <c r="A21" s="3" t="s">
        <v>53</v>
      </c>
      <c r="B21" s="9">
        <f>'Company_Balance sheet'!B79/'Company_Balance sheet'!B$84</f>
        <v>0.15392326070408416</v>
      </c>
      <c r="C21" s="9">
        <f>'Company_Balance sheet'!C79/'Company_Balance sheet'!C$84</f>
        <v>0.15679649783784197</v>
      </c>
      <c r="D21" s="9">
        <f>'Company_Balance sheet'!D79/'Company_Balance sheet'!D$84</f>
        <v>0.15548193177474121</v>
      </c>
      <c r="E21" s="9">
        <f>'Company_Balance sheet'!E79/'Company_Balance sheet'!E$84</f>
        <v>0.154814174834287</v>
      </c>
      <c r="F21" s="9">
        <f>'Company_Balance sheet'!F79/'Company_Balance sheet'!F$84</f>
        <v>0.15550243797003235</v>
      </c>
      <c r="G21" s="9">
        <f>'Company_Balance sheet'!G79/'Company_Balance sheet'!G$84</f>
        <v>0.16224485793114268</v>
      </c>
      <c r="H21" s="9">
        <f>'Company_Balance sheet'!H79/'Company_Balance sheet'!H$84</f>
        <v>0.16277388922702374</v>
      </c>
      <c r="I21" s="9">
        <f>'Company_Balance sheet'!I79/'Company_Balance sheet'!I$84</f>
        <v>0.16031424748704931</v>
      </c>
      <c r="J21" s="9">
        <f>'Company_Balance sheet'!J79/'Company_Balance sheet'!J$84</f>
        <v>0.15777011064839741</v>
      </c>
      <c r="K21" s="9">
        <f>'Company_Balance sheet'!K79/'Company_Balance sheet'!K$84</f>
        <v>0.15716893125126749</v>
      </c>
    </row>
    <row r="22" spans="1:11" s="22" customFormat="1">
      <c r="A22" s="21" t="s">
        <v>54</v>
      </c>
      <c r="B22" s="32">
        <f>'Company_Balance sheet'!B80/'Company_Balance sheet'!B$84</f>
        <v>0.12593926878349149</v>
      </c>
      <c r="C22" s="32">
        <f>'Company_Balance sheet'!C80/'Company_Balance sheet'!C$84</f>
        <v>0.12298751515798625</v>
      </c>
      <c r="D22" s="32">
        <f>'Company_Balance sheet'!D80/'Company_Balance sheet'!D$84</f>
        <v>0.11921805548268134</v>
      </c>
      <c r="E22" s="32">
        <f>'Company_Balance sheet'!E80/'Company_Balance sheet'!E$84</f>
        <v>0.1126848337204691</v>
      </c>
      <c r="F22" s="32">
        <f>'Company_Balance sheet'!F80/'Company_Balance sheet'!F$84</f>
        <v>0.10810346910103431</v>
      </c>
      <c r="G22" s="32">
        <f>'Company_Balance sheet'!G80/'Company_Balance sheet'!G$84</f>
        <v>0.11137335408031172</v>
      </c>
      <c r="H22" s="32">
        <f>'Company_Balance sheet'!H80/'Company_Balance sheet'!H$84</f>
        <v>0.11195222154595252</v>
      </c>
      <c r="I22" s="32">
        <f>'Company_Balance sheet'!I80/'Company_Balance sheet'!I$84</f>
        <v>0.10729927842007159</v>
      </c>
      <c r="J22" s="32">
        <f>'Company_Balance sheet'!J80/'Company_Balance sheet'!J$84</f>
        <v>0.10417651001549297</v>
      </c>
      <c r="K22" s="32">
        <f>'Company_Balance sheet'!K80/'Company_Balance sheet'!K$84</f>
        <v>0.10568476555412054</v>
      </c>
    </row>
    <row r="23" spans="1:11">
      <c r="A23" s="3" t="s">
        <v>55</v>
      </c>
      <c r="B23" s="9">
        <f>'Company_Balance sheet'!B81/'Company_Balance sheet'!B$84</f>
        <v>0.38245291408846649</v>
      </c>
      <c r="C23" s="9">
        <f>'Company_Balance sheet'!C81/'Company_Balance sheet'!C$84</f>
        <v>0.37411816746619481</v>
      </c>
      <c r="D23" s="9">
        <f>'Company_Balance sheet'!D81/'Company_Balance sheet'!D$84</f>
        <v>0.35524057236659645</v>
      </c>
      <c r="E23" s="9">
        <f>'Company_Balance sheet'!E81/'Company_Balance sheet'!E$84</f>
        <v>0.35182850829981305</v>
      </c>
      <c r="F23" s="9">
        <f>'Company_Balance sheet'!F81/'Company_Balance sheet'!F$84</f>
        <v>0.54121027570993563</v>
      </c>
      <c r="G23" s="9">
        <f>'Company_Balance sheet'!G81/'Company_Balance sheet'!G$84</f>
        <v>0.51037566850164107</v>
      </c>
      <c r="H23" s="9">
        <f>'Company_Balance sheet'!H81/'Company_Balance sheet'!H$84</f>
        <v>0.51533018867924529</v>
      </c>
      <c r="I23" s="9">
        <f>'Company_Balance sheet'!I81/'Company_Balance sheet'!I$84</f>
        <v>0.51342527473784116</v>
      </c>
      <c r="J23" s="9">
        <f>'Company_Balance sheet'!J81/'Company_Balance sheet'!J$84</f>
        <v>0.44851608082717093</v>
      </c>
      <c r="K23" s="9">
        <f>'Company_Balance sheet'!K81/'Company_Balance sheet'!K$84</f>
        <v>0.49929020482660719</v>
      </c>
    </row>
    <row r="24" spans="1:11">
      <c r="A24" s="3" t="s">
        <v>56</v>
      </c>
      <c r="B24" s="9">
        <f>'Company_Balance sheet'!B82/'Company_Balance sheet'!B$84</f>
        <v>2.9182336847976002E-2</v>
      </c>
      <c r="C24" s="9">
        <f>'Company_Balance sheet'!C82/'Company_Balance sheet'!C$84</f>
        <v>2.5900136517209557E-2</v>
      </c>
      <c r="D24" s="9">
        <f>'Company_Balance sheet'!D82/'Company_Balance sheet'!D$84</f>
        <v>4.1151029525301509E-2</v>
      </c>
      <c r="E24" s="9">
        <f>'Company_Balance sheet'!E82/'Company_Balance sheet'!E$84</f>
        <v>4.3538609710497986E-2</v>
      </c>
      <c r="F24" s="9">
        <f>'Company_Balance sheet'!F82/'Company_Balance sheet'!F$84</f>
        <v>4.5167606466500955E-2</v>
      </c>
      <c r="G24" s="9">
        <f>'Company_Balance sheet'!G82/'Company_Balance sheet'!G$84</f>
        <v>4.9949658067131295E-2</v>
      </c>
      <c r="H24" s="9">
        <f>'Company_Balance sheet'!H82/'Company_Balance sheet'!H$84</f>
        <v>4.9572682085615744E-2</v>
      </c>
      <c r="I24" s="9">
        <f>'Company_Balance sheet'!I82/'Company_Balance sheet'!I$84</f>
        <v>4.879527027799696E-2</v>
      </c>
      <c r="J24" s="9">
        <f>'Company_Balance sheet'!J82/'Company_Balance sheet'!J$84</f>
        <v>5.6164774912371304E-2</v>
      </c>
      <c r="K24" s="9">
        <f>'Company_Balance sheet'!K82/'Company_Balance sheet'!K$84</f>
        <v>4.8687679450095528E-2</v>
      </c>
    </row>
    <row r="25" spans="1:11">
      <c r="A25" s="3" t="s">
        <v>57</v>
      </c>
      <c r="B25" s="9">
        <f>'Company_Balance sheet'!B83/'Company_Balance sheet'!B$84</f>
        <v>3.7299427959874287E-2</v>
      </c>
      <c r="C25" s="9">
        <f>'Company_Balance sheet'!C83/'Company_Balance sheet'!C$84</f>
        <v>2.4649364317909685E-2</v>
      </c>
      <c r="D25" s="9">
        <f>'Company_Balance sheet'!D83/'Company_Balance sheet'!D$84</f>
        <v>3.307823192990083E-2</v>
      </c>
      <c r="E25" s="9">
        <f>'Company_Balance sheet'!E83/'Company_Balance sheet'!E$84</f>
        <v>3.1407568976261971E-2</v>
      </c>
      <c r="F25" s="9">
        <f>'Company_Balance sheet'!F83/'Company_Balance sheet'!F$84</f>
        <v>3.1601431631945988E-2</v>
      </c>
      <c r="G25" s="9">
        <f>'Company_Balance sheet'!G83/'Company_Balance sheet'!G$84</f>
        <v>2.7341553669730768E-2</v>
      </c>
      <c r="H25" s="9">
        <f>'Company_Balance sheet'!H83/'Company_Balance sheet'!H$84</f>
        <v>3.610646175694867E-2</v>
      </c>
      <c r="I25" s="9">
        <f>'Company_Balance sheet'!I83/'Company_Balance sheet'!I$84</f>
        <v>3.7519869177902045E-2</v>
      </c>
      <c r="J25" s="9">
        <f>'Company_Balance sheet'!J83/'Company_Balance sheet'!J$84</f>
        <v>5.6126317177422017E-2</v>
      </c>
      <c r="K25" s="9">
        <f>'Company_Balance sheet'!K83/'Company_Balance sheet'!K$84</f>
        <v>5.1244009435472679E-2</v>
      </c>
    </row>
    <row r="26" spans="1:11" s="22" customFormat="1">
      <c r="A26" s="21" t="s">
        <v>58</v>
      </c>
      <c r="B26" s="32">
        <f>'Company_Balance sheet'!B84/'Company_Balance sheet'!B$84</f>
        <v>1</v>
      </c>
      <c r="C26" s="32">
        <f>'Company_Balance sheet'!C84/'Company_Balance sheet'!C$84</f>
        <v>1</v>
      </c>
      <c r="D26" s="32">
        <f>'Company_Balance sheet'!D84/'Company_Balance sheet'!D$84</f>
        <v>1</v>
      </c>
      <c r="E26" s="32">
        <f>'Company_Balance sheet'!E84/'Company_Balance sheet'!E$84</f>
        <v>1</v>
      </c>
      <c r="F26" s="32">
        <f>'Company_Balance sheet'!F84/'Company_Balance sheet'!F$84</f>
        <v>1</v>
      </c>
      <c r="G26" s="32">
        <f>'Company_Balance sheet'!G84/'Company_Balance sheet'!G$84</f>
        <v>1</v>
      </c>
      <c r="H26" s="32">
        <f>'Company_Balance sheet'!H84/'Company_Balance sheet'!H$84</f>
        <v>1</v>
      </c>
      <c r="I26" s="32">
        <f>'Company_Balance sheet'!I84/'Company_Balance sheet'!I$84</f>
        <v>1</v>
      </c>
      <c r="J26" s="32">
        <f>'Company_Balance sheet'!J84/'Company_Balance sheet'!J$84</f>
        <v>1</v>
      </c>
      <c r="K26" s="32">
        <f>'Company_Balance sheet'!K84/'Company_Balance sheet'!K$84</f>
        <v>1</v>
      </c>
    </row>
    <row r="27" spans="1:11">
      <c r="A27" s="3" t="s">
        <v>59</v>
      </c>
      <c r="B27" s="9">
        <f>'Company_Balance sheet'!B85/'Company_Balance sheet'!B$84</f>
        <v>0.1569379649239164</v>
      </c>
      <c r="C27" s="9">
        <f>'Company_Balance sheet'!C85/'Company_Balance sheet'!C$84</f>
        <v>0.16356897169746565</v>
      </c>
      <c r="D27" s="9">
        <f>'Company_Balance sheet'!D85/'Company_Balance sheet'!D$84</f>
        <v>0.15548193177474121</v>
      </c>
      <c r="E27" s="9">
        <f>'Company_Balance sheet'!E85/'Company_Balance sheet'!E$84</f>
        <v>0.15298708288482238</v>
      </c>
      <c r="F27" s="9">
        <f>'Company_Balance sheet'!F85/'Company_Balance sheet'!F$84</f>
        <v>0.16929747048689472</v>
      </c>
      <c r="G27" s="9">
        <f>'Company_Balance sheet'!G85/'Company_Balance sheet'!G$84</f>
        <v>0.18589902846607476</v>
      </c>
      <c r="H27" s="9">
        <f>'Company_Balance sheet'!H85/'Company_Balance sheet'!H$84</f>
        <v>0.22039206735646175</v>
      </c>
      <c r="I27" s="9">
        <f>'Company_Balance sheet'!I85/'Company_Balance sheet'!I$84</f>
        <v>0.22792091209532631</v>
      </c>
      <c r="J27" s="9">
        <f>'Company_Balance sheet'!J85/'Company_Balance sheet'!J$84</f>
        <v>0.22777967014251338</v>
      </c>
      <c r="K27" s="9">
        <f>'Company_Balance sheet'!K85/'Company_Balance sheet'!K$84</f>
        <v>0.22964809102455999</v>
      </c>
    </row>
    <row r="28" spans="1:11">
      <c r="A28" s="3" t="s">
        <v>60</v>
      </c>
      <c r="B28" s="9">
        <f>'Company_Balance sheet'!B86/'Company_Balance sheet'!B$84</f>
        <v>4.7225341603671908E-2</v>
      </c>
      <c r="C28" s="9">
        <f>'Company_Balance sheet'!C86/'Company_Balance sheet'!C$84</f>
        <v>5.8214293885706876E-2</v>
      </c>
      <c r="D28" s="9">
        <f>'Company_Balance sheet'!D86/'Company_Balance sheet'!D$84</f>
        <v>4.9980886133827049E-2</v>
      </c>
      <c r="E28" s="9">
        <f>'Company_Balance sheet'!E86/'Company_Balance sheet'!E$84</f>
        <v>4.89915585519234E-2</v>
      </c>
      <c r="F28" s="9">
        <f>'Company_Balance sheet'!F86/'Company_Balance sheet'!F$84</f>
        <v>4.6470823824084725E-2</v>
      </c>
      <c r="G28" s="9">
        <f>'Company_Balance sheet'!G86/'Company_Balance sheet'!G$84</f>
        <v>4.9276252991095365E-2</v>
      </c>
      <c r="H28" s="9">
        <f>'Company_Balance sheet'!H86/'Company_Balance sheet'!H$84</f>
        <v>5.4169202678027994E-2</v>
      </c>
      <c r="I28" s="9">
        <f>'Company_Balance sheet'!I86/'Company_Balance sheet'!I$84</f>
        <v>5.4347204592496028E-2</v>
      </c>
      <c r="J28" s="9">
        <f>'Company_Balance sheet'!J86/'Company_Balance sheet'!J$84</f>
        <v>6.0735751409201288E-2</v>
      </c>
      <c r="K28" s="9">
        <f>'Company_Balance sheet'!K86/'Company_Balance sheet'!K$84</f>
        <v>6.245663845275326E-2</v>
      </c>
    </row>
    <row r="29" spans="1:11">
      <c r="A29" s="3" t="s">
        <v>61</v>
      </c>
      <c r="B29" s="9">
        <f>'Company_Balance sheet'!B87/'Company_Balance sheet'!B$84</f>
        <v>0.10971262332024449</v>
      </c>
      <c r="C29" s="9">
        <f>'Company_Balance sheet'!C87/'Company_Balance sheet'!C$84</f>
        <v>0.10535467781175878</v>
      </c>
      <c r="D29" s="9">
        <f>'Company_Balance sheet'!D87/'Company_Balance sheet'!D$84</f>
        <v>0.10550104564091417</v>
      </c>
      <c r="E29" s="9">
        <f>'Company_Balance sheet'!E87/'Company_Balance sheet'!E$84</f>
        <v>0.10399552433289899</v>
      </c>
      <c r="F29" s="9">
        <f>'Company_Balance sheet'!F87/'Company_Balance sheet'!F$84</f>
        <v>0.12282664666280999</v>
      </c>
      <c r="G29" s="9">
        <f>'Company_Balance sheet'!G87/'Company_Balance sheet'!G$84</f>
        <v>0.13662277547497942</v>
      </c>
      <c r="H29" s="9">
        <f>'Company_Balance sheet'!H87/'Company_Balance sheet'!H$84</f>
        <v>0.16622286467843375</v>
      </c>
      <c r="I29" s="9">
        <f>'Company_Balance sheet'!I87/'Company_Balance sheet'!I$84</f>
        <v>0.1735737075028303</v>
      </c>
      <c r="J29" s="9">
        <f>'Company_Balance sheet'!J87/'Company_Balance sheet'!J$84</f>
        <v>0.16704391873331209</v>
      </c>
      <c r="K29" s="9">
        <f>'Company_Balance sheet'!K87/'Company_Balance sheet'!K$84</f>
        <v>0.16719145257180673</v>
      </c>
    </row>
    <row r="30" spans="1:11">
      <c r="A30" s="3" t="s">
        <v>62</v>
      </c>
      <c r="B30" s="9">
        <f>'Company_Balance sheet'!B88/'Company_Balance sheet'!B$84</f>
        <v>3.6568362186564972E-2</v>
      </c>
      <c r="C30" s="9">
        <f>'Company_Balance sheet'!C88/'Company_Balance sheet'!C$84</f>
        <v>2.7745788177152054E-2</v>
      </c>
      <c r="D30" s="9">
        <f>'Company_Balance sheet'!D88/'Company_Balance sheet'!D$84</f>
        <v>5.2499419088381016E-2</v>
      </c>
      <c r="E30" s="9">
        <f>'Company_Balance sheet'!E88/'Company_Balance sheet'!E$84</f>
        <v>3.317092516004759E-2</v>
      </c>
      <c r="F30" s="9">
        <f>'Company_Balance sheet'!F88/'Company_Balance sheet'!F$84</f>
        <v>2.4831058530352251E-2</v>
      </c>
      <c r="G30" s="9">
        <f>'Company_Balance sheet'!G88/'Company_Balance sheet'!G$84</f>
        <v>1.8280005753363755E-2</v>
      </c>
      <c r="H30" s="9">
        <f>'Company_Balance sheet'!H88/'Company_Balance sheet'!H$84</f>
        <v>7.6207141407993511E-3</v>
      </c>
      <c r="I30" s="9">
        <f>'Company_Balance sheet'!I88/'Company_Balance sheet'!I$84</f>
        <v>1.5043397715187486E-2</v>
      </c>
      <c r="J30" s="9">
        <f>'Company_Balance sheet'!J88/'Company_Balance sheet'!J$84</f>
        <v>2.0690261402718412E-2</v>
      </c>
      <c r="K30" s="9">
        <f>'Company_Balance sheet'!K88/'Company_Balance sheet'!K$84</f>
        <v>6.8156347063155764E-2</v>
      </c>
    </row>
    <row r="31" spans="1:11">
      <c r="A31" s="3" t="s">
        <v>63</v>
      </c>
      <c r="B31" s="9">
        <f>'Company_Balance sheet'!B89/'Company_Balance sheet'!B$84</f>
        <v>0</v>
      </c>
      <c r="C31" s="9">
        <f>'Company_Balance sheet'!C89/'Company_Balance sheet'!C$84</f>
        <v>0</v>
      </c>
      <c r="D31" s="9">
        <f>'Company_Balance sheet'!D89/'Company_Balance sheet'!D$84</f>
        <v>0</v>
      </c>
      <c r="E31" s="9">
        <f>'Company_Balance sheet'!E89/'Company_Balance sheet'!E$84</f>
        <v>0</v>
      </c>
      <c r="F31" s="9">
        <f>'Company_Balance sheet'!F89/'Company_Balance sheet'!F$84</f>
        <v>0</v>
      </c>
      <c r="G31" s="9">
        <f>'Company_Balance sheet'!G89/'Company_Balance sheet'!G$84</f>
        <v>0</v>
      </c>
      <c r="H31" s="9">
        <f>'Company_Balance sheet'!H89/'Company_Balance sheet'!H$84</f>
        <v>0</v>
      </c>
      <c r="I31" s="9">
        <f>'Company_Balance sheet'!I89/'Company_Balance sheet'!I$84</f>
        <v>0</v>
      </c>
      <c r="J31" s="9">
        <f>'Company_Balance sheet'!J89/'Company_Balance sheet'!J$84</f>
        <v>0</v>
      </c>
      <c r="K31" s="9">
        <f>'Company_Balance sheet'!K89/'Company_Balance sheet'!K$84</f>
        <v>0</v>
      </c>
    </row>
    <row r="32" spans="1:11">
      <c r="A32" s="3" t="s">
        <v>64</v>
      </c>
      <c r="B32" s="9">
        <f>'Company_Balance sheet'!B90/'Company_Balance sheet'!B$84</f>
        <v>0.19350632711048138</v>
      </c>
      <c r="C32" s="9">
        <f>'Company_Balance sheet'!C90/'Company_Balance sheet'!C$84</f>
        <v>0.19131475987461771</v>
      </c>
      <c r="D32" s="9">
        <f>'Company_Balance sheet'!D90/'Company_Balance sheet'!D$84</f>
        <v>0.20798135086312222</v>
      </c>
      <c r="E32" s="9">
        <f>'Company_Balance sheet'!E90/'Company_Balance sheet'!E$84</f>
        <v>0.18615800804486998</v>
      </c>
      <c r="F32" s="9">
        <f>'Company_Balance sheet'!F90/'Company_Balance sheet'!F$84</f>
        <v>0.19412852901724698</v>
      </c>
      <c r="G32" s="9">
        <f>'Company_Balance sheet'!G90/'Company_Balance sheet'!G$84</f>
        <v>0.20417903421943853</v>
      </c>
      <c r="H32" s="9">
        <f>'Company_Balance sheet'!H90/'Company_Balance sheet'!H$84</f>
        <v>0.22801278149726112</v>
      </c>
      <c r="I32" s="9">
        <f>'Company_Balance sheet'!I90/'Company_Balance sheet'!I$84</f>
        <v>0.24296430981051378</v>
      </c>
      <c r="J32" s="9">
        <f>'Company_Balance sheet'!J90/'Company_Balance sheet'!J$84</f>
        <v>0.24846993154523178</v>
      </c>
      <c r="K32" s="9">
        <f>'Company_Balance sheet'!K90/'Company_Balance sheet'!K$84</f>
        <v>0.29780443808771573</v>
      </c>
    </row>
    <row r="33" spans="1:11">
      <c r="A33" s="3" t="s">
        <v>65</v>
      </c>
      <c r="B33" s="9">
        <f>'Company_Balance sheet'!B91/'Company_Balance sheet'!B$84</f>
        <v>0.10044994460480997</v>
      </c>
      <c r="C33" s="9">
        <f>'Company_Balance sheet'!C91/'Company_Balance sheet'!C$84</f>
        <v>0.11533034876715045</v>
      </c>
      <c r="D33" s="9">
        <f>'Company_Balance sheet'!D91/'Company_Balance sheet'!D$84</f>
        <v>9.6371363680656019E-2</v>
      </c>
      <c r="E33" s="9">
        <f>'Company_Balance sheet'!E91/'Company_Balance sheet'!E$84</f>
        <v>0.15892867259645346</v>
      </c>
      <c r="F33" s="9">
        <f>'Company_Balance sheet'!F91/'Company_Balance sheet'!F$84</f>
        <v>0.1950058167994253</v>
      </c>
      <c r="G33" s="9">
        <f>'Company_Balance sheet'!G91/'Company_Balance sheet'!G$84</f>
        <v>0.18099559344639565</v>
      </c>
      <c r="H33" s="9">
        <f>'Company_Balance sheet'!H91/'Company_Balance sheet'!H$84</f>
        <v>0.16797271251775209</v>
      </c>
      <c r="I33" s="9">
        <f>'Company_Balance sheet'!I91/'Company_Balance sheet'!I$84</f>
        <v>0.18659873980811234</v>
      </c>
      <c r="J33" s="9">
        <f>'Company_Balance sheet'!J91/'Company_Balance sheet'!J$84</f>
        <v>0.16473645463635464</v>
      </c>
      <c r="K33" s="9">
        <f>'Company_Balance sheet'!K91/'Company_Balance sheet'!K$84</f>
        <v>0.14349603475327946</v>
      </c>
    </row>
    <row r="34" spans="1:11">
      <c r="A34" s="3" t="s">
        <v>66</v>
      </c>
      <c r="B34" s="9">
        <f>'Company_Balance sheet'!B92/'Company_Balance sheet'!B$84</f>
        <v>4.2243542880399144E-2</v>
      </c>
      <c r="C34" s="9">
        <f>'Company_Balance sheet'!C92/'Company_Balance sheet'!C$84</f>
        <v>5.8786293367094011E-2</v>
      </c>
      <c r="D34" s="9">
        <f>'Company_Balance sheet'!D92/'Company_Balance sheet'!D$84</f>
        <v>4.9433704866915021E-2</v>
      </c>
      <c r="E34" s="9">
        <f>'Company_Balance sheet'!E92/'Company_Balance sheet'!E$84</f>
        <v>5.2709478216531644E-2</v>
      </c>
      <c r="F34" s="9">
        <f>'Company_Balance sheet'!F92/'Company_Balance sheet'!F$84</f>
        <v>4.8784829278526155E-2</v>
      </c>
      <c r="G34" s="9">
        <f>'Company_Balance sheet'!G92/'Company_Balance sheet'!G$84</f>
        <v>4.9753520666344128E-2</v>
      </c>
      <c r="H34" s="9">
        <f>'Company_Balance sheet'!H92/'Company_Balance sheet'!H$84</f>
        <v>4.9674122540068977E-2</v>
      </c>
      <c r="I34" s="9">
        <f>'Company_Balance sheet'!I92/'Company_Balance sheet'!I$84</f>
        <v>4.5684814802108703E-2</v>
      </c>
      <c r="J34" s="9">
        <f>'Company_Balance sheet'!J92/'Company_Balance sheet'!J$84</f>
        <v>3.3826324868969006E-2</v>
      </c>
      <c r="K34" s="9">
        <f>'Company_Balance sheet'!K92/'Company_Balance sheet'!K$84</f>
        <v>2.3652723372007387E-2</v>
      </c>
    </row>
    <row r="35" spans="1:11">
      <c r="A35" s="3" t="s">
        <v>67</v>
      </c>
      <c r="B35" s="9">
        <f>'Company_Balance sheet'!B93/'Company_Balance sheet'!B$84</f>
        <v>3.0064137832276929E-2</v>
      </c>
      <c r="C35" s="9">
        <f>'Company_Balance sheet'!C93/'Company_Balance sheet'!C$84</f>
        <v>2.4054484857267064E-2</v>
      </c>
      <c r="D35" s="9">
        <f>'Company_Balance sheet'!D93/'Company_Balance sheet'!D$84</f>
        <v>1.9203813778474039E-2</v>
      </c>
      <c r="E35" s="9">
        <f>'Company_Balance sheet'!E93/'Company_Balance sheet'!E$84</f>
        <v>2.0607897569542802E-2</v>
      </c>
      <c r="F35" s="9">
        <f>'Company_Balance sheet'!F93/'Company_Balance sheet'!F$84</f>
        <v>5.3196696820785365E-2</v>
      </c>
      <c r="G35" s="9">
        <f>'Company_Balance sheet'!G93/'Company_Balance sheet'!G$84</f>
        <v>4.9073577676948622E-2</v>
      </c>
      <c r="H35" s="9">
        <f>'Company_Balance sheet'!H93/'Company_Balance sheet'!H$84</f>
        <v>3.7773889227023738E-2</v>
      </c>
      <c r="I35" s="9">
        <f>'Company_Balance sheet'!I93/'Company_Balance sheet'!I$84</f>
        <v>4.1247841549738699E-2</v>
      </c>
      <c r="J35" s="9">
        <f>'Company_Balance sheet'!J93/'Company_Balance sheet'!J$84</f>
        <v>4.1133294509334242E-2</v>
      </c>
      <c r="K35" s="9">
        <f>'Company_Balance sheet'!K93/'Company_Balance sheet'!K$84</f>
        <v>3.401680026470557E-2</v>
      </c>
    </row>
    <row r="36" spans="1:11">
      <c r="A36" s="3" t="s">
        <v>68</v>
      </c>
      <c r="B36" s="9">
        <f>'Company_Balance sheet'!B94/'Company_Balance sheet'!B$84</f>
        <v>0</v>
      </c>
      <c r="C36" s="9">
        <f>'Company_Balance sheet'!C94/'Company_Balance sheet'!C$84</f>
        <v>0</v>
      </c>
      <c r="D36" s="9">
        <f>'Company_Balance sheet'!D94/'Company_Balance sheet'!D$84</f>
        <v>0</v>
      </c>
      <c r="E36" s="9">
        <f>'Company_Balance sheet'!E94/'Company_Balance sheet'!E$84</f>
        <v>0</v>
      </c>
      <c r="F36" s="9">
        <f>'Company_Balance sheet'!F94/'Company_Balance sheet'!F$84</f>
        <v>0</v>
      </c>
      <c r="G36" s="9">
        <f>'Company_Balance sheet'!G94/'Company_Balance sheet'!G$84</f>
        <v>0</v>
      </c>
      <c r="H36" s="9">
        <f>'Company_Balance sheet'!H94/'Company_Balance sheet'!H$84</f>
        <v>0</v>
      </c>
      <c r="I36" s="9">
        <f>'Company_Balance sheet'!I94/'Company_Balance sheet'!I$84</f>
        <v>0</v>
      </c>
      <c r="J36" s="9">
        <f>'Company_Balance sheet'!J94/'Company_Balance sheet'!J$84</f>
        <v>0</v>
      </c>
      <c r="K36" s="9">
        <f>'Company_Balance sheet'!K94/'Company_Balance sheet'!K$84</f>
        <v>0</v>
      </c>
    </row>
    <row r="37" spans="1:11">
      <c r="A37" s="3" t="s">
        <v>69</v>
      </c>
      <c r="B37" s="9">
        <f>'Company_Balance sheet'!B95/'Company_Balance sheet'!B$84</f>
        <v>7.5616318593941953E-2</v>
      </c>
      <c r="C37" s="9">
        <f>'Company_Balance sheet'!C95/'Company_Balance sheet'!C$84</f>
        <v>7.8539342124329808E-2</v>
      </c>
      <c r="D37" s="9">
        <f>'Company_Balance sheet'!D95/'Company_Balance sheet'!D$84</f>
        <v>9.3695422416442423E-2</v>
      </c>
      <c r="E37" s="9">
        <f>'Company_Balance sheet'!E95/'Company_Balance sheet'!E$84</f>
        <v>8.2913149396634758E-2</v>
      </c>
      <c r="F37" s="9">
        <f>'Company_Balance sheet'!F95/'Company_Balance sheet'!F$84</f>
        <v>0.12643751231699332</v>
      </c>
      <c r="G37" s="9">
        <f>'Company_Balance sheet'!G95/'Company_Balance sheet'!G$84</f>
        <v>0.12534487492971744</v>
      </c>
      <c r="H37" s="9">
        <f>'Company_Balance sheet'!H95/'Company_Balance sheet'!H$84</f>
        <v>0.1395186650436194</v>
      </c>
      <c r="I37" s="9">
        <f>'Company_Balance sheet'!I95/'Company_Balance sheet'!I$84</f>
        <v>0.12169657049412787</v>
      </c>
      <c r="J37" s="9">
        <f>'Company_Balance sheet'!J95/'Company_Balance sheet'!J$84</f>
        <v>0.10515443527563208</v>
      </c>
      <c r="K37" s="9">
        <f>'Company_Balance sheet'!K95/'Company_Balance sheet'!K$84</f>
        <v>9.1141969708290194E-2</v>
      </c>
    </row>
    <row r="38" spans="1:11" s="22" customFormat="1">
      <c r="A38" s="21" t="s">
        <v>70</v>
      </c>
      <c r="B38" s="32">
        <f>'Company_Balance sheet'!B96/'Company_Balance sheet'!B$84</f>
        <v>0.44188027102190935</v>
      </c>
      <c r="C38" s="32">
        <f>'Company_Balance sheet'!C96/'Company_Balance sheet'!C$84</f>
        <v>0.46802522899045906</v>
      </c>
      <c r="D38" s="32">
        <f>'Company_Balance sheet'!D96/'Company_Balance sheet'!D$84</f>
        <v>0.46668565560560971</v>
      </c>
      <c r="E38" s="32">
        <f>'Company_Balance sheet'!E96/'Company_Balance sheet'!E$84</f>
        <v>0.50131720582403261</v>
      </c>
      <c r="F38" s="32">
        <f>'Company_Balance sheet'!F96/'Company_Balance sheet'!F$84</f>
        <v>0.61755338423297712</v>
      </c>
      <c r="G38" s="32">
        <f>'Company_Balance sheet'!G96/'Company_Balance sheet'!G$84</f>
        <v>0.60934660093884441</v>
      </c>
      <c r="H38" s="32">
        <f>'Company_Balance sheet'!H96/'Company_Balance sheet'!H$84</f>
        <v>0.62295217082572529</v>
      </c>
      <c r="I38" s="32">
        <f>'Company_Balance sheet'!I96/'Company_Balance sheet'!I$84</f>
        <v>0.63819227646460142</v>
      </c>
      <c r="J38" s="32">
        <f>'Company_Balance sheet'!J96/'Company_Balance sheet'!J$84</f>
        <v>0.59332044083552171</v>
      </c>
      <c r="K38" s="32">
        <f>'Company_Balance sheet'!K96/'Company_Balance sheet'!K$84</f>
        <v>0.59011196618599837</v>
      </c>
    </row>
    <row r="39" spans="1:11">
      <c r="A39" s="12" t="s">
        <v>71</v>
      </c>
      <c r="B39" s="9">
        <f>'Company_Balance sheet'!B97/'Company_Balance sheet'!B$84</f>
        <v>2.3514692914691406E-2</v>
      </c>
      <c r="C39" s="9">
        <f>'Company_Balance sheet'!C97/'Company_Balance sheet'!C$84</f>
        <v>2.3795178425704895E-2</v>
      </c>
      <c r="D39" s="9">
        <f>'Company_Balance sheet'!D97/'Company_Balance sheet'!D$84</f>
        <v>2.3386377435144028E-2</v>
      </c>
      <c r="E39" s="9">
        <f>'Company_Balance sheet'!E97/'Company_Balance sheet'!E$84</f>
        <v>2.2095065435386096E-2</v>
      </c>
      <c r="F39" s="9">
        <f>'Company_Balance sheet'!F97/'Company_Balance sheet'!F$84</f>
        <v>1.9834332466640816E-2</v>
      </c>
      <c r="G39" s="9">
        <f>'Company_Balance sheet'!G97/'Company_Balance sheet'!G$84</f>
        <v>2.0398289681865137E-2</v>
      </c>
      <c r="H39" s="9">
        <f>'Company_Balance sheet'!H97/'Company_Balance sheet'!H$84</f>
        <v>1.978088861838101E-2</v>
      </c>
      <c r="I39" s="9">
        <f>'Company_Balance sheet'!I97/'Company_Balance sheet'!I$84</f>
        <v>1.7839376994064977E-2</v>
      </c>
      <c r="J39" s="9">
        <f>'Company_Balance sheet'!J97/'Company_Balance sheet'!J$84</f>
        <v>1.7141161863112441E-2</v>
      </c>
      <c r="K39" s="9">
        <f>'Company_Balance sheet'!K97/'Company_Balance sheet'!K$84</f>
        <v>1.6650834142748882E-2</v>
      </c>
    </row>
    <row r="40" spans="1:11">
      <c r="A40" s="3" t="s">
        <v>72</v>
      </c>
      <c r="B40" s="9">
        <f>'Company_Balance sheet'!B98/'Company_Balance sheet'!B$84</f>
        <v>0.67448731186361477</v>
      </c>
      <c r="C40" s="9">
        <f>'Company_Balance sheet'!C98/'Company_Balance sheet'!C$84</f>
        <v>0.74165452756656169</v>
      </c>
      <c r="D40" s="9">
        <f>'Company_Balance sheet'!D98/'Company_Balance sheet'!D$84</f>
        <v>0.77863894281580981</v>
      </c>
      <c r="E40" s="9">
        <f>'Company_Balance sheet'!E98/'Company_Balance sheet'!E$84</f>
        <v>0.78289473684210531</v>
      </c>
      <c r="F40" s="9">
        <f>'Company_Balance sheet'!F98/'Company_Balance sheet'!F$84</f>
        <v>0.64711416819768219</v>
      </c>
      <c r="G40" s="9">
        <f>'Company_Balance sheet'!G98/'Company_Balance sheet'!G$84</f>
        <v>0.69443100540031644</v>
      </c>
      <c r="H40" s="9">
        <f>'Company_Balance sheet'!H98/'Company_Balance sheet'!H$84</f>
        <v>0.7015812030837898</v>
      </c>
      <c r="I40" s="9">
        <f>'Company_Balance sheet'!I98/'Company_Balance sheet'!I$84</f>
        <v>0.6511944377737372</v>
      </c>
      <c r="J40" s="9">
        <f>'Company_Balance sheet'!J98/'Company_Balance sheet'!J$84</f>
        <v>0.67608698040853099</v>
      </c>
      <c r="K40" s="9">
        <f>'Company_Balance sheet'!K98/'Company_Balance sheet'!K$84</f>
        <v>0.68495234232407221</v>
      </c>
    </row>
    <row r="41" spans="1:11">
      <c r="A41" s="3" t="s">
        <v>73</v>
      </c>
      <c r="B41" s="9">
        <f>'Company_Balance sheet'!B99/'Company_Balance sheet'!B$84</f>
        <v>-2.1555135171800455E-2</v>
      </c>
      <c r="C41" s="9">
        <f>'Company_Balance sheet'!C99/'Company_Balance sheet'!C$84</f>
        <v>-8.1773045859105081E-2</v>
      </c>
      <c r="D41" s="9">
        <f>'Company_Balance sheet'!D99/'Company_Balance sheet'!D$84</f>
        <v>-9.8680018888997162E-2</v>
      </c>
      <c r="E41" s="9">
        <f>'Company_Balance sheet'!E99/'Company_Balance sheet'!E$84</f>
        <v>-0.10552518270919495</v>
      </c>
      <c r="F41" s="9">
        <f>'Company_Balance sheet'!F99/'Company_Balance sheet'!F$84</f>
        <v>-8.3908126354869259E-2</v>
      </c>
      <c r="G41" s="9">
        <f>'Company_Balance sheet'!G99/'Company_Balance sheet'!G$84</f>
        <v>-9.9520117159407409E-2</v>
      </c>
      <c r="H41" s="9">
        <f>'Company_Balance sheet'!H99/'Company_Balance sheet'!H$84</f>
        <v>-0.10074939135727327</v>
      </c>
      <c r="I41" s="9">
        <f>'Company_Balance sheet'!I99/'Company_Balance sheet'!I$84</f>
        <v>-8.7149930815236656E-2</v>
      </c>
      <c r="J41" s="9">
        <f>'Company_Balance sheet'!J99/'Company_Balance sheet'!J$84</f>
        <v>-7.1740157566834051E-2</v>
      </c>
      <c r="K41" s="9">
        <f>'Company_Balance sheet'!K99/'Company_Balance sheet'!K$84</f>
        <v>-6.9202361002892551E-2</v>
      </c>
    </row>
    <row r="42" spans="1:11">
      <c r="A42" s="3" t="s">
        <v>74</v>
      </c>
      <c r="B42" s="9">
        <f>'Company_Balance sheet'!B100/'Company_Balance sheet'!B$84</f>
        <v>0.1183271406284151</v>
      </c>
      <c r="C42" s="9">
        <f>'Company_Balance sheet'!C100/'Company_Balance sheet'!C$84</f>
        <v>0.15170188912362054</v>
      </c>
      <c r="D42" s="9">
        <f>'Company_Balance sheet'!D100/'Company_Balance sheet'!D$84</f>
        <v>0.1700309569675664</v>
      </c>
      <c r="E42" s="9">
        <f>'Company_Balance sheet'!E100/'Company_Balance sheet'!E$84</f>
        <v>0.20078182539232906</v>
      </c>
      <c r="F42" s="9">
        <f>'Company_Balance sheet'!F100/'Company_Balance sheet'!F$84</f>
        <v>0.20059375854243086</v>
      </c>
      <c r="G42" s="9">
        <f>'Company_Balance sheet'!G100/'Company_Balance sheet'!G$84</f>
        <v>0.22465577886161853</v>
      </c>
      <c r="H42" s="9">
        <f>'Company_Balance sheet'!H100/'Company_Balance sheet'!H$84</f>
        <v>0.24356487117062284</v>
      </c>
      <c r="I42" s="9">
        <f>'Company_Balance sheet'!I100/'Company_Balance sheet'!I$84</f>
        <v>0.22007616041716696</v>
      </c>
      <c r="J42" s="9">
        <f>'Company_Balance sheet'!J100/'Company_Balance sheet'!J$84</f>
        <v>0.21480842554033117</v>
      </c>
      <c r="K42" s="9">
        <f>'Company_Balance sheet'!K100/'Company_Balance sheet'!K$84</f>
        <v>0.22251278164992688</v>
      </c>
    </row>
    <row r="43" spans="1:11">
      <c r="A43" s="3" t="s">
        <v>75</v>
      </c>
      <c r="B43" s="9">
        <f>'Company_Balance sheet'!B101/'Company_Balance sheet'!B$84</f>
        <v>-1.5224256310152769E-3</v>
      </c>
      <c r="C43" s="9">
        <f>'Company_Balance sheet'!C101/'Company_Balance sheet'!C$84</f>
        <v>-3.6630846788032245E-2</v>
      </c>
      <c r="D43" s="9">
        <f>'Company_Balance sheet'!D101/'Company_Balance sheet'!D$84</f>
        <v>-6.3225671046615348E-2</v>
      </c>
      <c r="E43" s="9">
        <f>'Company_Balance sheet'!E101/'Company_Balance sheet'!E$84</f>
        <v>-6.4068608010877576E-2</v>
      </c>
      <c r="F43" s="9">
        <f>'Company_Balance sheet'!F101/'Company_Balance sheet'!F$84</f>
        <v>-4.673146729560148E-2</v>
      </c>
      <c r="G43" s="9">
        <f>'Company_Balance sheet'!G101/'Company_Balance sheet'!G$84</f>
        <v>-5.7984753586045476E-2</v>
      </c>
      <c r="H43" s="9">
        <f>'Company_Balance sheet'!H101/'Company_Balance sheet'!H$84</f>
        <v>-5.5189947250963683E-2</v>
      </c>
      <c r="I43" s="9">
        <f>'Company_Balance sheet'!I101/'Company_Balance sheet'!I$84</f>
        <v>-5.110524088876691E-2</v>
      </c>
      <c r="J43" s="9">
        <f>'Company_Balance sheet'!J101/'Company_Balance sheet'!J$84</f>
        <v>-5.5033018712435031E-2</v>
      </c>
      <c r="K43" s="9">
        <f>'Company_Balance sheet'!K101/'Company_Balance sheet'!K$84</f>
        <v>-6.3043687092401463E-2</v>
      </c>
    </row>
    <row r="44" spans="1:11">
      <c r="A44" s="3" t="s">
        <v>76</v>
      </c>
      <c r="B44" s="9">
        <f>'Company_Balance sheet'!B102/'Company_Balance sheet'!B$84</f>
        <v>1.5224256310152769E-3</v>
      </c>
      <c r="C44" s="9">
        <f>'Company_Balance sheet'!C102/'Company_Balance sheet'!C$84</f>
        <v>3.6630846788032245E-2</v>
      </c>
      <c r="D44" s="9">
        <f>'Company_Balance sheet'!D102/'Company_Balance sheet'!D$84</f>
        <v>6.3225671046615348E-2</v>
      </c>
      <c r="E44" s="9">
        <f>'Company_Balance sheet'!E102/'Company_Balance sheet'!E$84</f>
        <v>6.4068608010877576E-2</v>
      </c>
      <c r="F44" s="9">
        <f>'Company_Balance sheet'!F102/'Company_Balance sheet'!F$84</f>
        <v>4.673146729560148E-2</v>
      </c>
      <c r="G44" s="9">
        <f>'Company_Balance sheet'!G102/'Company_Balance sheet'!G$84</f>
        <v>5.7984753586045476E-2</v>
      </c>
      <c r="H44" s="9">
        <f>'Company_Balance sheet'!H102/'Company_Balance sheet'!H$84</f>
        <v>5.5189947250963683E-2</v>
      </c>
      <c r="I44" s="9">
        <f>'Company_Balance sheet'!I102/'Company_Balance sheet'!I$84</f>
        <v>5.110524088876691E-2</v>
      </c>
      <c r="J44" s="9">
        <f>'Company_Balance sheet'!J102/'Company_Balance sheet'!J$84</f>
        <v>5.5033018712435031E-2</v>
      </c>
      <c r="K44" s="9">
        <f>'Company_Balance sheet'!K102/'Company_Balance sheet'!K$84</f>
        <v>6.3043687092401463E-2</v>
      </c>
    </row>
    <row r="45" spans="1:11" s="22" customFormat="1">
      <c r="A45" s="21" t="s">
        <v>77</v>
      </c>
      <c r="B45" s="32">
        <f>'Company_Balance sheet'!B103/'Company_Balance sheet'!B$84</f>
        <v>0.55811972897809059</v>
      </c>
      <c r="C45" s="32">
        <f>'Company_Balance sheet'!C103/'Company_Balance sheet'!C$84</f>
        <v>0.53197477100954094</v>
      </c>
      <c r="D45" s="32">
        <f>'Company_Balance sheet'!D103/'Company_Balance sheet'!D$84</f>
        <v>0.53331434439439029</v>
      </c>
      <c r="E45" s="32">
        <f>'Company_Balance sheet'!E103/'Company_Balance sheet'!E$84</f>
        <v>0.49868279417596739</v>
      </c>
      <c r="F45" s="32">
        <f>'Company_Balance sheet'!F103/'Company_Balance sheet'!F$84</f>
        <v>0.38244661576702288</v>
      </c>
      <c r="G45" s="32">
        <f>'Company_Balance sheet'!G103/'Company_Balance sheet'!G$84</f>
        <v>0.39065339906115565</v>
      </c>
      <c r="H45" s="32">
        <f>'Company_Balance sheet'!H103/'Company_Balance sheet'!H$84</f>
        <v>0.37704782917427471</v>
      </c>
      <c r="I45" s="32">
        <f>'Company_Balance sheet'!I103/'Company_Balance sheet'!I$84</f>
        <v>0.36180772353539858</v>
      </c>
      <c r="J45" s="32">
        <f>'Company_Balance sheet'!J103/'Company_Balance sheet'!J$84</f>
        <v>0.40667955916447823</v>
      </c>
      <c r="K45" s="32">
        <f>'Company_Balance sheet'!K103/'Company_Balance sheet'!K$84</f>
        <v>0.40988803381400163</v>
      </c>
    </row>
    <row r="46" spans="1:11">
      <c r="A46" s="3" t="s">
        <v>78</v>
      </c>
      <c r="B46" s="9">
        <f>'Company_Balance sheet'!B104/'Company_Balance sheet'!B$84</f>
        <v>1</v>
      </c>
      <c r="C46" s="9">
        <f>'Company_Balance sheet'!C104/'Company_Balance sheet'!C$84</f>
        <v>1</v>
      </c>
      <c r="D46" s="9">
        <f>'Company_Balance sheet'!D104/'Company_Balance sheet'!D$84</f>
        <v>1</v>
      </c>
      <c r="E46" s="9">
        <f>'Company_Balance sheet'!E104/'Company_Balance sheet'!E$84</f>
        <v>1</v>
      </c>
      <c r="F46" s="9">
        <f>'Company_Balance sheet'!F104/'Company_Balance sheet'!F$84</f>
        <v>1</v>
      </c>
      <c r="G46" s="9">
        <f>'Company_Balance sheet'!G104/'Company_Balance sheet'!G$84</f>
        <v>1</v>
      </c>
      <c r="H46" s="9">
        <f>'Company_Balance sheet'!H104/'Company_Balance sheet'!H$84</f>
        <v>1</v>
      </c>
      <c r="I46" s="9">
        <f>'Company_Balance sheet'!I104/'Company_Balance sheet'!I$84</f>
        <v>1</v>
      </c>
      <c r="J46" s="9">
        <f>'Company_Balance sheet'!J104/'Company_Balance sheet'!J$84</f>
        <v>1</v>
      </c>
      <c r="K46" s="9">
        <f>'Company_Balance sheet'!K104/'Company_Balance sheet'!K$84</f>
        <v>1</v>
      </c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7487-45B8-3D43-9073-CA742F99C0C8}">
  <dimension ref="A4:K76"/>
  <sheetViews>
    <sheetView topLeftCell="A49" workbookViewId="0">
      <selection activeCell="M68" sqref="M68"/>
    </sheetView>
  </sheetViews>
  <sheetFormatPr baseColWidth="10" defaultColWidth="8.83203125" defaultRowHeight="13"/>
  <cols>
    <col min="1" max="1" width="29" style="17" customWidth="1"/>
    <col min="2" max="11" width="14.83203125" style="17" customWidth="1"/>
    <col min="12" max="16384" width="8.83203125" style="17"/>
  </cols>
  <sheetData>
    <row r="4" spans="1:11">
      <c r="A4" s="17" t="s">
        <v>107</v>
      </c>
    </row>
    <row r="5" spans="1:11">
      <c r="A5" s="17" t="s">
        <v>108</v>
      </c>
    </row>
    <row r="7" spans="1:11">
      <c r="A7" s="17" t="s">
        <v>109</v>
      </c>
    </row>
    <row r="10" spans="1:11">
      <c r="A10" s="17" t="s">
        <v>228</v>
      </c>
      <c r="B10" s="114">
        <v>2013</v>
      </c>
      <c r="C10" s="114">
        <v>2014</v>
      </c>
      <c r="D10" s="114">
        <f>C10+1</f>
        <v>2015</v>
      </c>
      <c r="E10" s="114">
        <f t="shared" ref="E10:K10" si="0">D10+1</f>
        <v>2016</v>
      </c>
      <c r="F10" s="114">
        <f t="shared" si="0"/>
        <v>2017</v>
      </c>
      <c r="G10" s="114">
        <f t="shared" si="0"/>
        <v>2018</v>
      </c>
      <c r="H10" s="114">
        <f t="shared" si="0"/>
        <v>2019</v>
      </c>
      <c r="I10" s="114">
        <f t="shared" si="0"/>
        <v>2020</v>
      </c>
      <c r="J10" s="114">
        <f t="shared" si="0"/>
        <v>2021</v>
      </c>
      <c r="K10" s="114">
        <f t="shared" si="0"/>
        <v>2022</v>
      </c>
    </row>
    <row r="11" spans="1:11">
      <c r="A11" s="17" t="s">
        <v>0</v>
      </c>
      <c r="B11" s="115" t="s">
        <v>10</v>
      </c>
      <c r="C11" s="115" t="s">
        <v>9</v>
      </c>
      <c r="D11" s="115" t="s">
        <v>8</v>
      </c>
      <c r="E11" s="115" t="s">
        <v>7</v>
      </c>
      <c r="F11" s="115" t="s">
        <v>6</v>
      </c>
      <c r="G11" s="115" t="s">
        <v>5</v>
      </c>
      <c r="H11" s="115" t="s">
        <v>4</v>
      </c>
      <c r="I11" s="115" t="s">
        <v>3</v>
      </c>
      <c r="J11" s="115" t="s">
        <v>2</v>
      </c>
      <c r="K11" s="115" t="s">
        <v>1</v>
      </c>
    </row>
    <row r="12" spans="1:11">
      <c r="A12" s="17" t="s">
        <v>11</v>
      </c>
      <c r="B12" s="115" t="s">
        <v>12</v>
      </c>
      <c r="C12" s="115" t="s">
        <v>12</v>
      </c>
      <c r="D12" s="115" t="s">
        <v>12</v>
      </c>
      <c r="E12" s="115" t="s">
        <v>12</v>
      </c>
      <c r="F12" s="115" t="s">
        <v>12</v>
      </c>
      <c r="G12" s="115" t="s">
        <v>12</v>
      </c>
      <c r="H12" s="115" t="s">
        <v>12</v>
      </c>
      <c r="I12" s="115" t="s">
        <v>12</v>
      </c>
      <c r="J12" s="115" t="s">
        <v>12</v>
      </c>
      <c r="K12" s="115" t="s">
        <v>12</v>
      </c>
    </row>
    <row r="13" spans="1:11">
      <c r="A13" s="17" t="s">
        <v>13</v>
      </c>
      <c r="B13" s="115" t="s">
        <v>14</v>
      </c>
      <c r="C13" s="115" t="s">
        <v>14</v>
      </c>
      <c r="D13" s="115" t="s">
        <v>14</v>
      </c>
      <c r="E13" s="115" t="s">
        <v>14</v>
      </c>
      <c r="F13" s="115" t="s">
        <v>14</v>
      </c>
      <c r="G13" s="115" t="s">
        <v>14</v>
      </c>
      <c r="H13" s="115" t="s">
        <v>14</v>
      </c>
      <c r="I13" s="115" t="s">
        <v>14</v>
      </c>
      <c r="J13" s="115" t="s">
        <v>14</v>
      </c>
      <c r="K13" s="115" t="s">
        <v>14</v>
      </c>
    </row>
    <row r="14" spans="1:11">
      <c r="B14" s="115"/>
      <c r="C14" s="115"/>
      <c r="D14" s="115"/>
      <c r="E14" s="115"/>
      <c r="F14" s="115"/>
      <c r="G14" s="115"/>
      <c r="H14" s="115"/>
      <c r="I14" s="115"/>
      <c r="J14" s="115"/>
      <c r="K14" s="115"/>
    </row>
    <row r="15" spans="1:11">
      <c r="A15" s="17" t="s">
        <v>33</v>
      </c>
      <c r="B15" s="17">
        <v>13831</v>
      </c>
      <c r="C15" s="17">
        <v>16323</v>
      </c>
      <c r="D15" s="17">
        <v>15409</v>
      </c>
      <c r="E15" s="17">
        <v>16540</v>
      </c>
      <c r="F15" s="17">
        <v>1300</v>
      </c>
      <c r="G15" s="17">
        <v>15297</v>
      </c>
      <c r="H15" s="17">
        <v>15119</v>
      </c>
      <c r="I15" s="17">
        <v>14714</v>
      </c>
      <c r="J15" s="17">
        <v>20878</v>
      </c>
      <c r="K15" s="17">
        <v>17941</v>
      </c>
    </row>
    <row r="16" spans="1:11">
      <c r="A16" s="17" t="s">
        <v>229</v>
      </c>
      <c r="B16" s="17">
        <v>4411</v>
      </c>
      <c r="C16" s="17">
        <v>3214</v>
      </c>
      <c r="D16" s="17">
        <v>2531</v>
      </c>
      <c r="E16" s="17">
        <v>4000</v>
      </c>
      <c r="F16" s="17">
        <v>8515</v>
      </c>
      <c r="G16" s="17">
        <v>6901</v>
      </c>
      <c r="H16" s="17">
        <v>4432</v>
      </c>
      <c r="I16" s="17">
        <v>6132</v>
      </c>
      <c r="J16" s="17">
        <v>6770</v>
      </c>
      <c r="K16" s="17">
        <v>7264</v>
      </c>
    </row>
    <row r="17" spans="1:11">
      <c r="A17" s="17" t="s">
        <v>230</v>
      </c>
      <c r="B17" s="17">
        <v>-828</v>
      </c>
      <c r="C17" s="17">
        <v>-1066</v>
      </c>
      <c r="D17" s="17">
        <v>1339</v>
      </c>
      <c r="E17" s="17">
        <v>-1773</v>
      </c>
      <c r="F17" s="17">
        <v>11241</v>
      </c>
      <c r="G17" s="17">
        <v>3</v>
      </c>
      <c r="H17" s="17">
        <v>3865</v>
      </c>
      <c r="I17" s="17">
        <v>2690</v>
      </c>
      <c r="J17" s="17">
        <v>-4238</v>
      </c>
      <c r="K17" s="17">
        <v>-4011</v>
      </c>
    </row>
    <row r="18" spans="1:11">
      <c r="A18" s="17" t="s">
        <v>231</v>
      </c>
      <c r="B18" s="17">
        <v>17414</v>
      </c>
      <c r="C18" s="17">
        <v>18471</v>
      </c>
      <c r="D18" s="17">
        <v>19279</v>
      </c>
      <c r="E18" s="17">
        <v>18767</v>
      </c>
      <c r="F18" s="17">
        <v>21056</v>
      </c>
      <c r="G18" s="17">
        <v>22201</v>
      </c>
      <c r="H18" s="17">
        <v>23416</v>
      </c>
      <c r="I18" s="17">
        <v>23536</v>
      </c>
      <c r="J18" s="17">
        <v>23410</v>
      </c>
      <c r="K18" s="17">
        <v>21194</v>
      </c>
    </row>
    <row r="19" spans="1:11">
      <c r="A19" s="17" t="s">
        <v>232</v>
      </c>
      <c r="B19" s="17">
        <v>-3595</v>
      </c>
      <c r="C19" s="17">
        <v>-3714</v>
      </c>
      <c r="D19" s="17">
        <v>-3463</v>
      </c>
      <c r="E19" s="17">
        <v>-3226</v>
      </c>
      <c r="F19" s="17">
        <v>-3279</v>
      </c>
      <c r="G19" s="17">
        <v>-3670</v>
      </c>
      <c r="H19" s="17">
        <v>-3498</v>
      </c>
      <c r="I19" s="17">
        <v>-3347</v>
      </c>
      <c r="J19" s="17">
        <v>-3652</v>
      </c>
      <c r="K19" s="17">
        <v>-4009</v>
      </c>
    </row>
    <row r="20" spans="1:11">
      <c r="A20" s="17" t="s">
        <v>233</v>
      </c>
      <c r="B20" s="17">
        <v>-18923</v>
      </c>
      <c r="C20" s="17">
        <v>-34913</v>
      </c>
      <c r="D20" s="17">
        <v>-40828</v>
      </c>
      <c r="E20" s="17">
        <v>-33950</v>
      </c>
      <c r="F20" s="17">
        <v>-6153</v>
      </c>
      <c r="G20" s="17">
        <v>-5626</v>
      </c>
      <c r="H20" s="17">
        <v>-3920</v>
      </c>
      <c r="I20" s="17">
        <v>-21089</v>
      </c>
      <c r="J20" s="17">
        <v>-30394</v>
      </c>
      <c r="K20" s="17">
        <v>-32384</v>
      </c>
    </row>
    <row r="21" spans="1:11">
      <c r="A21" s="17" t="s">
        <v>234</v>
      </c>
      <c r="B21" s="17">
        <v>18058</v>
      </c>
      <c r="C21" s="17">
        <v>24119</v>
      </c>
      <c r="D21" s="17">
        <v>34149</v>
      </c>
      <c r="E21" s="17">
        <v>35780</v>
      </c>
      <c r="F21" s="17">
        <v>28117</v>
      </c>
      <c r="G21" s="17">
        <v>4289</v>
      </c>
      <c r="H21" s="17">
        <v>3387</v>
      </c>
      <c r="I21" s="17">
        <v>12137</v>
      </c>
      <c r="J21" s="17">
        <v>25006</v>
      </c>
      <c r="K21" s="17">
        <v>41609</v>
      </c>
    </row>
    <row r="22" spans="1:11">
      <c r="A22" s="17" t="s">
        <v>235</v>
      </c>
      <c r="B22" s="17">
        <v>-835</v>
      </c>
      <c r="C22" s="17">
        <v>-2129</v>
      </c>
      <c r="D22" s="17">
        <v>-954</v>
      </c>
      <c r="E22" s="17">
        <v>-4509</v>
      </c>
      <c r="F22" s="17">
        <v>-35151</v>
      </c>
      <c r="G22" s="17">
        <v>-899</v>
      </c>
      <c r="H22" s="17">
        <v>-5810</v>
      </c>
      <c r="I22" s="17">
        <v>-7323</v>
      </c>
      <c r="J22" s="17">
        <v>-60</v>
      </c>
      <c r="K22" s="17">
        <v>-17652</v>
      </c>
    </row>
    <row r="23" spans="1:11">
      <c r="A23" s="17" t="s">
        <v>236</v>
      </c>
      <c r="B23" s="17">
        <v>192</v>
      </c>
      <c r="C23" s="17">
        <v>4332</v>
      </c>
      <c r="D23" s="17">
        <v>3361</v>
      </c>
      <c r="E23" s="17">
        <v>1144</v>
      </c>
      <c r="F23" s="17">
        <v>1598</v>
      </c>
      <c r="G23" s="17">
        <v>2739</v>
      </c>
      <c r="H23" s="17">
        <v>3647</v>
      </c>
      <c r="I23" s="17">
        <v>-1203</v>
      </c>
      <c r="J23" s="17">
        <v>417</v>
      </c>
      <c r="K23" s="17">
        <v>65</v>
      </c>
    </row>
    <row r="24" spans="1:11">
      <c r="A24" s="17" t="s">
        <v>237</v>
      </c>
      <c r="B24" s="17">
        <v>-5103</v>
      </c>
      <c r="C24" s="17">
        <v>-12305</v>
      </c>
      <c r="D24" s="17">
        <v>-7735</v>
      </c>
      <c r="E24" s="17">
        <v>-4761</v>
      </c>
      <c r="F24" s="17">
        <v>-14868</v>
      </c>
      <c r="G24" s="17">
        <v>-3167</v>
      </c>
      <c r="H24" s="17">
        <v>-6194</v>
      </c>
      <c r="I24" s="17">
        <v>-20825</v>
      </c>
      <c r="J24" s="17">
        <v>-8683</v>
      </c>
      <c r="K24" s="17">
        <v>-12371</v>
      </c>
    </row>
    <row r="25" spans="1:11">
      <c r="A25" s="17" t="s">
        <v>238</v>
      </c>
      <c r="B25" s="17">
        <v>14</v>
      </c>
      <c r="C25" s="17">
        <v>596</v>
      </c>
      <c r="D25" s="17">
        <v>1372</v>
      </c>
      <c r="E25" s="17">
        <v>-1906</v>
      </c>
      <c r="F25" s="17">
        <v>-461</v>
      </c>
      <c r="G25" s="17">
        <v>-2399</v>
      </c>
      <c r="H25" s="17">
        <v>-61</v>
      </c>
      <c r="I25" s="17">
        <v>728</v>
      </c>
      <c r="J25" s="17">
        <v>807</v>
      </c>
      <c r="K25" s="17">
        <v>9584</v>
      </c>
    </row>
    <row r="26" spans="1:11">
      <c r="A26" s="17" t="s">
        <v>239</v>
      </c>
      <c r="B26" s="17">
        <v>2014</v>
      </c>
      <c r="C26" s="17">
        <v>254</v>
      </c>
      <c r="D26" s="17">
        <v>7</v>
      </c>
      <c r="E26" s="17">
        <v>9781</v>
      </c>
      <c r="F26" s="17">
        <v>7215</v>
      </c>
      <c r="G26" s="17">
        <v>-1550</v>
      </c>
      <c r="H26" s="17">
        <v>-2820</v>
      </c>
      <c r="I26" s="17">
        <v>6367</v>
      </c>
      <c r="J26" s="17">
        <v>-1797</v>
      </c>
      <c r="K26" s="17">
        <v>-2132</v>
      </c>
    </row>
    <row r="27" spans="1:11">
      <c r="A27" s="17" t="s">
        <v>240</v>
      </c>
      <c r="B27" s="17">
        <v>-3538</v>
      </c>
      <c r="C27" s="17">
        <v>-7124</v>
      </c>
      <c r="D27" s="17">
        <v>-5290</v>
      </c>
      <c r="E27" s="17">
        <v>-8979</v>
      </c>
      <c r="F27" s="17">
        <v>-6358</v>
      </c>
      <c r="G27" s="17">
        <v>-5868</v>
      </c>
      <c r="H27" s="17">
        <v>-6746</v>
      </c>
      <c r="I27" s="17">
        <v>-3221</v>
      </c>
      <c r="J27" s="17">
        <v>-3456</v>
      </c>
      <c r="K27" s="17">
        <v>-6035</v>
      </c>
    </row>
    <row r="28" spans="1:11">
      <c r="A28" s="17" t="s">
        <v>241</v>
      </c>
      <c r="B28" s="17">
        <v>-7286</v>
      </c>
      <c r="C28" s="17">
        <v>-7768</v>
      </c>
      <c r="D28" s="17">
        <v>-8173</v>
      </c>
      <c r="E28" s="17">
        <v>-8621</v>
      </c>
      <c r="F28" s="17">
        <v>-8943</v>
      </c>
      <c r="G28" s="17">
        <v>-9494</v>
      </c>
      <c r="H28" s="17">
        <v>-9917</v>
      </c>
      <c r="I28" s="17">
        <v>-10481</v>
      </c>
      <c r="J28" s="17">
        <v>-11032</v>
      </c>
      <c r="K28" s="17">
        <v>-11682</v>
      </c>
    </row>
    <row r="29" spans="1:11">
      <c r="A29" s="17" t="s">
        <v>242</v>
      </c>
      <c r="B29" s="17">
        <v>2705</v>
      </c>
      <c r="C29" s="17">
        <v>1782</v>
      </c>
      <c r="D29" s="17">
        <v>1238</v>
      </c>
      <c r="E29" s="17">
        <v>1174</v>
      </c>
      <c r="F29" s="17">
        <v>874</v>
      </c>
      <c r="G29" s="17">
        <v>801</v>
      </c>
      <c r="H29" s="17">
        <v>1529</v>
      </c>
      <c r="I29" s="17">
        <v>487</v>
      </c>
      <c r="J29" s="17">
        <v>1431</v>
      </c>
      <c r="K29" s="17">
        <v>1394</v>
      </c>
    </row>
    <row r="30" spans="1:11">
      <c r="A30" s="17" t="s">
        <v>243</v>
      </c>
      <c r="B30" s="17">
        <v>-6091</v>
      </c>
      <c r="C30" s="17">
        <v>-12260</v>
      </c>
      <c r="D30" s="17">
        <v>-10846</v>
      </c>
      <c r="E30" s="17">
        <v>-8551</v>
      </c>
      <c r="F30" s="17">
        <v>-7673</v>
      </c>
      <c r="G30" s="17">
        <v>-18510</v>
      </c>
      <c r="H30" s="17">
        <v>-18015</v>
      </c>
      <c r="I30" s="17">
        <v>-6120</v>
      </c>
      <c r="J30" s="17">
        <v>-14047</v>
      </c>
      <c r="K30" s="17">
        <v>-8871</v>
      </c>
    </row>
    <row r="31" spans="1:11">
      <c r="A31" s="17" t="s">
        <v>244</v>
      </c>
      <c r="B31" s="17">
        <v>-204</v>
      </c>
      <c r="C31" s="17">
        <v>-310</v>
      </c>
      <c r="D31" s="17">
        <v>-1489</v>
      </c>
      <c r="E31" s="17">
        <v>-215</v>
      </c>
      <c r="F31" s="17">
        <v>337</v>
      </c>
      <c r="G31" s="17">
        <v>-241</v>
      </c>
      <c r="H31" s="17">
        <v>-9</v>
      </c>
      <c r="I31" s="17">
        <v>89</v>
      </c>
      <c r="J31" s="17">
        <v>-178</v>
      </c>
      <c r="K31" s="17">
        <v>-312</v>
      </c>
    </row>
    <row r="32" spans="1:11">
      <c r="A32" s="17" t="s">
        <v>245</v>
      </c>
      <c r="B32" s="17">
        <v>6016</v>
      </c>
      <c r="C32" s="17">
        <v>-6404</v>
      </c>
      <c r="D32" s="17">
        <v>-791</v>
      </c>
      <c r="E32" s="17">
        <v>5240</v>
      </c>
      <c r="F32" s="17">
        <v>-1148</v>
      </c>
      <c r="G32" s="17">
        <v>283</v>
      </c>
      <c r="H32" s="17">
        <v>-802</v>
      </c>
      <c r="I32" s="17">
        <v>-3320</v>
      </c>
      <c r="J32" s="17">
        <v>502</v>
      </c>
      <c r="K32" s="17">
        <v>-360</v>
      </c>
    </row>
    <row r="33" spans="1:11">
      <c r="A33" s="17" t="s">
        <v>246</v>
      </c>
      <c r="B33" s="17">
        <v>14911</v>
      </c>
      <c r="C33" s="17">
        <v>20927</v>
      </c>
      <c r="D33" s="17">
        <v>14523</v>
      </c>
      <c r="E33" s="17">
        <v>13732</v>
      </c>
      <c r="F33" s="17">
        <v>18972</v>
      </c>
      <c r="G33" s="17">
        <v>17824</v>
      </c>
      <c r="H33" s="17">
        <v>18107</v>
      </c>
      <c r="I33" s="17">
        <v>17305</v>
      </c>
      <c r="J33" s="17">
        <v>13985</v>
      </c>
      <c r="K33" s="17">
        <v>14487</v>
      </c>
    </row>
    <row r="34" spans="1:11">
      <c r="A34" s="17" t="s">
        <v>247</v>
      </c>
      <c r="B34" s="17">
        <v>20927</v>
      </c>
      <c r="C34" s="17">
        <v>14523</v>
      </c>
      <c r="D34" s="17">
        <v>13732</v>
      </c>
      <c r="E34" s="17">
        <v>18972</v>
      </c>
      <c r="F34" s="17">
        <v>17824</v>
      </c>
      <c r="G34" s="17">
        <v>18107</v>
      </c>
      <c r="H34" s="17">
        <v>17305</v>
      </c>
      <c r="I34" s="17">
        <v>13985</v>
      </c>
      <c r="J34" s="17">
        <v>14487</v>
      </c>
      <c r="K34" s="17">
        <v>14127</v>
      </c>
    </row>
    <row r="35" spans="1:11">
      <c r="A35" s="17" t="s">
        <v>248</v>
      </c>
      <c r="B35" s="17">
        <v>4104</v>
      </c>
      <c r="C35" s="17">
        <v>3895</v>
      </c>
      <c r="D35" s="17">
        <v>3746</v>
      </c>
      <c r="E35" s="17">
        <v>3754</v>
      </c>
      <c r="F35" s="17">
        <v>5642</v>
      </c>
      <c r="G35" s="17">
        <v>6929</v>
      </c>
      <c r="H35" s="17">
        <v>7009</v>
      </c>
      <c r="I35" s="17">
        <v>7231</v>
      </c>
      <c r="J35" s="17">
        <v>7390</v>
      </c>
      <c r="K35" s="17">
        <v>6970</v>
      </c>
    </row>
    <row r="36" spans="1:11">
      <c r="A36" s="17" t="s">
        <v>249</v>
      </c>
      <c r="B36" s="17">
        <v>-3595</v>
      </c>
      <c r="C36" s="17">
        <v>-3714</v>
      </c>
      <c r="D36" s="17">
        <v>-3463</v>
      </c>
      <c r="E36" s="17">
        <v>-3226</v>
      </c>
      <c r="F36" s="17">
        <v>-3279</v>
      </c>
      <c r="G36" s="17">
        <v>-3670</v>
      </c>
      <c r="H36" s="17">
        <v>-3498</v>
      </c>
      <c r="I36" s="17">
        <v>-3347</v>
      </c>
      <c r="J36" s="17">
        <v>-3652</v>
      </c>
      <c r="K36" s="17">
        <v>-4009</v>
      </c>
    </row>
    <row r="38" spans="1:11" s="116" customFormat="1"/>
    <row r="44" spans="1:11">
      <c r="A44" s="17" t="s">
        <v>107</v>
      </c>
    </row>
    <row r="45" spans="1:11">
      <c r="A45" s="17" t="s">
        <v>108</v>
      </c>
    </row>
    <row r="47" spans="1:11">
      <c r="A47" s="17" t="s">
        <v>109</v>
      </c>
      <c r="D47" s="17">
        <v>1000</v>
      </c>
    </row>
    <row r="50" spans="1:11">
      <c r="A50" s="17" t="s">
        <v>228</v>
      </c>
      <c r="B50" s="114">
        <v>2013</v>
      </c>
      <c r="C50" s="114">
        <v>2014</v>
      </c>
      <c r="D50" s="114">
        <f t="shared" ref="D50:K50" si="1">C50+1</f>
        <v>2015</v>
      </c>
      <c r="E50" s="114">
        <f t="shared" si="1"/>
        <v>2016</v>
      </c>
      <c r="F50" s="114">
        <f t="shared" si="1"/>
        <v>2017</v>
      </c>
      <c r="G50" s="114">
        <f t="shared" si="1"/>
        <v>2018</v>
      </c>
      <c r="H50" s="114">
        <f t="shared" si="1"/>
        <v>2019</v>
      </c>
      <c r="I50" s="114">
        <f t="shared" si="1"/>
        <v>2020</v>
      </c>
      <c r="J50" s="114">
        <f t="shared" si="1"/>
        <v>2021</v>
      </c>
      <c r="K50" s="114">
        <f t="shared" si="1"/>
        <v>2022</v>
      </c>
    </row>
    <row r="51" spans="1:11">
      <c r="A51" s="17" t="s">
        <v>0</v>
      </c>
      <c r="B51" s="115" t="s">
        <v>10</v>
      </c>
      <c r="C51" s="115" t="s">
        <v>9</v>
      </c>
      <c r="D51" s="115" t="s">
        <v>8</v>
      </c>
      <c r="E51" s="115" t="s">
        <v>7</v>
      </c>
      <c r="F51" s="115" t="s">
        <v>6</v>
      </c>
      <c r="G51" s="115" t="s">
        <v>5</v>
      </c>
      <c r="H51" s="115" t="s">
        <v>4</v>
      </c>
      <c r="I51" s="115" t="s">
        <v>3</v>
      </c>
      <c r="J51" s="115" t="s">
        <v>2</v>
      </c>
      <c r="K51" s="115" t="s">
        <v>1</v>
      </c>
    </row>
    <row r="52" spans="1:11">
      <c r="A52" s="17" t="s">
        <v>11</v>
      </c>
      <c r="B52" s="115" t="s">
        <v>12</v>
      </c>
      <c r="C52" s="115" t="s">
        <v>12</v>
      </c>
      <c r="D52" s="115" t="s">
        <v>12</v>
      </c>
      <c r="E52" s="115" t="s">
        <v>12</v>
      </c>
      <c r="F52" s="115" t="s">
        <v>12</v>
      </c>
      <c r="G52" s="115" t="s">
        <v>12</v>
      </c>
      <c r="H52" s="115" t="s">
        <v>12</v>
      </c>
      <c r="I52" s="115" t="s">
        <v>12</v>
      </c>
      <c r="J52" s="115" t="s">
        <v>12</v>
      </c>
      <c r="K52" s="115" t="s">
        <v>12</v>
      </c>
    </row>
    <row r="53" spans="1:11">
      <c r="A53" s="17" t="s">
        <v>13</v>
      </c>
      <c r="B53" s="115" t="s">
        <v>149</v>
      </c>
      <c r="C53" s="115" t="s">
        <v>149</v>
      </c>
      <c r="D53" s="115" t="s">
        <v>149</v>
      </c>
      <c r="E53" s="115" t="s">
        <v>149</v>
      </c>
      <c r="F53" s="115" t="s">
        <v>149</v>
      </c>
      <c r="G53" s="115" t="s">
        <v>149</v>
      </c>
      <c r="H53" s="115" t="s">
        <v>149</v>
      </c>
      <c r="I53" s="115" t="s">
        <v>149</v>
      </c>
      <c r="J53" s="115" t="s">
        <v>149</v>
      </c>
      <c r="K53" s="115" t="s">
        <v>149</v>
      </c>
    </row>
    <row r="54" spans="1:11">
      <c r="B54" s="115"/>
      <c r="C54" s="115"/>
      <c r="D54" s="115"/>
      <c r="E54" s="115"/>
      <c r="F54" s="115"/>
      <c r="G54" s="115"/>
      <c r="H54" s="115"/>
      <c r="I54" s="115"/>
      <c r="J54" s="115"/>
      <c r="K54" s="115"/>
    </row>
    <row r="55" spans="1:11">
      <c r="A55" s="17" t="s">
        <v>33</v>
      </c>
      <c r="B55" s="117">
        <f>$D$47*B15</f>
        <v>13831000</v>
      </c>
      <c r="C55" s="117">
        <f t="shared" ref="C55:K55" si="2">$D$47*C15</f>
        <v>16323000</v>
      </c>
      <c r="D55" s="117">
        <f t="shared" si="2"/>
        <v>15409000</v>
      </c>
      <c r="E55" s="117">
        <f t="shared" si="2"/>
        <v>16540000</v>
      </c>
      <c r="F55" s="117">
        <f t="shared" si="2"/>
        <v>1300000</v>
      </c>
      <c r="G55" s="117">
        <f t="shared" si="2"/>
        <v>15297000</v>
      </c>
      <c r="H55" s="117">
        <f t="shared" si="2"/>
        <v>15119000</v>
      </c>
      <c r="I55" s="117">
        <f t="shared" si="2"/>
        <v>14714000</v>
      </c>
      <c r="J55" s="117">
        <f t="shared" si="2"/>
        <v>20878000</v>
      </c>
      <c r="K55" s="117">
        <f t="shared" si="2"/>
        <v>17941000</v>
      </c>
    </row>
    <row r="56" spans="1:11">
      <c r="A56" s="17" t="s">
        <v>229</v>
      </c>
      <c r="B56" s="117">
        <f t="shared" ref="B56:K76" si="3">$D$47*B16</f>
        <v>4411000</v>
      </c>
      <c r="C56" s="117">
        <f t="shared" si="3"/>
        <v>3214000</v>
      </c>
      <c r="D56" s="117">
        <f t="shared" si="3"/>
        <v>2531000</v>
      </c>
      <c r="E56" s="117">
        <f t="shared" si="3"/>
        <v>4000000</v>
      </c>
      <c r="F56" s="117">
        <f t="shared" si="3"/>
        <v>8515000</v>
      </c>
      <c r="G56" s="117">
        <f t="shared" si="3"/>
        <v>6901000</v>
      </c>
      <c r="H56" s="117">
        <f t="shared" si="3"/>
        <v>4432000</v>
      </c>
      <c r="I56" s="117">
        <f t="shared" si="3"/>
        <v>6132000</v>
      </c>
      <c r="J56" s="117">
        <f t="shared" si="3"/>
        <v>6770000</v>
      </c>
      <c r="K56" s="117">
        <f t="shared" si="3"/>
        <v>7264000</v>
      </c>
    </row>
    <row r="57" spans="1:11">
      <c r="A57" s="17" t="s">
        <v>230</v>
      </c>
      <c r="B57" s="117">
        <f t="shared" si="3"/>
        <v>-828000</v>
      </c>
      <c r="C57" s="117">
        <f t="shared" si="3"/>
        <v>-1066000</v>
      </c>
      <c r="D57" s="117">
        <f t="shared" si="3"/>
        <v>1339000</v>
      </c>
      <c r="E57" s="117">
        <f t="shared" si="3"/>
        <v>-1773000</v>
      </c>
      <c r="F57" s="117">
        <f t="shared" si="3"/>
        <v>11241000</v>
      </c>
      <c r="G57" s="117">
        <f t="shared" si="3"/>
        <v>3000</v>
      </c>
      <c r="H57" s="117">
        <f t="shared" si="3"/>
        <v>3865000</v>
      </c>
      <c r="I57" s="117">
        <f t="shared" si="3"/>
        <v>2690000</v>
      </c>
      <c r="J57" s="117">
        <f t="shared" si="3"/>
        <v>-4238000</v>
      </c>
      <c r="K57" s="117">
        <f t="shared" si="3"/>
        <v>-4011000</v>
      </c>
    </row>
    <row r="58" spans="1:11">
      <c r="A58" s="17" t="s">
        <v>231</v>
      </c>
      <c r="B58" s="117">
        <f t="shared" si="3"/>
        <v>17414000</v>
      </c>
      <c r="C58" s="117">
        <f t="shared" si="3"/>
        <v>18471000</v>
      </c>
      <c r="D58" s="117">
        <f t="shared" si="3"/>
        <v>19279000</v>
      </c>
      <c r="E58" s="117">
        <f t="shared" si="3"/>
        <v>18767000</v>
      </c>
      <c r="F58" s="117">
        <f t="shared" si="3"/>
        <v>21056000</v>
      </c>
      <c r="G58" s="117">
        <f t="shared" si="3"/>
        <v>22201000</v>
      </c>
      <c r="H58" s="117">
        <f t="shared" si="3"/>
        <v>23416000</v>
      </c>
      <c r="I58" s="117">
        <f t="shared" si="3"/>
        <v>23536000</v>
      </c>
      <c r="J58" s="117">
        <f t="shared" si="3"/>
        <v>23410000</v>
      </c>
      <c r="K58" s="117">
        <f t="shared" si="3"/>
        <v>21194000</v>
      </c>
    </row>
    <row r="59" spans="1:11">
      <c r="A59" s="17" t="s">
        <v>232</v>
      </c>
      <c r="B59" s="117">
        <f t="shared" si="3"/>
        <v>-3595000</v>
      </c>
      <c r="C59" s="117">
        <f t="shared" si="3"/>
        <v>-3714000</v>
      </c>
      <c r="D59" s="117">
        <f t="shared" si="3"/>
        <v>-3463000</v>
      </c>
      <c r="E59" s="117">
        <f t="shared" si="3"/>
        <v>-3226000</v>
      </c>
      <c r="F59" s="117">
        <f t="shared" si="3"/>
        <v>-3279000</v>
      </c>
      <c r="G59" s="117">
        <f t="shared" si="3"/>
        <v>-3670000</v>
      </c>
      <c r="H59" s="117">
        <f t="shared" si="3"/>
        <v>-3498000</v>
      </c>
      <c r="I59" s="117">
        <f t="shared" si="3"/>
        <v>-3347000</v>
      </c>
      <c r="J59" s="117">
        <f t="shared" si="3"/>
        <v>-3652000</v>
      </c>
      <c r="K59" s="117">
        <f t="shared" si="3"/>
        <v>-4009000</v>
      </c>
    </row>
    <row r="60" spans="1:11">
      <c r="A60" s="17" t="s">
        <v>233</v>
      </c>
      <c r="B60" s="117">
        <f t="shared" si="3"/>
        <v>-18923000</v>
      </c>
      <c r="C60" s="117">
        <f t="shared" si="3"/>
        <v>-34913000</v>
      </c>
      <c r="D60" s="117">
        <f t="shared" si="3"/>
        <v>-40828000</v>
      </c>
      <c r="E60" s="117">
        <f t="shared" si="3"/>
        <v>-33950000</v>
      </c>
      <c r="F60" s="117">
        <f t="shared" si="3"/>
        <v>-6153000</v>
      </c>
      <c r="G60" s="117">
        <f t="shared" si="3"/>
        <v>-5626000</v>
      </c>
      <c r="H60" s="117">
        <f t="shared" si="3"/>
        <v>-3920000</v>
      </c>
      <c r="I60" s="117">
        <f t="shared" si="3"/>
        <v>-21089000</v>
      </c>
      <c r="J60" s="117">
        <f t="shared" si="3"/>
        <v>-30394000</v>
      </c>
      <c r="K60" s="117">
        <f t="shared" si="3"/>
        <v>-32384000</v>
      </c>
    </row>
    <row r="61" spans="1:11">
      <c r="A61" s="17" t="s">
        <v>234</v>
      </c>
      <c r="B61" s="117">
        <f t="shared" si="3"/>
        <v>18058000</v>
      </c>
      <c r="C61" s="117">
        <f t="shared" si="3"/>
        <v>24119000</v>
      </c>
      <c r="D61" s="117">
        <f t="shared" si="3"/>
        <v>34149000</v>
      </c>
      <c r="E61" s="117">
        <f t="shared" si="3"/>
        <v>35780000</v>
      </c>
      <c r="F61" s="117">
        <f t="shared" si="3"/>
        <v>28117000</v>
      </c>
      <c r="G61" s="117">
        <f t="shared" si="3"/>
        <v>4289000</v>
      </c>
      <c r="H61" s="117">
        <f t="shared" si="3"/>
        <v>3387000</v>
      </c>
      <c r="I61" s="117">
        <f t="shared" si="3"/>
        <v>12137000</v>
      </c>
      <c r="J61" s="117">
        <f t="shared" si="3"/>
        <v>25006000</v>
      </c>
      <c r="K61" s="117">
        <f t="shared" si="3"/>
        <v>41609000</v>
      </c>
    </row>
    <row r="62" spans="1:11">
      <c r="A62" s="17" t="s">
        <v>235</v>
      </c>
      <c r="B62" s="117">
        <f t="shared" si="3"/>
        <v>-835000</v>
      </c>
      <c r="C62" s="117">
        <f t="shared" si="3"/>
        <v>-2129000</v>
      </c>
      <c r="D62" s="117">
        <f t="shared" si="3"/>
        <v>-954000</v>
      </c>
      <c r="E62" s="117">
        <f t="shared" si="3"/>
        <v>-4509000</v>
      </c>
      <c r="F62" s="117">
        <f t="shared" si="3"/>
        <v>-35151000</v>
      </c>
      <c r="G62" s="117">
        <f t="shared" si="3"/>
        <v>-899000</v>
      </c>
      <c r="H62" s="117">
        <f t="shared" si="3"/>
        <v>-5810000</v>
      </c>
      <c r="I62" s="117">
        <f t="shared" si="3"/>
        <v>-7323000</v>
      </c>
      <c r="J62" s="117">
        <f t="shared" si="3"/>
        <v>-60000</v>
      </c>
      <c r="K62" s="117">
        <f t="shared" si="3"/>
        <v>-17652000</v>
      </c>
    </row>
    <row r="63" spans="1:11">
      <c r="A63" s="17" t="s">
        <v>236</v>
      </c>
      <c r="B63" s="117">
        <f t="shared" si="3"/>
        <v>192000</v>
      </c>
      <c r="C63" s="117">
        <f t="shared" si="3"/>
        <v>4332000</v>
      </c>
      <c r="D63" s="117">
        <f t="shared" si="3"/>
        <v>3361000</v>
      </c>
      <c r="E63" s="117">
        <f t="shared" si="3"/>
        <v>1144000</v>
      </c>
      <c r="F63" s="117">
        <f t="shared" si="3"/>
        <v>1598000</v>
      </c>
      <c r="G63" s="117">
        <f t="shared" si="3"/>
        <v>2739000</v>
      </c>
      <c r="H63" s="117">
        <f t="shared" si="3"/>
        <v>3647000</v>
      </c>
      <c r="I63" s="117">
        <f t="shared" si="3"/>
        <v>-1203000</v>
      </c>
      <c r="J63" s="117">
        <f t="shared" si="3"/>
        <v>417000</v>
      </c>
      <c r="K63" s="117">
        <f t="shared" si="3"/>
        <v>65000</v>
      </c>
    </row>
    <row r="64" spans="1:11">
      <c r="A64" s="17" t="s">
        <v>237</v>
      </c>
      <c r="B64" s="117">
        <f t="shared" si="3"/>
        <v>-5103000</v>
      </c>
      <c r="C64" s="117">
        <f t="shared" si="3"/>
        <v>-12305000</v>
      </c>
      <c r="D64" s="117">
        <f t="shared" si="3"/>
        <v>-7735000</v>
      </c>
      <c r="E64" s="117">
        <f t="shared" si="3"/>
        <v>-4761000</v>
      </c>
      <c r="F64" s="117">
        <f t="shared" si="3"/>
        <v>-14868000</v>
      </c>
      <c r="G64" s="117">
        <f t="shared" si="3"/>
        <v>-3167000</v>
      </c>
      <c r="H64" s="117">
        <f t="shared" si="3"/>
        <v>-6194000</v>
      </c>
      <c r="I64" s="117">
        <f t="shared" si="3"/>
        <v>-20825000</v>
      </c>
      <c r="J64" s="117">
        <f t="shared" si="3"/>
        <v>-8683000</v>
      </c>
      <c r="K64" s="117">
        <f t="shared" si="3"/>
        <v>-12371000</v>
      </c>
    </row>
    <row r="65" spans="1:11">
      <c r="A65" s="17" t="s">
        <v>238</v>
      </c>
      <c r="B65" s="117">
        <f t="shared" si="3"/>
        <v>14000</v>
      </c>
      <c r="C65" s="117">
        <f t="shared" si="3"/>
        <v>596000</v>
      </c>
      <c r="D65" s="117">
        <f t="shared" si="3"/>
        <v>1372000</v>
      </c>
      <c r="E65" s="117">
        <f t="shared" si="3"/>
        <v>-1906000</v>
      </c>
      <c r="F65" s="117">
        <f t="shared" si="3"/>
        <v>-461000</v>
      </c>
      <c r="G65" s="117">
        <f t="shared" si="3"/>
        <v>-2399000</v>
      </c>
      <c r="H65" s="117">
        <f t="shared" si="3"/>
        <v>-61000</v>
      </c>
      <c r="I65" s="117">
        <f t="shared" si="3"/>
        <v>728000</v>
      </c>
      <c r="J65" s="117">
        <f t="shared" si="3"/>
        <v>807000</v>
      </c>
      <c r="K65" s="117">
        <f t="shared" si="3"/>
        <v>9584000</v>
      </c>
    </row>
    <row r="66" spans="1:11">
      <c r="A66" s="17" t="s">
        <v>239</v>
      </c>
      <c r="B66" s="117">
        <f t="shared" si="3"/>
        <v>2014000</v>
      </c>
      <c r="C66" s="117">
        <f t="shared" si="3"/>
        <v>254000</v>
      </c>
      <c r="D66" s="117">
        <f t="shared" si="3"/>
        <v>7000</v>
      </c>
      <c r="E66" s="117">
        <f t="shared" si="3"/>
        <v>9781000</v>
      </c>
      <c r="F66" s="117">
        <f t="shared" si="3"/>
        <v>7215000</v>
      </c>
      <c r="G66" s="117">
        <f t="shared" si="3"/>
        <v>-1550000</v>
      </c>
      <c r="H66" s="117">
        <f t="shared" si="3"/>
        <v>-2820000</v>
      </c>
      <c r="I66" s="117">
        <f t="shared" si="3"/>
        <v>6367000</v>
      </c>
      <c r="J66" s="117">
        <f t="shared" si="3"/>
        <v>-1797000</v>
      </c>
      <c r="K66" s="117">
        <f t="shared" si="3"/>
        <v>-2132000</v>
      </c>
    </row>
    <row r="67" spans="1:11">
      <c r="A67" s="17" t="s">
        <v>240</v>
      </c>
      <c r="B67" s="117">
        <f t="shared" si="3"/>
        <v>-3538000</v>
      </c>
      <c r="C67" s="117">
        <f t="shared" si="3"/>
        <v>-7124000</v>
      </c>
      <c r="D67" s="117">
        <f t="shared" si="3"/>
        <v>-5290000</v>
      </c>
      <c r="E67" s="117">
        <f t="shared" si="3"/>
        <v>-8979000</v>
      </c>
      <c r="F67" s="117">
        <f t="shared" si="3"/>
        <v>-6358000</v>
      </c>
      <c r="G67" s="117">
        <f t="shared" si="3"/>
        <v>-5868000</v>
      </c>
      <c r="H67" s="117">
        <f t="shared" si="3"/>
        <v>-6746000</v>
      </c>
      <c r="I67" s="117">
        <f t="shared" si="3"/>
        <v>-3221000</v>
      </c>
      <c r="J67" s="117">
        <f t="shared" si="3"/>
        <v>-3456000</v>
      </c>
      <c r="K67" s="117">
        <f t="shared" si="3"/>
        <v>-6035000</v>
      </c>
    </row>
    <row r="68" spans="1:11">
      <c r="A68" s="17" t="s">
        <v>241</v>
      </c>
      <c r="B68" s="117">
        <f t="shared" si="3"/>
        <v>-7286000</v>
      </c>
      <c r="C68" s="117">
        <f t="shared" si="3"/>
        <v>-7768000</v>
      </c>
      <c r="D68" s="117">
        <f t="shared" si="3"/>
        <v>-8173000</v>
      </c>
      <c r="E68" s="117">
        <f t="shared" si="3"/>
        <v>-8621000</v>
      </c>
      <c r="F68" s="117">
        <f t="shared" si="3"/>
        <v>-8943000</v>
      </c>
      <c r="G68" s="117">
        <f t="shared" si="3"/>
        <v>-9494000</v>
      </c>
      <c r="H68" s="117">
        <f t="shared" si="3"/>
        <v>-9917000</v>
      </c>
      <c r="I68" s="117">
        <f t="shared" si="3"/>
        <v>-10481000</v>
      </c>
      <c r="J68" s="117">
        <f t="shared" si="3"/>
        <v>-11032000</v>
      </c>
      <c r="K68" s="117">
        <f t="shared" si="3"/>
        <v>-11682000</v>
      </c>
    </row>
    <row r="69" spans="1:11">
      <c r="A69" s="17" t="s">
        <v>242</v>
      </c>
      <c r="B69" s="117">
        <f t="shared" si="3"/>
        <v>2705000</v>
      </c>
      <c r="C69" s="117">
        <f t="shared" si="3"/>
        <v>1782000</v>
      </c>
      <c r="D69" s="117">
        <f t="shared" si="3"/>
        <v>1238000</v>
      </c>
      <c r="E69" s="117">
        <f t="shared" si="3"/>
        <v>1174000</v>
      </c>
      <c r="F69" s="117">
        <f t="shared" si="3"/>
        <v>874000</v>
      </c>
      <c r="G69" s="117">
        <f t="shared" si="3"/>
        <v>801000</v>
      </c>
      <c r="H69" s="117">
        <f t="shared" si="3"/>
        <v>1529000</v>
      </c>
      <c r="I69" s="117">
        <f t="shared" si="3"/>
        <v>487000</v>
      </c>
      <c r="J69" s="117">
        <f t="shared" si="3"/>
        <v>1431000</v>
      </c>
      <c r="K69" s="117">
        <f t="shared" si="3"/>
        <v>1394000</v>
      </c>
    </row>
    <row r="70" spans="1:11">
      <c r="A70" s="17" t="s">
        <v>243</v>
      </c>
      <c r="B70" s="117">
        <f t="shared" si="3"/>
        <v>-6091000</v>
      </c>
      <c r="C70" s="117">
        <f t="shared" si="3"/>
        <v>-12260000</v>
      </c>
      <c r="D70" s="117">
        <f t="shared" si="3"/>
        <v>-10846000</v>
      </c>
      <c r="E70" s="117">
        <f t="shared" si="3"/>
        <v>-8551000</v>
      </c>
      <c r="F70" s="117">
        <f t="shared" si="3"/>
        <v>-7673000</v>
      </c>
      <c r="G70" s="117">
        <f t="shared" si="3"/>
        <v>-18510000</v>
      </c>
      <c r="H70" s="117">
        <f t="shared" si="3"/>
        <v>-18015000</v>
      </c>
      <c r="I70" s="117">
        <f t="shared" si="3"/>
        <v>-6120000</v>
      </c>
      <c r="J70" s="117">
        <f t="shared" si="3"/>
        <v>-14047000</v>
      </c>
      <c r="K70" s="117">
        <f t="shared" si="3"/>
        <v>-8871000</v>
      </c>
    </row>
    <row r="71" spans="1:11">
      <c r="A71" s="17" t="s">
        <v>244</v>
      </c>
      <c r="B71" s="117">
        <f t="shared" si="3"/>
        <v>-204000</v>
      </c>
      <c r="C71" s="117">
        <f t="shared" si="3"/>
        <v>-310000</v>
      </c>
      <c r="D71" s="117">
        <f t="shared" si="3"/>
        <v>-1489000</v>
      </c>
      <c r="E71" s="117">
        <f t="shared" si="3"/>
        <v>-215000</v>
      </c>
      <c r="F71" s="117">
        <f t="shared" si="3"/>
        <v>337000</v>
      </c>
      <c r="G71" s="117">
        <f t="shared" si="3"/>
        <v>-241000</v>
      </c>
      <c r="H71" s="117">
        <f t="shared" si="3"/>
        <v>-9000</v>
      </c>
      <c r="I71" s="117">
        <f t="shared" si="3"/>
        <v>89000</v>
      </c>
      <c r="J71" s="117">
        <f t="shared" si="3"/>
        <v>-178000</v>
      </c>
      <c r="K71" s="117">
        <f t="shared" si="3"/>
        <v>-312000</v>
      </c>
    </row>
    <row r="72" spans="1:11">
      <c r="A72" s="17" t="s">
        <v>245</v>
      </c>
      <c r="B72" s="117">
        <f t="shared" si="3"/>
        <v>6016000</v>
      </c>
      <c r="C72" s="117">
        <f t="shared" si="3"/>
        <v>-6404000</v>
      </c>
      <c r="D72" s="117">
        <f t="shared" si="3"/>
        <v>-791000</v>
      </c>
      <c r="E72" s="117">
        <f t="shared" si="3"/>
        <v>5240000</v>
      </c>
      <c r="F72" s="117">
        <f t="shared" si="3"/>
        <v>-1148000</v>
      </c>
      <c r="G72" s="117">
        <f t="shared" si="3"/>
        <v>283000</v>
      </c>
      <c r="H72" s="117">
        <f t="shared" si="3"/>
        <v>-802000</v>
      </c>
      <c r="I72" s="117">
        <f t="shared" si="3"/>
        <v>-3320000</v>
      </c>
      <c r="J72" s="117">
        <f t="shared" si="3"/>
        <v>502000</v>
      </c>
      <c r="K72" s="117">
        <f t="shared" si="3"/>
        <v>-360000</v>
      </c>
    </row>
    <row r="73" spans="1:11">
      <c r="A73" s="17" t="s">
        <v>246</v>
      </c>
      <c r="B73" s="117">
        <f t="shared" si="3"/>
        <v>14911000</v>
      </c>
      <c r="C73" s="117">
        <f t="shared" si="3"/>
        <v>20927000</v>
      </c>
      <c r="D73" s="117">
        <f t="shared" si="3"/>
        <v>14523000</v>
      </c>
      <c r="E73" s="117">
        <f t="shared" si="3"/>
        <v>13732000</v>
      </c>
      <c r="F73" s="117">
        <f t="shared" si="3"/>
        <v>18972000</v>
      </c>
      <c r="G73" s="117">
        <f t="shared" si="3"/>
        <v>17824000</v>
      </c>
      <c r="H73" s="117">
        <f t="shared" si="3"/>
        <v>18107000</v>
      </c>
      <c r="I73" s="117">
        <f t="shared" si="3"/>
        <v>17305000</v>
      </c>
      <c r="J73" s="117">
        <f t="shared" si="3"/>
        <v>13985000</v>
      </c>
      <c r="K73" s="117">
        <f t="shared" si="3"/>
        <v>14487000</v>
      </c>
    </row>
    <row r="74" spans="1:11">
      <c r="A74" s="17" t="s">
        <v>247</v>
      </c>
      <c r="B74" s="117">
        <f t="shared" si="3"/>
        <v>20927000</v>
      </c>
      <c r="C74" s="117">
        <f t="shared" si="3"/>
        <v>14523000</v>
      </c>
      <c r="D74" s="117">
        <f t="shared" si="3"/>
        <v>13732000</v>
      </c>
      <c r="E74" s="117">
        <f t="shared" si="3"/>
        <v>18972000</v>
      </c>
      <c r="F74" s="117">
        <f t="shared" si="3"/>
        <v>17824000</v>
      </c>
      <c r="G74" s="117">
        <f t="shared" si="3"/>
        <v>18107000</v>
      </c>
      <c r="H74" s="117">
        <f t="shared" si="3"/>
        <v>17305000</v>
      </c>
      <c r="I74" s="117">
        <f t="shared" si="3"/>
        <v>13985000</v>
      </c>
      <c r="J74" s="117">
        <f t="shared" si="3"/>
        <v>14487000</v>
      </c>
      <c r="K74" s="117">
        <f t="shared" si="3"/>
        <v>14127000</v>
      </c>
    </row>
    <row r="75" spans="1:11">
      <c r="A75" s="17" t="s">
        <v>248</v>
      </c>
      <c r="B75" s="117">
        <f t="shared" si="3"/>
        <v>4104000</v>
      </c>
      <c r="C75" s="117">
        <f t="shared" si="3"/>
        <v>3895000</v>
      </c>
      <c r="D75" s="117">
        <f t="shared" si="3"/>
        <v>3746000</v>
      </c>
      <c r="E75" s="117">
        <f t="shared" si="3"/>
        <v>3754000</v>
      </c>
      <c r="F75" s="117">
        <f t="shared" si="3"/>
        <v>5642000</v>
      </c>
      <c r="G75" s="117">
        <f t="shared" si="3"/>
        <v>6929000</v>
      </c>
      <c r="H75" s="117">
        <f t="shared" si="3"/>
        <v>7009000</v>
      </c>
      <c r="I75" s="117">
        <f t="shared" si="3"/>
        <v>7231000</v>
      </c>
      <c r="J75" s="117">
        <f t="shared" si="3"/>
        <v>7390000</v>
      </c>
      <c r="K75" s="117">
        <f t="shared" si="3"/>
        <v>6970000</v>
      </c>
    </row>
    <row r="76" spans="1:11">
      <c r="A76" s="17" t="s">
        <v>249</v>
      </c>
      <c r="B76" s="117">
        <f t="shared" si="3"/>
        <v>-3595000</v>
      </c>
      <c r="C76" s="117">
        <f t="shared" si="3"/>
        <v>-3714000</v>
      </c>
      <c r="D76" s="117">
        <f t="shared" si="3"/>
        <v>-3463000</v>
      </c>
      <c r="E76" s="117">
        <f t="shared" si="3"/>
        <v>-3226000</v>
      </c>
      <c r="F76" s="117">
        <f t="shared" si="3"/>
        <v>-3279000</v>
      </c>
      <c r="G76" s="117">
        <f t="shared" si="3"/>
        <v>-3670000</v>
      </c>
      <c r="H76" s="117">
        <f t="shared" si="3"/>
        <v>-3498000</v>
      </c>
      <c r="I76" s="117">
        <f t="shared" si="3"/>
        <v>-3347000</v>
      </c>
      <c r="J76" s="117">
        <f t="shared" si="3"/>
        <v>-3652000</v>
      </c>
      <c r="K76" s="117">
        <f t="shared" si="3"/>
        <v>-4009000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568-D5E6-4601-87CF-A77DE9C2E9DC}">
  <dimension ref="A4:M32"/>
  <sheetViews>
    <sheetView workbookViewId="0">
      <selection activeCell="K47" sqref="K47"/>
    </sheetView>
  </sheetViews>
  <sheetFormatPr baseColWidth="10" defaultColWidth="8.83203125" defaultRowHeight="16"/>
  <cols>
    <col min="1" max="1" width="29.1640625" style="84" customWidth="1"/>
    <col min="2" max="2" width="28.6640625" style="84" customWidth="1"/>
    <col min="3" max="16384" width="8.83203125" style="84"/>
  </cols>
  <sheetData>
    <row r="4" spans="1:12">
      <c r="A4" s="118" t="s">
        <v>107</v>
      </c>
    </row>
    <row r="5" spans="1:12">
      <c r="A5" s="119" t="s">
        <v>108</v>
      </c>
    </row>
    <row r="8" spans="1:12">
      <c r="B8" s="120" t="s">
        <v>85</v>
      </c>
      <c r="C8" s="120">
        <v>2013</v>
      </c>
      <c r="D8" s="120">
        <v>2014</v>
      </c>
      <c r="E8" s="120">
        <f>D8+1</f>
        <v>2015</v>
      </c>
      <c r="F8" s="120">
        <f t="shared" ref="F8:L8" si="0">E8+1</f>
        <v>2016</v>
      </c>
      <c r="G8" s="120">
        <f t="shared" si="0"/>
        <v>2017</v>
      </c>
      <c r="H8" s="120">
        <f t="shared" si="0"/>
        <v>2018</v>
      </c>
      <c r="I8" s="120">
        <f t="shared" si="0"/>
        <v>2019</v>
      </c>
      <c r="J8" s="120">
        <f t="shared" si="0"/>
        <v>2020</v>
      </c>
      <c r="K8" s="120">
        <f t="shared" si="0"/>
        <v>2021</v>
      </c>
      <c r="L8" s="120">
        <f t="shared" si="0"/>
        <v>2022</v>
      </c>
    </row>
    <row r="9" spans="1:12">
      <c r="B9" s="84" t="str">
        <f>'Company_Balance sheet'!A106</f>
        <v>Current ratio</v>
      </c>
      <c r="C9" s="121">
        <f>'Company_Balance sheet'!B106</f>
        <v>2.1969620253164557</v>
      </c>
      <c r="D9" s="121">
        <f>'Company_Balance sheet'!C106</f>
        <v>2.3644010364759818</v>
      </c>
      <c r="E9" s="121">
        <f>'Company_Balance sheet'!D106</f>
        <v>2.1699643204670775</v>
      </c>
      <c r="F9" s="121">
        <f>'Company_Balance sheet'!E106</f>
        <v>2.4739224711834749</v>
      </c>
      <c r="G9" s="121">
        <f>'Company_Balance sheet'!F106</f>
        <v>1.4110095949176409</v>
      </c>
      <c r="H9" s="121">
        <f>'Company_Balance sheet'!G106</f>
        <v>1.4739993595901377</v>
      </c>
      <c r="I9" s="121">
        <f>'Company_Balance sheet'!H106</f>
        <v>1.2588699810922033</v>
      </c>
      <c r="J9" s="121">
        <f>'Company_Balance sheet'!I106</f>
        <v>1.205775068834867</v>
      </c>
      <c r="K9" s="121">
        <f>'Company_Balance sheet'!J106</f>
        <v>1.3483173395834254</v>
      </c>
      <c r="L9" s="121">
        <f>'Company_Balance sheet'!K106</f>
        <v>0.99089638364216337</v>
      </c>
    </row>
    <row r="10" spans="1:12">
      <c r="B10" s="84" t="str">
        <f>'Company_Balance sheet'!A107</f>
        <v>Quick ratio</v>
      </c>
      <c r="C10" s="121">
        <f>'Company_Balance sheet'!B107</f>
        <v>1.890126582278481</v>
      </c>
      <c r="D10" s="121">
        <f>'Company_Balance sheet'!C107</f>
        <v>2.0381502890173411</v>
      </c>
      <c r="E10" s="121">
        <f>'Company_Balance sheet'!D107</f>
        <v>1.8797347460986773</v>
      </c>
      <c r="F10" s="121">
        <f>'Company_Balance sheet'!E107</f>
        <v>2.1641115380225968</v>
      </c>
      <c r="G10" s="121">
        <f>'Company_Balance sheet'!F107</f>
        <v>1.1239807446703998</v>
      </c>
      <c r="H10" s="121">
        <f>'Company_Balance sheet'!G107</f>
        <v>1.1986551392891451</v>
      </c>
      <c r="I10" s="121">
        <f>'Company_Balance sheet'!H107</f>
        <v>1.0080636191747303</v>
      </c>
      <c r="J10" s="121">
        <f>'Company_Balance sheet'!I107</f>
        <v>0.9858800272986139</v>
      </c>
      <c r="K10" s="121">
        <f>'Company_Balance sheet'!J107</f>
        <v>1.1186485649847433</v>
      </c>
      <c r="L10" s="121">
        <f>'Company_Balance sheet'!K107</f>
        <v>0.7671947242034336</v>
      </c>
    </row>
    <row r="11" spans="1:12">
      <c r="B11" s="122" t="str">
        <f>'Company_Balance sheet'!A108</f>
        <v>Cash ratio</v>
      </c>
      <c r="C11" s="123">
        <f>'Company_Balance sheet'!B108</f>
        <v>0.81507302823758521</v>
      </c>
      <c r="D11" s="123">
        <f>'Company_Balance sheet'!C108</f>
        <v>0.57895156468008768</v>
      </c>
      <c r="E11" s="123">
        <f>'Company_Balance sheet'!D108</f>
        <v>0.4949003495873428</v>
      </c>
      <c r="F11" s="123">
        <f>'Company_Balance sheet'!E108</f>
        <v>0.72172556777114161</v>
      </c>
      <c r="G11" s="123">
        <f>'Company_Balance sheet'!F108</f>
        <v>0.58368536529456072</v>
      </c>
      <c r="H11" s="123">
        <f>'Company_Balance sheet'!G108</f>
        <v>0.57979506884406018</v>
      </c>
      <c r="I11" s="123">
        <f>'Company_Balance sheet'!H108</f>
        <v>0.48117562006450898</v>
      </c>
      <c r="J11" s="123">
        <f>'Company_Balance sheet'!I108</f>
        <v>0.3291130303814746</v>
      </c>
      <c r="K11" s="123">
        <f>'Company_Balance sheet'!J108</f>
        <v>0.32032459204882147</v>
      </c>
      <c r="L11" s="123">
        <f>'Company_Balance sheet'!K108</f>
        <v>0.25316296906920899</v>
      </c>
    </row>
    <row r="13" spans="1:12">
      <c r="B13" s="120" t="s">
        <v>85</v>
      </c>
      <c r="C13" s="120">
        <v>2013</v>
      </c>
      <c r="D13" s="120">
        <v>2014</v>
      </c>
      <c r="E13" s="120">
        <f>D13+1</f>
        <v>2015</v>
      </c>
      <c r="F13" s="120">
        <f t="shared" ref="F13:L13" si="1">E13+1</f>
        <v>2016</v>
      </c>
      <c r="G13" s="120">
        <f t="shared" si="1"/>
        <v>2017</v>
      </c>
      <c r="H13" s="120">
        <f t="shared" si="1"/>
        <v>2018</v>
      </c>
      <c r="I13" s="120">
        <f t="shared" si="1"/>
        <v>2019</v>
      </c>
      <c r="J13" s="120">
        <f t="shared" si="1"/>
        <v>2020</v>
      </c>
      <c r="K13" s="120">
        <f t="shared" si="1"/>
        <v>2021</v>
      </c>
      <c r="L13" s="120">
        <f t="shared" si="1"/>
        <v>2022</v>
      </c>
    </row>
    <row r="14" spans="1:12">
      <c r="B14" s="84" t="s">
        <v>86</v>
      </c>
      <c r="C14" s="121">
        <v>0.44188027102190935</v>
      </c>
      <c r="D14" s="121">
        <v>0.46802522899045906</v>
      </c>
      <c r="E14" s="121">
        <v>0.46668565560560971</v>
      </c>
      <c r="F14" s="121">
        <v>0.50131720582403261</v>
      </c>
      <c r="G14" s="121">
        <v>0.61755338423297712</v>
      </c>
      <c r="H14" s="121">
        <v>0.60934660093884441</v>
      </c>
      <c r="I14" s="121">
        <v>0.62295217082572529</v>
      </c>
      <c r="J14" s="121">
        <v>0.63819227646460142</v>
      </c>
      <c r="K14" s="121">
        <v>0.59332044083552171</v>
      </c>
      <c r="L14" s="121">
        <v>0.59011196618599837</v>
      </c>
    </row>
    <row r="15" spans="1:12">
      <c r="B15" s="84" t="s">
        <v>88</v>
      </c>
      <c r="C15" s="121">
        <v>0.79173024725534413</v>
      </c>
      <c r="D15" s="121">
        <v>0.87978839316435375</v>
      </c>
      <c r="E15" s="121">
        <v>0.87506676036542519</v>
      </c>
      <c r="F15" s="121">
        <v>1.0052827402084694</v>
      </c>
      <c r="G15" s="121">
        <v>1.6147440159574469</v>
      </c>
      <c r="H15" s="121">
        <v>1.5598138974427633</v>
      </c>
      <c r="I15" s="121">
        <v>1.6521834171276757</v>
      </c>
      <c r="J15" s="121">
        <v>1.7638989854293752</v>
      </c>
      <c r="K15" s="121">
        <v>1.4589384380530375</v>
      </c>
      <c r="L15" s="121">
        <v>1.4396906411124422</v>
      </c>
    </row>
    <row r="16" spans="1:12">
      <c r="B16" s="84" t="s">
        <v>90</v>
      </c>
      <c r="C16" s="121">
        <v>1.7917302472553442</v>
      </c>
      <c r="D16" s="121">
        <v>1.8797883931643538</v>
      </c>
      <c r="E16" s="121">
        <v>1.8750667603654252</v>
      </c>
      <c r="F16" s="121">
        <v>2.0052827402084694</v>
      </c>
      <c r="G16" s="121">
        <v>2.6147440159574469</v>
      </c>
      <c r="H16" s="121">
        <v>2.5598138974427633</v>
      </c>
      <c r="I16" s="121">
        <v>2.6521834171276755</v>
      </c>
      <c r="J16" s="121">
        <v>2.7638989854293752</v>
      </c>
      <c r="K16" s="121">
        <v>2.4589384380530377</v>
      </c>
      <c r="L16" s="121">
        <v>2.4396906411124419</v>
      </c>
    </row>
    <row r="17" spans="2:13">
      <c r="B17" s="122" t="s">
        <v>92</v>
      </c>
      <c r="C17" s="123">
        <v>0.10044994460480997</v>
      </c>
      <c r="D17" s="123">
        <v>0.11533034876715045</v>
      </c>
      <c r="E17" s="123">
        <v>9.6371363680656019E-2</v>
      </c>
      <c r="F17" s="123">
        <v>0.15892867259645346</v>
      </c>
      <c r="G17" s="123">
        <v>0.1950058167994253</v>
      </c>
      <c r="H17" s="123">
        <v>0.18099559344639565</v>
      </c>
      <c r="I17" s="123">
        <v>0.16797271251775209</v>
      </c>
      <c r="J17" s="123">
        <v>0.18659873980811234</v>
      </c>
      <c r="K17" s="123">
        <v>0.16473645463635464</v>
      </c>
      <c r="L17" s="123">
        <v>0.14349603475327946</v>
      </c>
    </row>
    <row r="20" spans="2:13">
      <c r="B20" s="120" t="s">
        <v>85</v>
      </c>
      <c r="C20" s="120">
        <v>2013</v>
      </c>
      <c r="D20" s="120">
        <v>2014</v>
      </c>
      <c r="E20" s="120">
        <f>D20+1</f>
        <v>2015</v>
      </c>
      <c r="F20" s="120">
        <f t="shared" ref="F20:L20" si="2">E20+1</f>
        <v>2016</v>
      </c>
      <c r="G20" s="120">
        <f t="shared" si="2"/>
        <v>2017</v>
      </c>
      <c r="H20" s="120">
        <f t="shared" si="2"/>
        <v>2018</v>
      </c>
      <c r="I20" s="120">
        <f t="shared" si="2"/>
        <v>2019</v>
      </c>
      <c r="J20" s="120">
        <f t="shared" si="2"/>
        <v>2020</v>
      </c>
      <c r="K20" s="120">
        <f t="shared" si="2"/>
        <v>2021</v>
      </c>
      <c r="L20" s="120">
        <f t="shared" si="2"/>
        <v>2022</v>
      </c>
    </row>
    <row r="21" spans="2:13">
      <c r="B21" s="84" t="s">
        <v>98</v>
      </c>
      <c r="C21" s="124">
        <v>0.19395052726048911</v>
      </c>
      <c r="D21" s="124">
        <v>0.21959882148767002</v>
      </c>
      <c r="E21" s="124">
        <v>0.21989610982675456</v>
      </c>
      <c r="F21" s="124">
        <v>0.23007372374460983</v>
      </c>
      <c r="G21" s="124">
        <v>1.7004578155657292E-2</v>
      </c>
      <c r="H21" s="124">
        <v>0.18750689498780354</v>
      </c>
      <c r="I21" s="124">
        <v>0.18424548190935791</v>
      </c>
      <c r="J21" s="124">
        <v>0.17817010558946042</v>
      </c>
      <c r="K21" s="124">
        <v>0.22263929618768327</v>
      </c>
      <c r="L21" s="124">
        <v>0.18896601118565876</v>
      </c>
    </row>
    <row r="22" spans="2:13">
      <c r="B22" s="84" t="s">
        <v>99</v>
      </c>
      <c r="C22" s="124">
        <v>0.10424093516124899</v>
      </c>
      <c r="D22" s="124">
        <v>0.12448996712909648</v>
      </c>
      <c r="E22" s="124">
        <v>0.1155002211211969</v>
      </c>
      <c r="F22" s="124">
        <v>0.11713217381451475</v>
      </c>
      <c r="G22" s="124">
        <v>8.2643051944336719E-3</v>
      </c>
      <c r="H22" s="124">
        <v>0.10001046066137531</v>
      </c>
      <c r="I22" s="124">
        <v>9.5854889429904652E-2</v>
      </c>
      <c r="J22" s="124">
        <v>8.4130959323933358E-2</v>
      </c>
      <c r="K22" s="124">
        <v>0.1147029414673274</v>
      </c>
      <c r="L22" s="124">
        <v>9.574763312662106E-2</v>
      </c>
    </row>
    <row r="23" spans="2:13">
      <c r="B23" s="122" t="s">
        <v>100</v>
      </c>
      <c r="C23" s="125">
        <v>0.18677163653059295</v>
      </c>
      <c r="D23" s="125">
        <v>0.23401479527468746</v>
      </c>
      <c r="E23" s="125">
        <v>0.21657062543921293</v>
      </c>
      <c r="F23" s="125">
        <v>0.23488312647334489</v>
      </c>
      <c r="G23" s="125">
        <v>2.1609042553191491E-2</v>
      </c>
      <c r="H23" s="125">
        <v>0.25600816709064134</v>
      </c>
      <c r="I23" s="125">
        <v>0.25422474819660001</v>
      </c>
      <c r="J23" s="125">
        <v>0.23252947311861943</v>
      </c>
      <c r="K23" s="125">
        <v>0.28204747173175904</v>
      </c>
      <c r="L23" s="125">
        <v>0.23359460444768501</v>
      </c>
    </row>
    <row r="27" spans="2:13">
      <c r="B27" s="120" t="s">
        <v>85</v>
      </c>
      <c r="C27" s="120">
        <v>2013</v>
      </c>
      <c r="D27" s="120">
        <v>2014</v>
      </c>
      <c r="E27" s="120">
        <f>D27+1</f>
        <v>2015</v>
      </c>
      <c r="F27" s="120">
        <f t="shared" ref="F27:L27" si="3">E27+1</f>
        <v>2016</v>
      </c>
      <c r="G27" s="120">
        <f t="shared" si="3"/>
        <v>2017</v>
      </c>
      <c r="H27" s="120">
        <f t="shared" si="3"/>
        <v>2018</v>
      </c>
      <c r="I27" s="120">
        <f t="shared" si="3"/>
        <v>2019</v>
      </c>
      <c r="J27" s="120">
        <f t="shared" si="3"/>
        <v>2020</v>
      </c>
      <c r="K27" s="120">
        <f t="shared" si="3"/>
        <v>2021</v>
      </c>
      <c r="L27" s="120">
        <f t="shared" si="3"/>
        <v>2022</v>
      </c>
    </row>
    <row r="28" spans="2:13">
      <c r="B28" s="84" t="s">
        <v>94</v>
      </c>
      <c r="C28" s="121">
        <v>2.8359989845138358</v>
      </c>
      <c r="D28" s="121">
        <v>2.7793255131964809</v>
      </c>
      <c r="E28" s="121">
        <v>2.6742828759468522</v>
      </c>
      <c r="F28" s="121">
        <v>2.6626964636542239</v>
      </c>
      <c r="G28" s="121">
        <v>2.8926411865373645</v>
      </c>
      <c r="H28" s="121">
        <v>3.1504826142574718</v>
      </c>
      <c r="I28" s="121">
        <v>3.0549889135254991</v>
      </c>
      <c r="J28" s="121">
        <v>3.0422731164383561</v>
      </c>
      <c r="K28" s="121">
        <v>2.874265909309714</v>
      </c>
      <c r="L28" s="121">
        <v>2.490507089641913</v>
      </c>
    </row>
    <row r="29" spans="2:13">
      <c r="B29" s="84" t="s">
        <v>95</v>
      </c>
      <c r="C29" s="121">
        <v>128.70244382776835</v>
      </c>
      <c r="D29" s="121">
        <v>131.32682669480349</v>
      </c>
      <c r="E29" s="121">
        <v>136.48518759286776</v>
      </c>
      <c r="F29" s="121">
        <v>137.07908692644685</v>
      </c>
      <c r="G29" s="121">
        <v>126.18225920959217</v>
      </c>
      <c r="H29" s="121">
        <v>115.85526558635709</v>
      </c>
      <c r="I29" s="121">
        <v>119.47670198867759</v>
      </c>
      <c r="J29" s="121">
        <v>119.97607907974813</v>
      </c>
      <c r="K29" s="121">
        <v>126.98894657511305</v>
      </c>
      <c r="L29" s="121">
        <v>146.55649908327703</v>
      </c>
    </row>
    <row r="30" spans="2:13">
      <c r="B30" s="84" t="s">
        <v>96</v>
      </c>
      <c r="C30" s="121">
        <v>6.0882779817297017</v>
      </c>
      <c r="D30" s="121">
        <v>6.7665908056440598</v>
      </c>
      <c r="E30" s="121">
        <v>6.5282280603689209</v>
      </c>
      <c r="F30" s="121">
        <v>6.1449696555261131</v>
      </c>
      <c r="G30" s="121">
        <v>5.6671608598962191</v>
      </c>
      <c r="H30" s="121">
        <v>5.7867073343736699</v>
      </c>
      <c r="I30" s="121">
        <v>5.666666666666667</v>
      </c>
      <c r="J30" s="121">
        <v>6.0830878020035355</v>
      </c>
      <c r="K30" s="121">
        <v>6.1359026369168355</v>
      </c>
      <c r="L30" s="121">
        <v>5.8751856435643566</v>
      </c>
    </row>
    <row r="31" spans="2:13">
      <c r="B31" s="84" t="s">
        <v>97</v>
      </c>
      <c r="C31" s="121">
        <v>59.951270473412613</v>
      </c>
      <c r="D31" s="121">
        <v>53.94149143695094</v>
      </c>
      <c r="E31" s="121">
        <v>55.911036903844511</v>
      </c>
      <c r="F31" s="121">
        <v>59.398177771595499</v>
      </c>
      <c r="G31" s="121">
        <v>64.406147809025512</v>
      </c>
      <c r="H31" s="121">
        <v>63.075593581838909</v>
      </c>
      <c r="I31" s="121">
        <v>64.411764705882348</v>
      </c>
      <c r="J31" s="121">
        <v>60.002421776615328</v>
      </c>
      <c r="K31" s="121">
        <v>59.485950413223144</v>
      </c>
      <c r="L31" s="121">
        <v>62.125696470513887</v>
      </c>
    </row>
    <row r="32" spans="2:13">
      <c r="B32" s="122" t="s">
        <v>101</v>
      </c>
      <c r="C32" s="123">
        <v>4.2676241771394379</v>
      </c>
      <c r="D32" s="123">
        <v>4.6093885650502298</v>
      </c>
      <c r="E32" s="123">
        <v>4.4057843445457401</v>
      </c>
      <c r="F32" s="123">
        <v>4.5179738562091503</v>
      </c>
      <c r="G32" s="123">
        <v>4.4957365480740963</v>
      </c>
      <c r="H32" s="123">
        <v>4.7890226005283241</v>
      </c>
      <c r="I32" s="123">
        <v>4.6471287801563035</v>
      </c>
      <c r="J32" s="123">
        <v>4.4007247149099431</v>
      </c>
      <c r="K32" s="123">
        <v>4.9454171500896527</v>
      </c>
      <c r="L32" s="123">
        <v>4.7943745897086298</v>
      </c>
      <c r="M32" s="121">
        <f>AVERAGE(C32:L32)</f>
        <v>4.5873175326411504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5E09-084D-7343-9AC7-372E3D0C86EE}">
  <dimension ref="A2:N137"/>
  <sheetViews>
    <sheetView topLeftCell="A117" workbookViewId="0">
      <pane xSplit="1" topLeftCell="B1" activePane="topRight" state="frozen"/>
      <selection pane="topRight" activeCell="O120" sqref="O120"/>
    </sheetView>
  </sheetViews>
  <sheetFormatPr baseColWidth="10" defaultColWidth="8.83203125" defaultRowHeight="13"/>
  <cols>
    <col min="1" max="1" width="31.1640625" style="17" customWidth="1"/>
    <col min="2" max="13" width="15.83203125" style="17" customWidth="1"/>
    <col min="14" max="14" width="13.1640625" style="17" customWidth="1"/>
    <col min="15" max="16384" width="8.83203125" style="17"/>
  </cols>
  <sheetData>
    <row r="2" spans="1:14">
      <c r="B2" s="114">
        <v>2021</v>
      </c>
      <c r="C2" s="114">
        <v>2022</v>
      </c>
      <c r="D2" s="114">
        <f>C2+1</f>
        <v>2023</v>
      </c>
      <c r="E2" s="114">
        <f t="shared" ref="E2:L2" si="0">D2+1</f>
        <v>2024</v>
      </c>
      <c r="F2" s="114">
        <f t="shared" si="0"/>
        <v>2025</v>
      </c>
      <c r="G2" s="114">
        <f t="shared" si="0"/>
        <v>2026</v>
      </c>
      <c r="H2" s="114">
        <f t="shared" si="0"/>
        <v>2027</v>
      </c>
      <c r="I2" s="114">
        <f t="shared" si="0"/>
        <v>2028</v>
      </c>
      <c r="J2" s="114">
        <f t="shared" si="0"/>
        <v>2029</v>
      </c>
      <c r="K2" s="114">
        <f t="shared" si="0"/>
        <v>2030</v>
      </c>
      <c r="L2" s="114">
        <f t="shared" si="0"/>
        <v>2031</v>
      </c>
      <c r="M2" s="114">
        <f>L2+1</f>
        <v>2032</v>
      </c>
    </row>
    <row r="3" spans="1:14">
      <c r="A3" s="135" t="s">
        <v>250</v>
      </c>
    </row>
    <row r="4" spans="1:14">
      <c r="A4" s="136" t="s">
        <v>251</v>
      </c>
      <c r="D4" s="182">
        <v>4.2999999999999997E-2</v>
      </c>
      <c r="E4" s="182">
        <v>4.2999999999999997E-2</v>
      </c>
      <c r="F4" s="182">
        <v>4.2999999999999997E-2</v>
      </c>
      <c r="G4" s="182">
        <v>4.2999999999999997E-2</v>
      </c>
      <c r="H4" s="182">
        <v>4.2999999999999997E-2</v>
      </c>
      <c r="I4" s="182">
        <v>4.2999999999999997E-2</v>
      </c>
      <c r="J4" s="182">
        <v>4.2999999999999997E-2</v>
      </c>
      <c r="K4" s="182">
        <v>4.2999999999999997E-2</v>
      </c>
      <c r="L4" s="182">
        <v>4.2999999999999997E-2</v>
      </c>
      <c r="M4" s="182">
        <v>4.2999999999999997E-2</v>
      </c>
    </row>
    <row r="5" spans="1:14">
      <c r="A5" s="136" t="s">
        <v>252</v>
      </c>
      <c r="D5" s="144">
        <v>0.05</v>
      </c>
      <c r="E5" s="144">
        <v>0.05</v>
      </c>
      <c r="F5" s="144">
        <v>0.05</v>
      </c>
      <c r="G5" s="144">
        <v>0.05</v>
      </c>
      <c r="H5" s="144">
        <v>0.05</v>
      </c>
      <c r="I5" s="144">
        <v>0.05</v>
      </c>
      <c r="J5" s="144">
        <v>0.05</v>
      </c>
      <c r="K5" s="144">
        <v>0.05</v>
      </c>
      <c r="L5" s="144">
        <v>0.05</v>
      </c>
      <c r="M5" s="144">
        <v>0.05</v>
      </c>
    </row>
    <row r="6" spans="1:14">
      <c r="A6" s="136" t="s">
        <v>253</v>
      </c>
      <c r="C6" s="141"/>
      <c r="D6" s="139">
        <v>4.4499999999999998E-2</v>
      </c>
      <c r="E6" s="139">
        <v>4.4499999999999998E-2</v>
      </c>
      <c r="F6" s="139">
        <v>4.4499999999999998E-2</v>
      </c>
      <c r="G6" s="139">
        <v>4.4499999999999998E-2</v>
      </c>
      <c r="H6" s="139">
        <v>4.4499999999999998E-2</v>
      </c>
      <c r="I6" s="139">
        <v>4.4499999999999998E-2</v>
      </c>
      <c r="J6" s="139">
        <v>4.4499999999999998E-2</v>
      </c>
      <c r="K6" s="139">
        <v>4.4499999999999998E-2</v>
      </c>
      <c r="L6" s="139">
        <v>4.4499999999999998E-2</v>
      </c>
      <c r="M6" s="139">
        <v>4.4499999999999998E-2</v>
      </c>
    </row>
    <row r="7" spans="1:14">
      <c r="A7" s="140" t="s">
        <v>254</v>
      </c>
      <c r="B7" s="141">
        <v>0.13551051051051052</v>
      </c>
      <c r="C7" s="141">
        <v>1.2455345241268996E-2</v>
      </c>
      <c r="D7" s="142">
        <v>6.5000000000000002E-2</v>
      </c>
      <c r="E7" s="141">
        <v>6.5000000000000002E-2</v>
      </c>
      <c r="F7" s="141">
        <v>0.05</v>
      </c>
      <c r="G7" s="141">
        <v>0.05</v>
      </c>
      <c r="H7" s="141">
        <v>0.05</v>
      </c>
      <c r="I7" s="141">
        <v>0.05</v>
      </c>
      <c r="J7" s="141">
        <v>0.05</v>
      </c>
      <c r="K7" s="141">
        <v>0.05</v>
      </c>
      <c r="L7" s="141">
        <v>0.05</v>
      </c>
      <c r="M7" s="141">
        <v>0.05</v>
      </c>
    </row>
    <row r="8" spans="1:14">
      <c r="A8" s="143" t="s">
        <v>255</v>
      </c>
      <c r="D8" s="190">
        <f>(D5*D29)+D4</f>
        <v>7.1499999999999994E-2</v>
      </c>
      <c r="E8" s="190">
        <f>(E5*E29)+E4</f>
        <v>7.1499999999999994E-2</v>
      </c>
      <c r="F8" s="190">
        <v>7.2999999999999995E-2</v>
      </c>
      <c r="G8" s="190">
        <v>7.2999999999999995E-2</v>
      </c>
      <c r="H8" s="190">
        <v>7.2999999999999995E-2</v>
      </c>
      <c r="I8" s="190">
        <v>7.2999999999999995E-2</v>
      </c>
      <c r="J8" s="190">
        <v>7.2999999999999995E-2</v>
      </c>
      <c r="K8" s="190">
        <v>7.2999999999999995E-2</v>
      </c>
      <c r="L8" s="190">
        <v>7.2999999999999995E-2</v>
      </c>
      <c r="M8" s="190">
        <v>7.2999999999999995E-2</v>
      </c>
    </row>
    <row r="9" spans="1:14" s="188" customFormat="1">
      <c r="A9" s="189" t="s">
        <v>256</v>
      </c>
      <c r="D9" s="191">
        <f t="shared" ref="D9:M9" si="1">D76/(D76+$D$32*1000)</f>
        <v>0.12793807767889184</v>
      </c>
      <c r="E9" s="191">
        <f t="shared" si="1"/>
        <v>0.12793807767889184</v>
      </c>
      <c r="F9" s="191">
        <f t="shared" si="1"/>
        <v>0.12793807767889184</v>
      </c>
      <c r="G9" s="191">
        <f t="shared" si="1"/>
        <v>0.12793807767889184</v>
      </c>
      <c r="H9" s="191">
        <f t="shared" si="1"/>
        <v>0.12793807767889184</v>
      </c>
      <c r="I9" s="191">
        <f t="shared" si="1"/>
        <v>0.12793807767889184</v>
      </c>
      <c r="J9" s="191">
        <f t="shared" si="1"/>
        <v>0.12793807767889184</v>
      </c>
      <c r="K9" s="191">
        <f t="shared" si="1"/>
        <v>0.12793807767889184</v>
      </c>
      <c r="L9" s="191">
        <f t="shared" si="1"/>
        <v>0.12793807767889184</v>
      </c>
      <c r="M9" s="191">
        <f t="shared" si="1"/>
        <v>0.12793807767889184</v>
      </c>
    </row>
    <row r="10" spans="1:14" s="114" customFormat="1">
      <c r="A10" s="145" t="s">
        <v>257</v>
      </c>
      <c r="B10" s="146"/>
      <c r="C10" s="146"/>
      <c r="D10" s="147">
        <f t="shared" ref="D10:M10" si="2">(1-D9)*D8+D9*D6*(1-D23)</f>
        <v>6.7305550123297517E-2</v>
      </c>
      <c r="E10" s="147">
        <f t="shared" si="2"/>
        <v>6.7305550123297517E-2</v>
      </c>
      <c r="F10" s="147">
        <f t="shared" si="2"/>
        <v>6.861364300677919E-2</v>
      </c>
      <c r="G10" s="147">
        <f t="shared" si="2"/>
        <v>6.861364300677919E-2</v>
      </c>
      <c r="H10" s="147">
        <f t="shared" si="2"/>
        <v>6.861364300677919E-2</v>
      </c>
      <c r="I10" s="147">
        <f t="shared" si="2"/>
        <v>6.861364300677919E-2</v>
      </c>
      <c r="J10" s="147">
        <f t="shared" si="2"/>
        <v>6.861364300677919E-2</v>
      </c>
      <c r="K10" s="147">
        <f t="shared" si="2"/>
        <v>6.861364300677919E-2</v>
      </c>
      <c r="L10" s="147">
        <f t="shared" si="2"/>
        <v>6.861364300677919E-2</v>
      </c>
      <c r="M10" s="147">
        <f t="shared" si="2"/>
        <v>6.861364300677919E-2</v>
      </c>
      <c r="N10" s="183">
        <f>AVERAGE(D10:M10)</f>
        <v>6.8352024430082856E-2</v>
      </c>
    </row>
    <row r="11" spans="1:14">
      <c r="A11" s="136" t="s">
        <v>258</v>
      </c>
      <c r="D11" s="141">
        <v>3.9E-2</v>
      </c>
    </row>
    <row r="12" spans="1:14">
      <c r="A12" s="148" t="s">
        <v>259</v>
      </c>
      <c r="D12" s="141">
        <f>M10</f>
        <v>6.861364300677919E-2</v>
      </c>
    </row>
    <row r="13" spans="1:14">
      <c r="F13" s="141">
        <f>12.39%-D4</f>
        <v>8.0900000000000014E-2</v>
      </c>
    </row>
    <row r="14" spans="1:14">
      <c r="A14" s="149" t="s">
        <v>260</v>
      </c>
    </row>
    <row r="15" spans="1:14">
      <c r="A15" s="150" t="s">
        <v>261</v>
      </c>
      <c r="B15" s="137">
        <v>1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1</v>
      </c>
      <c r="I15" s="137">
        <v>1</v>
      </c>
      <c r="J15" s="137">
        <v>1</v>
      </c>
      <c r="K15" s="137">
        <v>1</v>
      </c>
      <c r="L15" s="137">
        <v>1</v>
      </c>
      <c r="M15" s="137">
        <v>1</v>
      </c>
    </row>
    <row r="16" spans="1:14">
      <c r="A16" s="150" t="s">
        <v>262</v>
      </c>
      <c r="B16" s="137">
        <v>0</v>
      </c>
      <c r="C16" s="137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</row>
    <row r="18" spans="1:13">
      <c r="A18" s="149" t="s">
        <v>263</v>
      </c>
      <c r="B18" s="114">
        <v>2021</v>
      </c>
      <c r="C18" s="114">
        <v>2022</v>
      </c>
      <c r="D18" s="114">
        <f>C18+1</f>
        <v>2023</v>
      </c>
      <c r="E18" s="114">
        <f t="shared" ref="E18:L18" si="3">D18+1</f>
        <v>2024</v>
      </c>
      <c r="F18" s="114">
        <f t="shared" si="3"/>
        <v>2025</v>
      </c>
      <c r="G18" s="114">
        <f t="shared" si="3"/>
        <v>2026</v>
      </c>
      <c r="H18" s="114">
        <f t="shared" si="3"/>
        <v>2027</v>
      </c>
      <c r="I18" s="114">
        <f t="shared" si="3"/>
        <v>2028</v>
      </c>
      <c r="J18" s="114">
        <f t="shared" si="3"/>
        <v>2029</v>
      </c>
      <c r="K18" s="114">
        <f t="shared" si="3"/>
        <v>2030</v>
      </c>
      <c r="L18" s="114">
        <f t="shared" si="3"/>
        <v>2031</v>
      </c>
      <c r="M18" s="114">
        <f>L18+1</f>
        <v>2032</v>
      </c>
    </row>
    <row r="19" spans="1:13">
      <c r="A19" s="150" t="s">
        <v>264</v>
      </c>
      <c r="B19" s="138">
        <v>0.31836843508397761</v>
      </c>
      <c r="C19" s="138">
        <v>0.32744910103957109</v>
      </c>
      <c r="D19" s="138">
        <v>0.33</v>
      </c>
      <c r="E19" s="138">
        <v>0.33</v>
      </c>
      <c r="F19" s="138">
        <v>0.32</v>
      </c>
      <c r="G19" s="138">
        <v>0.32</v>
      </c>
      <c r="H19" s="138">
        <v>0.32</v>
      </c>
      <c r="I19" s="138">
        <v>0.32</v>
      </c>
      <c r="J19" s="138">
        <v>0.31</v>
      </c>
      <c r="K19" s="138">
        <v>0.31</v>
      </c>
      <c r="L19" s="138">
        <v>0.31</v>
      </c>
      <c r="M19" s="138">
        <v>0.31</v>
      </c>
    </row>
    <row r="20" spans="1:13">
      <c r="A20" s="150" t="s">
        <v>265</v>
      </c>
      <c r="B20" s="138">
        <v>0.16650493201812849</v>
      </c>
      <c r="C20" s="138">
        <v>0.16205512781353024</v>
      </c>
      <c r="D20" s="138">
        <v>0.16999999999999998</v>
      </c>
      <c r="E20" s="138">
        <v>0.18</v>
      </c>
      <c r="F20" s="138">
        <v>0.18</v>
      </c>
      <c r="G20" s="138">
        <v>0.18</v>
      </c>
      <c r="H20" s="138">
        <v>0.19</v>
      </c>
      <c r="I20" s="138">
        <v>0.19</v>
      </c>
      <c r="J20" s="138">
        <v>0.19</v>
      </c>
      <c r="K20" s="138">
        <v>0.19999999999999998</v>
      </c>
      <c r="L20" s="138">
        <v>0.19999999999999998</v>
      </c>
      <c r="M20" s="138">
        <v>0.19999999999999998</v>
      </c>
    </row>
    <row r="21" spans="1:13">
      <c r="A21" s="150" t="s">
        <v>266</v>
      </c>
      <c r="B21" s="138">
        <v>0.26295921087709945</v>
      </c>
      <c r="C21" s="138">
        <v>0.26084071495528899</v>
      </c>
      <c r="D21" s="138">
        <v>0.26</v>
      </c>
      <c r="E21" s="138">
        <v>0.25</v>
      </c>
      <c r="F21" s="138">
        <v>0.25</v>
      </c>
      <c r="G21" s="138">
        <v>0.25</v>
      </c>
      <c r="H21" s="138">
        <v>0.24</v>
      </c>
      <c r="I21" s="138">
        <v>0.24</v>
      </c>
      <c r="J21" s="138">
        <v>0.24</v>
      </c>
      <c r="K21" s="138">
        <v>0.23</v>
      </c>
      <c r="L21" s="138">
        <v>0.23</v>
      </c>
      <c r="M21" s="138">
        <v>0.23</v>
      </c>
    </row>
    <row r="22" spans="1:13">
      <c r="A22" s="150" t="s">
        <v>267</v>
      </c>
      <c r="B22" s="138">
        <v>1.4241070492250258E-2</v>
      </c>
      <c r="C22" s="138">
        <v>1.4882342192353765E-2</v>
      </c>
      <c r="D22" s="138">
        <v>0.05</v>
      </c>
      <c r="E22" s="138">
        <v>0.01</v>
      </c>
      <c r="F22" s="138">
        <v>0.01</v>
      </c>
      <c r="G22" s="138">
        <v>0.05</v>
      </c>
      <c r="H22" s="138">
        <v>0.01</v>
      </c>
      <c r="I22" s="138">
        <v>0.01</v>
      </c>
      <c r="J22" s="138">
        <v>0.05</v>
      </c>
      <c r="K22" s="138">
        <v>0.01</v>
      </c>
      <c r="L22" s="138">
        <v>0.01</v>
      </c>
      <c r="M22" s="138">
        <v>0.05</v>
      </c>
    </row>
    <row r="23" spans="1:13">
      <c r="A23" s="150" t="s">
        <v>268</v>
      </c>
      <c r="B23" s="139">
        <f>B52/B51</f>
        <v>8.3333333333333329E-2</v>
      </c>
      <c r="C23" s="139">
        <f>C52/C51</f>
        <v>0.17417721518987342</v>
      </c>
      <c r="D23" s="139">
        <v>0.13</v>
      </c>
      <c r="E23" s="139">
        <v>0.13</v>
      </c>
      <c r="F23" s="139">
        <v>0.13</v>
      </c>
      <c r="G23" s="139">
        <v>0.13</v>
      </c>
      <c r="H23" s="139">
        <v>0.13</v>
      </c>
      <c r="I23" s="139">
        <v>0.13</v>
      </c>
      <c r="J23" s="139">
        <v>0.13</v>
      </c>
      <c r="K23" s="139">
        <v>0.13</v>
      </c>
      <c r="L23" s="139">
        <v>0.13</v>
      </c>
      <c r="M23" s="139">
        <v>0.13</v>
      </c>
    </row>
    <row r="24" spans="1:13">
      <c r="A24" s="150" t="s">
        <v>269</v>
      </c>
      <c r="B24" s="138">
        <v>0.15448680351906158</v>
      </c>
      <c r="C24" s="138">
        <v>0.14879453988182384</v>
      </c>
      <c r="D24" s="138">
        <v>0.17</v>
      </c>
      <c r="E24" s="138">
        <v>0.19</v>
      </c>
      <c r="F24" s="138">
        <v>0.2</v>
      </c>
      <c r="G24" s="138">
        <v>0.2</v>
      </c>
      <c r="H24" s="138">
        <v>0.2</v>
      </c>
      <c r="I24" s="138">
        <v>0.2</v>
      </c>
      <c r="J24" s="138">
        <v>0.2</v>
      </c>
      <c r="K24" s="138">
        <v>0.2</v>
      </c>
      <c r="L24" s="138">
        <v>0.2</v>
      </c>
      <c r="M24" s="138">
        <v>0.2</v>
      </c>
    </row>
    <row r="25" spans="1:13">
      <c r="A25" s="150" t="s">
        <v>270</v>
      </c>
      <c r="B25" s="138">
        <v>0.16297520661157025</v>
      </c>
      <c r="C25" s="138">
        <v>0.17020738759044901</v>
      </c>
      <c r="D25" s="138">
        <v>0.16512590447750758</v>
      </c>
      <c r="E25" s="138">
        <v>0.17</v>
      </c>
      <c r="F25" s="138">
        <v>0.17</v>
      </c>
      <c r="G25" s="138">
        <v>0.17</v>
      </c>
      <c r="H25" s="138">
        <v>0.17</v>
      </c>
      <c r="I25" s="138">
        <v>0.17</v>
      </c>
      <c r="J25" s="138">
        <v>0.17</v>
      </c>
      <c r="K25" s="138">
        <v>0.17</v>
      </c>
      <c r="L25" s="138">
        <v>0.17</v>
      </c>
      <c r="M25" s="138">
        <v>0.17</v>
      </c>
    </row>
    <row r="26" spans="1:13">
      <c r="A26" s="150" t="s">
        <v>271</v>
      </c>
      <c r="B26" s="138">
        <v>1.0885310583844308</v>
      </c>
      <c r="C26" s="138">
        <v>1.182614832057129</v>
      </c>
      <c r="D26" s="138">
        <v>1.1599999999999999</v>
      </c>
      <c r="E26" s="138">
        <v>1.1599999999999999</v>
      </c>
      <c r="F26" s="138">
        <v>1.1599999999999999</v>
      </c>
      <c r="G26" s="138">
        <v>1.1599999999999999</v>
      </c>
      <c r="H26" s="138">
        <v>1.1599999999999999</v>
      </c>
      <c r="I26" s="138">
        <v>1.1599999999999999</v>
      </c>
      <c r="J26" s="138">
        <v>1.1599999999999999</v>
      </c>
      <c r="K26" s="138">
        <v>1.1599999999999999</v>
      </c>
      <c r="L26" s="138">
        <v>1.1599999999999999</v>
      </c>
      <c r="M26" s="138">
        <v>1.1599999999999999</v>
      </c>
    </row>
    <row r="27" spans="1:13">
      <c r="A27" s="150" t="s">
        <v>272</v>
      </c>
      <c r="B27" s="138">
        <v>0.50844041588909628</v>
      </c>
      <c r="C27" s="138">
        <v>0.51876388991289513</v>
      </c>
      <c r="D27" s="138">
        <v>0.52400658125114252</v>
      </c>
      <c r="E27" s="138">
        <v>0.52400658125114252</v>
      </c>
      <c r="F27" s="138">
        <v>0.52400658125114252</v>
      </c>
      <c r="G27" s="138">
        <v>0.52400658125114252</v>
      </c>
      <c r="H27" s="138">
        <v>0.52400658125114252</v>
      </c>
      <c r="I27" s="138">
        <v>0.52400658125114252</v>
      </c>
      <c r="J27" s="138">
        <v>0.52400658125114252</v>
      </c>
      <c r="K27" s="138">
        <v>0.52400658125114252</v>
      </c>
      <c r="L27" s="138">
        <v>0.52400658125114252</v>
      </c>
      <c r="M27" s="138">
        <v>0.52400658125114252</v>
      </c>
    </row>
    <row r="28" spans="1:13">
      <c r="A28" s="150" t="s">
        <v>273</v>
      </c>
      <c r="B28" s="138">
        <v>0.48228205811783526</v>
      </c>
      <c r="C28" s="138">
        <v>0.58774211895558393</v>
      </c>
      <c r="D28" s="138">
        <v>0.59</v>
      </c>
      <c r="E28" s="138">
        <v>0.59</v>
      </c>
      <c r="F28" s="138">
        <v>0.57999999999999996</v>
      </c>
      <c r="G28" s="138">
        <v>0.57999999999999996</v>
      </c>
      <c r="H28" s="138">
        <v>0.57999999999999996</v>
      </c>
      <c r="I28" s="138">
        <v>0.56999999999999995</v>
      </c>
      <c r="J28" s="138">
        <v>0.56999999999999995</v>
      </c>
      <c r="K28" s="138">
        <v>0.56999999999999995</v>
      </c>
      <c r="L28" s="138">
        <v>0.56999999999999995</v>
      </c>
      <c r="M28" s="138">
        <v>0.56999999999999995</v>
      </c>
    </row>
    <row r="29" spans="1:13" s="114" customFormat="1">
      <c r="A29" s="136" t="s">
        <v>274</v>
      </c>
      <c r="B29" s="114">
        <v>0.6</v>
      </c>
      <c r="C29" s="114">
        <v>0.6</v>
      </c>
      <c r="D29" s="114">
        <v>0.56999999999999995</v>
      </c>
      <c r="E29" s="114">
        <v>0.56999999999999995</v>
      </c>
      <c r="F29" s="114">
        <v>0.6</v>
      </c>
      <c r="G29" s="114">
        <v>0.6</v>
      </c>
      <c r="H29" s="114">
        <v>0.6</v>
      </c>
      <c r="I29" s="114">
        <v>0.6</v>
      </c>
      <c r="J29" s="114">
        <v>0.6</v>
      </c>
      <c r="K29" s="114">
        <v>0.6</v>
      </c>
      <c r="L29" s="114">
        <v>0.6</v>
      </c>
      <c r="M29" s="114">
        <v>0.6</v>
      </c>
    </row>
    <row r="30" spans="1:13" s="114" customFormat="1">
      <c r="A30" s="136" t="s">
        <v>275</v>
      </c>
      <c r="B30" s="187"/>
      <c r="D30" s="184">
        <v>2.4</v>
      </c>
    </row>
    <row r="31" spans="1:13">
      <c r="A31" s="136"/>
      <c r="D31" s="151" t="s">
        <v>343</v>
      </c>
    </row>
    <row r="32" spans="1:13">
      <c r="A32" s="152" t="s">
        <v>172</v>
      </c>
      <c r="D32" s="153">
        <f>D30*'[1]JNJ Stock &amp; BETA'!B2519</f>
        <v>373.34135759999998</v>
      </c>
    </row>
    <row r="33" spans="1:13">
      <c r="D33" s="115" t="s">
        <v>343</v>
      </c>
    </row>
    <row r="34" spans="1:13">
      <c r="A34" s="17" t="s">
        <v>344</v>
      </c>
    </row>
    <row r="35" spans="1:13">
      <c r="A35" s="114" t="s">
        <v>117</v>
      </c>
      <c r="B35" s="114">
        <v>2021</v>
      </c>
      <c r="C35" s="114">
        <v>2022</v>
      </c>
      <c r="D35" s="114">
        <v>2023</v>
      </c>
      <c r="E35" s="114">
        <v>2024</v>
      </c>
      <c r="F35" s="114">
        <v>2025</v>
      </c>
      <c r="G35" s="114">
        <v>2026</v>
      </c>
      <c r="H35" s="114">
        <v>2027</v>
      </c>
      <c r="I35" s="114">
        <v>2028</v>
      </c>
      <c r="J35" s="114">
        <v>2029</v>
      </c>
      <c r="K35" s="114">
        <v>2030</v>
      </c>
      <c r="L35" s="114">
        <v>2031</v>
      </c>
      <c r="M35" s="114">
        <v>2032</v>
      </c>
    </row>
    <row r="36" spans="1:13">
      <c r="A36" s="114" t="s">
        <v>13</v>
      </c>
      <c r="B36" s="154" t="s">
        <v>14</v>
      </c>
      <c r="C36" s="154" t="s">
        <v>14</v>
      </c>
      <c r="D36" s="154" t="s">
        <v>14</v>
      </c>
      <c r="E36" s="154" t="s">
        <v>14</v>
      </c>
      <c r="F36" s="154" t="s">
        <v>14</v>
      </c>
      <c r="G36" s="154" t="s">
        <v>14</v>
      </c>
      <c r="H36" s="154" t="s">
        <v>14</v>
      </c>
      <c r="I36" s="154" t="s">
        <v>14</v>
      </c>
      <c r="J36" s="154" t="s">
        <v>14</v>
      </c>
      <c r="K36" s="154" t="s">
        <v>14</v>
      </c>
      <c r="L36" s="154" t="s">
        <v>14</v>
      </c>
      <c r="M36" s="154" t="s">
        <v>14</v>
      </c>
    </row>
    <row r="37" spans="1:1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</row>
    <row r="38" spans="1:13">
      <c r="A38" s="114" t="s">
        <v>15</v>
      </c>
      <c r="B38" s="117">
        <f>'Projected Income Statement'!K20/1000</f>
        <v>93775</v>
      </c>
      <c r="C38" s="117">
        <f>'Projected Income Statement'!L20/1000</f>
        <v>94943</v>
      </c>
      <c r="D38" s="117">
        <f>'Projected Income Statement'!M20/1000</f>
        <v>101114.295</v>
      </c>
      <c r="E38" s="117">
        <f>'Projected Income Statement'!N20/1000</f>
        <v>107686.724175</v>
      </c>
      <c r="F38" s="117">
        <f>'Projected Income Statement'!O20/1000</f>
        <v>113071.06038375001</v>
      </c>
      <c r="G38" s="117">
        <f>'Projected Income Statement'!P20/1000</f>
        <v>118724.61340293751</v>
      </c>
      <c r="H38" s="117">
        <f>'Projected Income Statement'!Q20/1000</f>
        <v>124660.8440730844</v>
      </c>
      <c r="I38" s="117">
        <f>'Projected Income Statement'!R20/1000</f>
        <v>130893.88627673863</v>
      </c>
      <c r="J38" s="117">
        <f>'Projected Income Statement'!S20/1000</f>
        <v>137438.58059057558</v>
      </c>
      <c r="K38" s="117">
        <f>'Projected Income Statement'!T20/1000</f>
        <v>144310.50962010436</v>
      </c>
      <c r="L38" s="117">
        <f>'Projected Income Statement'!U20/1000</f>
        <v>151526.03510110959</v>
      </c>
      <c r="M38" s="117">
        <f>'Projected Income Statement'!V20/1000</f>
        <v>159102.33685616509</v>
      </c>
    </row>
    <row r="39" spans="1:13">
      <c r="A39" s="155" t="s">
        <v>16</v>
      </c>
      <c r="B39" s="156">
        <v>93775</v>
      </c>
      <c r="C39" s="156">
        <v>94943</v>
      </c>
      <c r="D39" s="156">
        <v>101114.295</v>
      </c>
      <c r="E39" s="156">
        <v>107686.724175</v>
      </c>
      <c r="F39" s="156">
        <v>113071.06038374999</v>
      </c>
      <c r="G39" s="156">
        <v>118724.6134029375</v>
      </c>
      <c r="H39" s="156">
        <v>124660.84407308437</v>
      </c>
      <c r="I39" s="156">
        <v>130893.8862767386</v>
      </c>
      <c r="J39" s="156">
        <v>137438.58059057553</v>
      </c>
      <c r="K39" s="156">
        <v>144310.50962010431</v>
      </c>
      <c r="L39" s="156">
        <v>151526.03510110953</v>
      </c>
      <c r="M39" s="156">
        <v>159102.33685616503</v>
      </c>
    </row>
    <row r="40" spans="1:13">
      <c r="A40" s="17" t="s">
        <v>345</v>
      </c>
      <c r="B40" s="117">
        <f>B38*B19</f>
        <v>29855</v>
      </c>
      <c r="C40" s="117">
        <f t="shared" ref="C40:M40" si="4">C38*C19</f>
        <v>31088.999999999996</v>
      </c>
      <c r="D40" s="117">
        <f t="shared" si="4"/>
        <v>33367.717349999999</v>
      </c>
      <c r="E40" s="117">
        <f>E38*E19</f>
        <v>35536.618977749997</v>
      </c>
      <c r="F40" s="117">
        <f t="shared" si="4"/>
        <v>36182.739322800007</v>
      </c>
      <c r="G40" s="117">
        <f t="shared" si="4"/>
        <v>37991.876288940002</v>
      </c>
      <c r="H40" s="117">
        <f t="shared" si="4"/>
        <v>39891.470103387008</v>
      </c>
      <c r="I40" s="117">
        <f t="shared" si="4"/>
        <v>41886.043608556363</v>
      </c>
      <c r="J40" s="117">
        <f t="shared" si="4"/>
        <v>42605.959983078428</v>
      </c>
      <c r="K40" s="117">
        <f t="shared" si="4"/>
        <v>44736.257982232353</v>
      </c>
      <c r="L40" s="117">
        <f t="shared" si="4"/>
        <v>46973.070881343971</v>
      </c>
      <c r="M40" s="117">
        <f t="shared" si="4"/>
        <v>49321.724425411179</v>
      </c>
    </row>
    <row r="41" spans="1:13">
      <c r="A41" s="114" t="s">
        <v>18</v>
      </c>
      <c r="B41" s="117">
        <f>B39-B40</f>
        <v>63920</v>
      </c>
      <c r="C41" s="117">
        <f t="shared" ref="C41:M41" si="5">C39-C40</f>
        <v>63854</v>
      </c>
      <c r="D41" s="117">
        <f t="shared" si="5"/>
        <v>67746.577649999992</v>
      </c>
      <c r="E41" s="117">
        <f t="shared" si="5"/>
        <v>72150.105197249999</v>
      </c>
      <c r="F41" s="117">
        <f t="shared" si="5"/>
        <v>76888.321060949995</v>
      </c>
      <c r="G41" s="117">
        <f t="shared" si="5"/>
        <v>80732.737113997486</v>
      </c>
      <c r="H41" s="117">
        <f t="shared" si="5"/>
        <v>84769.373969697364</v>
      </c>
      <c r="I41" s="117">
        <f t="shared" si="5"/>
        <v>89007.842668182246</v>
      </c>
      <c r="J41" s="117">
        <f t="shared" si="5"/>
        <v>94832.620607497098</v>
      </c>
      <c r="K41" s="117">
        <f t="shared" si="5"/>
        <v>99574.251637871959</v>
      </c>
      <c r="L41" s="117">
        <f t="shared" si="5"/>
        <v>104552.96421976556</v>
      </c>
      <c r="M41" s="117">
        <f t="shared" si="5"/>
        <v>109780.61243075386</v>
      </c>
    </row>
    <row r="42" spans="1:13">
      <c r="A42" s="17" t="s">
        <v>19</v>
      </c>
      <c r="B42" s="117">
        <v>24659</v>
      </c>
      <c r="C42" s="117">
        <v>24765</v>
      </c>
      <c r="D42" s="117">
        <f>D38*D21</f>
        <v>26289.716700000001</v>
      </c>
      <c r="E42" s="117">
        <f t="shared" ref="E42:M42" si="6">E38*E21</f>
        <v>26921.681043749999</v>
      </c>
      <c r="F42" s="117">
        <f t="shared" si="6"/>
        <v>28267.765095937502</v>
      </c>
      <c r="G42" s="117">
        <f t="shared" si="6"/>
        <v>29681.153350734377</v>
      </c>
      <c r="H42" s="117">
        <f t="shared" si="6"/>
        <v>29918.602577540256</v>
      </c>
      <c r="I42" s="117">
        <f t="shared" si="6"/>
        <v>31414.532706417271</v>
      </c>
      <c r="J42" s="117">
        <f t="shared" si="6"/>
        <v>32985.259341738136</v>
      </c>
      <c r="K42" s="117">
        <f t="shared" si="6"/>
        <v>33191.417212624008</v>
      </c>
      <c r="L42" s="117">
        <f t="shared" si="6"/>
        <v>34850.988073255205</v>
      </c>
      <c r="M42" s="117">
        <f t="shared" si="6"/>
        <v>36593.537476917969</v>
      </c>
    </row>
    <row r="43" spans="1:13">
      <c r="A43" s="17" t="s">
        <v>20</v>
      </c>
      <c r="B43" s="117">
        <v>15614</v>
      </c>
      <c r="C43" s="117">
        <v>15386</v>
      </c>
      <c r="D43" s="117">
        <f>D38*D20</f>
        <v>17189.430149999997</v>
      </c>
      <c r="E43" s="117">
        <f t="shared" ref="E43:M43" si="7">E38*E20</f>
        <v>19383.6103515</v>
      </c>
      <c r="F43" s="117">
        <f t="shared" si="7"/>
        <v>20352.790869075001</v>
      </c>
      <c r="G43" s="117">
        <f t="shared" si="7"/>
        <v>21370.430412528753</v>
      </c>
      <c r="H43" s="117">
        <f t="shared" si="7"/>
        <v>23685.560373886037</v>
      </c>
      <c r="I43" s="117">
        <f t="shared" si="7"/>
        <v>24869.838392580339</v>
      </c>
      <c r="J43" s="117">
        <f t="shared" si="7"/>
        <v>26113.33031220936</v>
      </c>
      <c r="K43" s="117">
        <f t="shared" si="7"/>
        <v>28862.10192402087</v>
      </c>
      <c r="L43" s="117">
        <f t="shared" si="7"/>
        <v>30305.207020221915</v>
      </c>
      <c r="M43" s="117">
        <f t="shared" si="7"/>
        <v>31820.467371233015</v>
      </c>
    </row>
    <row r="44" spans="1:13">
      <c r="A44" s="17" t="s">
        <v>21</v>
      </c>
      <c r="B44" s="117">
        <v>252</v>
      </c>
      <c r="C44" s="117">
        <v>321</v>
      </c>
      <c r="D44" s="117">
        <v>313.45431450000001</v>
      </c>
      <c r="E44" s="117">
        <v>333.82884494249998</v>
      </c>
      <c r="F44" s="117">
        <v>350.52028718962498</v>
      </c>
      <c r="G44" s="117">
        <v>368.0463015491062</v>
      </c>
      <c r="H44" s="117">
        <v>386.44861662656155</v>
      </c>
      <c r="I44" s="117">
        <v>405.77104745788967</v>
      </c>
      <c r="J44" s="117">
        <v>426.05959983078412</v>
      </c>
      <c r="K44" s="117">
        <v>447.36257982232331</v>
      </c>
      <c r="L44" s="117">
        <v>469.73070881343955</v>
      </c>
      <c r="M44" s="117">
        <v>493.21724425411156</v>
      </c>
    </row>
    <row r="45" spans="1:13">
      <c r="A45" s="17" t="s">
        <v>23</v>
      </c>
      <c r="B45" s="117">
        <v>0</v>
      </c>
      <c r="C45" s="117">
        <v>0</v>
      </c>
      <c r="D45" s="117">
        <v>0</v>
      </c>
      <c r="E45" s="117">
        <v>0</v>
      </c>
      <c r="F45" s="117">
        <v>0</v>
      </c>
      <c r="G45" s="117">
        <v>0</v>
      </c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</row>
    <row r="46" spans="1:13">
      <c r="A46" s="114" t="s">
        <v>24</v>
      </c>
      <c r="B46" s="117">
        <v>40525</v>
      </c>
      <c r="C46" s="117">
        <v>40472</v>
      </c>
      <c r="D46" s="117">
        <f>SUM(D42:D45)</f>
        <v>43792.601164499996</v>
      </c>
      <c r="E46" s="117">
        <f t="shared" ref="E46:M46" si="8">SUM(E42:E45)</f>
        <v>46639.120240192497</v>
      </c>
      <c r="F46" s="117">
        <f t="shared" si="8"/>
        <v>48971.076252202132</v>
      </c>
      <c r="G46" s="117">
        <f t="shared" si="8"/>
        <v>51419.630064812234</v>
      </c>
      <c r="H46" s="117">
        <f t="shared" si="8"/>
        <v>53990.611568052853</v>
      </c>
      <c r="I46" s="117">
        <f t="shared" si="8"/>
        <v>56690.142146455502</v>
      </c>
      <c r="J46" s="117">
        <f t="shared" si="8"/>
        <v>59524.649253778276</v>
      </c>
      <c r="K46" s="117">
        <f t="shared" si="8"/>
        <v>62500.8817164672</v>
      </c>
      <c r="L46" s="117">
        <f t="shared" si="8"/>
        <v>65625.925802290556</v>
      </c>
      <c r="M46" s="117">
        <f t="shared" si="8"/>
        <v>68907.222092405093</v>
      </c>
    </row>
    <row r="47" spans="1:13">
      <c r="A47" s="17" t="s">
        <v>25</v>
      </c>
      <c r="B47" s="117">
        <v>23395</v>
      </c>
      <c r="C47" s="117">
        <v>23382</v>
      </c>
      <c r="D47" s="117">
        <f>D41-D46</f>
        <v>23953.976485499996</v>
      </c>
      <c r="E47" s="117">
        <f t="shared" ref="E47:M47" si="9">E41-E46</f>
        <v>25510.984957057502</v>
      </c>
      <c r="F47" s="117">
        <f t="shared" si="9"/>
        <v>27917.244808747862</v>
      </c>
      <c r="G47" s="117">
        <f t="shared" si="9"/>
        <v>29313.107049185252</v>
      </c>
      <c r="H47" s="117">
        <f t="shared" si="9"/>
        <v>30778.762401644512</v>
      </c>
      <c r="I47" s="117">
        <f t="shared" si="9"/>
        <v>32317.700521726743</v>
      </c>
      <c r="J47" s="117">
        <f t="shared" si="9"/>
        <v>35307.971353718822</v>
      </c>
      <c r="K47" s="117">
        <f t="shared" si="9"/>
        <v>37073.369921404759</v>
      </c>
      <c r="L47" s="117">
        <f t="shared" si="9"/>
        <v>38927.038417475007</v>
      </c>
      <c r="M47" s="117">
        <f t="shared" si="9"/>
        <v>40873.390338348763</v>
      </c>
    </row>
    <row r="48" spans="1:13">
      <c r="A48" s="17" t="s">
        <v>346</v>
      </c>
      <c r="B48" s="117">
        <v>-130</v>
      </c>
      <c r="C48" s="117">
        <v>214</v>
      </c>
      <c r="D48" s="117">
        <v>-256.60000000000002</v>
      </c>
      <c r="E48" s="117">
        <v>-256.60000000000002</v>
      </c>
      <c r="F48" s="117">
        <v>-256.60000000000002</v>
      </c>
      <c r="G48" s="117">
        <v>-256.60000000000002</v>
      </c>
      <c r="H48" s="117">
        <v>-256.60000000000002</v>
      </c>
      <c r="I48" s="117">
        <v>-256.60000000000002</v>
      </c>
      <c r="J48" s="117">
        <v>-256.60000000000002</v>
      </c>
      <c r="K48" s="117">
        <v>-256.60000000000002</v>
      </c>
      <c r="L48" s="117">
        <v>-256.60000000000002</v>
      </c>
      <c r="M48" s="117">
        <v>-256.60000000000002</v>
      </c>
    </row>
    <row r="49" spans="1:13">
      <c r="A49" s="17" t="s">
        <v>347</v>
      </c>
      <c r="B49" s="117">
        <v>-489</v>
      </c>
      <c r="C49" s="117">
        <v>-1871</v>
      </c>
      <c r="D49" s="117">
        <v>-1022</v>
      </c>
      <c r="E49" s="117">
        <v>-1022</v>
      </c>
      <c r="F49" s="117">
        <v>-1022</v>
      </c>
      <c r="G49" s="117">
        <v>-1022</v>
      </c>
      <c r="H49" s="117">
        <v>-1022</v>
      </c>
      <c r="I49" s="117">
        <v>-1022</v>
      </c>
      <c r="J49" s="117">
        <v>-1022</v>
      </c>
      <c r="K49" s="117">
        <v>-1022</v>
      </c>
      <c r="L49" s="117">
        <v>-1022</v>
      </c>
      <c r="M49" s="117">
        <v>-1022</v>
      </c>
    </row>
    <row r="50" spans="1:13">
      <c r="A50" s="114" t="s">
        <v>348</v>
      </c>
      <c r="B50" s="117">
        <f>SUM(B48+B49)</f>
        <v>-619</v>
      </c>
      <c r="C50" s="117">
        <f t="shared" ref="C50:M50" si="10">SUM(C48+C49)</f>
        <v>-1657</v>
      </c>
      <c r="D50" s="117">
        <f t="shared" si="10"/>
        <v>-1278.5999999999999</v>
      </c>
      <c r="E50" s="117">
        <f t="shared" si="10"/>
        <v>-1278.5999999999999</v>
      </c>
      <c r="F50" s="117">
        <f t="shared" si="10"/>
        <v>-1278.5999999999999</v>
      </c>
      <c r="G50" s="117">
        <f t="shared" si="10"/>
        <v>-1278.5999999999999</v>
      </c>
      <c r="H50" s="117">
        <f t="shared" si="10"/>
        <v>-1278.5999999999999</v>
      </c>
      <c r="I50" s="117">
        <f t="shared" si="10"/>
        <v>-1278.5999999999999</v>
      </c>
      <c r="J50" s="117">
        <f t="shared" si="10"/>
        <v>-1278.5999999999999</v>
      </c>
      <c r="K50" s="117">
        <f t="shared" si="10"/>
        <v>-1278.5999999999999</v>
      </c>
      <c r="L50" s="117">
        <f t="shared" si="10"/>
        <v>-1278.5999999999999</v>
      </c>
      <c r="M50" s="117">
        <f t="shared" si="10"/>
        <v>-1278.5999999999999</v>
      </c>
    </row>
    <row r="51" spans="1:13">
      <c r="A51" s="114" t="s">
        <v>349</v>
      </c>
      <c r="B51" s="117">
        <f>B47+B50</f>
        <v>22776</v>
      </c>
      <c r="C51" s="117">
        <f t="shared" ref="C51:M51" si="11">C47+C50</f>
        <v>21725</v>
      </c>
      <c r="D51" s="117">
        <f t="shared" si="11"/>
        <v>22675.376485499997</v>
      </c>
      <c r="E51" s="117">
        <f t="shared" si="11"/>
        <v>24232.384957057504</v>
      </c>
      <c r="F51" s="117">
        <f t="shared" si="11"/>
        <v>26638.644808747864</v>
      </c>
      <c r="G51" s="117">
        <f t="shared" si="11"/>
        <v>28034.507049185253</v>
      </c>
      <c r="H51" s="117">
        <f t="shared" si="11"/>
        <v>29500.162401644513</v>
      </c>
      <c r="I51" s="117">
        <f t="shared" si="11"/>
        <v>31039.100521726745</v>
      </c>
      <c r="J51" s="117">
        <f t="shared" si="11"/>
        <v>34029.371353718823</v>
      </c>
      <c r="K51" s="117">
        <f t="shared" si="11"/>
        <v>35794.769921404761</v>
      </c>
      <c r="L51" s="117">
        <f t="shared" si="11"/>
        <v>37648.438417475008</v>
      </c>
      <c r="M51" s="117">
        <f t="shared" si="11"/>
        <v>39594.790338348765</v>
      </c>
    </row>
    <row r="52" spans="1:13">
      <c r="A52" s="17" t="s">
        <v>30</v>
      </c>
      <c r="B52" s="117">
        <f>[1]IS!J28</f>
        <v>1898</v>
      </c>
      <c r="C52" s="117">
        <f>[1]IS!K28</f>
        <v>3784</v>
      </c>
      <c r="D52" s="117">
        <f>D51*D23</f>
        <v>2947.7989431149999</v>
      </c>
      <c r="E52" s="117">
        <f t="shared" ref="E52:M52" si="12">E51*E23</f>
        <v>3150.2100444174757</v>
      </c>
      <c r="F52" s="117">
        <f t="shared" si="12"/>
        <v>3463.0238251372225</v>
      </c>
      <c r="G52" s="117">
        <f t="shared" si="12"/>
        <v>3644.4859163940832</v>
      </c>
      <c r="H52" s="117">
        <f t="shared" si="12"/>
        <v>3835.0211122137866</v>
      </c>
      <c r="I52" s="117">
        <f t="shared" si="12"/>
        <v>4035.083067824477</v>
      </c>
      <c r="J52" s="117">
        <f t="shared" si="12"/>
        <v>4423.8182759834472</v>
      </c>
      <c r="K52" s="117">
        <f t="shared" si="12"/>
        <v>4653.3200897826191</v>
      </c>
      <c r="L52" s="117">
        <f t="shared" si="12"/>
        <v>4894.2969942717509</v>
      </c>
      <c r="M52" s="117">
        <f t="shared" si="12"/>
        <v>5147.3227439853399</v>
      </c>
    </row>
    <row r="53" spans="1:13">
      <c r="A53" s="155" t="s">
        <v>33</v>
      </c>
      <c r="B53" s="156">
        <f>B51-B52</f>
        <v>20878</v>
      </c>
      <c r="C53" s="156">
        <f t="shared" ref="C53:M53" si="13">C51-C52</f>
        <v>17941</v>
      </c>
      <c r="D53" s="156">
        <f t="shared" si="13"/>
        <v>19727.577542384999</v>
      </c>
      <c r="E53" s="156">
        <f t="shared" si="13"/>
        <v>21082.174912640028</v>
      </c>
      <c r="F53" s="156">
        <f t="shared" si="13"/>
        <v>23175.620983610643</v>
      </c>
      <c r="G53" s="156">
        <f t="shared" si="13"/>
        <v>24390.021132791171</v>
      </c>
      <c r="H53" s="156">
        <f t="shared" si="13"/>
        <v>25665.141289430725</v>
      </c>
      <c r="I53" s="156">
        <f t="shared" si="13"/>
        <v>27004.017453902266</v>
      </c>
      <c r="J53" s="156">
        <f t="shared" si="13"/>
        <v>29605.553077735378</v>
      </c>
      <c r="K53" s="156">
        <f t="shared" si="13"/>
        <v>31141.449831622143</v>
      </c>
      <c r="L53" s="156">
        <f t="shared" si="13"/>
        <v>32754.141423203258</v>
      </c>
      <c r="M53" s="156">
        <f t="shared" si="13"/>
        <v>34447.467594363421</v>
      </c>
    </row>
    <row r="54" spans="1:13">
      <c r="A54" s="114"/>
    </row>
    <row r="55" spans="1:13">
      <c r="A55" s="155" t="s">
        <v>276</v>
      </c>
      <c r="B55" s="157">
        <f>B53/B39</f>
        <v>0.22263929618768327</v>
      </c>
      <c r="C55" s="157">
        <f t="shared" ref="C55:M55" si="14">C53/C39</f>
        <v>0.18896601118565876</v>
      </c>
      <c r="D55" s="157">
        <f t="shared" si="14"/>
        <v>0.19510176619819186</v>
      </c>
      <c r="E55" s="157">
        <f t="shared" si="14"/>
        <v>0.19577320300299708</v>
      </c>
      <c r="F55" s="157">
        <f t="shared" si="14"/>
        <v>0.20496509809809235</v>
      </c>
      <c r="G55" s="157">
        <f t="shared" si="14"/>
        <v>0.20543356961723078</v>
      </c>
      <c r="H55" s="157">
        <f t="shared" si="14"/>
        <v>0.20587973296879117</v>
      </c>
      <c r="I55" s="157">
        <f t="shared" si="14"/>
        <v>0.20630465044646781</v>
      </c>
      <c r="J55" s="157">
        <f t="shared" si="14"/>
        <v>0.21540933375854071</v>
      </c>
      <c r="K55" s="157">
        <f t="shared" si="14"/>
        <v>0.2157947464367054</v>
      </c>
      <c r="L55" s="157">
        <f t="shared" si="14"/>
        <v>0.21616180613019564</v>
      </c>
      <c r="M55" s="157">
        <f t="shared" si="14"/>
        <v>0.21651138679066248</v>
      </c>
    </row>
    <row r="56" spans="1:13">
      <c r="A56" s="114"/>
    </row>
    <row r="57" spans="1:13">
      <c r="A57" s="114" t="s">
        <v>350</v>
      </c>
      <c r="B57" s="117">
        <f>[1]BS!J24-[1]BS!I24</f>
        <v>679</v>
      </c>
      <c r="C57" s="117">
        <f>[1]BS!K24-[1]BS!J24</f>
        <v>733</v>
      </c>
      <c r="D57" s="117">
        <f t="shared" ref="D57:M57" si="15">AVERAGE(C67:D67)*D22</f>
        <v>2555.9389009642373</v>
      </c>
      <c r="E57" s="117">
        <f t="shared" si="15"/>
        <v>547.06554109823003</v>
      </c>
      <c r="F57" s="117">
        <f t="shared" si="15"/>
        <v>578.39265985603413</v>
      </c>
      <c r="G57" s="117">
        <f t="shared" si="15"/>
        <v>3036.5614642441797</v>
      </c>
      <c r="H57" s="117">
        <f t="shared" si="15"/>
        <v>637.67790749127778</v>
      </c>
      <c r="I57" s="117">
        <f t="shared" si="15"/>
        <v>669.56180286584163</v>
      </c>
      <c r="J57" s="117">
        <f t="shared" si="15"/>
        <v>3515.1994650456691</v>
      </c>
      <c r="K57" s="117">
        <f t="shared" si="15"/>
        <v>738.19188765959041</v>
      </c>
      <c r="L57" s="117">
        <f t="shared" si="15"/>
        <v>775.10148204256996</v>
      </c>
      <c r="M57" s="117">
        <f t="shared" si="15"/>
        <v>4069.282780723493</v>
      </c>
    </row>
    <row r="59" spans="1:13">
      <c r="A59" s="158" t="s">
        <v>351</v>
      </c>
      <c r="B59" s="114">
        <v>2021</v>
      </c>
      <c r="C59" s="114">
        <v>2022</v>
      </c>
      <c r="D59" s="114">
        <v>2023</v>
      </c>
      <c r="E59" s="114">
        <v>2024</v>
      </c>
      <c r="F59" s="114">
        <v>2025</v>
      </c>
      <c r="G59" s="114">
        <v>2026</v>
      </c>
      <c r="H59" s="114">
        <v>2027</v>
      </c>
      <c r="I59" s="114">
        <v>2028</v>
      </c>
      <c r="J59" s="114">
        <v>2029</v>
      </c>
      <c r="K59" s="114">
        <v>2030</v>
      </c>
      <c r="L59" s="114">
        <v>2031</v>
      </c>
      <c r="M59" s="114">
        <v>2032</v>
      </c>
    </row>
    <row r="60" spans="1:13">
      <c r="A60" s="155" t="s">
        <v>43</v>
      </c>
      <c r="B60" s="156">
        <f t="shared" ref="B60:M60" si="16">B38*B24</f>
        <v>14487</v>
      </c>
      <c r="C60" s="156">
        <f t="shared" si="16"/>
        <v>14127</v>
      </c>
      <c r="D60" s="156">
        <f t="shared" si="16"/>
        <v>17189.43015</v>
      </c>
      <c r="E60" s="156">
        <f t="shared" si="16"/>
        <v>20460.477593249998</v>
      </c>
      <c r="F60" s="156">
        <f t="shared" si="16"/>
        <v>22614.212076750002</v>
      </c>
      <c r="G60" s="156">
        <f t="shared" si="16"/>
        <v>23744.922680587504</v>
      </c>
      <c r="H60" s="156">
        <f t="shared" si="16"/>
        <v>24932.168814616882</v>
      </c>
      <c r="I60" s="156">
        <f t="shared" si="16"/>
        <v>26178.777255347726</v>
      </c>
      <c r="J60" s="156">
        <f t="shared" si="16"/>
        <v>27487.716118115117</v>
      </c>
      <c r="K60" s="156">
        <f t="shared" si="16"/>
        <v>28862.101924020873</v>
      </c>
      <c r="L60" s="156">
        <f t="shared" si="16"/>
        <v>30305.207020221918</v>
      </c>
      <c r="M60" s="156">
        <f t="shared" si="16"/>
        <v>31820.467371233019</v>
      </c>
    </row>
    <row r="61" spans="1:13">
      <c r="A61" s="17" t="s">
        <v>44</v>
      </c>
      <c r="B61" s="117">
        <f>B38*[1]BS!J67</f>
        <v>17121</v>
      </c>
      <c r="C61" s="117">
        <f>C38*[1]BS!K67</f>
        <v>9392</v>
      </c>
      <c r="D61" s="117">
        <f>D38*[1]BS!$L$67</f>
        <v>15201.487219987293</v>
      </c>
      <c r="E61" s="117">
        <f>E38*[1]BS!$L$67</f>
        <v>16189.583889286469</v>
      </c>
      <c r="F61" s="117">
        <f>F38*[1]BS!$L$67</f>
        <v>16999.063083750792</v>
      </c>
      <c r="G61" s="117">
        <f>G38*[1]BS!$L$67</f>
        <v>17849.016237938333</v>
      </c>
      <c r="H61" s="117">
        <f>H38*[1]BS!$L$67</f>
        <v>18741.467049835253</v>
      </c>
      <c r="I61" s="117">
        <f>I38*[1]BS!$L$67</f>
        <v>19678.540402327017</v>
      </c>
      <c r="J61" s="117">
        <f>J38*[1]BS!$L$67</f>
        <v>20662.467422443369</v>
      </c>
      <c r="K61" s="117">
        <f>K38*[1]BS!$L$67</f>
        <v>21695.590793565538</v>
      </c>
      <c r="L61" s="117">
        <f>L38*[1]BS!$L$67</f>
        <v>22780.370333243816</v>
      </c>
      <c r="M61" s="117">
        <f>M38*[1]BS!$L$67</f>
        <v>23919.388849906009</v>
      </c>
    </row>
    <row r="62" spans="1:13">
      <c r="A62" s="17" t="s">
        <v>45</v>
      </c>
      <c r="B62" s="117">
        <f>B60+B61</f>
        <v>31608</v>
      </c>
      <c r="C62" s="117">
        <f t="shared" ref="C62:M62" si="17">C60+C61</f>
        <v>23519</v>
      </c>
      <c r="D62" s="117">
        <f t="shared" si="17"/>
        <v>32390.917369987292</v>
      </c>
      <c r="E62" s="117">
        <f t="shared" si="17"/>
        <v>36650.061482536468</v>
      </c>
      <c r="F62" s="117">
        <f t="shared" si="17"/>
        <v>39613.275160500794</v>
      </c>
      <c r="G62" s="117">
        <f t="shared" si="17"/>
        <v>41593.938918525833</v>
      </c>
      <c r="H62" s="117">
        <f t="shared" si="17"/>
        <v>43673.635864452139</v>
      </c>
      <c r="I62" s="117">
        <f t="shared" si="17"/>
        <v>45857.317657674743</v>
      </c>
      <c r="J62" s="117">
        <f t="shared" si="17"/>
        <v>48150.183540558486</v>
      </c>
      <c r="K62" s="117">
        <f t="shared" si="17"/>
        <v>50557.692717586411</v>
      </c>
      <c r="L62" s="117">
        <f t="shared" si="17"/>
        <v>53085.577353465735</v>
      </c>
      <c r="M62" s="117">
        <f t="shared" si="17"/>
        <v>55739.856221139024</v>
      </c>
    </row>
    <row r="63" spans="1:13">
      <c r="A63" s="155" t="s">
        <v>46</v>
      </c>
      <c r="B63" s="156">
        <f t="shared" ref="B63:M63" si="18">B25*B38</f>
        <v>15283</v>
      </c>
      <c r="C63" s="156">
        <f t="shared" si="18"/>
        <v>16160</v>
      </c>
      <c r="D63" s="156">
        <f t="shared" si="18"/>
        <v>16696.589417480522</v>
      </c>
      <c r="E63" s="156">
        <f t="shared" si="18"/>
        <v>18306.743109750001</v>
      </c>
      <c r="F63" s="156">
        <f t="shared" si="18"/>
        <v>19222.080265237502</v>
      </c>
      <c r="G63" s="156">
        <f t="shared" si="18"/>
        <v>20183.184278499379</v>
      </c>
      <c r="H63" s="156">
        <f t="shared" si="18"/>
        <v>21192.343492424348</v>
      </c>
      <c r="I63" s="156">
        <f t="shared" si="18"/>
        <v>22251.960667045569</v>
      </c>
      <c r="J63" s="156">
        <f t="shared" si="18"/>
        <v>23364.558700397851</v>
      </c>
      <c r="K63" s="156">
        <f t="shared" si="18"/>
        <v>24532.786635417742</v>
      </c>
      <c r="L63" s="156">
        <f t="shared" si="18"/>
        <v>25759.425967188632</v>
      </c>
      <c r="M63" s="156">
        <f t="shared" si="18"/>
        <v>27047.397265548065</v>
      </c>
    </row>
    <row r="64" spans="1:13">
      <c r="A64" s="17" t="s">
        <v>47</v>
      </c>
      <c r="B64" s="117">
        <f>B38*[1]BS!J69</f>
        <v>10387</v>
      </c>
      <c r="C64" s="117">
        <f>C38*[1]BS!K69</f>
        <v>12482.999999999998</v>
      </c>
      <c r="D64" s="117">
        <f>D38*[1]BS!$L$69</f>
        <v>11467.825471570086</v>
      </c>
      <c r="E64" s="117">
        <f>E38*[1]BS!$L$69</f>
        <v>12213.23412722214</v>
      </c>
      <c r="F64" s="117">
        <f>F38*[1]BS!$L$69</f>
        <v>12823.89583358325</v>
      </c>
      <c r="G64" s="117">
        <f>G38*[1]BS!$L$69</f>
        <v>13465.090625262412</v>
      </c>
      <c r="H64" s="117">
        <f>H38*[1]BS!$L$69</f>
        <v>14138.345156525535</v>
      </c>
      <c r="I64" s="117">
        <f>I38*[1]BS!$L$69</f>
        <v>14845.262414351811</v>
      </c>
      <c r="J64" s="117">
        <f>J38*[1]BS!$L$69</f>
        <v>15587.525535069406</v>
      </c>
      <c r="K64" s="117">
        <f>K38*[1]BS!$L$69</f>
        <v>16366.901811822876</v>
      </c>
      <c r="L64" s="117">
        <f>L38*[1]BS!$L$69</f>
        <v>17185.246902414019</v>
      </c>
      <c r="M64" s="117">
        <f>M38*[1]BS!$L$69</f>
        <v>18044.509247534723</v>
      </c>
    </row>
    <row r="65" spans="1:13">
      <c r="A65" s="17" t="s">
        <v>352</v>
      </c>
      <c r="B65" s="117">
        <f>B38*[1]BS!J70</f>
        <v>3701</v>
      </c>
      <c r="C65" s="117">
        <f>C38*[1]BS!K70</f>
        <v>3132</v>
      </c>
      <c r="D65" s="117">
        <f>D38*0.04</f>
        <v>4044.5718000000002</v>
      </c>
      <c r="E65" s="117">
        <f t="shared" ref="E65:M65" si="19">E38*0.04</f>
        <v>4307.4689669999998</v>
      </c>
      <c r="F65" s="117">
        <f t="shared" si="19"/>
        <v>4522.8424153500009</v>
      </c>
      <c r="G65" s="117">
        <f t="shared" si="19"/>
        <v>4748.9845361175003</v>
      </c>
      <c r="H65" s="117">
        <f t="shared" si="19"/>
        <v>4986.433762923376</v>
      </c>
      <c r="I65" s="117">
        <f t="shared" si="19"/>
        <v>5235.7554510695454</v>
      </c>
      <c r="J65" s="117">
        <f t="shared" si="19"/>
        <v>5497.5432236230236</v>
      </c>
      <c r="K65" s="117">
        <f t="shared" si="19"/>
        <v>5772.4203848041743</v>
      </c>
      <c r="L65" s="117">
        <f t="shared" si="19"/>
        <v>6061.0414040443839</v>
      </c>
      <c r="M65" s="117">
        <f t="shared" si="19"/>
        <v>6364.0934742466034</v>
      </c>
    </row>
    <row r="66" spans="1:13">
      <c r="A66" s="114" t="s">
        <v>51</v>
      </c>
      <c r="B66" s="117">
        <f>SUM(B62:B65)</f>
        <v>60979</v>
      </c>
      <c r="C66" s="117">
        <f>SUM(C62:C65)</f>
        <v>55294</v>
      </c>
      <c r="D66" s="117">
        <f>SUM(D62:D65)</f>
        <v>64599.904059037894</v>
      </c>
      <c r="E66" s="117">
        <f>SUM(E62:E65)</f>
        <v>71477.507686508601</v>
      </c>
      <c r="F66" s="117">
        <f t="shared" ref="F66:M66" si="20">SUM(F62:F65)</f>
        <v>76182.093674671545</v>
      </c>
      <c r="G66" s="117">
        <f t="shared" si="20"/>
        <v>79991.19835840512</v>
      </c>
      <c r="H66" s="117">
        <f t="shared" si="20"/>
        <v>83990.758276325403</v>
      </c>
      <c r="I66" s="117">
        <f t="shared" si="20"/>
        <v>88190.296190141657</v>
      </c>
      <c r="J66" s="117">
        <f t="shared" si="20"/>
        <v>92599.810999648776</v>
      </c>
      <c r="K66" s="117">
        <f t="shared" si="20"/>
        <v>97229.8015496312</v>
      </c>
      <c r="L66" s="117">
        <f t="shared" si="20"/>
        <v>102091.29162711276</v>
      </c>
      <c r="M66" s="117">
        <f t="shared" si="20"/>
        <v>107195.85620846841</v>
      </c>
    </row>
    <row r="67" spans="1:13">
      <c r="A67" s="155" t="s">
        <v>52</v>
      </c>
      <c r="B67" s="156">
        <f t="shared" ref="B67:M67" si="21">B39*B27</f>
        <v>47679</v>
      </c>
      <c r="C67" s="156">
        <f t="shared" si="21"/>
        <v>49253</v>
      </c>
      <c r="D67" s="156">
        <f t="shared" si="21"/>
        <v>52984.556038569492</v>
      </c>
      <c r="E67" s="156">
        <f t="shared" si="21"/>
        <v>56428.552181076506</v>
      </c>
      <c r="F67" s="156">
        <f t="shared" si="21"/>
        <v>59249.979790130332</v>
      </c>
      <c r="G67" s="156">
        <f t="shared" si="21"/>
        <v>62212.478779636855</v>
      </c>
      <c r="H67" s="156">
        <f t="shared" si="21"/>
        <v>65323.102718618698</v>
      </c>
      <c r="I67" s="156">
        <f t="shared" si="21"/>
        <v>68589.257854549636</v>
      </c>
      <c r="J67" s="156">
        <f t="shared" si="21"/>
        <v>72018.720747277112</v>
      </c>
      <c r="K67" s="156">
        <f t="shared" si="21"/>
        <v>75619.656784640974</v>
      </c>
      <c r="L67" s="156">
        <f t="shared" si="21"/>
        <v>79400.639623873023</v>
      </c>
      <c r="M67" s="156">
        <f t="shared" si="21"/>
        <v>83370.671605066687</v>
      </c>
    </row>
    <row r="68" spans="1:13">
      <c r="A68" s="17" t="s">
        <v>53</v>
      </c>
      <c r="B68" s="117">
        <v>28717</v>
      </c>
      <c r="C68" s="117">
        <v>29450</v>
      </c>
      <c r="D68" s="117">
        <f>C68+D57</f>
        <v>32005.938900964236</v>
      </c>
      <c r="E68" s="117">
        <f t="shared" ref="E68:M68" si="22">D68+E57</f>
        <v>32553.004442062465</v>
      </c>
      <c r="F68" s="117">
        <f t="shared" si="22"/>
        <v>33131.397101918497</v>
      </c>
      <c r="G68" s="117">
        <f t="shared" si="22"/>
        <v>36167.958566162677</v>
      </c>
      <c r="H68" s="117">
        <f t="shared" si="22"/>
        <v>36805.636473653954</v>
      </c>
      <c r="I68" s="117">
        <f t="shared" si="22"/>
        <v>37475.198276519797</v>
      </c>
      <c r="J68" s="117">
        <f t="shared" si="22"/>
        <v>40990.397741565466</v>
      </c>
      <c r="K68" s="117">
        <f t="shared" si="22"/>
        <v>41728.589629225055</v>
      </c>
      <c r="L68" s="117">
        <f t="shared" si="22"/>
        <v>42503.691111267624</v>
      </c>
      <c r="M68" s="117">
        <f t="shared" si="22"/>
        <v>46572.973891991118</v>
      </c>
    </row>
    <row r="69" spans="1:13">
      <c r="A69" s="17" t="s">
        <v>54</v>
      </c>
      <c r="B69" s="117">
        <f>B67-B68</f>
        <v>18962</v>
      </c>
      <c r="C69" s="117">
        <f t="shared" ref="C69:M69" si="23">C67-C68</f>
        <v>19803</v>
      </c>
      <c r="D69" s="117">
        <f t="shared" si="23"/>
        <v>20978.617137605255</v>
      </c>
      <c r="E69" s="117">
        <f t="shared" si="23"/>
        <v>23875.54773901404</v>
      </c>
      <c r="F69" s="117">
        <f t="shared" si="23"/>
        <v>26118.582688211834</v>
      </c>
      <c r="G69" s="117">
        <f t="shared" si="23"/>
        <v>26044.520213474178</v>
      </c>
      <c r="H69" s="117">
        <f t="shared" si="23"/>
        <v>28517.466244964744</v>
      </c>
      <c r="I69" s="117">
        <f t="shared" si="23"/>
        <v>31114.059578029839</v>
      </c>
      <c r="J69" s="117">
        <f t="shared" si="23"/>
        <v>31028.323005711645</v>
      </c>
      <c r="K69" s="117">
        <f t="shared" si="23"/>
        <v>33891.06715541592</v>
      </c>
      <c r="L69" s="117">
        <f t="shared" si="23"/>
        <v>36896.948512605399</v>
      </c>
      <c r="M69" s="117">
        <f t="shared" si="23"/>
        <v>36797.697713075569</v>
      </c>
    </row>
    <row r="70" spans="1:13">
      <c r="A70" s="17" t="s">
        <v>57</v>
      </c>
      <c r="B70" s="117">
        <f>B38*[1]BS!J66</f>
        <v>102077</v>
      </c>
      <c r="C70" s="117">
        <f>C38*[1]BS!K66</f>
        <v>112281</v>
      </c>
      <c r="D70" s="117">
        <f>D38*1.16</f>
        <v>117292.58219999999</v>
      </c>
      <c r="E70" s="117">
        <f t="shared" ref="E70:M70" si="24">E38*1.16</f>
        <v>124916.60004299998</v>
      </c>
      <c r="F70" s="117">
        <f t="shared" si="24"/>
        <v>131162.43004514999</v>
      </c>
      <c r="G70" s="117">
        <f t="shared" si="24"/>
        <v>137720.55154740749</v>
      </c>
      <c r="H70" s="117">
        <f t="shared" si="24"/>
        <v>144606.5791247779</v>
      </c>
      <c r="I70" s="117">
        <f t="shared" si="24"/>
        <v>151836.90808101679</v>
      </c>
      <c r="J70" s="117">
        <f t="shared" si="24"/>
        <v>159428.75348506766</v>
      </c>
      <c r="K70" s="117">
        <f t="shared" si="24"/>
        <v>167400.19115932105</v>
      </c>
      <c r="L70" s="117">
        <f t="shared" si="24"/>
        <v>175770.20071728711</v>
      </c>
      <c r="M70" s="117">
        <f t="shared" si="24"/>
        <v>184558.71075315148</v>
      </c>
    </row>
    <row r="71" spans="1:13">
      <c r="A71" s="114" t="s">
        <v>58</v>
      </c>
      <c r="B71" s="117">
        <f>B66+B70+B69</f>
        <v>182018</v>
      </c>
      <c r="C71" s="117">
        <f t="shared" ref="C71:M71" si="25">C66+C70+C69</f>
        <v>187378</v>
      </c>
      <c r="D71" s="117">
        <f t="shared" si="25"/>
        <v>202871.10339664316</v>
      </c>
      <c r="E71" s="117">
        <f t="shared" si="25"/>
        <v>220269.65546852263</v>
      </c>
      <c r="F71" s="117">
        <f t="shared" si="25"/>
        <v>233463.10640803337</v>
      </c>
      <c r="G71" s="117">
        <f t="shared" si="25"/>
        <v>243756.27011928678</v>
      </c>
      <c r="H71" s="117">
        <f t="shared" si="25"/>
        <v>257114.80364606803</v>
      </c>
      <c r="I71" s="117">
        <f t="shared" si="25"/>
        <v>271141.26384918828</v>
      </c>
      <c r="J71" s="117">
        <f t="shared" si="25"/>
        <v>283056.88749042811</v>
      </c>
      <c r="K71" s="117">
        <f t="shared" si="25"/>
        <v>298521.05986436817</v>
      </c>
      <c r="L71" s="117">
        <f t="shared" si="25"/>
        <v>314758.44085700525</v>
      </c>
      <c r="M71" s="117">
        <f t="shared" si="25"/>
        <v>328552.26467469544</v>
      </c>
    </row>
    <row r="72" spans="1:13">
      <c r="A72" s="114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</row>
    <row r="73" spans="1:13">
      <c r="A73" s="155" t="s">
        <v>353</v>
      </c>
      <c r="B73" s="156">
        <f t="shared" ref="B73:M73" si="26">B38*B28</f>
        <v>45226</v>
      </c>
      <c r="C73" s="156">
        <f t="shared" si="26"/>
        <v>55802.000000000007</v>
      </c>
      <c r="D73" s="156">
        <f t="shared" si="26"/>
        <v>59657.434049999996</v>
      </c>
      <c r="E73" s="156">
        <f t="shared" si="26"/>
        <v>63535.167263249998</v>
      </c>
      <c r="F73" s="156">
        <f t="shared" si="26"/>
        <v>65581.215022574994</v>
      </c>
      <c r="G73" s="156">
        <f t="shared" si="26"/>
        <v>68860.275773703746</v>
      </c>
      <c r="H73" s="156">
        <f t="shared" si="26"/>
        <v>72303.289562388949</v>
      </c>
      <c r="I73" s="156">
        <f t="shared" si="26"/>
        <v>74609.515177741006</v>
      </c>
      <c r="J73" s="156">
        <f t="shared" si="26"/>
        <v>78339.990936628077</v>
      </c>
      <c r="K73" s="156">
        <f t="shared" si="26"/>
        <v>82256.990483459478</v>
      </c>
      <c r="L73" s="156">
        <f t="shared" si="26"/>
        <v>86369.840007632461</v>
      </c>
      <c r="M73" s="156">
        <f t="shared" si="26"/>
        <v>90688.332008014098</v>
      </c>
    </row>
    <row r="74" spans="1:13">
      <c r="A74" s="17" t="s">
        <v>63</v>
      </c>
      <c r="B74" s="117">
        <v>0</v>
      </c>
      <c r="C74" s="117">
        <v>0</v>
      </c>
      <c r="D74" s="117">
        <v>0</v>
      </c>
      <c r="E74" s="117">
        <v>0</v>
      </c>
      <c r="F74" s="117">
        <v>0</v>
      </c>
      <c r="G74" s="117"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</row>
    <row r="75" spans="1:13">
      <c r="A75" s="114" t="s">
        <v>64</v>
      </c>
      <c r="B75" s="117">
        <f>B73+B74</f>
        <v>45226</v>
      </c>
      <c r="C75" s="117">
        <f t="shared" ref="C75:M75" si="27">C73+C74</f>
        <v>55802.000000000007</v>
      </c>
      <c r="D75" s="117">
        <f t="shared" si="27"/>
        <v>59657.434049999996</v>
      </c>
      <c r="E75" s="117">
        <f t="shared" si="27"/>
        <v>63535.167263249998</v>
      </c>
      <c r="F75" s="117">
        <f t="shared" si="27"/>
        <v>65581.215022574994</v>
      </c>
      <c r="G75" s="117">
        <f t="shared" si="27"/>
        <v>68860.275773703746</v>
      </c>
      <c r="H75" s="117">
        <f t="shared" si="27"/>
        <v>72303.289562388949</v>
      </c>
      <c r="I75" s="117">
        <f t="shared" si="27"/>
        <v>74609.515177741006</v>
      </c>
      <c r="J75" s="117">
        <f t="shared" si="27"/>
        <v>78339.990936628077</v>
      </c>
      <c r="K75" s="117">
        <f t="shared" si="27"/>
        <v>82256.990483459478</v>
      </c>
      <c r="L75" s="117">
        <f t="shared" si="27"/>
        <v>86369.840007632461</v>
      </c>
      <c r="M75" s="117">
        <f t="shared" si="27"/>
        <v>90688.332008014098</v>
      </c>
    </row>
    <row r="76" spans="1:13">
      <c r="A76" s="17" t="s">
        <v>354</v>
      </c>
      <c r="B76" s="117">
        <f>[1]BS!J36+[1]BS!J37+[1]BS!J38+[1]BS!J39+[1]BS!J40</f>
        <v>62769</v>
      </c>
      <c r="C76" s="117">
        <f>[1]BS!K36+[1]BS!K37+[1]BS!K38+[1]BS!K39+[1]BS!K40</f>
        <v>54772</v>
      </c>
      <c r="D76" s="117">
        <f>D133</f>
        <v>54772</v>
      </c>
      <c r="E76" s="117">
        <f t="shared" ref="E76:M76" si="28">E133</f>
        <v>54772</v>
      </c>
      <c r="F76" s="117">
        <f t="shared" si="28"/>
        <v>54772</v>
      </c>
      <c r="G76" s="117">
        <f t="shared" si="28"/>
        <v>54772</v>
      </c>
      <c r="H76" s="117">
        <f t="shared" si="28"/>
        <v>54772</v>
      </c>
      <c r="I76" s="117">
        <f t="shared" si="28"/>
        <v>54772</v>
      </c>
      <c r="J76" s="117">
        <f t="shared" si="28"/>
        <v>54772</v>
      </c>
      <c r="K76" s="117">
        <f t="shared" si="28"/>
        <v>54772</v>
      </c>
      <c r="L76" s="117">
        <f t="shared" si="28"/>
        <v>54772</v>
      </c>
      <c r="M76" s="117">
        <f t="shared" si="28"/>
        <v>54772</v>
      </c>
    </row>
    <row r="77" spans="1:13">
      <c r="A77" s="114" t="s">
        <v>70</v>
      </c>
      <c r="B77" s="117">
        <f>[1]BS!J41</f>
        <v>107995</v>
      </c>
      <c r="C77" s="117">
        <f>[1]BS!K41</f>
        <v>110574</v>
      </c>
      <c r="D77" s="117">
        <f>D75+D76</f>
        <v>114429.43405</v>
      </c>
      <c r="E77" s="117">
        <f t="shared" ref="E77:M77" si="29">E75+E76</f>
        <v>118307.16726325</v>
      </c>
      <c r="F77" s="117">
        <f t="shared" si="29"/>
        <v>120353.21502257499</v>
      </c>
      <c r="G77" s="117">
        <f t="shared" si="29"/>
        <v>123632.27577370375</v>
      </c>
      <c r="H77" s="117">
        <f t="shared" si="29"/>
        <v>127075.28956238895</v>
      </c>
      <c r="I77" s="117">
        <f t="shared" si="29"/>
        <v>129381.51517774101</v>
      </c>
      <c r="J77" s="117">
        <f t="shared" si="29"/>
        <v>133111.99093662808</v>
      </c>
      <c r="K77" s="117">
        <f t="shared" si="29"/>
        <v>137028.99048345949</v>
      </c>
      <c r="L77" s="117">
        <f t="shared" si="29"/>
        <v>141141.84000763245</v>
      </c>
      <c r="M77" s="117">
        <f t="shared" si="29"/>
        <v>145460.33200801408</v>
      </c>
    </row>
    <row r="78" spans="1:13">
      <c r="A78" s="17" t="s">
        <v>72</v>
      </c>
      <c r="B78" s="117">
        <f>[1]BS!J43</f>
        <v>123060</v>
      </c>
      <c r="C78" s="117">
        <f>[1]BS!K43</f>
        <v>128345</v>
      </c>
      <c r="D78" s="117">
        <f t="shared" ref="D78:M78" si="30">C78+D53*(1-D16)</f>
        <v>148072.577542385</v>
      </c>
      <c r="E78" s="117">
        <f t="shared" si="30"/>
        <v>169154.75245502504</v>
      </c>
      <c r="F78" s="117">
        <f t="shared" si="30"/>
        <v>192330.37343863567</v>
      </c>
      <c r="G78" s="117">
        <f t="shared" si="30"/>
        <v>216720.39457142685</v>
      </c>
      <c r="H78" s="117">
        <f t="shared" si="30"/>
        <v>242385.53586085758</v>
      </c>
      <c r="I78" s="117">
        <f t="shared" si="30"/>
        <v>269389.55331475986</v>
      </c>
      <c r="J78" s="117">
        <f t="shared" si="30"/>
        <v>298995.10639249522</v>
      </c>
      <c r="K78" s="117">
        <f t="shared" si="30"/>
        <v>330136.55622411735</v>
      </c>
      <c r="L78" s="117">
        <f t="shared" si="30"/>
        <v>362890.69764732063</v>
      </c>
      <c r="M78" s="117">
        <f t="shared" si="30"/>
        <v>397338.16524168407</v>
      </c>
    </row>
    <row r="79" spans="1:13">
      <c r="A79" s="114" t="s">
        <v>77</v>
      </c>
      <c r="B79" s="117">
        <f>[1]BS!J48</f>
        <v>74023</v>
      </c>
      <c r="C79" s="117">
        <f>[1]BS!K48</f>
        <v>76804</v>
      </c>
      <c r="D79" s="117">
        <f>D80-D77</f>
        <v>88441.669346643161</v>
      </c>
      <c r="E79" s="117">
        <f t="shared" ref="E79:M79" si="31">E80-E77</f>
        <v>101962.48820527263</v>
      </c>
      <c r="F79" s="117">
        <f t="shared" si="31"/>
        <v>113109.89138545838</v>
      </c>
      <c r="G79" s="117">
        <f t="shared" si="31"/>
        <v>120123.99434558304</v>
      </c>
      <c r="H79" s="117">
        <f t="shared" si="31"/>
        <v>130039.51408367908</v>
      </c>
      <c r="I79" s="117">
        <f t="shared" si="31"/>
        <v>141759.74867144728</v>
      </c>
      <c r="J79" s="117">
        <f t="shared" si="31"/>
        <v>149944.89655380003</v>
      </c>
      <c r="K79" s="117">
        <f t="shared" si="31"/>
        <v>161492.06938090868</v>
      </c>
      <c r="L79" s="117">
        <f t="shared" si="31"/>
        <v>173616.6008493728</v>
      </c>
      <c r="M79" s="117">
        <f t="shared" si="31"/>
        <v>183091.93266668136</v>
      </c>
    </row>
    <row r="80" spans="1:13">
      <c r="A80" s="17" t="s">
        <v>78</v>
      </c>
      <c r="B80" s="117">
        <f>B71</f>
        <v>182018</v>
      </c>
      <c r="C80" s="117">
        <f t="shared" ref="C80:M80" si="32">C71</f>
        <v>187378</v>
      </c>
      <c r="D80" s="117">
        <f t="shared" si="32"/>
        <v>202871.10339664316</v>
      </c>
      <c r="E80" s="117">
        <f t="shared" si="32"/>
        <v>220269.65546852263</v>
      </c>
      <c r="F80" s="117">
        <f t="shared" si="32"/>
        <v>233463.10640803337</v>
      </c>
      <c r="G80" s="117">
        <f t="shared" si="32"/>
        <v>243756.27011928678</v>
      </c>
      <c r="H80" s="117">
        <f t="shared" si="32"/>
        <v>257114.80364606803</v>
      </c>
      <c r="I80" s="117">
        <f t="shared" si="32"/>
        <v>271141.26384918828</v>
      </c>
      <c r="J80" s="117">
        <f t="shared" si="32"/>
        <v>283056.88749042811</v>
      </c>
      <c r="K80" s="117">
        <f t="shared" si="32"/>
        <v>298521.05986436817</v>
      </c>
      <c r="L80" s="117">
        <f t="shared" si="32"/>
        <v>314758.44085700525</v>
      </c>
      <c r="M80" s="117">
        <f t="shared" si="32"/>
        <v>328552.26467469544</v>
      </c>
    </row>
    <row r="83" spans="1:13">
      <c r="A83" s="159" t="s">
        <v>278</v>
      </c>
      <c r="B83" s="114">
        <v>2021</v>
      </c>
      <c r="C83" s="114">
        <v>2022</v>
      </c>
      <c r="D83" s="114">
        <v>2023</v>
      </c>
      <c r="E83" s="114">
        <v>2024</v>
      </c>
      <c r="F83" s="114">
        <v>2025</v>
      </c>
      <c r="G83" s="114">
        <v>2026</v>
      </c>
      <c r="H83" s="114">
        <v>2027</v>
      </c>
      <c r="I83" s="114">
        <v>2028</v>
      </c>
      <c r="J83" s="114">
        <v>2029</v>
      </c>
      <c r="K83" s="114">
        <v>2030</v>
      </c>
      <c r="L83" s="114">
        <v>2031</v>
      </c>
      <c r="M83" s="114">
        <v>2032</v>
      </c>
    </row>
    <row r="85" spans="1:13">
      <c r="A85" s="143" t="s">
        <v>279</v>
      </c>
      <c r="B85" s="117">
        <f>SUM(B63:B65)-SUM([1]BS!I17:I21)</f>
        <v>3319</v>
      </c>
      <c r="C85" s="117">
        <f t="shared" ref="C85:M85" si="33">SUM(C63:C65)-SUM(B63:B65)</f>
        <v>2404</v>
      </c>
      <c r="D85" s="117">
        <f t="shared" si="33"/>
        <v>433.98668905060913</v>
      </c>
      <c r="E85" s="117">
        <f t="shared" si="33"/>
        <v>2618.4595149215311</v>
      </c>
      <c r="F85" s="117">
        <f t="shared" si="33"/>
        <v>1741.3723101986106</v>
      </c>
      <c r="G85" s="117">
        <f t="shared" si="33"/>
        <v>1828.4409257085426</v>
      </c>
      <c r="H85" s="117">
        <f t="shared" si="33"/>
        <v>1919.8629719939709</v>
      </c>
      <c r="I85" s="117">
        <f t="shared" si="33"/>
        <v>2015.8561205936639</v>
      </c>
      <c r="J85" s="117">
        <f t="shared" si="33"/>
        <v>2116.6489266233548</v>
      </c>
      <c r="K85" s="117">
        <f t="shared" si="33"/>
        <v>2222.4813729545058</v>
      </c>
      <c r="L85" s="117">
        <f t="shared" si="33"/>
        <v>2333.6054416022525</v>
      </c>
      <c r="M85" s="117">
        <f t="shared" si="33"/>
        <v>2450.2857136823513</v>
      </c>
    </row>
    <row r="86" spans="1:13">
      <c r="A86" s="143" t="s">
        <v>280</v>
      </c>
      <c r="B86" s="117">
        <f>B67-[1]BS!I23</f>
        <v>875</v>
      </c>
      <c r="C86" s="117">
        <f t="shared" ref="C86:M86" si="34">C67-B67</f>
        <v>1574</v>
      </c>
      <c r="D86" s="117">
        <f t="shared" si="34"/>
        <v>3731.5560385694916</v>
      </c>
      <c r="E86" s="117">
        <f t="shared" si="34"/>
        <v>3443.9961425070142</v>
      </c>
      <c r="F86" s="117">
        <f t="shared" si="34"/>
        <v>2821.427609053826</v>
      </c>
      <c r="G86" s="117">
        <f>G67-F67</f>
        <v>2962.4989895065228</v>
      </c>
      <c r="H86" s="117">
        <f t="shared" si="34"/>
        <v>3110.6239389818438</v>
      </c>
      <c r="I86" s="117">
        <f t="shared" si="34"/>
        <v>3266.1551359309378</v>
      </c>
      <c r="J86" s="117">
        <f t="shared" si="34"/>
        <v>3429.4628927274753</v>
      </c>
      <c r="K86" s="117">
        <f t="shared" si="34"/>
        <v>3600.9360373638629</v>
      </c>
      <c r="L86" s="117">
        <f t="shared" si="34"/>
        <v>3780.9828392320487</v>
      </c>
      <c r="M86" s="117">
        <f t="shared" si="34"/>
        <v>3970.0319811936643</v>
      </c>
    </row>
    <row r="87" spans="1:13">
      <c r="A87" s="143" t="s">
        <v>281</v>
      </c>
      <c r="B87" s="117">
        <f t="shared" ref="B87:M87" si="35">B57</f>
        <v>679</v>
      </c>
      <c r="C87" s="117">
        <f t="shared" si="35"/>
        <v>733</v>
      </c>
      <c r="D87" s="117">
        <f t="shared" si="35"/>
        <v>2555.9389009642373</v>
      </c>
      <c r="E87" s="117">
        <f t="shared" si="35"/>
        <v>547.06554109823003</v>
      </c>
      <c r="F87" s="117">
        <f t="shared" si="35"/>
        <v>578.39265985603413</v>
      </c>
      <c r="G87" s="117">
        <f t="shared" si="35"/>
        <v>3036.5614642441797</v>
      </c>
      <c r="H87" s="117">
        <f t="shared" si="35"/>
        <v>637.67790749127778</v>
      </c>
      <c r="I87" s="117">
        <f t="shared" si="35"/>
        <v>669.56180286584163</v>
      </c>
      <c r="J87" s="117">
        <f t="shared" si="35"/>
        <v>3515.1994650456691</v>
      </c>
      <c r="K87" s="117">
        <f t="shared" si="35"/>
        <v>738.19188765959041</v>
      </c>
      <c r="L87" s="117">
        <f t="shared" si="35"/>
        <v>775.10148204256996</v>
      </c>
      <c r="M87" s="117">
        <f t="shared" si="35"/>
        <v>4069.282780723493</v>
      </c>
    </row>
    <row r="88" spans="1:13">
      <c r="A88" s="143" t="s">
        <v>282</v>
      </c>
      <c r="B88" s="117">
        <f>B86+B87</f>
        <v>1554</v>
      </c>
      <c r="C88" s="117">
        <f t="shared" ref="C88:M88" si="36">C86+C87</f>
        <v>2307</v>
      </c>
      <c r="D88" s="117">
        <f t="shared" si="36"/>
        <v>6287.4949395337289</v>
      </c>
      <c r="E88" s="117">
        <f t="shared" si="36"/>
        <v>3991.0616836052441</v>
      </c>
      <c r="F88" s="117">
        <f t="shared" si="36"/>
        <v>3399.8202689098603</v>
      </c>
      <c r="G88" s="117">
        <f t="shared" si="36"/>
        <v>5999.0604537507024</v>
      </c>
      <c r="H88" s="117">
        <f t="shared" si="36"/>
        <v>3748.3018464731217</v>
      </c>
      <c r="I88" s="117">
        <f t="shared" si="36"/>
        <v>3935.7169387967797</v>
      </c>
      <c r="J88" s="117">
        <f t="shared" si="36"/>
        <v>6944.6623577731443</v>
      </c>
      <c r="K88" s="117">
        <f t="shared" si="36"/>
        <v>4339.1279250234529</v>
      </c>
      <c r="L88" s="117">
        <f t="shared" si="36"/>
        <v>4556.0843212746186</v>
      </c>
      <c r="M88" s="117">
        <f t="shared" si="36"/>
        <v>8039.3147619171577</v>
      </c>
    </row>
    <row r="89" spans="1:13">
      <c r="A89" s="143" t="s">
        <v>283</v>
      </c>
      <c r="B89" s="117">
        <f>B85+B88</f>
        <v>4873</v>
      </c>
      <c r="C89" s="117">
        <f t="shared" ref="C89:M89" si="37">C85+C88</f>
        <v>4711</v>
      </c>
      <c r="D89" s="117">
        <f t="shared" si="37"/>
        <v>6721.4816285843381</v>
      </c>
      <c r="E89" s="117">
        <f t="shared" si="37"/>
        <v>6609.5211985267752</v>
      </c>
      <c r="F89" s="117">
        <f t="shared" si="37"/>
        <v>5141.1925791084705</v>
      </c>
      <c r="G89" s="117">
        <f t="shared" si="37"/>
        <v>7827.5013794592451</v>
      </c>
      <c r="H89" s="117">
        <f t="shared" si="37"/>
        <v>5668.1648184670921</v>
      </c>
      <c r="I89" s="117">
        <f t="shared" si="37"/>
        <v>5951.5730593904436</v>
      </c>
      <c r="J89" s="117">
        <f t="shared" si="37"/>
        <v>9061.3112843964991</v>
      </c>
      <c r="K89" s="117">
        <f t="shared" si="37"/>
        <v>6561.6092979779587</v>
      </c>
      <c r="L89" s="117">
        <f t="shared" si="37"/>
        <v>6889.6897628768711</v>
      </c>
      <c r="M89" s="117">
        <f t="shared" si="37"/>
        <v>10489.600475599509</v>
      </c>
    </row>
    <row r="91" spans="1:13">
      <c r="A91" s="159" t="s">
        <v>284</v>
      </c>
    </row>
    <row r="93" spans="1:13">
      <c r="A93" s="159" t="s">
        <v>285</v>
      </c>
      <c r="B93" s="117">
        <f>B89</f>
        <v>4873</v>
      </c>
      <c r="C93" s="117">
        <f t="shared" ref="C93:M93" si="38">C89</f>
        <v>4711</v>
      </c>
      <c r="D93" s="117">
        <f t="shared" si="38"/>
        <v>6721.4816285843381</v>
      </c>
      <c r="E93" s="117">
        <f t="shared" si="38"/>
        <v>6609.5211985267752</v>
      </c>
      <c r="F93" s="117">
        <f t="shared" si="38"/>
        <v>5141.1925791084705</v>
      </c>
      <c r="G93" s="117">
        <f t="shared" si="38"/>
        <v>7827.5013794592451</v>
      </c>
      <c r="H93" s="117">
        <f t="shared" si="38"/>
        <v>5668.1648184670921</v>
      </c>
      <c r="I93" s="117">
        <f t="shared" si="38"/>
        <v>5951.5730593904436</v>
      </c>
      <c r="J93" s="117">
        <f t="shared" si="38"/>
        <v>9061.3112843964991</v>
      </c>
      <c r="K93" s="117">
        <f t="shared" si="38"/>
        <v>6561.6092979779587</v>
      </c>
      <c r="L93" s="117">
        <f t="shared" si="38"/>
        <v>6889.6897628768711</v>
      </c>
      <c r="M93" s="117">
        <f t="shared" si="38"/>
        <v>10489.600475599509</v>
      </c>
    </row>
    <row r="94" spans="1:13">
      <c r="A94" s="160" t="s">
        <v>286</v>
      </c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</row>
    <row r="95" spans="1:13">
      <c r="A95" s="143" t="s">
        <v>287</v>
      </c>
      <c r="B95" s="117">
        <f t="shared" ref="B95:M95" si="39">B53</f>
        <v>20878</v>
      </c>
      <c r="C95" s="117">
        <f t="shared" si="39"/>
        <v>17941</v>
      </c>
      <c r="D95" s="117">
        <f t="shared" si="39"/>
        <v>19727.577542384999</v>
      </c>
      <c r="E95" s="117">
        <f t="shared" si="39"/>
        <v>21082.174912640028</v>
      </c>
      <c r="F95" s="117">
        <f t="shared" si="39"/>
        <v>23175.620983610643</v>
      </c>
      <c r="G95" s="117">
        <f t="shared" si="39"/>
        <v>24390.021132791171</v>
      </c>
      <c r="H95" s="117">
        <f t="shared" si="39"/>
        <v>25665.141289430725</v>
      </c>
      <c r="I95" s="117">
        <f t="shared" si="39"/>
        <v>27004.017453902266</v>
      </c>
      <c r="J95" s="117">
        <f t="shared" si="39"/>
        <v>29605.553077735378</v>
      </c>
      <c r="K95" s="117">
        <f t="shared" si="39"/>
        <v>31141.449831622143</v>
      </c>
      <c r="L95" s="117">
        <f t="shared" si="39"/>
        <v>32754.141423203258</v>
      </c>
      <c r="M95" s="117">
        <f t="shared" si="39"/>
        <v>34447.467594363421</v>
      </c>
    </row>
    <row r="96" spans="1:13">
      <c r="A96" s="143" t="s">
        <v>277</v>
      </c>
      <c r="B96" s="117">
        <f t="shared" ref="B96:M96" si="40">B57</f>
        <v>679</v>
      </c>
      <c r="C96" s="117">
        <f t="shared" si="40"/>
        <v>733</v>
      </c>
      <c r="D96" s="117">
        <f t="shared" si="40"/>
        <v>2555.9389009642373</v>
      </c>
      <c r="E96" s="117">
        <f t="shared" si="40"/>
        <v>547.06554109823003</v>
      </c>
      <c r="F96" s="117">
        <f t="shared" si="40"/>
        <v>578.39265985603413</v>
      </c>
      <c r="G96" s="117">
        <f t="shared" si="40"/>
        <v>3036.5614642441797</v>
      </c>
      <c r="H96" s="117">
        <f t="shared" si="40"/>
        <v>637.67790749127778</v>
      </c>
      <c r="I96" s="117">
        <f t="shared" si="40"/>
        <v>669.56180286584163</v>
      </c>
      <c r="J96" s="117">
        <f t="shared" si="40"/>
        <v>3515.1994650456691</v>
      </c>
      <c r="K96" s="117">
        <f t="shared" si="40"/>
        <v>738.19188765959041</v>
      </c>
      <c r="L96" s="117">
        <f t="shared" si="40"/>
        <v>775.10148204256996</v>
      </c>
      <c r="M96" s="117">
        <f t="shared" si="40"/>
        <v>4069.282780723493</v>
      </c>
    </row>
    <row r="97" spans="1:13">
      <c r="A97" s="143" t="s">
        <v>288</v>
      </c>
      <c r="B97" s="117">
        <f>B95+B96</f>
        <v>21557</v>
      </c>
      <c r="C97" s="117">
        <f t="shared" ref="C97:M97" si="41">C95+C96</f>
        <v>18674</v>
      </c>
      <c r="D97" s="117">
        <f t="shared" si="41"/>
        <v>22283.516443349235</v>
      </c>
      <c r="E97" s="117">
        <f t="shared" si="41"/>
        <v>21629.240453738257</v>
      </c>
      <c r="F97" s="117">
        <f t="shared" si="41"/>
        <v>23754.013643466678</v>
      </c>
      <c r="G97" s="117">
        <f t="shared" si="41"/>
        <v>27426.582597035351</v>
      </c>
      <c r="H97" s="117">
        <f t="shared" si="41"/>
        <v>26302.819196922002</v>
      </c>
      <c r="I97" s="117">
        <f t="shared" si="41"/>
        <v>27673.579256768109</v>
      </c>
      <c r="J97" s="117">
        <f t="shared" si="41"/>
        <v>33120.752542781047</v>
      </c>
      <c r="K97" s="117">
        <f t="shared" si="41"/>
        <v>31879.641719281735</v>
      </c>
      <c r="L97" s="117">
        <f t="shared" si="41"/>
        <v>33529.242905245832</v>
      </c>
      <c r="M97" s="117">
        <f t="shared" si="41"/>
        <v>38516.750375086915</v>
      </c>
    </row>
    <row r="98" spans="1:13">
      <c r="A98" s="143" t="s">
        <v>289</v>
      </c>
      <c r="B98" s="117">
        <f t="shared" ref="B98:M98" si="42">MAX(B53*B16,0)</f>
        <v>0</v>
      </c>
      <c r="C98" s="117">
        <f t="shared" si="42"/>
        <v>0</v>
      </c>
      <c r="D98" s="117">
        <f t="shared" si="42"/>
        <v>0</v>
      </c>
      <c r="E98" s="117">
        <f t="shared" si="42"/>
        <v>0</v>
      </c>
      <c r="F98" s="117">
        <f t="shared" si="42"/>
        <v>0</v>
      </c>
      <c r="G98" s="117">
        <f t="shared" si="42"/>
        <v>0</v>
      </c>
      <c r="H98" s="117">
        <f t="shared" si="42"/>
        <v>0</v>
      </c>
      <c r="I98" s="117">
        <f t="shared" si="42"/>
        <v>0</v>
      </c>
      <c r="J98" s="117">
        <f t="shared" si="42"/>
        <v>0</v>
      </c>
      <c r="K98" s="117">
        <f t="shared" si="42"/>
        <v>0</v>
      </c>
      <c r="L98" s="117">
        <f t="shared" si="42"/>
        <v>0</v>
      </c>
      <c r="M98" s="117">
        <f t="shared" si="42"/>
        <v>0</v>
      </c>
    </row>
    <row r="99" spans="1:13">
      <c r="A99" s="143" t="s">
        <v>290</v>
      </c>
      <c r="B99" s="117">
        <f>B97-B98</f>
        <v>21557</v>
      </c>
      <c r="C99" s="117">
        <f t="shared" ref="C99:M99" si="43">C97-C98</f>
        <v>18674</v>
      </c>
      <c r="D99" s="117">
        <f t="shared" si="43"/>
        <v>22283.516443349235</v>
      </c>
      <c r="E99" s="117">
        <f t="shared" si="43"/>
        <v>21629.240453738257</v>
      </c>
      <c r="F99" s="117">
        <f t="shared" si="43"/>
        <v>23754.013643466678</v>
      </c>
      <c r="G99" s="117">
        <f t="shared" si="43"/>
        <v>27426.582597035351</v>
      </c>
      <c r="H99" s="117">
        <f t="shared" si="43"/>
        <v>26302.819196922002</v>
      </c>
      <c r="I99" s="117">
        <f t="shared" si="43"/>
        <v>27673.579256768109</v>
      </c>
      <c r="J99" s="117">
        <f t="shared" si="43"/>
        <v>33120.752542781047</v>
      </c>
      <c r="K99" s="117">
        <f t="shared" si="43"/>
        <v>31879.641719281735</v>
      </c>
      <c r="L99" s="117">
        <f t="shared" si="43"/>
        <v>33529.242905245832</v>
      </c>
      <c r="M99" s="117">
        <f t="shared" si="43"/>
        <v>38516.750375086915</v>
      </c>
    </row>
    <row r="100" spans="1:13">
      <c r="A100" s="143" t="s">
        <v>291</v>
      </c>
      <c r="B100" s="117">
        <f>[1]BS!J35-[1]BS!I35</f>
        <v>2733</v>
      </c>
      <c r="C100" s="117">
        <f t="shared" ref="C100:M100" si="44">C75-B75</f>
        <v>10576.000000000007</v>
      </c>
      <c r="D100" s="117">
        <f t="shared" si="44"/>
        <v>3855.4340499999889</v>
      </c>
      <c r="E100" s="117">
        <f t="shared" si="44"/>
        <v>3877.7332132500014</v>
      </c>
      <c r="F100" s="117">
        <f t="shared" si="44"/>
        <v>2046.0477593249962</v>
      </c>
      <c r="G100" s="117">
        <f t="shared" si="44"/>
        <v>3279.0607511287526</v>
      </c>
      <c r="H100" s="117">
        <f t="shared" si="44"/>
        <v>3443.0137886852026</v>
      </c>
      <c r="I100" s="117">
        <f t="shared" si="44"/>
        <v>2306.2256153520575</v>
      </c>
      <c r="J100" s="117">
        <f t="shared" si="44"/>
        <v>3730.4757588870707</v>
      </c>
      <c r="K100" s="117">
        <f t="shared" si="44"/>
        <v>3916.9995468314009</v>
      </c>
      <c r="L100" s="117">
        <f t="shared" si="44"/>
        <v>4112.8495241729834</v>
      </c>
      <c r="M100" s="117">
        <f t="shared" si="44"/>
        <v>4318.4920003816369</v>
      </c>
    </row>
    <row r="101" spans="1:13">
      <c r="A101" s="161" t="s">
        <v>292</v>
      </c>
      <c r="B101" s="117">
        <f>B99+B100</f>
        <v>24290</v>
      </c>
      <c r="C101" s="117">
        <f t="shared" ref="C101:M101" si="45">C99+C100</f>
        <v>29250.000000000007</v>
      </c>
      <c r="D101" s="117">
        <f t="shared" si="45"/>
        <v>26138.950493349224</v>
      </c>
      <c r="E101" s="117">
        <f t="shared" si="45"/>
        <v>25506.973666988259</v>
      </c>
      <c r="F101" s="117">
        <f t="shared" si="45"/>
        <v>25800.061402791674</v>
      </c>
      <c r="G101" s="117">
        <f t="shared" si="45"/>
        <v>30705.643348164103</v>
      </c>
      <c r="H101" s="117">
        <f t="shared" si="45"/>
        <v>29745.832985607205</v>
      </c>
      <c r="I101" s="117">
        <f t="shared" si="45"/>
        <v>29979.804872120167</v>
      </c>
      <c r="J101" s="117">
        <f t="shared" si="45"/>
        <v>36851.228301668118</v>
      </c>
      <c r="K101" s="117">
        <f t="shared" si="45"/>
        <v>35796.641266113133</v>
      </c>
      <c r="L101" s="117">
        <f t="shared" si="45"/>
        <v>37642.092429418815</v>
      </c>
      <c r="M101" s="117">
        <f t="shared" si="45"/>
        <v>42835.242375468551</v>
      </c>
    </row>
    <row r="102" spans="1:13">
      <c r="A102" s="143" t="s">
        <v>293</v>
      </c>
      <c r="B102" s="117">
        <f>B93-B101</f>
        <v>-19417</v>
      </c>
      <c r="C102" s="117">
        <f t="shared" ref="C102:M102" si="46">C93-C101</f>
        <v>-24539.000000000007</v>
      </c>
      <c r="D102" s="117">
        <f t="shared" si="46"/>
        <v>-19417.468864764887</v>
      </c>
      <c r="E102" s="117">
        <f t="shared" si="46"/>
        <v>-18897.452468461484</v>
      </c>
      <c r="F102" s="117">
        <f t="shared" si="46"/>
        <v>-20658.868823683202</v>
      </c>
      <c r="G102" s="117">
        <f t="shared" si="46"/>
        <v>-22878.141968704858</v>
      </c>
      <c r="H102" s="117">
        <f t="shared" si="46"/>
        <v>-24077.668167140113</v>
      </c>
      <c r="I102" s="117">
        <f t="shared" si="46"/>
        <v>-24028.231812729722</v>
      </c>
      <c r="J102" s="117">
        <f t="shared" si="46"/>
        <v>-27789.917017271619</v>
      </c>
      <c r="K102" s="117">
        <f t="shared" si="46"/>
        <v>-29235.031968135176</v>
      </c>
      <c r="L102" s="117">
        <f t="shared" si="46"/>
        <v>-30752.402666541944</v>
      </c>
      <c r="M102" s="117">
        <f t="shared" si="46"/>
        <v>-32345.641899869042</v>
      </c>
    </row>
    <row r="103" spans="1:13">
      <c r="A103" s="143" t="s">
        <v>294</v>
      </c>
      <c r="B103" s="117">
        <f t="shared" ref="B103:M103" si="47">MAX(B102*B15,0)</f>
        <v>0</v>
      </c>
      <c r="C103" s="117">
        <f t="shared" si="47"/>
        <v>0</v>
      </c>
      <c r="D103" s="117">
        <f t="shared" si="47"/>
        <v>0</v>
      </c>
      <c r="E103" s="117">
        <f t="shared" si="47"/>
        <v>0</v>
      </c>
      <c r="F103" s="117">
        <f t="shared" si="47"/>
        <v>0</v>
      </c>
      <c r="G103" s="117">
        <f t="shared" si="47"/>
        <v>0</v>
      </c>
      <c r="H103" s="117">
        <f t="shared" si="47"/>
        <v>0</v>
      </c>
      <c r="I103" s="117">
        <f t="shared" si="47"/>
        <v>0</v>
      </c>
      <c r="J103" s="117">
        <f t="shared" si="47"/>
        <v>0</v>
      </c>
      <c r="K103" s="117">
        <f t="shared" si="47"/>
        <v>0</v>
      </c>
      <c r="L103" s="117">
        <f t="shared" si="47"/>
        <v>0</v>
      </c>
      <c r="M103" s="117">
        <f t="shared" si="47"/>
        <v>0</v>
      </c>
    </row>
    <row r="104" spans="1:13">
      <c r="A104" s="143" t="s">
        <v>295</v>
      </c>
      <c r="B104" s="117">
        <f>MAX(B102-B103,0)</f>
        <v>0</v>
      </c>
      <c r="C104" s="117">
        <f t="shared" ref="C104:M104" si="48">MAX(C102-C103,0)</f>
        <v>0</v>
      </c>
      <c r="D104" s="117">
        <f t="shared" si="48"/>
        <v>0</v>
      </c>
      <c r="E104" s="117">
        <f t="shared" si="48"/>
        <v>0</v>
      </c>
      <c r="F104" s="117">
        <f t="shared" si="48"/>
        <v>0</v>
      </c>
      <c r="G104" s="117">
        <f t="shared" si="48"/>
        <v>0</v>
      </c>
      <c r="H104" s="117">
        <f t="shared" si="48"/>
        <v>0</v>
      </c>
      <c r="I104" s="117">
        <f t="shared" si="48"/>
        <v>0</v>
      </c>
      <c r="J104" s="117">
        <f t="shared" si="48"/>
        <v>0</v>
      </c>
      <c r="K104" s="117">
        <f t="shared" si="48"/>
        <v>0</v>
      </c>
      <c r="L104" s="117">
        <f t="shared" si="48"/>
        <v>0</v>
      </c>
      <c r="M104" s="117">
        <f t="shared" si="48"/>
        <v>0</v>
      </c>
    </row>
    <row r="105" spans="1:13">
      <c r="A105" s="161" t="s">
        <v>296</v>
      </c>
      <c r="B105" s="117">
        <f>B103+B104</f>
        <v>0</v>
      </c>
      <c r="C105" s="117">
        <f t="shared" ref="C105:M105" si="49">C103+C104</f>
        <v>0</v>
      </c>
      <c r="D105" s="117">
        <f t="shared" si="49"/>
        <v>0</v>
      </c>
      <c r="E105" s="117">
        <f t="shared" si="49"/>
        <v>0</v>
      </c>
      <c r="F105" s="117">
        <f t="shared" si="49"/>
        <v>0</v>
      </c>
      <c r="G105" s="117">
        <f t="shared" si="49"/>
        <v>0</v>
      </c>
      <c r="H105" s="117">
        <f t="shared" si="49"/>
        <v>0</v>
      </c>
      <c r="I105" s="117">
        <f t="shared" si="49"/>
        <v>0</v>
      </c>
      <c r="J105" s="117">
        <f t="shared" si="49"/>
        <v>0</v>
      </c>
      <c r="K105" s="117">
        <f t="shared" si="49"/>
        <v>0</v>
      </c>
      <c r="L105" s="117">
        <f t="shared" si="49"/>
        <v>0</v>
      </c>
      <c r="M105" s="117">
        <f t="shared" si="49"/>
        <v>0</v>
      </c>
    </row>
    <row r="106" spans="1:13" ht="14">
      <c r="A106" s="162" t="s">
        <v>297</v>
      </c>
      <c r="B106" s="117">
        <f>B101+B105</f>
        <v>24290</v>
      </c>
      <c r="C106" s="117">
        <f t="shared" ref="C106:M106" si="50">C101+C105</f>
        <v>29250.000000000007</v>
      </c>
      <c r="D106" s="117">
        <f t="shared" si="50"/>
        <v>26138.950493349224</v>
      </c>
      <c r="E106" s="117">
        <f t="shared" si="50"/>
        <v>25506.973666988259</v>
      </c>
      <c r="F106" s="117">
        <f t="shared" si="50"/>
        <v>25800.061402791674</v>
      </c>
      <c r="G106" s="117">
        <f t="shared" si="50"/>
        <v>30705.643348164103</v>
      </c>
      <c r="H106" s="117">
        <f t="shared" si="50"/>
        <v>29745.832985607205</v>
      </c>
      <c r="I106" s="117">
        <f t="shared" si="50"/>
        <v>29979.804872120167</v>
      </c>
      <c r="J106" s="117">
        <f t="shared" si="50"/>
        <v>36851.228301668118</v>
      </c>
      <c r="K106" s="117">
        <f t="shared" si="50"/>
        <v>35796.641266113133</v>
      </c>
      <c r="L106" s="117">
        <f t="shared" si="50"/>
        <v>37642.092429418815</v>
      </c>
      <c r="M106" s="117">
        <f t="shared" si="50"/>
        <v>42835.242375468551</v>
      </c>
    </row>
    <row r="108" spans="1:13">
      <c r="A108" s="159" t="s">
        <v>298</v>
      </c>
      <c r="B108" s="114">
        <v>2021</v>
      </c>
      <c r="C108" s="114">
        <v>2022</v>
      </c>
      <c r="D108" s="114">
        <v>2023</v>
      </c>
      <c r="E108" s="114">
        <v>2024</v>
      </c>
      <c r="F108" s="114">
        <v>2025</v>
      </c>
      <c r="G108" s="114">
        <v>2026</v>
      </c>
      <c r="H108" s="114">
        <v>2027</v>
      </c>
      <c r="I108" s="114">
        <v>2028</v>
      </c>
      <c r="J108" s="114">
        <v>2029</v>
      </c>
      <c r="K108" s="114">
        <v>2030</v>
      </c>
      <c r="L108" s="114">
        <v>2031</v>
      </c>
      <c r="M108" s="114">
        <v>2032</v>
      </c>
    </row>
    <row r="109" spans="1:13">
      <c r="A109" s="159" t="s">
        <v>355</v>
      </c>
      <c r="D109" s="17">
        <v>0</v>
      </c>
      <c r="E109" s="17">
        <v>1</v>
      </c>
      <c r="F109" s="17">
        <v>2</v>
      </c>
      <c r="G109" s="17">
        <v>3</v>
      </c>
      <c r="H109" s="17">
        <v>4</v>
      </c>
      <c r="I109" s="17">
        <v>5</v>
      </c>
      <c r="J109" s="17">
        <v>6</v>
      </c>
      <c r="K109" s="17">
        <v>7</v>
      </c>
      <c r="L109" s="17">
        <v>8</v>
      </c>
      <c r="M109" s="17">
        <v>9</v>
      </c>
    </row>
    <row r="111" spans="1:13">
      <c r="A111" s="143" t="s">
        <v>299</v>
      </c>
      <c r="B111" s="117">
        <f t="shared" ref="B111:M111" si="51">B47+B57-B52</f>
        <v>22176</v>
      </c>
      <c r="C111" s="117">
        <f t="shared" si="51"/>
        <v>20331</v>
      </c>
      <c r="D111" s="117">
        <f>D47+D57-D52</f>
        <v>23562.11644334923</v>
      </c>
      <c r="E111" s="117">
        <f t="shared" si="51"/>
        <v>22907.840453738256</v>
      </c>
      <c r="F111" s="117">
        <f t="shared" si="51"/>
        <v>25032.613643466677</v>
      </c>
      <c r="G111" s="117">
        <f t="shared" si="51"/>
        <v>28705.182597035349</v>
      </c>
      <c r="H111" s="117">
        <f t="shared" si="51"/>
        <v>27581.419196922001</v>
      </c>
      <c r="I111" s="117">
        <f t="shared" si="51"/>
        <v>28952.179256768108</v>
      </c>
      <c r="J111" s="117">
        <f t="shared" si="51"/>
        <v>34399.352542781045</v>
      </c>
      <c r="K111" s="117">
        <f t="shared" si="51"/>
        <v>33158.24171928173</v>
      </c>
      <c r="L111" s="117">
        <f t="shared" si="51"/>
        <v>34807.842905245823</v>
      </c>
      <c r="M111" s="117">
        <f t="shared" si="51"/>
        <v>39795.350375086913</v>
      </c>
    </row>
    <row r="112" spans="1:13">
      <c r="A112" s="143" t="s">
        <v>300</v>
      </c>
      <c r="B112" s="117">
        <f>[1]BS!J23-[1]BS!I23</f>
        <v>875</v>
      </c>
      <c r="C112" s="117">
        <f>[1]BS!K23-[1]BS!J23</f>
        <v>1574</v>
      </c>
      <c r="D112" s="117">
        <f t="shared" ref="D112:M112" si="52">D67-C67</f>
        <v>3731.5560385694916</v>
      </c>
      <c r="E112" s="117">
        <f t="shared" si="52"/>
        <v>3443.9961425070142</v>
      </c>
      <c r="F112" s="117">
        <f t="shared" si="52"/>
        <v>2821.427609053826</v>
      </c>
      <c r="G112" s="117">
        <f t="shared" si="52"/>
        <v>2962.4989895065228</v>
      </c>
      <c r="H112" s="117">
        <f t="shared" si="52"/>
        <v>3110.6239389818438</v>
      </c>
      <c r="I112" s="117">
        <f t="shared" si="52"/>
        <v>3266.1551359309378</v>
      </c>
      <c r="J112" s="117">
        <f t="shared" si="52"/>
        <v>3429.4628927274753</v>
      </c>
      <c r="K112" s="117">
        <f t="shared" si="52"/>
        <v>3600.9360373638629</v>
      </c>
      <c r="L112" s="117">
        <f t="shared" si="52"/>
        <v>3780.9828392320487</v>
      </c>
      <c r="M112" s="117">
        <f t="shared" si="52"/>
        <v>3970.0319811936643</v>
      </c>
    </row>
    <row r="113" spans="1:14">
      <c r="A113" s="143" t="s">
        <v>301</v>
      </c>
      <c r="B113" s="117">
        <f>([1]BS!J22-[1]BS!J35)-([1]BS!I22-[1]BS!I35)</f>
        <v>7009</v>
      </c>
      <c r="C113" s="117">
        <f>([1]BS!K22-[1]BS!K35)-([1]BS!J22-[1]BS!J35)</f>
        <v>-16261</v>
      </c>
      <c r="D113" s="117">
        <f t="shared" ref="D113:M113" si="53">(D66-D75)-(C66-C75)</f>
        <v>5450.4700090379047</v>
      </c>
      <c r="E113" s="117">
        <f t="shared" si="53"/>
        <v>2999.8704142207062</v>
      </c>
      <c r="F113" s="117">
        <f t="shared" si="53"/>
        <v>2658.5382288379478</v>
      </c>
      <c r="G113" s="117">
        <f t="shared" si="53"/>
        <v>530.04393260482175</v>
      </c>
      <c r="H113" s="117">
        <f t="shared" si="53"/>
        <v>556.54612923508103</v>
      </c>
      <c r="I113" s="117">
        <f t="shared" si="53"/>
        <v>1893.3122984641959</v>
      </c>
      <c r="J113" s="117">
        <f t="shared" si="53"/>
        <v>679.03905062004924</v>
      </c>
      <c r="K113" s="117">
        <f t="shared" si="53"/>
        <v>712.9910031510226</v>
      </c>
      <c r="L113" s="117">
        <f t="shared" si="53"/>
        <v>748.64055330857809</v>
      </c>
      <c r="M113" s="117">
        <f t="shared" si="53"/>
        <v>786.07258097401063</v>
      </c>
    </row>
    <row r="114" spans="1:14"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</row>
    <row r="115" spans="1:14" s="114" customFormat="1">
      <c r="A115" s="159" t="s">
        <v>302</v>
      </c>
      <c r="B115" s="163">
        <f>B111-B112-B113</f>
        <v>14292</v>
      </c>
      <c r="C115" s="163">
        <f t="shared" ref="C115:M115" si="54">C111-C112-C113</f>
        <v>35018</v>
      </c>
      <c r="D115" s="163">
        <f>D111-D112-D113</f>
        <v>14380.090395741834</v>
      </c>
      <c r="E115" s="163">
        <f t="shared" si="54"/>
        <v>16463.973897010535</v>
      </c>
      <c r="F115" s="163">
        <f t="shared" si="54"/>
        <v>19552.647805574903</v>
      </c>
      <c r="G115" s="163">
        <f t="shared" si="54"/>
        <v>25212.639674924005</v>
      </c>
      <c r="H115" s="163">
        <f t="shared" si="54"/>
        <v>23914.249128705076</v>
      </c>
      <c r="I115" s="163">
        <f t="shared" si="54"/>
        <v>23792.711822372974</v>
      </c>
      <c r="J115" s="163">
        <f t="shared" si="54"/>
        <v>30290.850599433521</v>
      </c>
      <c r="K115" s="163">
        <f t="shared" si="54"/>
        <v>28844.314678766845</v>
      </c>
      <c r="L115" s="163">
        <f t="shared" si="54"/>
        <v>30278.219512705196</v>
      </c>
      <c r="M115" s="163">
        <f t="shared" si="54"/>
        <v>35039.245812919238</v>
      </c>
    </row>
    <row r="117" spans="1:14">
      <c r="A117" s="164" t="s">
        <v>303</v>
      </c>
      <c r="B117" s="165">
        <f>SUM(D117:L117)+M119</f>
        <v>855097.2051781842</v>
      </c>
      <c r="C117" s="17" t="s">
        <v>357</v>
      </c>
      <c r="D117" s="117">
        <f t="shared" ref="D117:M117" si="55">D115/(1+D10)^D109</f>
        <v>14380.090395741834</v>
      </c>
      <c r="E117" s="117">
        <f t="shared" si="55"/>
        <v>15425.736233741669</v>
      </c>
      <c r="F117" s="117">
        <f t="shared" si="55"/>
        <v>17122.380682602568</v>
      </c>
      <c r="G117" s="117">
        <f t="shared" si="55"/>
        <v>20661.2300620721</v>
      </c>
      <c r="H117" s="117">
        <f t="shared" si="55"/>
        <v>18338.925706435017</v>
      </c>
      <c r="I117" s="117">
        <f t="shared" si="55"/>
        <v>17074.200297121926</v>
      </c>
      <c r="J117" s="117">
        <f t="shared" si="55"/>
        <v>20341.697038021728</v>
      </c>
      <c r="K117" s="117">
        <f t="shared" si="55"/>
        <v>18126.552916183831</v>
      </c>
      <c r="L117" s="117">
        <f t="shared" si="55"/>
        <v>17805.928167403887</v>
      </c>
      <c r="M117" s="117">
        <f t="shared" si="55"/>
        <v>19282.721068597286</v>
      </c>
    </row>
    <row r="118" spans="1:14">
      <c r="A118" s="159"/>
      <c r="B118" s="166" t="s">
        <v>14</v>
      </c>
      <c r="D118" s="117"/>
      <c r="E118" s="117"/>
      <c r="F118" s="117"/>
      <c r="G118" s="117"/>
      <c r="H118" s="117"/>
      <c r="I118" s="117"/>
      <c r="J118" s="117"/>
      <c r="K118" s="117"/>
      <c r="L118" s="117"/>
      <c r="M118" s="163">
        <f>(M117*(1+D11))/(D12-D11)</f>
        <v>676537.74261026236</v>
      </c>
      <c r="N118" s="114" t="s">
        <v>356</v>
      </c>
    </row>
    <row r="119" spans="1:14">
      <c r="A119" s="143"/>
      <c r="M119" s="117">
        <f>M118+M117</f>
        <v>695820.46367885964</v>
      </c>
    </row>
    <row r="120" spans="1:14">
      <c r="A120" s="167" t="s">
        <v>304</v>
      </c>
      <c r="B120" s="168">
        <f>B117/D30</f>
        <v>356290.50215757679</v>
      </c>
    </row>
    <row r="121" spans="1:14">
      <c r="A121" s="159"/>
      <c r="B121" s="166" t="s">
        <v>14</v>
      </c>
    </row>
    <row r="123" spans="1:14">
      <c r="A123" s="114" t="s">
        <v>305</v>
      </c>
      <c r="B123" s="163">
        <f>D77-D74-D62</f>
        <v>82038.516680012704</v>
      </c>
    </row>
    <row r="124" spans="1:14">
      <c r="B124" s="115" t="s">
        <v>14</v>
      </c>
    </row>
    <row r="125" spans="1:14">
      <c r="B125" s="115"/>
    </row>
    <row r="126" spans="1:14">
      <c r="A126" s="169" t="s">
        <v>306</v>
      </c>
      <c r="B126" s="165">
        <f>B117-B123</f>
        <v>773058.68849817151</v>
      </c>
    </row>
    <row r="128" spans="1:14">
      <c r="A128" s="114" t="s">
        <v>307</v>
      </c>
      <c r="B128" s="163">
        <f>B126/(D30*1000)</f>
        <v>322.10778687423812</v>
      </c>
    </row>
    <row r="130" spans="1:13">
      <c r="A130" s="17" t="s">
        <v>308</v>
      </c>
    </row>
    <row r="132" spans="1:13">
      <c r="A132" s="17" t="s">
        <v>309</v>
      </c>
    </row>
    <row r="133" spans="1:13">
      <c r="A133" s="17" t="s">
        <v>310</v>
      </c>
      <c r="B133" s="117">
        <f>B76</f>
        <v>62769</v>
      </c>
      <c r="C133" s="117">
        <f>C76</f>
        <v>54772</v>
      </c>
      <c r="D133" s="117">
        <f>C133+D103</f>
        <v>54772</v>
      </c>
      <c r="E133" s="117">
        <f t="shared" ref="E133:M133" si="56">D133+E103</f>
        <v>54772</v>
      </c>
      <c r="F133" s="117">
        <f t="shared" si="56"/>
        <v>54772</v>
      </c>
      <c r="G133" s="117">
        <f t="shared" si="56"/>
        <v>54772</v>
      </c>
      <c r="H133" s="117">
        <f t="shared" si="56"/>
        <v>54772</v>
      </c>
      <c r="I133" s="117">
        <f t="shared" si="56"/>
        <v>54772</v>
      </c>
      <c r="J133" s="117">
        <f t="shared" si="56"/>
        <v>54772</v>
      </c>
      <c r="K133" s="117">
        <f t="shared" si="56"/>
        <v>54772</v>
      </c>
      <c r="L133" s="117">
        <f t="shared" si="56"/>
        <v>54772</v>
      </c>
      <c r="M133" s="117">
        <f t="shared" si="56"/>
        <v>54772</v>
      </c>
    </row>
    <row r="134" spans="1:13">
      <c r="A134" s="17" t="s">
        <v>311</v>
      </c>
      <c r="B134" s="117">
        <f>B77</f>
        <v>107995</v>
      </c>
      <c r="C134" s="117">
        <f>C77</f>
        <v>110574</v>
      </c>
      <c r="D134" s="117">
        <f t="shared" ref="D134:M134" si="57">D77</f>
        <v>114429.43405</v>
      </c>
      <c r="E134" s="117">
        <f t="shared" si="57"/>
        <v>118307.16726325</v>
      </c>
      <c r="F134" s="117">
        <f t="shared" si="57"/>
        <v>120353.21502257499</v>
      </c>
      <c r="G134" s="117">
        <f t="shared" si="57"/>
        <v>123632.27577370375</v>
      </c>
      <c r="H134" s="117">
        <f t="shared" si="57"/>
        <v>127075.28956238895</v>
      </c>
      <c r="I134" s="117">
        <f t="shared" si="57"/>
        <v>129381.51517774101</v>
      </c>
      <c r="J134" s="117">
        <f t="shared" si="57"/>
        <v>133111.99093662808</v>
      </c>
      <c r="K134" s="117">
        <f t="shared" si="57"/>
        <v>137028.99048345949</v>
      </c>
      <c r="L134" s="117">
        <f t="shared" si="57"/>
        <v>141141.84000763245</v>
      </c>
      <c r="M134" s="117">
        <f t="shared" si="57"/>
        <v>145460.33200801408</v>
      </c>
    </row>
    <row r="136" spans="1:13">
      <c r="A136" s="185" t="s">
        <v>356</v>
      </c>
      <c r="B136" s="186">
        <f>M115/(D12-D11)</f>
        <v>1183212.9469818359</v>
      </c>
    </row>
    <row r="137" spans="1:13">
      <c r="B137" s="115" t="s">
        <v>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10DE-54A4-0D41-9A58-0638251F79C8}">
  <dimension ref="A1:AQ2607"/>
  <sheetViews>
    <sheetView topLeftCell="A217" workbookViewId="0">
      <selection activeCell="AP14" sqref="AP14"/>
    </sheetView>
  </sheetViews>
  <sheetFormatPr baseColWidth="10" defaultColWidth="10.83203125" defaultRowHeight="16"/>
  <cols>
    <col min="1" max="4" width="10.83203125" style="33"/>
    <col min="5" max="6" width="10.83203125" style="76"/>
    <col min="7" max="7" width="13" style="33" customWidth="1"/>
    <col min="8" max="22" width="10.83203125" style="33"/>
    <col min="23" max="23" width="20.33203125" style="33" bestFit="1" customWidth="1"/>
    <col min="24" max="24" width="10.83203125" style="33"/>
    <col min="25" max="33" width="20.33203125" style="33" bestFit="1" customWidth="1"/>
    <col min="34" max="16384" width="10.83203125" style="33"/>
  </cols>
  <sheetData>
    <row r="1" spans="1:43">
      <c r="A1" s="35" t="s">
        <v>79</v>
      </c>
      <c r="B1" s="35" t="s">
        <v>358</v>
      </c>
      <c r="C1" s="35" t="s">
        <v>341</v>
      </c>
      <c r="E1" s="129" t="s">
        <v>79</v>
      </c>
      <c r="F1" s="129" t="s">
        <v>359</v>
      </c>
      <c r="G1" s="35" t="s">
        <v>342</v>
      </c>
    </row>
    <row r="2" spans="1:43">
      <c r="A2" s="34">
        <v>41638</v>
      </c>
      <c r="B2" s="33">
        <v>70.306610000000006</v>
      </c>
      <c r="C2" s="53"/>
      <c r="E2" s="128">
        <v>41638</v>
      </c>
      <c r="F2" s="76">
        <v>1841.0699460000001</v>
      </c>
    </row>
    <row r="3" spans="1:43">
      <c r="A3" s="34">
        <v>41639</v>
      </c>
      <c r="B3" s="33">
        <v>69.765770000000003</v>
      </c>
      <c r="C3" s="130">
        <f>(B3-B2)/B2</f>
        <v>-7.6925910664730219E-3</v>
      </c>
      <c r="E3" s="128">
        <v>41639</v>
      </c>
      <c r="F3" s="76">
        <v>1848.3599850000001</v>
      </c>
      <c r="G3" s="130">
        <f>(F3-F2)/F2</f>
        <v>3.9596751963925543E-3</v>
      </c>
    </row>
    <row r="4" spans="1:43">
      <c r="A4" s="34">
        <v>41641</v>
      </c>
      <c r="B4" s="33">
        <v>69.339195000000004</v>
      </c>
      <c r="C4" s="130">
        <f t="shared" ref="C4:C67" si="0">(B4-B3)/B3</f>
        <v>-6.1143881877889356E-3</v>
      </c>
      <c r="E4" s="128">
        <v>41641</v>
      </c>
      <c r="F4" s="76">
        <v>1831.9799800000001</v>
      </c>
      <c r="G4" s="130">
        <f t="shared" ref="G4:G67" si="1">(F4-F3)/F3</f>
        <v>-8.861912794546881E-3</v>
      </c>
      <c r="W4" s="33">
        <v>2013</v>
      </c>
      <c r="X4" s="33">
        <f>1+W4</f>
        <v>2014</v>
      </c>
      <c r="Y4" s="33">
        <f t="shared" ref="Y4:AF4" si="2">1+X4</f>
        <v>2015</v>
      </c>
      <c r="Z4" s="33">
        <f t="shared" si="2"/>
        <v>2016</v>
      </c>
      <c r="AA4" s="33">
        <f t="shared" si="2"/>
        <v>2017</v>
      </c>
      <c r="AB4" s="33">
        <f t="shared" si="2"/>
        <v>2018</v>
      </c>
      <c r="AC4" s="33">
        <f t="shared" si="2"/>
        <v>2019</v>
      </c>
      <c r="AD4" s="33">
        <f t="shared" si="2"/>
        <v>2020</v>
      </c>
      <c r="AE4" s="33">
        <f t="shared" si="2"/>
        <v>2021</v>
      </c>
      <c r="AF4" s="33">
        <f t="shared" si="2"/>
        <v>2022</v>
      </c>
      <c r="AG4" s="33">
        <f>1+AF4</f>
        <v>2023</v>
      </c>
      <c r="AH4" s="33">
        <f>1+AG4</f>
        <v>2024</v>
      </c>
      <c r="AI4" s="33">
        <f t="shared" ref="AI4:AP4" si="3">1+AH4</f>
        <v>2025</v>
      </c>
      <c r="AJ4" s="33">
        <f t="shared" si="3"/>
        <v>2026</v>
      </c>
      <c r="AK4" s="33">
        <f t="shared" si="3"/>
        <v>2027</v>
      </c>
      <c r="AL4" s="33">
        <f t="shared" si="3"/>
        <v>2028</v>
      </c>
      <c r="AM4" s="33">
        <f t="shared" si="3"/>
        <v>2029</v>
      </c>
      <c r="AN4" s="33">
        <f t="shared" si="3"/>
        <v>2030</v>
      </c>
      <c r="AO4" s="33">
        <f t="shared" si="3"/>
        <v>2031</v>
      </c>
      <c r="AP4" s="33">
        <f t="shared" si="3"/>
        <v>2032</v>
      </c>
    </row>
    <row r="5" spans="1:43">
      <c r="A5" s="34">
        <v>41642</v>
      </c>
      <c r="B5" s="33">
        <v>69.963829000000004</v>
      </c>
      <c r="C5" s="130">
        <f t="shared" si="0"/>
        <v>9.0083826326509894E-3</v>
      </c>
      <c r="E5" s="128">
        <v>41642</v>
      </c>
      <c r="F5" s="76">
        <v>1831.369995</v>
      </c>
      <c r="G5" s="130">
        <f t="shared" si="1"/>
        <v>-3.3296488316430812E-4</v>
      </c>
      <c r="V5" s="193" t="s">
        <v>274</v>
      </c>
      <c r="AE5" s="192"/>
      <c r="AF5" s="192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3">
      <c r="A6" s="34">
        <v>41645</v>
      </c>
      <c r="B6" s="33">
        <v>70.329436999999999</v>
      </c>
      <c r="C6" s="130">
        <f t="shared" si="0"/>
        <v>5.2256716824345701E-3</v>
      </c>
      <c r="E6" s="128">
        <v>41645</v>
      </c>
      <c r="F6" s="76">
        <v>1826.7700199999999</v>
      </c>
      <c r="G6" s="130">
        <f t="shared" si="1"/>
        <v>-2.5117671538569058E-3</v>
      </c>
      <c r="W6" s="192"/>
      <c r="X6" s="33">
        <v>0.87</v>
      </c>
      <c r="Y6" s="192">
        <f>_xlfn.COVARIANCE.P(G3:G507,C3:C507)/_xlfn.VAR.P(G3:G507)</f>
        <v>0.84301338878549736</v>
      </c>
      <c r="Z6" s="192">
        <f>_xlfn.COVARIANCE.P(G3:G759,C3:C759)/_xlfn.VAR.P(G3:G759)</f>
        <v>0.75136868493793219</v>
      </c>
      <c r="AA6" s="192">
        <f>_xlfn.COVARIANCE.P(G3:G1010,C3:C1010)/_xlfn.VAR.P(G3:G1010)</f>
        <v>0.73371559638986605</v>
      </c>
      <c r="AB6" s="192">
        <f>_xlfn.COVARIANCE.P(G3:G1261,C3:C1261)/_xlfn.VAR.P(G3:G1261)</f>
        <v>0.74311921102473788</v>
      </c>
      <c r="AC6" s="192">
        <f>_xlfn.COVARIANCE.P(G3:G1513,C3:C1513)/_xlfn.VAR.P(G3:G1513)</f>
        <v>0.71190830577541497</v>
      </c>
      <c r="AD6" s="192">
        <f>_xlfn.COVARIANCE.P(G3:G1766,C3:C1766)/_xlfn.VAR.P(G3:G1766)</f>
        <v>0.69289308299680896</v>
      </c>
      <c r="AE6" s="192">
        <f>_xlfn.COVARIANCE.P(G3:G2018,C3:C2018)/_xlfn.VAR.P(G3:G2018)</f>
        <v>0.67124045669871513</v>
      </c>
      <c r="AF6" s="192">
        <f>_xlfn.COVARIANCE.P(G3:G2269,C3:C2269)/_xlfn.VAR.P(G3:G2269)</f>
        <v>0.59918004816647663</v>
      </c>
      <c r="AG6" s="192">
        <f>_xlfn.COVARIANCE.P(G3:G2519,C3:C2519)/_xlfn.VAR.P(G3:G2519)</f>
        <v>0.58486631178717763</v>
      </c>
      <c r="AH6" s="192">
        <v>0.6</v>
      </c>
      <c r="AI6" s="192">
        <v>0.56999999999999995</v>
      </c>
      <c r="AJ6" s="33">
        <v>0.57999999999999996</v>
      </c>
      <c r="AK6" s="33">
        <v>0.56999999999999995</v>
      </c>
      <c r="AL6" s="33">
        <v>0.56000000000000005</v>
      </c>
      <c r="AM6" s="33">
        <v>0.55000000000000004</v>
      </c>
      <c r="AN6" s="33">
        <v>0.56000000000000005</v>
      </c>
      <c r="AO6" s="33">
        <v>0.55000000000000004</v>
      </c>
      <c r="AP6" s="33">
        <v>0.55000000000000004</v>
      </c>
      <c r="AQ6" s="194"/>
    </row>
    <row r="7" spans="1:43">
      <c r="A7" s="34">
        <v>41646</v>
      </c>
      <c r="B7" s="33">
        <v>71.822417999999999</v>
      </c>
      <c r="C7" s="130">
        <f t="shared" si="0"/>
        <v>2.1228394022264112E-2</v>
      </c>
      <c r="E7" s="128">
        <v>41646</v>
      </c>
      <c r="F7" s="76">
        <v>1837.880005</v>
      </c>
      <c r="G7" s="130">
        <f t="shared" si="1"/>
        <v>6.0817644686330316E-3</v>
      </c>
      <c r="AA7" s="33">
        <v>-2</v>
      </c>
    </row>
    <row r="8" spans="1:43">
      <c r="A8" s="34">
        <v>41647</v>
      </c>
      <c r="B8" s="33">
        <v>71.723419000000007</v>
      </c>
      <c r="C8" s="130">
        <f t="shared" si="0"/>
        <v>-1.3783857847836879E-3</v>
      </c>
      <c r="E8" s="128">
        <v>41647</v>
      </c>
      <c r="F8" s="76">
        <v>1837.48999</v>
      </c>
      <c r="G8" s="130">
        <f t="shared" si="1"/>
        <v>-2.1220917521214803E-4</v>
      </c>
    </row>
    <row r="9" spans="1:43">
      <c r="A9" s="34">
        <v>41648</v>
      </c>
      <c r="B9" s="33">
        <v>72.157561999999999</v>
      </c>
      <c r="C9" s="130">
        <f t="shared" si="0"/>
        <v>6.0530159612161225E-3</v>
      </c>
      <c r="E9" s="128">
        <v>41648</v>
      </c>
      <c r="F9" s="76">
        <v>1838.130005</v>
      </c>
      <c r="G9" s="130">
        <f t="shared" si="1"/>
        <v>3.4830938044998466E-4</v>
      </c>
    </row>
    <row r="10" spans="1:43">
      <c r="A10" s="34">
        <v>41649</v>
      </c>
      <c r="B10" s="33">
        <v>72.165192000000005</v>
      </c>
      <c r="C10" s="130">
        <f t="shared" si="0"/>
        <v>1.0574082311713942E-4</v>
      </c>
      <c r="E10" s="128">
        <v>41649</v>
      </c>
      <c r="F10" s="76">
        <v>1842.369995</v>
      </c>
      <c r="G10" s="130">
        <f t="shared" si="1"/>
        <v>2.3066866807389037E-3</v>
      </c>
    </row>
    <row r="11" spans="1:43">
      <c r="A11" s="34">
        <v>41652</v>
      </c>
      <c r="B11" s="33">
        <v>71.982353000000003</v>
      </c>
      <c r="C11" s="130">
        <f t="shared" si="0"/>
        <v>-2.5336175922597323E-3</v>
      </c>
      <c r="E11" s="128">
        <v>41652</v>
      </c>
      <c r="F11" s="76">
        <v>1819.1999510000001</v>
      </c>
      <c r="G11" s="130">
        <f t="shared" si="1"/>
        <v>-1.2576216537872982E-2</v>
      </c>
    </row>
    <row r="12" spans="1:43">
      <c r="A12" s="34">
        <v>41653</v>
      </c>
      <c r="B12" s="33">
        <v>72.149924999999996</v>
      </c>
      <c r="C12" s="130">
        <f t="shared" si="0"/>
        <v>2.3279594652871756E-3</v>
      </c>
      <c r="E12" s="128">
        <v>41653</v>
      </c>
      <c r="F12" s="76">
        <v>1838.880005</v>
      </c>
      <c r="G12" s="130">
        <f t="shared" si="1"/>
        <v>1.0817971927265035E-2</v>
      </c>
    </row>
    <row r="13" spans="1:43">
      <c r="A13" s="34">
        <v>41654</v>
      </c>
      <c r="B13" s="33">
        <v>72.210907000000006</v>
      </c>
      <c r="C13" s="130">
        <f t="shared" si="0"/>
        <v>8.4521224381050794E-4</v>
      </c>
      <c r="E13" s="128">
        <v>41654</v>
      </c>
      <c r="F13" s="76">
        <v>1848.380005</v>
      </c>
      <c r="G13" s="130">
        <f t="shared" si="1"/>
        <v>5.1661881004573763E-3</v>
      </c>
    </row>
    <row r="14" spans="1:43">
      <c r="A14" s="34">
        <v>41655</v>
      </c>
      <c r="B14" s="33">
        <v>72.089005</v>
      </c>
      <c r="C14" s="130">
        <f t="shared" si="0"/>
        <v>-1.6881383306818971E-3</v>
      </c>
      <c r="E14" s="128">
        <v>41655</v>
      </c>
      <c r="F14" s="76">
        <v>1845.8900149999999</v>
      </c>
      <c r="G14" s="130">
        <f t="shared" si="1"/>
        <v>-1.347120177271142E-3</v>
      </c>
    </row>
    <row r="15" spans="1:43">
      <c r="A15" s="34">
        <v>41656</v>
      </c>
      <c r="B15" s="33">
        <v>72.408935999999997</v>
      </c>
      <c r="C15" s="130">
        <f t="shared" si="0"/>
        <v>4.4379999418773623E-3</v>
      </c>
      <c r="E15" s="128">
        <v>41656</v>
      </c>
      <c r="F15" s="76">
        <v>1838.6999510000001</v>
      </c>
      <c r="G15" s="130">
        <f t="shared" si="1"/>
        <v>-3.8951746537292434E-3</v>
      </c>
    </row>
    <row r="16" spans="1:43">
      <c r="A16" s="34">
        <v>41660</v>
      </c>
      <c r="B16" s="33">
        <v>71.624374000000003</v>
      </c>
      <c r="C16" s="130">
        <f t="shared" si="0"/>
        <v>-1.0835154379288132E-2</v>
      </c>
      <c r="E16" s="128">
        <v>41660</v>
      </c>
      <c r="F16" s="76">
        <v>1843.8000489999999</v>
      </c>
      <c r="G16" s="130">
        <f t="shared" si="1"/>
        <v>2.7737521813856235E-3</v>
      </c>
    </row>
    <row r="17" spans="1:41">
      <c r="A17" s="34">
        <v>41661</v>
      </c>
      <c r="B17" s="33">
        <v>71.845268000000004</v>
      </c>
      <c r="C17" s="130">
        <f t="shared" si="0"/>
        <v>3.0840618586069771E-3</v>
      </c>
      <c r="E17" s="128">
        <v>41661</v>
      </c>
      <c r="F17" s="76">
        <v>1844.8599850000001</v>
      </c>
      <c r="G17" s="130">
        <f t="shared" si="1"/>
        <v>5.7486493753754479E-4</v>
      </c>
    </row>
    <row r="18" spans="1:41">
      <c r="A18" s="34">
        <v>41662</v>
      </c>
      <c r="B18" s="33">
        <v>70.641754000000006</v>
      </c>
      <c r="C18" s="130">
        <f t="shared" si="0"/>
        <v>-1.675147206633008E-2</v>
      </c>
      <c r="E18" s="128">
        <v>41662</v>
      </c>
      <c r="F18" s="76">
        <v>1828.459961</v>
      </c>
      <c r="G18" s="130">
        <f t="shared" si="1"/>
        <v>-8.8895765171035628E-3</v>
      </c>
    </row>
    <row r="19" spans="1:41">
      <c r="A19" s="34">
        <v>41663</v>
      </c>
      <c r="B19" s="33">
        <v>69.019278999999997</v>
      </c>
      <c r="C19" s="130">
        <f t="shared" si="0"/>
        <v>-2.2967648849715826E-2</v>
      </c>
      <c r="E19" s="128">
        <v>41663</v>
      </c>
      <c r="F19" s="76">
        <v>1790.290039</v>
      </c>
      <c r="G19" s="130">
        <f t="shared" si="1"/>
        <v>-2.0875448636635496E-2</v>
      </c>
    </row>
    <row r="20" spans="1:41">
      <c r="A20" s="34">
        <v>41666</v>
      </c>
      <c r="B20" s="33">
        <v>68.508942000000005</v>
      </c>
      <c r="C20" s="130">
        <f t="shared" si="0"/>
        <v>-7.3941224451213516E-3</v>
      </c>
      <c r="E20" s="128">
        <v>41666</v>
      </c>
      <c r="F20" s="76">
        <v>1781.5600589999999</v>
      </c>
      <c r="G20" s="130">
        <f t="shared" si="1"/>
        <v>-4.8762936785797916E-3</v>
      </c>
    </row>
    <row r="21" spans="1:41">
      <c r="A21" s="34">
        <v>41667</v>
      </c>
      <c r="B21" s="33">
        <v>68.630797999999999</v>
      </c>
      <c r="C21" s="130">
        <f t="shared" si="0"/>
        <v>1.7786875179008597E-3</v>
      </c>
      <c r="E21" s="128">
        <v>41667</v>
      </c>
      <c r="F21" s="76">
        <v>1792.5</v>
      </c>
      <c r="G21" s="130">
        <f t="shared" si="1"/>
        <v>6.1406523707882984E-3</v>
      </c>
    </row>
    <row r="22" spans="1:41">
      <c r="A22" s="34">
        <v>41668</v>
      </c>
      <c r="B22" s="33">
        <v>67.716758999999996</v>
      </c>
      <c r="C22" s="130">
        <f t="shared" si="0"/>
        <v>-1.331820445975293E-2</v>
      </c>
      <c r="E22" s="128">
        <v>41668</v>
      </c>
      <c r="F22" s="76">
        <v>1774.1999510000001</v>
      </c>
      <c r="G22" s="130">
        <f t="shared" si="1"/>
        <v>-1.0209232357043204E-2</v>
      </c>
    </row>
    <row r="23" spans="1:41">
      <c r="A23" s="34">
        <v>41669</v>
      </c>
      <c r="B23" s="33">
        <v>68.173775000000006</v>
      </c>
      <c r="C23" s="130">
        <f t="shared" si="0"/>
        <v>6.7489349276153351E-3</v>
      </c>
      <c r="E23" s="128">
        <v>41669</v>
      </c>
      <c r="F23" s="76">
        <v>1794.1899410000001</v>
      </c>
      <c r="G23" s="130">
        <f t="shared" si="1"/>
        <v>1.1267044612831258E-2</v>
      </c>
    </row>
    <row r="24" spans="1:41">
      <c r="A24" s="34">
        <v>41670</v>
      </c>
      <c r="B24" s="33">
        <v>67.389213999999996</v>
      </c>
      <c r="C24" s="130">
        <f t="shared" si="0"/>
        <v>-1.150825225682472E-2</v>
      </c>
      <c r="E24" s="128">
        <v>41670</v>
      </c>
      <c r="F24" s="76">
        <v>1782.589966</v>
      </c>
      <c r="G24" s="130">
        <f t="shared" si="1"/>
        <v>-6.4652993169356339E-3</v>
      </c>
    </row>
    <row r="25" spans="1:41">
      <c r="A25" s="34">
        <v>41673</v>
      </c>
      <c r="B25" s="33">
        <v>66.101906</v>
      </c>
      <c r="C25" s="130">
        <f t="shared" si="0"/>
        <v>-1.9102582202546479E-2</v>
      </c>
      <c r="E25" s="128">
        <v>41673</v>
      </c>
      <c r="F25" s="76">
        <v>1741.8900149999999</v>
      </c>
      <c r="G25" s="130">
        <f t="shared" si="1"/>
        <v>-2.2831919721464457E-2</v>
      </c>
      <c r="J25" t="s">
        <v>312</v>
      </c>
      <c r="K25"/>
      <c r="L25" s="42">
        <v>2022</v>
      </c>
      <c r="M25"/>
      <c r="N25"/>
      <c r="O25"/>
      <c r="P25"/>
      <c r="Q25"/>
      <c r="R25"/>
      <c r="V25" t="s">
        <v>312</v>
      </c>
      <c r="W25"/>
      <c r="X25">
        <v>2014</v>
      </c>
      <c r="Y25"/>
      <c r="Z25"/>
      <c r="AA25"/>
      <c r="AB25"/>
      <c r="AC25"/>
      <c r="AD25"/>
      <c r="AG25" t="s">
        <v>312</v>
      </c>
      <c r="AH25"/>
      <c r="AI25" s="43">
        <v>2023</v>
      </c>
      <c r="AJ25"/>
      <c r="AK25"/>
      <c r="AL25"/>
      <c r="AM25"/>
      <c r="AN25"/>
      <c r="AO25"/>
    </row>
    <row r="26" spans="1:41" ht="17" thickBot="1">
      <c r="A26" s="34">
        <v>41674</v>
      </c>
      <c r="B26" s="33">
        <v>65.980041999999997</v>
      </c>
      <c r="C26" s="130">
        <f t="shared" si="0"/>
        <v>-1.8435777025854927E-3</v>
      </c>
      <c r="E26" s="128">
        <v>41674</v>
      </c>
      <c r="F26" s="76">
        <v>1755.1999510000001</v>
      </c>
      <c r="G26" s="130">
        <f t="shared" si="1"/>
        <v>7.6410886367013859E-3</v>
      </c>
      <c r="J26"/>
      <c r="K26"/>
      <c r="L26"/>
      <c r="M26"/>
      <c r="N26"/>
      <c r="O26"/>
      <c r="P26"/>
      <c r="Q26"/>
      <c r="R26"/>
      <c r="V26"/>
      <c r="W26"/>
      <c r="X26"/>
      <c r="Y26"/>
      <c r="Z26"/>
      <c r="AA26"/>
      <c r="AB26"/>
      <c r="AC26"/>
      <c r="AD26"/>
      <c r="AG26"/>
      <c r="AH26"/>
      <c r="AI26"/>
      <c r="AJ26"/>
      <c r="AK26"/>
      <c r="AL26"/>
      <c r="AM26"/>
      <c r="AN26"/>
      <c r="AO26"/>
    </row>
    <row r="27" spans="1:41">
      <c r="A27" s="34">
        <v>41675</v>
      </c>
      <c r="B27" s="33">
        <v>66.482749999999996</v>
      </c>
      <c r="C27" s="130">
        <f t="shared" si="0"/>
        <v>7.6190918459857664E-3</v>
      </c>
      <c r="E27" s="128">
        <v>41675</v>
      </c>
      <c r="F27" s="76">
        <v>1751.6400149999999</v>
      </c>
      <c r="G27" s="130">
        <f t="shared" si="1"/>
        <v>-2.0282224814169372E-3</v>
      </c>
      <c r="J27" s="133" t="s">
        <v>313</v>
      </c>
      <c r="K27" s="133"/>
      <c r="L27"/>
      <c r="M27"/>
      <c r="N27"/>
      <c r="O27"/>
      <c r="P27"/>
      <c r="Q27"/>
      <c r="R27"/>
      <c r="V27" s="133" t="s">
        <v>313</v>
      </c>
      <c r="W27" s="133"/>
      <c r="X27"/>
      <c r="Y27"/>
      <c r="Z27"/>
      <c r="AA27"/>
      <c r="AB27"/>
      <c r="AC27"/>
      <c r="AD27"/>
      <c r="AG27" s="133" t="s">
        <v>313</v>
      </c>
      <c r="AH27" s="133"/>
      <c r="AI27"/>
      <c r="AJ27"/>
      <c r="AK27"/>
      <c r="AL27"/>
      <c r="AM27"/>
      <c r="AN27"/>
      <c r="AO27"/>
    </row>
    <row r="28" spans="1:41">
      <c r="A28" s="34">
        <v>41676</v>
      </c>
      <c r="B28" s="33">
        <v>67.602501000000004</v>
      </c>
      <c r="C28" s="130">
        <f t="shared" si="0"/>
        <v>1.6842729881059493E-2</v>
      </c>
      <c r="E28" s="128">
        <v>41676</v>
      </c>
      <c r="F28" s="76">
        <v>1773.4300539999999</v>
      </c>
      <c r="G28" s="130">
        <f t="shared" si="1"/>
        <v>1.2439792887467223E-2</v>
      </c>
      <c r="J28" t="s">
        <v>314</v>
      </c>
      <c r="K28">
        <v>0.59983565641228975</v>
      </c>
      <c r="L28"/>
      <c r="M28"/>
      <c r="N28"/>
      <c r="O28"/>
      <c r="P28"/>
      <c r="Q28"/>
      <c r="R28"/>
      <c r="V28" t="s">
        <v>314</v>
      </c>
      <c r="W28">
        <v>0.67974140609553002</v>
      </c>
      <c r="X28"/>
      <c r="Y28"/>
      <c r="Z28"/>
      <c r="AA28"/>
      <c r="AB28"/>
      <c r="AC28"/>
      <c r="AD28"/>
      <c r="AG28" t="s">
        <v>314</v>
      </c>
      <c r="AH28">
        <v>0.57625040713681375</v>
      </c>
      <c r="AI28"/>
      <c r="AJ28"/>
      <c r="AK28"/>
      <c r="AL28"/>
      <c r="AM28"/>
      <c r="AN28"/>
      <c r="AO28"/>
    </row>
    <row r="29" spans="1:41">
      <c r="A29" s="34">
        <v>41677</v>
      </c>
      <c r="B29" s="33">
        <v>68.585105999999996</v>
      </c>
      <c r="C29" s="130">
        <f t="shared" si="0"/>
        <v>1.4535039169630608E-2</v>
      </c>
      <c r="E29" s="128">
        <v>41677</v>
      </c>
      <c r="F29" s="76">
        <v>1797.0200199999999</v>
      </c>
      <c r="G29" s="130">
        <f t="shared" si="1"/>
        <v>1.3301886898100355E-2</v>
      </c>
      <c r="J29" t="s">
        <v>315</v>
      </c>
      <c r="K29">
        <v>0.35980281470356251</v>
      </c>
      <c r="L29"/>
      <c r="M29"/>
      <c r="N29"/>
      <c r="O29"/>
      <c r="P29"/>
      <c r="Q29"/>
      <c r="R29"/>
      <c r="V29" t="s">
        <v>315</v>
      </c>
      <c r="W29">
        <v>0.46204837916072822</v>
      </c>
      <c r="X29"/>
      <c r="Y29"/>
      <c r="Z29"/>
      <c r="AA29"/>
      <c r="AB29"/>
      <c r="AC29"/>
      <c r="AD29"/>
      <c r="AG29" t="s">
        <v>315</v>
      </c>
      <c r="AH29">
        <v>0.33206453172534356</v>
      </c>
      <c r="AI29"/>
      <c r="AJ29"/>
      <c r="AK29"/>
      <c r="AL29"/>
      <c r="AM29"/>
      <c r="AN29"/>
      <c r="AO29"/>
    </row>
    <row r="30" spans="1:41">
      <c r="A30" s="34">
        <v>41680</v>
      </c>
      <c r="B30" s="33">
        <v>69.369675000000001</v>
      </c>
      <c r="C30" s="130">
        <f t="shared" si="0"/>
        <v>1.1439349528744692E-2</v>
      </c>
      <c r="E30" s="128">
        <v>41680</v>
      </c>
      <c r="F30" s="76">
        <v>1799.839966</v>
      </c>
      <c r="G30" s="130">
        <f t="shared" si="1"/>
        <v>1.5692346042978824E-3</v>
      </c>
      <c r="J30" t="s">
        <v>316</v>
      </c>
      <c r="K30">
        <v>0.35952016693963473</v>
      </c>
      <c r="L30"/>
      <c r="M30"/>
      <c r="N30"/>
      <c r="O30"/>
      <c r="P30"/>
      <c r="Q30"/>
      <c r="R30"/>
      <c r="V30" t="s">
        <v>316</v>
      </c>
      <c r="W30">
        <v>0.45989657267737111</v>
      </c>
      <c r="X30"/>
      <c r="Y30"/>
      <c r="Z30"/>
      <c r="AA30"/>
      <c r="AB30"/>
      <c r="AC30"/>
      <c r="AD30"/>
      <c r="AG30" t="s">
        <v>316</v>
      </c>
      <c r="AH30">
        <v>0.33179895102225226</v>
      </c>
      <c r="AI30"/>
      <c r="AJ30"/>
      <c r="AK30"/>
      <c r="AL30"/>
      <c r="AM30"/>
      <c r="AN30"/>
      <c r="AO30"/>
    </row>
    <row r="31" spans="1:41">
      <c r="A31" s="34">
        <v>41681</v>
      </c>
      <c r="B31" s="33">
        <v>70.816933000000006</v>
      </c>
      <c r="C31" s="130">
        <f t="shared" si="0"/>
        <v>2.0862977951100464E-2</v>
      </c>
      <c r="E31" s="128">
        <v>41681</v>
      </c>
      <c r="F31" s="76">
        <v>1819.75</v>
      </c>
      <c r="G31" s="130">
        <f t="shared" si="1"/>
        <v>1.1062113507929513E-2</v>
      </c>
      <c r="J31" t="s">
        <v>317</v>
      </c>
      <c r="K31">
        <v>9.1619763440256418E-3</v>
      </c>
      <c r="L31"/>
      <c r="M31"/>
      <c r="N31"/>
      <c r="O31"/>
      <c r="P31"/>
      <c r="Q31"/>
      <c r="R31"/>
      <c r="V31" t="s">
        <v>317</v>
      </c>
      <c r="W31">
        <v>5.2640479727051178E-3</v>
      </c>
      <c r="X31"/>
      <c r="Y31"/>
      <c r="Z31"/>
      <c r="AA31"/>
      <c r="AB31"/>
      <c r="AC31"/>
      <c r="AD31"/>
      <c r="AG31" t="s">
        <v>317</v>
      </c>
      <c r="AH31">
        <v>9.1316651985776879E-3</v>
      </c>
      <c r="AI31"/>
      <c r="AJ31"/>
      <c r="AK31"/>
      <c r="AL31"/>
      <c r="AM31"/>
      <c r="AN31"/>
      <c r="AO31"/>
    </row>
    <row r="32" spans="1:41" ht="17" thickBot="1">
      <c r="A32" s="34">
        <v>41682</v>
      </c>
      <c r="B32" s="33">
        <v>70.397987000000001</v>
      </c>
      <c r="C32" s="130">
        <f t="shared" si="0"/>
        <v>-5.915901497739324E-3</v>
      </c>
      <c r="E32" s="128">
        <v>41682</v>
      </c>
      <c r="F32" s="76">
        <v>1819.26001</v>
      </c>
      <c r="G32" s="130">
        <f t="shared" si="1"/>
        <v>-2.6926226129964792E-4</v>
      </c>
      <c r="J32" s="131" t="s">
        <v>318</v>
      </c>
      <c r="K32" s="131">
        <v>2267</v>
      </c>
      <c r="L32"/>
      <c r="M32"/>
      <c r="N32"/>
      <c r="O32"/>
      <c r="P32"/>
      <c r="Q32"/>
      <c r="R32"/>
      <c r="V32" s="131" t="s">
        <v>318</v>
      </c>
      <c r="W32" s="131">
        <v>252</v>
      </c>
      <c r="X32"/>
      <c r="Y32"/>
      <c r="Z32"/>
      <c r="AA32"/>
      <c r="AB32"/>
      <c r="AC32"/>
      <c r="AD32"/>
      <c r="AG32" s="131" t="s">
        <v>318</v>
      </c>
      <c r="AH32" s="131">
        <v>2517</v>
      </c>
      <c r="AI32"/>
      <c r="AJ32"/>
      <c r="AK32"/>
      <c r="AL32"/>
      <c r="AM32"/>
      <c r="AN32"/>
      <c r="AO32"/>
    </row>
    <row r="33" spans="1:41">
      <c r="A33" s="34">
        <v>41683</v>
      </c>
      <c r="B33" s="33">
        <v>70.504638999999997</v>
      </c>
      <c r="C33" s="130">
        <f t="shared" si="0"/>
        <v>1.5149865009633991E-3</v>
      </c>
      <c r="E33" s="128">
        <v>41683</v>
      </c>
      <c r="F33" s="76">
        <v>1829.829956</v>
      </c>
      <c r="G33" s="130">
        <f t="shared" si="1"/>
        <v>5.8100249232654064E-3</v>
      </c>
      <c r="J33"/>
      <c r="K33"/>
      <c r="L33"/>
      <c r="M33"/>
      <c r="N33"/>
      <c r="O33"/>
      <c r="P33"/>
      <c r="Q33"/>
      <c r="R33"/>
      <c r="V33"/>
      <c r="W33"/>
      <c r="X33"/>
      <c r="Y33"/>
      <c r="Z33"/>
      <c r="AA33"/>
      <c r="AB33"/>
      <c r="AC33"/>
      <c r="AD33"/>
      <c r="AG33"/>
      <c r="AH33"/>
      <c r="AI33"/>
      <c r="AJ33"/>
      <c r="AK33"/>
      <c r="AL33"/>
      <c r="AM33"/>
      <c r="AN33"/>
      <c r="AO33"/>
    </row>
    <row r="34" spans="1:41" ht="17" thickBot="1">
      <c r="A34" s="34">
        <v>41684</v>
      </c>
      <c r="B34" s="33">
        <v>70.656981999999999</v>
      </c>
      <c r="C34" s="130">
        <f t="shared" si="0"/>
        <v>2.1607514365118855E-3</v>
      </c>
      <c r="E34" s="128">
        <v>41684</v>
      </c>
      <c r="F34" s="76">
        <v>1838.630005</v>
      </c>
      <c r="G34" s="130">
        <f t="shared" si="1"/>
        <v>4.8092168188331617E-3</v>
      </c>
      <c r="J34" t="s">
        <v>319</v>
      </c>
      <c r="K34"/>
      <c r="L34"/>
      <c r="M34"/>
      <c r="N34"/>
      <c r="O34"/>
      <c r="P34"/>
      <c r="Q34"/>
      <c r="R34"/>
      <c r="V34" t="s">
        <v>319</v>
      </c>
      <c r="W34"/>
      <c r="X34"/>
      <c r="Y34"/>
      <c r="Z34"/>
      <c r="AA34"/>
      <c r="AB34"/>
      <c r="AC34"/>
      <c r="AD34"/>
      <c r="AG34" t="s">
        <v>319</v>
      </c>
      <c r="AH34"/>
      <c r="AI34"/>
      <c r="AJ34"/>
      <c r="AK34"/>
      <c r="AL34"/>
      <c r="AM34"/>
      <c r="AN34"/>
      <c r="AO34"/>
    </row>
    <row r="35" spans="1:41">
      <c r="A35" s="34">
        <v>41688</v>
      </c>
      <c r="B35" s="33">
        <v>70.207572999999996</v>
      </c>
      <c r="C35" s="130">
        <f t="shared" si="0"/>
        <v>-6.3604330000961952E-3</v>
      </c>
      <c r="E35" s="128">
        <v>41688</v>
      </c>
      <c r="F35" s="76">
        <v>1840.76001</v>
      </c>
      <c r="G35" s="130">
        <f t="shared" si="1"/>
        <v>1.1584739693182495E-3</v>
      </c>
      <c r="J35" s="132"/>
      <c r="K35" s="132" t="s">
        <v>324</v>
      </c>
      <c r="L35" s="132" t="s">
        <v>325</v>
      </c>
      <c r="M35" s="132" t="s">
        <v>326</v>
      </c>
      <c r="N35" s="132" t="s">
        <v>327</v>
      </c>
      <c r="O35" s="132" t="s">
        <v>328</v>
      </c>
      <c r="P35"/>
      <c r="Q35"/>
      <c r="R35"/>
      <c r="V35" s="132"/>
      <c r="W35" s="132" t="s">
        <v>324</v>
      </c>
      <c r="X35" s="132" t="s">
        <v>325</v>
      </c>
      <c r="Y35" s="132" t="s">
        <v>326</v>
      </c>
      <c r="Z35" s="132" t="s">
        <v>327</v>
      </c>
      <c r="AA35" s="132" t="s">
        <v>328</v>
      </c>
      <c r="AB35"/>
      <c r="AC35"/>
      <c r="AD35"/>
      <c r="AG35" s="132"/>
      <c r="AH35" s="132" t="s">
        <v>324</v>
      </c>
      <c r="AI35" s="132" t="s">
        <v>325</v>
      </c>
      <c r="AJ35" s="132" t="s">
        <v>326</v>
      </c>
      <c r="AK35" s="132" t="s">
        <v>327</v>
      </c>
      <c r="AL35" s="132" t="s">
        <v>328</v>
      </c>
      <c r="AM35"/>
      <c r="AN35"/>
      <c r="AO35"/>
    </row>
    <row r="36" spans="1:41">
      <c r="A36" s="34">
        <v>41689</v>
      </c>
      <c r="B36" s="33">
        <v>69.803871000000001</v>
      </c>
      <c r="C36" s="130">
        <f t="shared" si="0"/>
        <v>-5.7501204321647121E-3</v>
      </c>
      <c r="E36" s="128">
        <v>41689</v>
      </c>
      <c r="F36" s="76">
        <v>1828.75</v>
      </c>
      <c r="G36" s="130">
        <f t="shared" si="1"/>
        <v>-6.5244844166296107E-3</v>
      </c>
      <c r="J36" t="s">
        <v>320</v>
      </c>
      <c r="K36">
        <v>1</v>
      </c>
      <c r="L36">
        <v>0.10685561166221921</v>
      </c>
      <c r="M36">
        <v>0.10685561166221921</v>
      </c>
      <c r="N36">
        <v>1272.9724435233379</v>
      </c>
      <c r="O36">
        <v>1.2483006055475503E-221</v>
      </c>
      <c r="P36"/>
      <c r="Q36"/>
      <c r="R36"/>
      <c r="V36" t="s">
        <v>320</v>
      </c>
      <c r="W36">
        <v>1</v>
      </c>
      <c r="X36">
        <v>5.9500952267448007E-3</v>
      </c>
      <c r="Y36">
        <v>5.9500952267448007E-3</v>
      </c>
      <c r="Z36">
        <v>214.72580491526122</v>
      </c>
      <c r="AA36">
        <v>1.6259625624548152E-35</v>
      </c>
      <c r="AB36"/>
      <c r="AC36"/>
      <c r="AD36"/>
      <c r="AG36" t="s">
        <v>320</v>
      </c>
      <c r="AH36">
        <v>1</v>
      </c>
      <c r="AI36">
        <v>0.10426197194251685</v>
      </c>
      <c r="AJ36">
        <v>0.10426197194251685</v>
      </c>
      <c r="AK36">
        <v>1250.3338076154189</v>
      </c>
      <c r="AL36">
        <v>1.1074170154513061E-222</v>
      </c>
      <c r="AM36"/>
      <c r="AN36"/>
      <c r="AO36"/>
    </row>
    <row r="37" spans="1:41">
      <c r="A37" s="34">
        <v>41690</v>
      </c>
      <c r="B37" s="33">
        <v>70.367508000000001</v>
      </c>
      <c r="C37" s="130">
        <f t="shared" si="0"/>
        <v>8.0745808495348344E-3</v>
      </c>
      <c r="E37" s="128">
        <v>41690</v>
      </c>
      <c r="F37" s="76">
        <v>1839.780029</v>
      </c>
      <c r="G37" s="130">
        <f t="shared" si="1"/>
        <v>6.0314580997949492E-3</v>
      </c>
      <c r="J37" t="s">
        <v>321</v>
      </c>
      <c r="K37">
        <v>2265</v>
      </c>
      <c r="L37">
        <v>0.19012820084701962</v>
      </c>
      <c r="M37">
        <v>8.3941810528485476E-5</v>
      </c>
      <c r="N37"/>
      <c r="O37"/>
      <c r="P37"/>
      <c r="Q37"/>
      <c r="R37"/>
      <c r="V37" t="s">
        <v>321</v>
      </c>
      <c r="W37">
        <v>250</v>
      </c>
      <c r="X37">
        <v>6.9275502647352157E-3</v>
      </c>
      <c r="Y37">
        <v>2.7710201058940863E-5</v>
      </c>
      <c r="Z37"/>
      <c r="AA37"/>
      <c r="AB37"/>
      <c r="AC37"/>
      <c r="AD37"/>
      <c r="AG37" t="s">
        <v>321</v>
      </c>
      <c r="AH37">
        <v>2515</v>
      </c>
      <c r="AI37">
        <v>0.20971908288677088</v>
      </c>
      <c r="AJ37">
        <v>8.3387309298914869E-5</v>
      </c>
      <c r="AK37"/>
      <c r="AL37"/>
      <c r="AM37"/>
      <c r="AN37"/>
      <c r="AO37"/>
    </row>
    <row r="38" spans="1:41" ht="17" thickBot="1">
      <c r="A38" s="34">
        <v>41691</v>
      </c>
      <c r="B38" s="33">
        <v>70.214080999999993</v>
      </c>
      <c r="C38" s="130">
        <f t="shared" si="0"/>
        <v>-2.1803671092062511E-3</v>
      </c>
      <c r="E38" s="128">
        <v>41691</v>
      </c>
      <c r="F38" s="76">
        <v>1836.25</v>
      </c>
      <c r="G38" s="130">
        <f t="shared" si="1"/>
        <v>-1.9187234040793108E-3</v>
      </c>
      <c r="J38" s="131" t="s">
        <v>322</v>
      </c>
      <c r="K38" s="131">
        <v>2266</v>
      </c>
      <c r="L38" s="131">
        <v>0.29698381250923883</v>
      </c>
      <c r="M38" s="131"/>
      <c r="N38" s="131"/>
      <c r="O38" s="131"/>
      <c r="P38"/>
      <c r="Q38"/>
      <c r="R38"/>
      <c r="V38" s="131" t="s">
        <v>322</v>
      </c>
      <c r="W38" s="131">
        <v>251</v>
      </c>
      <c r="X38" s="131">
        <v>1.2877645491480016E-2</v>
      </c>
      <c r="Y38" s="131"/>
      <c r="Z38" s="131"/>
      <c r="AA38" s="131"/>
      <c r="AB38"/>
      <c r="AC38"/>
      <c r="AD38"/>
      <c r="AG38" s="131" t="s">
        <v>322</v>
      </c>
      <c r="AH38" s="131">
        <v>2516</v>
      </c>
      <c r="AI38" s="131">
        <v>0.31398105482928773</v>
      </c>
      <c r="AJ38" s="131"/>
      <c r="AK38" s="131"/>
      <c r="AL38" s="131"/>
      <c r="AM38"/>
      <c r="AN38"/>
      <c r="AO38"/>
    </row>
    <row r="39" spans="1:41" ht="17" thickBot="1">
      <c r="A39" s="34">
        <v>41694</v>
      </c>
      <c r="B39" s="33">
        <v>69.899544000000006</v>
      </c>
      <c r="C39" s="130">
        <f t="shared" si="0"/>
        <v>-4.4796854921449053E-3</v>
      </c>
      <c r="E39" s="128">
        <v>41694</v>
      </c>
      <c r="F39" s="76">
        <v>1847.6099850000001</v>
      </c>
      <c r="G39" s="130">
        <f t="shared" si="1"/>
        <v>6.1865132743363109E-3</v>
      </c>
      <c r="J39"/>
      <c r="K39"/>
      <c r="L39"/>
      <c r="M39"/>
      <c r="N39"/>
      <c r="O39"/>
      <c r="P39"/>
      <c r="Q39"/>
      <c r="R39"/>
      <c r="V39"/>
      <c r="W39"/>
      <c r="X39"/>
      <c r="Y39"/>
      <c r="Z39"/>
      <c r="AA39"/>
      <c r="AB39"/>
      <c r="AC39"/>
      <c r="AD39"/>
      <c r="AG39"/>
      <c r="AH39"/>
      <c r="AI39"/>
      <c r="AJ39"/>
      <c r="AK39"/>
      <c r="AL39"/>
      <c r="AM39"/>
      <c r="AN39"/>
      <c r="AO39"/>
    </row>
    <row r="40" spans="1:41">
      <c r="A40" s="34">
        <v>41695</v>
      </c>
      <c r="B40" s="33">
        <v>69.899544000000006</v>
      </c>
      <c r="C40" s="130">
        <f t="shared" si="0"/>
        <v>0</v>
      </c>
      <c r="E40" s="128">
        <v>41695</v>
      </c>
      <c r="F40" s="76">
        <v>1845.119995</v>
      </c>
      <c r="G40" s="130">
        <f t="shared" si="1"/>
        <v>-1.3476816104130516E-3</v>
      </c>
      <c r="J40" s="132"/>
      <c r="K40" s="132" t="s">
        <v>329</v>
      </c>
      <c r="L40" s="132" t="s">
        <v>317</v>
      </c>
      <c r="M40" s="132" t="s">
        <v>330</v>
      </c>
      <c r="N40" s="132" t="s">
        <v>331</v>
      </c>
      <c r="O40" s="132" t="s">
        <v>332</v>
      </c>
      <c r="P40" s="132" t="s">
        <v>333</v>
      </c>
      <c r="Q40" s="132" t="s">
        <v>334</v>
      </c>
      <c r="R40" s="132" t="s">
        <v>335</v>
      </c>
      <c r="V40" s="132"/>
      <c r="W40" s="132" t="s">
        <v>329</v>
      </c>
      <c r="X40" s="132" t="s">
        <v>317</v>
      </c>
      <c r="Y40" s="132" t="s">
        <v>330</v>
      </c>
      <c r="Z40" s="132" t="s">
        <v>331</v>
      </c>
      <c r="AA40" s="132" t="s">
        <v>332</v>
      </c>
      <c r="AB40" s="132" t="s">
        <v>333</v>
      </c>
      <c r="AC40" s="132" t="s">
        <v>334</v>
      </c>
      <c r="AD40" s="132" t="s">
        <v>335</v>
      </c>
      <c r="AG40" s="132"/>
      <c r="AH40" s="132" t="s">
        <v>329</v>
      </c>
      <c r="AI40" s="132" t="s">
        <v>317</v>
      </c>
      <c r="AJ40" s="132" t="s">
        <v>330</v>
      </c>
      <c r="AK40" s="132" t="s">
        <v>331</v>
      </c>
      <c r="AL40" s="132" t="s">
        <v>332</v>
      </c>
      <c r="AM40" s="132" t="s">
        <v>333</v>
      </c>
      <c r="AN40" s="132" t="s">
        <v>334</v>
      </c>
      <c r="AO40" s="132" t="s">
        <v>335</v>
      </c>
    </row>
    <row r="41" spans="1:41">
      <c r="A41" s="34">
        <v>41696</v>
      </c>
      <c r="B41" s="33">
        <v>69.899544000000006</v>
      </c>
      <c r="C41" s="130">
        <f t="shared" si="0"/>
        <v>0</v>
      </c>
      <c r="E41" s="128">
        <v>41696</v>
      </c>
      <c r="F41" s="76">
        <v>1845.160034</v>
      </c>
      <c r="G41" s="130">
        <f t="shared" si="1"/>
        <v>2.1699943693894469E-5</v>
      </c>
      <c r="J41" t="s">
        <v>323</v>
      </c>
      <c r="K41">
        <v>1.1458050479433462E-4</v>
      </c>
      <c r="L41">
        <v>1.9258071869231739E-4</v>
      </c>
      <c r="M41">
        <v>0.5949739183256334</v>
      </c>
      <c r="N41">
        <v>0.55192033789679784</v>
      </c>
      <c r="O41">
        <v>-2.6307257536617988E-4</v>
      </c>
      <c r="P41">
        <v>4.9223358495484911E-4</v>
      </c>
      <c r="Q41">
        <v>-2.6307257536617988E-4</v>
      </c>
      <c r="R41">
        <v>4.9223358495484911E-4</v>
      </c>
      <c r="V41" t="s">
        <v>323</v>
      </c>
      <c r="W41">
        <v>9.4665484130206047E-5</v>
      </c>
      <c r="X41">
        <v>3.3250805452939307E-4</v>
      </c>
      <c r="Y41">
        <v>0.28470132630076728</v>
      </c>
      <c r="Z41">
        <v>0.77610866619657082</v>
      </c>
      <c r="AA41">
        <v>-5.602085950650249E-4</v>
      </c>
      <c r="AB41">
        <v>7.4953956332543699E-4</v>
      </c>
      <c r="AC41">
        <v>-5.602085950650249E-4</v>
      </c>
      <c r="AD41">
        <v>7.4953956332543699E-4</v>
      </c>
      <c r="AG41" t="s">
        <v>323</v>
      </c>
      <c r="AH41">
        <v>2.2522564150947988E-4</v>
      </c>
      <c r="AI41">
        <v>1.8211770618639265E-4</v>
      </c>
      <c r="AJ41">
        <v>1.2367037023789844</v>
      </c>
      <c r="AK41">
        <v>0.21631257452045785</v>
      </c>
      <c r="AL41">
        <v>-1.3189036720227527E-4</v>
      </c>
      <c r="AM41">
        <v>5.8234165022123504E-4</v>
      </c>
      <c r="AN41">
        <v>-1.3189036720227527E-4</v>
      </c>
      <c r="AO41">
        <v>5.8234165022123504E-4</v>
      </c>
    </row>
    <row r="42" spans="1:41" ht="17" thickBot="1">
      <c r="A42" s="34">
        <v>41697</v>
      </c>
      <c r="B42" s="33">
        <v>70.091316000000006</v>
      </c>
      <c r="C42" s="130">
        <f t="shared" si="0"/>
        <v>2.7435372110582047E-3</v>
      </c>
      <c r="E42" s="128">
        <v>41697</v>
      </c>
      <c r="F42" s="76">
        <v>1854.290039</v>
      </c>
      <c r="G42" s="130">
        <f t="shared" si="1"/>
        <v>4.9480830018888118E-3</v>
      </c>
      <c r="J42" s="131" t="s">
        <v>336</v>
      </c>
      <c r="K42" s="131">
        <v>0.60049198200871146</v>
      </c>
      <c r="L42" s="131">
        <v>1.683052687668191E-2</v>
      </c>
      <c r="M42" s="131">
        <v>35.678739376880202</v>
      </c>
      <c r="N42" s="131">
        <v>1.2483006055461299E-221</v>
      </c>
      <c r="O42" s="131">
        <v>0.56748711859941936</v>
      </c>
      <c r="P42" s="131">
        <v>0.63349684541800355</v>
      </c>
      <c r="Q42" s="131">
        <v>0.56748711859941936</v>
      </c>
      <c r="R42" s="131">
        <v>0.63349684541800355</v>
      </c>
      <c r="V42" s="131" t="s">
        <v>336</v>
      </c>
      <c r="W42" s="131">
        <v>0.53070264313773641</v>
      </c>
      <c r="X42" s="131">
        <v>3.6216721286711683E-2</v>
      </c>
      <c r="Y42" s="131">
        <v>14.653525340861187</v>
      </c>
      <c r="Z42" s="131">
        <v>1.6259625624549782E-35</v>
      </c>
      <c r="AA42" s="131">
        <v>0.45937386874857628</v>
      </c>
      <c r="AB42" s="131">
        <v>0.6020314175268966</v>
      </c>
      <c r="AC42" s="131">
        <v>0.45937386874857628</v>
      </c>
      <c r="AD42" s="131">
        <v>0.6020314175268966</v>
      </c>
      <c r="AG42" s="131" t="s">
        <v>336</v>
      </c>
      <c r="AH42" s="131">
        <v>0.56776142689883702</v>
      </c>
      <c r="AI42" s="131">
        <v>1.6056574422637099E-2</v>
      </c>
      <c r="AJ42" s="131">
        <v>35.360059496774596</v>
      </c>
      <c r="AK42" s="131">
        <v>1.1074170154436832E-222</v>
      </c>
      <c r="AL42" s="131">
        <v>0.53627596680015355</v>
      </c>
      <c r="AM42" s="131">
        <v>0.59924688699752049</v>
      </c>
      <c r="AN42" s="131">
        <v>0.53627596680015355</v>
      </c>
      <c r="AO42" s="131">
        <v>0.59924688699752049</v>
      </c>
    </row>
    <row r="43" spans="1:41">
      <c r="A43" s="34">
        <v>41698</v>
      </c>
      <c r="B43" s="33">
        <v>70.674415999999994</v>
      </c>
      <c r="C43" s="130">
        <f t="shared" si="0"/>
        <v>8.3191475531717435E-3</v>
      </c>
      <c r="E43" s="128">
        <v>41698</v>
      </c>
      <c r="F43" s="76">
        <v>1859.4499510000001</v>
      </c>
      <c r="G43" s="130">
        <f t="shared" si="1"/>
        <v>2.7826887334102086E-3</v>
      </c>
      <c r="J43"/>
      <c r="K43"/>
      <c r="L43"/>
      <c r="M43"/>
      <c r="N43"/>
      <c r="O43"/>
      <c r="P43"/>
      <c r="Q43"/>
      <c r="R43"/>
      <c r="V43"/>
      <c r="W43"/>
      <c r="X43"/>
      <c r="Y43"/>
      <c r="Z43"/>
      <c r="AA43"/>
      <c r="AB43"/>
      <c r="AC43"/>
      <c r="AD43"/>
      <c r="AG43"/>
      <c r="AH43"/>
      <c r="AI43"/>
      <c r="AJ43"/>
      <c r="AK43"/>
      <c r="AL43"/>
      <c r="AM43"/>
      <c r="AN43"/>
      <c r="AO43"/>
    </row>
    <row r="44" spans="1:41">
      <c r="A44" s="34">
        <v>41701</v>
      </c>
      <c r="B44" s="33">
        <v>70.244774000000007</v>
      </c>
      <c r="C44" s="130">
        <f t="shared" si="0"/>
        <v>-6.0791729782385048E-3</v>
      </c>
      <c r="E44" s="128">
        <v>41701</v>
      </c>
      <c r="F44" s="76">
        <v>1845.7299800000001</v>
      </c>
      <c r="G44" s="130">
        <f t="shared" si="1"/>
        <v>-7.3785105066266916E-3</v>
      </c>
      <c r="J44"/>
      <c r="K44"/>
      <c r="L44"/>
      <c r="M44"/>
      <c r="N44"/>
      <c r="O44"/>
      <c r="P44"/>
      <c r="Q44"/>
      <c r="R44"/>
      <c r="V44" t="s">
        <v>312</v>
      </c>
      <c r="W44"/>
      <c r="X44" s="43">
        <v>2022</v>
      </c>
      <c r="Y44"/>
      <c r="Z44"/>
      <c r="AA44"/>
      <c r="AB44"/>
      <c r="AC44"/>
      <c r="AD44"/>
      <c r="AG44"/>
      <c r="AH44"/>
      <c r="AI44"/>
      <c r="AJ44"/>
      <c r="AK44"/>
      <c r="AL44"/>
      <c r="AM44"/>
      <c r="AN44"/>
      <c r="AO44"/>
    </row>
    <row r="45" spans="1:41" ht="17" thickBot="1">
      <c r="A45" s="34">
        <v>41702</v>
      </c>
      <c r="B45" s="33">
        <v>71.610382000000001</v>
      </c>
      <c r="C45" s="130">
        <f t="shared" si="0"/>
        <v>1.9440706008962239E-2</v>
      </c>
      <c r="E45" s="128">
        <v>41702</v>
      </c>
      <c r="F45" s="76">
        <v>1873.910034</v>
      </c>
      <c r="G45" s="130">
        <f t="shared" si="1"/>
        <v>1.5267701291821638E-2</v>
      </c>
      <c r="J45"/>
      <c r="K45"/>
      <c r="L45"/>
      <c r="M45"/>
      <c r="N45"/>
      <c r="O45"/>
      <c r="P45"/>
      <c r="Q45"/>
      <c r="R45"/>
      <c r="V45"/>
      <c r="W45"/>
      <c r="X45"/>
      <c r="Y45"/>
      <c r="Z45"/>
      <c r="AA45"/>
      <c r="AB45"/>
      <c r="AC45"/>
      <c r="AD45"/>
      <c r="AG45"/>
      <c r="AH45"/>
      <c r="AI45"/>
      <c r="AJ45"/>
      <c r="AK45"/>
      <c r="AL45"/>
      <c r="AM45"/>
      <c r="AN45"/>
      <c r="AO45"/>
    </row>
    <row r="46" spans="1:41">
      <c r="A46" s="34">
        <v>41703</v>
      </c>
      <c r="B46" s="33">
        <v>71.034987999999998</v>
      </c>
      <c r="C46" s="130">
        <f t="shared" si="0"/>
        <v>-8.0350639660042994E-3</v>
      </c>
      <c r="E46" s="128">
        <v>41703</v>
      </c>
      <c r="F46" s="76">
        <v>1873.8100589999999</v>
      </c>
      <c r="G46" s="130">
        <f t="shared" si="1"/>
        <v>-5.3351013755277141E-5</v>
      </c>
      <c r="J46" t="s">
        <v>337</v>
      </c>
      <c r="K46"/>
      <c r="L46"/>
      <c r="M46"/>
      <c r="N46"/>
      <c r="O46"/>
      <c r="P46"/>
      <c r="Q46"/>
      <c r="R46"/>
      <c r="V46" s="133" t="s">
        <v>313</v>
      </c>
      <c r="W46" s="133"/>
      <c r="X46"/>
      <c r="Y46"/>
      <c r="Z46"/>
      <c r="AA46"/>
      <c r="AB46"/>
      <c r="AC46"/>
      <c r="AD46"/>
      <c r="AG46" t="s">
        <v>337</v>
      </c>
      <c r="AH46"/>
      <c r="AI46"/>
      <c r="AJ46"/>
      <c r="AK46"/>
      <c r="AL46"/>
      <c r="AM46"/>
      <c r="AN46"/>
      <c r="AO46"/>
    </row>
    <row r="47" spans="1:41" ht="17" thickBot="1">
      <c r="A47" s="34">
        <v>41704</v>
      </c>
      <c r="B47" s="33">
        <v>71.265144000000006</v>
      </c>
      <c r="C47" s="130">
        <f t="shared" si="0"/>
        <v>3.2400371490174393E-3</v>
      </c>
      <c r="E47" s="128">
        <v>41704</v>
      </c>
      <c r="F47" s="76">
        <v>1877.030029</v>
      </c>
      <c r="G47" s="130">
        <f t="shared" si="1"/>
        <v>1.7184078954718127E-3</v>
      </c>
      <c r="J47"/>
      <c r="K47"/>
      <c r="L47"/>
      <c r="M47"/>
      <c r="N47"/>
      <c r="O47"/>
      <c r="P47"/>
      <c r="Q47"/>
      <c r="R47"/>
      <c r="V47" t="s">
        <v>314</v>
      </c>
      <c r="W47">
        <v>0.59983565641228975</v>
      </c>
      <c r="X47"/>
      <c r="Y47"/>
      <c r="Z47"/>
      <c r="AA47"/>
      <c r="AB47"/>
      <c r="AC47"/>
      <c r="AD47"/>
      <c r="AG47"/>
      <c r="AH47"/>
      <c r="AI47"/>
      <c r="AJ47"/>
      <c r="AK47"/>
      <c r="AL47"/>
      <c r="AM47"/>
      <c r="AN47"/>
      <c r="AO47"/>
    </row>
    <row r="48" spans="1:41">
      <c r="A48" s="34">
        <v>41705</v>
      </c>
      <c r="B48" s="33">
        <v>71.595032000000003</v>
      </c>
      <c r="C48" s="130">
        <f t="shared" si="0"/>
        <v>4.6290231308589906E-3</v>
      </c>
      <c r="E48" s="128">
        <v>41705</v>
      </c>
      <c r="F48" s="76">
        <v>1878.040039</v>
      </c>
      <c r="G48" s="130">
        <f t="shared" si="1"/>
        <v>5.38089420198597E-4</v>
      </c>
      <c r="J48" s="132" t="s">
        <v>338</v>
      </c>
      <c r="K48" s="132" t="s">
        <v>339</v>
      </c>
      <c r="L48" s="132" t="s">
        <v>340</v>
      </c>
      <c r="M48"/>
      <c r="N48"/>
      <c r="O48"/>
      <c r="P48"/>
      <c r="Q48"/>
      <c r="R48"/>
      <c r="V48" t="s">
        <v>315</v>
      </c>
      <c r="W48">
        <v>0.35980281470356251</v>
      </c>
      <c r="X48"/>
      <c r="Y48"/>
      <c r="Z48"/>
      <c r="AA48"/>
      <c r="AB48"/>
      <c r="AC48"/>
      <c r="AD48"/>
      <c r="AG48" s="132" t="s">
        <v>338</v>
      </c>
      <c r="AH48" s="132" t="s">
        <v>339</v>
      </c>
      <c r="AI48" s="132" t="s">
        <v>340</v>
      </c>
      <c r="AJ48"/>
      <c r="AK48"/>
      <c r="AL48"/>
      <c r="AM48"/>
      <c r="AN48"/>
      <c r="AO48"/>
    </row>
    <row r="49" spans="1:41">
      <c r="A49" s="34">
        <v>41708</v>
      </c>
      <c r="B49" s="33">
        <v>71.694755999999998</v>
      </c>
      <c r="C49" s="130">
        <f t="shared" si="0"/>
        <v>1.392889942419396E-3</v>
      </c>
      <c r="E49" s="128">
        <v>41708</v>
      </c>
      <c r="F49" s="76">
        <v>1877.170044</v>
      </c>
      <c r="G49" s="130">
        <f t="shared" si="1"/>
        <v>-4.6324624711583008E-4</v>
      </c>
      <c r="J49">
        <v>1</v>
      </c>
      <c r="K49">
        <v>-4.5047587514945578E-3</v>
      </c>
      <c r="L49">
        <v>8.4644339478871129E-3</v>
      </c>
      <c r="M49"/>
      <c r="N49"/>
      <c r="O49"/>
      <c r="P49"/>
      <c r="Q49"/>
      <c r="R49"/>
      <c r="V49" t="s">
        <v>316</v>
      </c>
      <c r="W49">
        <v>0.35952016693963473</v>
      </c>
      <c r="X49"/>
      <c r="Y49"/>
      <c r="Z49"/>
      <c r="AA49"/>
      <c r="AB49"/>
      <c r="AC49"/>
      <c r="AD49"/>
      <c r="AG49">
        <v>1</v>
      </c>
      <c r="AH49">
        <v>-4.1423308389404896E-3</v>
      </c>
      <c r="AI49">
        <v>8.1020060353330439E-3</v>
      </c>
      <c r="AJ49"/>
      <c r="AK49"/>
      <c r="AL49"/>
      <c r="AM49"/>
      <c r="AN49"/>
      <c r="AO49"/>
    </row>
    <row r="50" spans="1:41">
      <c r="A50" s="34">
        <v>41709</v>
      </c>
      <c r="B50" s="33">
        <v>71.725470999999999</v>
      </c>
      <c r="C50" s="130">
        <f t="shared" si="0"/>
        <v>4.2841348117567644E-4</v>
      </c>
      <c r="E50" s="128">
        <v>41709</v>
      </c>
      <c r="F50" s="76">
        <v>1867.630005</v>
      </c>
      <c r="G50" s="130">
        <f t="shared" si="1"/>
        <v>-5.0821389519254334E-3</v>
      </c>
      <c r="J50">
        <v>2</v>
      </c>
      <c r="K50">
        <v>-3.5570605768616963E-3</v>
      </c>
      <c r="L50">
        <v>-5.3048522176851846E-3</v>
      </c>
      <c r="M50"/>
      <c r="N50"/>
      <c r="O50"/>
      <c r="P50"/>
      <c r="Q50"/>
      <c r="R50"/>
      <c r="V50" t="s">
        <v>317</v>
      </c>
      <c r="W50">
        <v>9.1619763440256418E-3</v>
      </c>
      <c r="X50"/>
      <c r="Y50"/>
      <c r="Z50"/>
      <c r="AA50"/>
      <c r="AB50"/>
      <c r="AC50"/>
      <c r="AD50"/>
      <c r="AG50">
        <v>2</v>
      </c>
      <c r="AH50">
        <v>-3.2462881206029603E-3</v>
      </c>
      <c r="AI50">
        <v>-5.6156246739439211E-3</v>
      </c>
      <c r="AJ50"/>
      <c r="AK50"/>
      <c r="AL50"/>
      <c r="AM50"/>
      <c r="AN50"/>
      <c r="AO50"/>
    </row>
    <row r="51" spans="1:41" ht="17" thickBot="1">
      <c r="A51" s="34">
        <v>41710</v>
      </c>
      <c r="B51" s="33">
        <v>71.809867999999994</v>
      </c>
      <c r="C51" s="130">
        <f t="shared" si="0"/>
        <v>1.1766670727055332E-3</v>
      </c>
      <c r="E51" s="128">
        <v>41710</v>
      </c>
      <c r="F51" s="76">
        <v>1868.1999510000001</v>
      </c>
      <c r="G51" s="130">
        <f t="shared" si="1"/>
        <v>3.0517072357705706E-4</v>
      </c>
      <c r="J51">
        <v>3</v>
      </c>
      <c r="K51">
        <v>5.5240420465677807E-3</v>
      </c>
      <c r="L51">
        <v>-5.8570069297320887E-3</v>
      </c>
      <c r="M51"/>
      <c r="N51"/>
      <c r="O51"/>
      <c r="P51"/>
      <c r="Q51"/>
      <c r="R51"/>
      <c r="V51" s="131" t="s">
        <v>318</v>
      </c>
      <c r="W51" s="131">
        <v>2267</v>
      </c>
      <c r="X51"/>
      <c r="Y51"/>
      <c r="Z51"/>
      <c r="AA51"/>
      <c r="AB51"/>
      <c r="AC51"/>
      <c r="AD51"/>
      <c r="AG51">
        <v>3</v>
      </c>
      <c r="AH51">
        <v>5.3398378190741081E-3</v>
      </c>
      <c r="AI51">
        <v>-5.6728027022384161E-3</v>
      </c>
      <c r="AJ51"/>
      <c r="AK51"/>
      <c r="AL51"/>
      <c r="AM51"/>
      <c r="AN51"/>
      <c r="AO51"/>
    </row>
    <row r="52" spans="1:41">
      <c r="A52" s="34">
        <v>41711</v>
      </c>
      <c r="B52" s="33">
        <v>71.349547999999999</v>
      </c>
      <c r="C52" s="130">
        <f t="shared" si="0"/>
        <v>-6.4102610521439181E-3</v>
      </c>
      <c r="E52" s="128">
        <v>41711</v>
      </c>
      <c r="F52" s="76">
        <v>1846.339966</v>
      </c>
      <c r="G52" s="130">
        <f t="shared" si="1"/>
        <v>-1.1701094943450221E-2</v>
      </c>
      <c r="J52">
        <v>4</v>
      </c>
      <c r="K52">
        <v>3.2525544507062674E-3</v>
      </c>
      <c r="L52">
        <v>-5.7643216045631732E-3</v>
      </c>
      <c r="M52"/>
      <c r="N52"/>
      <c r="O52"/>
      <c r="P52"/>
      <c r="Q52"/>
      <c r="R52"/>
      <c r="V52"/>
      <c r="W52"/>
      <c r="X52"/>
      <c r="Y52"/>
      <c r="Z52"/>
      <c r="AA52"/>
      <c r="AB52"/>
      <c r="AC52"/>
      <c r="AD52"/>
      <c r="AG52">
        <v>4</v>
      </c>
      <c r="AH52">
        <v>3.192160452433378E-3</v>
      </c>
      <c r="AI52">
        <v>-5.7039276062902837E-3</v>
      </c>
      <c r="AJ52"/>
      <c r="AK52"/>
      <c r="AL52"/>
      <c r="AM52"/>
      <c r="AN52"/>
      <c r="AO52"/>
    </row>
    <row r="53" spans="1:41" ht="17" thickBot="1">
      <c r="A53" s="34">
        <v>41712</v>
      </c>
      <c r="B53" s="33">
        <v>71.203757999999993</v>
      </c>
      <c r="C53" s="130">
        <f t="shared" si="0"/>
        <v>-2.0433205827737719E-3</v>
      </c>
      <c r="E53" s="128">
        <v>41712</v>
      </c>
      <c r="F53" s="76">
        <v>1841.130005</v>
      </c>
      <c r="G53" s="130">
        <f t="shared" si="1"/>
        <v>-2.8217777310465377E-3</v>
      </c>
      <c r="J53">
        <v>5</v>
      </c>
      <c r="K53">
        <v>1.2862060906085594E-2</v>
      </c>
      <c r="L53">
        <v>-6.7802964374525619E-3</v>
      </c>
      <c r="M53"/>
      <c r="N53"/>
      <c r="O53"/>
      <c r="P53"/>
      <c r="Q53"/>
      <c r="R53"/>
      <c r="V53" t="s">
        <v>319</v>
      </c>
      <c r="W53"/>
      <c r="X53"/>
      <c r="Y53"/>
      <c r="Z53"/>
      <c r="AA53"/>
      <c r="AB53"/>
      <c r="AC53"/>
      <c r="AD53"/>
      <c r="AG53">
        <v>5</v>
      </c>
      <c r="AH53">
        <v>1.2277888922360895E-2</v>
      </c>
      <c r="AI53">
        <v>-6.1961244537278633E-3</v>
      </c>
      <c r="AJ53"/>
      <c r="AK53"/>
      <c r="AL53"/>
      <c r="AM53"/>
      <c r="AN53"/>
      <c r="AO53"/>
    </row>
    <row r="54" spans="1:41">
      <c r="A54" s="34">
        <v>41715</v>
      </c>
      <c r="B54" s="33">
        <v>72.063018999999997</v>
      </c>
      <c r="C54" s="130">
        <f t="shared" si="0"/>
        <v>1.2067635531259512E-2</v>
      </c>
      <c r="E54" s="128">
        <v>41715</v>
      </c>
      <c r="F54" s="76">
        <v>1858.829956</v>
      </c>
      <c r="G54" s="130">
        <f t="shared" si="1"/>
        <v>9.6136345352755559E-3</v>
      </c>
      <c r="J54">
        <v>6</v>
      </c>
      <c r="K54">
        <v>-7.1312910708305538E-4</v>
      </c>
      <c r="L54">
        <v>5.0091993187090732E-4</v>
      </c>
      <c r="M54"/>
      <c r="N54"/>
      <c r="O54"/>
      <c r="P54"/>
      <c r="Q54"/>
      <c r="R54"/>
      <c r="V54" s="132"/>
      <c r="W54" s="132" t="s">
        <v>324</v>
      </c>
      <c r="X54" s="132" t="s">
        <v>325</v>
      </c>
      <c r="Y54" s="132" t="s">
        <v>326</v>
      </c>
      <c r="Z54" s="132" t="s">
        <v>327</v>
      </c>
      <c r="AA54" s="132" t="s">
        <v>328</v>
      </c>
      <c r="AB54"/>
      <c r="AC54"/>
      <c r="AD54"/>
      <c r="AG54">
        <v>6</v>
      </c>
      <c r="AH54">
        <v>-5.5736863847637998E-4</v>
      </c>
      <c r="AI54">
        <v>3.4515946326423193E-4</v>
      </c>
      <c r="AJ54"/>
      <c r="AK54"/>
      <c r="AL54"/>
      <c r="AM54"/>
      <c r="AN54"/>
      <c r="AO54"/>
    </row>
    <row r="55" spans="1:41">
      <c r="A55" s="34">
        <v>41716</v>
      </c>
      <c r="B55" s="33">
        <v>72.070708999999994</v>
      </c>
      <c r="C55" s="130">
        <f t="shared" si="0"/>
        <v>1.067121542603793E-4</v>
      </c>
      <c r="E55" s="128">
        <v>41716</v>
      </c>
      <c r="F55" s="76">
        <v>1872.25</v>
      </c>
      <c r="G55" s="130">
        <f t="shared" si="1"/>
        <v>7.2196189633603912E-3</v>
      </c>
      <c r="J55">
        <v>7</v>
      </c>
      <c r="K55">
        <v>3.7493680564753698E-3</v>
      </c>
      <c r="L55">
        <v>-3.4010586760253852E-3</v>
      </c>
      <c r="M55"/>
      <c r="N55"/>
      <c r="O55"/>
      <c r="P55"/>
      <c r="Q55"/>
      <c r="R55"/>
      <c r="V55" t="s">
        <v>320</v>
      </c>
      <c r="W55">
        <v>1</v>
      </c>
      <c r="X55">
        <v>0.10685561166221921</v>
      </c>
      <c r="Y55">
        <v>0.10685561166221921</v>
      </c>
      <c r="Z55">
        <v>1272.9724435233379</v>
      </c>
      <c r="AA55">
        <v>1.2483006055475503E-221</v>
      </c>
      <c r="AB55"/>
      <c r="AC55"/>
      <c r="AD55"/>
      <c r="AG55">
        <v>7</v>
      </c>
      <c r="AH55">
        <v>3.661894620690981E-3</v>
      </c>
      <c r="AI55">
        <v>-3.3135852402409963E-3</v>
      </c>
      <c r="AJ55"/>
      <c r="AK55"/>
      <c r="AL55"/>
      <c r="AM55"/>
      <c r="AN55"/>
      <c r="AO55"/>
    </row>
    <row r="56" spans="1:41">
      <c r="A56" s="34">
        <v>41717</v>
      </c>
      <c r="B56" s="33">
        <v>71.802184999999994</v>
      </c>
      <c r="C56" s="130">
        <f t="shared" si="0"/>
        <v>-3.7258409654329799E-3</v>
      </c>
      <c r="E56" s="128">
        <v>41717</v>
      </c>
      <c r="F56" s="76">
        <v>1860.7700199999999</v>
      </c>
      <c r="G56" s="130">
        <f t="shared" si="1"/>
        <v>-6.1316490853251804E-3</v>
      </c>
      <c r="J56">
        <v>8</v>
      </c>
      <c r="K56">
        <v>1.7807702124717823E-4</v>
      </c>
      <c r="L56">
        <v>2.1286096594917256E-3</v>
      </c>
      <c r="M56"/>
      <c r="N56"/>
      <c r="O56"/>
      <c r="P56"/>
      <c r="Q56"/>
      <c r="R56"/>
      <c r="V56" t="s">
        <v>321</v>
      </c>
      <c r="W56">
        <v>2265</v>
      </c>
      <c r="X56">
        <v>0.19012820084701962</v>
      </c>
      <c r="Y56">
        <v>8.3941810528485476E-5</v>
      </c>
      <c r="Z56"/>
      <c r="AA56"/>
      <c r="AB56"/>
      <c r="AC56"/>
      <c r="AD56"/>
      <c r="AG56">
        <v>8</v>
      </c>
      <c r="AH56">
        <v>2.8526120212392451E-4</v>
      </c>
      <c r="AI56">
        <v>2.0214254786149791E-3</v>
      </c>
      <c r="AJ56"/>
      <c r="AK56"/>
      <c r="AL56"/>
      <c r="AM56"/>
      <c r="AN56"/>
      <c r="AO56"/>
    </row>
    <row r="57" spans="1:41" ht="17" thickBot="1">
      <c r="A57" s="34">
        <v>41718</v>
      </c>
      <c r="B57" s="33">
        <v>72.208824000000007</v>
      </c>
      <c r="C57" s="130">
        <f t="shared" si="0"/>
        <v>5.6633234768553725E-3</v>
      </c>
      <c r="E57" s="128">
        <v>41718</v>
      </c>
      <c r="F57" s="76">
        <v>1872.01001</v>
      </c>
      <c r="G57" s="130">
        <f t="shared" si="1"/>
        <v>6.04050467236141E-3</v>
      </c>
      <c r="J57">
        <v>9</v>
      </c>
      <c r="K57">
        <v>-1.4068365448338515E-3</v>
      </c>
      <c r="L57">
        <v>-1.116937999303913E-2</v>
      </c>
      <c r="M57"/>
      <c r="N57"/>
      <c r="O57"/>
      <c r="P57"/>
      <c r="Q57"/>
      <c r="R57"/>
      <c r="V57" s="131" t="s">
        <v>322</v>
      </c>
      <c r="W57" s="131">
        <v>2266</v>
      </c>
      <c r="X57" s="131">
        <v>0.29698381250923883</v>
      </c>
      <c r="Y57" s="131"/>
      <c r="Z57" s="131"/>
      <c r="AA57" s="131"/>
      <c r="AB57"/>
      <c r="AC57"/>
      <c r="AD57"/>
      <c r="AG57">
        <v>9</v>
      </c>
      <c r="AH57">
        <v>-1.2132646978879015E-3</v>
      </c>
      <c r="AI57">
        <v>-1.1362951839985081E-2</v>
      </c>
      <c r="AJ57"/>
      <c r="AK57"/>
      <c r="AL57"/>
      <c r="AM57"/>
      <c r="AN57"/>
      <c r="AO57"/>
    </row>
    <row r="58" spans="1:41" ht="17" thickBot="1">
      <c r="A58" s="34">
        <v>41719</v>
      </c>
      <c r="B58" s="33">
        <v>73.597426999999996</v>
      </c>
      <c r="C58" s="130">
        <f t="shared" si="0"/>
        <v>1.9230378270666603E-2</v>
      </c>
      <c r="E58" s="128">
        <v>41719</v>
      </c>
      <c r="F58" s="76">
        <v>1866.5200199999999</v>
      </c>
      <c r="G58" s="130">
        <f t="shared" si="1"/>
        <v>-2.932671284166923E-3</v>
      </c>
      <c r="J58">
        <v>10</v>
      </c>
      <c r="K58">
        <v>1.5125014981405708E-3</v>
      </c>
      <c r="L58">
        <v>9.3054704291244648E-3</v>
      </c>
      <c r="M58"/>
      <c r="N58"/>
      <c r="O58"/>
      <c r="P58"/>
      <c r="Q58"/>
      <c r="R58"/>
      <c r="V58"/>
      <c r="W58"/>
      <c r="X58"/>
      <c r="Y58"/>
      <c r="Z58"/>
      <c r="AA58"/>
      <c r="AB58"/>
      <c r="AC58"/>
      <c r="AD58"/>
      <c r="AG58">
        <v>10</v>
      </c>
      <c r="AH58">
        <v>1.5469512292835804E-3</v>
      </c>
      <c r="AI58">
        <v>9.2710206979814552E-3</v>
      </c>
      <c r="AJ58"/>
      <c r="AK58"/>
      <c r="AL58"/>
      <c r="AM58"/>
      <c r="AN58"/>
      <c r="AO58"/>
    </row>
    <row r="59" spans="1:41">
      <c r="A59" s="34">
        <v>41722</v>
      </c>
      <c r="B59" s="33">
        <v>73.037384000000003</v>
      </c>
      <c r="C59" s="130">
        <f t="shared" si="0"/>
        <v>-7.6095459152395808E-3</v>
      </c>
      <c r="E59" s="128">
        <v>41722</v>
      </c>
      <c r="F59" s="76">
        <v>1857.4399410000001</v>
      </c>
      <c r="G59" s="130">
        <f t="shared" si="1"/>
        <v>-4.8647102108231562E-3</v>
      </c>
      <c r="J59">
        <v>11</v>
      </c>
      <c r="K59">
        <v>6.2212368029813687E-4</v>
      </c>
      <c r="L59">
        <v>4.5440644201592394E-3</v>
      </c>
      <c r="M59"/>
      <c r="N59"/>
      <c r="O59"/>
      <c r="P59"/>
      <c r="Q59"/>
      <c r="R59"/>
      <c r="V59" s="132"/>
      <c r="W59" s="132" t="s">
        <v>329</v>
      </c>
      <c r="X59" s="132" t="s">
        <v>317</v>
      </c>
      <c r="Y59" s="132" t="s">
        <v>330</v>
      </c>
      <c r="Z59" s="132" t="s">
        <v>331</v>
      </c>
      <c r="AA59" s="132" t="s">
        <v>332</v>
      </c>
      <c r="AB59" s="132" t="s">
        <v>333</v>
      </c>
      <c r="AC59" s="132" t="s">
        <v>334</v>
      </c>
      <c r="AD59" s="132" t="s">
        <v>335</v>
      </c>
      <c r="AG59">
        <v>11</v>
      </c>
      <c r="AH59">
        <v>7.0510455108770153E-4</v>
      </c>
      <c r="AI59">
        <v>4.461083549369675E-3</v>
      </c>
      <c r="AJ59"/>
      <c r="AK59"/>
      <c r="AL59"/>
      <c r="AM59"/>
      <c r="AN59"/>
      <c r="AO59"/>
    </row>
    <row r="60" spans="1:41">
      <c r="A60" s="34">
        <v>41723</v>
      </c>
      <c r="B60" s="33">
        <v>74.709854000000007</v>
      </c>
      <c r="C60" s="130">
        <f t="shared" si="0"/>
        <v>2.2898821239271165E-2</v>
      </c>
      <c r="E60" s="128">
        <v>41723</v>
      </c>
      <c r="F60" s="76">
        <v>1865.619995</v>
      </c>
      <c r="G60" s="130">
        <f t="shared" si="1"/>
        <v>4.4039399710528388E-3</v>
      </c>
      <c r="J60">
        <v>12</v>
      </c>
      <c r="K60">
        <v>-8.9913302730171545E-4</v>
      </c>
      <c r="L60">
        <v>-4.4798714996942659E-4</v>
      </c>
      <c r="M60"/>
      <c r="N60"/>
      <c r="O60"/>
      <c r="P60"/>
      <c r="Q60"/>
      <c r="R60"/>
      <c r="V60" t="s">
        <v>323</v>
      </c>
      <c r="W60">
        <v>1.1458050479433462E-4</v>
      </c>
      <c r="X60">
        <v>1.9258071869231739E-4</v>
      </c>
      <c r="Y60">
        <v>0.5949739183256334</v>
      </c>
      <c r="Z60">
        <v>0.55192033789679784</v>
      </c>
      <c r="AA60">
        <v>-2.6307257536617988E-4</v>
      </c>
      <c r="AB60">
        <v>4.9223358495484911E-4</v>
      </c>
      <c r="AC60">
        <v>-2.6307257536617988E-4</v>
      </c>
      <c r="AD60">
        <v>4.9223358495484911E-4</v>
      </c>
      <c r="AG60">
        <v>12</v>
      </c>
      <c r="AH60">
        <v>-7.3323418592109474E-4</v>
      </c>
      <c r="AI60">
        <v>-6.1388599135004729E-4</v>
      </c>
      <c r="AJ60"/>
      <c r="AK60"/>
      <c r="AL60"/>
      <c r="AM60"/>
      <c r="AN60"/>
      <c r="AO60"/>
    </row>
    <row r="61" spans="1:41" ht="17" thickBot="1">
      <c r="A61" s="34">
        <v>41724</v>
      </c>
      <c r="B61" s="33">
        <v>74.456695999999994</v>
      </c>
      <c r="C61" s="130">
        <f t="shared" si="0"/>
        <v>-3.3885489857872469E-3</v>
      </c>
      <c r="E61" s="128">
        <v>41724</v>
      </c>
      <c r="F61" s="76">
        <v>1852.5600589999999</v>
      </c>
      <c r="G61" s="130">
        <f t="shared" si="1"/>
        <v>-7.0003194836042197E-3</v>
      </c>
      <c r="J61">
        <v>13</v>
      </c>
      <c r="K61">
        <v>2.7795638860468185E-3</v>
      </c>
      <c r="L61">
        <v>-6.6747385397760619E-3</v>
      </c>
      <c r="M61"/>
      <c r="N61"/>
      <c r="O61"/>
      <c r="P61"/>
      <c r="Q61"/>
      <c r="R61"/>
      <c r="V61" s="131" t="s">
        <v>336</v>
      </c>
      <c r="W61" s="131">
        <v>0.60049198200871146</v>
      </c>
      <c r="X61" s="131">
        <v>1.683052687668191E-2</v>
      </c>
      <c r="Y61" s="131">
        <v>35.678739376880202</v>
      </c>
      <c r="Z61" s="131">
        <v>1.2483006055461299E-221</v>
      </c>
      <c r="AA61" s="131">
        <v>0.56748711859941936</v>
      </c>
      <c r="AB61" s="131">
        <v>0.63349684541800355</v>
      </c>
      <c r="AC61" s="131">
        <v>0.56748711859941936</v>
      </c>
      <c r="AD61" s="131">
        <v>0.63349684541800355</v>
      </c>
      <c r="AG61">
        <v>13</v>
      </c>
      <c r="AH61">
        <v>2.7449508210867272E-3</v>
      </c>
      <c r="AI61">
        <v>-6.6401254748159706E-3</v>
      </c>
      <c r="AJ61"/>
      <c r="AK61"/>
      <c r="AL61"/>
      <c r="AM61"/>
      <c r="AN61"/>
      <c r="AO61"/>
    </row>
    <row r="62" spans="1:41">
      <c r="A62" s="34">
        <v>41725</v>
      </c>
      <c r="B62" s="33">
        <v>74.633148000000006</v>
      </c>
      <c r="C62" s="130">
        <f t="shared" si="0"/>
        <v>2.3698607308604161E-3</v>
      </c>
      <c r="E62" s="128">
        <v>41725</v>
      </c>
      <c r="F62" s="76">
        <v>1849.040039</v>
      </c>
      <c r="G62" s="130">
        <f t="shared" si="1"/>
        <v>-1.9000841472853601E-3</v>
      </c>
      <c r="J62">
        <v>14</v>
      </c>
      <c r="K62">
        <v>-6.3918428237947659E-3</v>
      </c>
      <c r="L62">
        <v>9.1655950051803894E-3</v>
      </c>
      <c r="M62"/>
      <c r="N62"/>
      <c r="O62"/>
      <c r="P62"/>
      <c r="Q62"/>
      <c r="R62"/>
      <c r="V62"/>
      <c r="W62"/>
      <c r="X62"/>
      <c r="Y62"/>
      <c r="Z62"/>
      <c r="AA62"/>
      <c r="AB62"/>
      <c r="AC62"/>
      <c r="AD62"/>
      <c r="AG62">
        <v>14</v>
      </c>
      <c r="AH62">
        <v>-5.9265570695443328E-3</v>
      </c>
      <c r="AI62">
        <v>8.7003092509299572E-3</v>
      </c>
      <c r="AJ62"/>
      <c r="AK62"/>
      <c r="AL62"/>
      <c r="AM62"/>
      <c r="AN62"/>
      <c r="AO62"/>
    </row>
    <row r="63" spans="1:41">
      <c r="A63" s="34">
        <v>41726</v>
      </c>
      <c r="B63" s="33">
        <v>74.755904999999998</v>
      </c>
      <c r="C63" s="130">
        <f t="shared" si="0"/>
        <v>1.6448053350234253E-3</v>
      </c>
      <c r="E63" s="128">
        <v>41726</v>
      </c>
      <c r="F63" s="76">
        <v>1857.619995</v>
      </c>
      <c r="G63" s="130">
        <f t="shared" si="1"/>
        <v>4.6402218551417958E-3</v>
      </c>
      <c r="J63" s="134">
        <v>15</v>
      </c>
      <c r="K63" s="134">
        <v>1.9665349229067088E-3</v>
      </c>
      <c r="L63" s="134">
        <v>-1.391669985369164E-3</v>
      </c>
      <c r="M63"/>
      <c r="N63"/>
      <c r="O63"/>
      <c r="P63"/>
      <c r="Q63"/>
      <c r="R63"/>
      <c r="V63"/>
      <c r="W63"/>
      <c r="X63"/>
      <c r="Y63"/>
      <c r="Z63"/>
      <c r="AA63"/>
      <c r="AB63"/>
      <c r="AC63"/>
      <c r="AD63"/>
      <c r="AG63">
        <v>15</v>
      </c>
      <c r="AH63">
        <v>1.9762370029964564E-3</v>
      </c>
      <c r="AI63">
        <v>-1.4013720654589116E-3</v>
      </c>
      <c r="AJ63"/>
      <c r="AK63"/>
      <c r="AL63"/>
      <c r="AM63"/>
      <c r="AN63"/>
      <c r="AO63"/>
    </row>
    <row r="64" spans="1:41">
      <c r="A64" s="34">
        <v>41729</v>
      </c>
      <c r="B64" s="33">
        <v>75.361999999999995</v>
      </c>
      <c r="C64" s="130">
        <f t="shared" si="0"/>
        <v>8.1076538368440101E-3</v>
      </c>
      <c r="E64" s="128">
        <v>41729</v>
      </c>
      <c r="F64" s="76">
        <v>1872.339966</v>
      </c>
      <c r="G64" s="130">
        <f t="shared" si="1"/>
        <v>7.9241023673412743E-3</v>
      </c>
      <c r="J64"/>
      <c r="K64"/>
      <c r="L64"/>
      <c r="M64"/>
      <c r="N64"/>
      <c r="O64"/>
      <c r="P64"/>
      <c r="Q64"/>
      <c r="R64"/>
      <c r="V64" t="s">
        <v>312</v>
      </c>
      <c r="W64"/>
      <c r="X64"/>
      <c r="Y64"/>
      <c r="Z64"/>
      <c r="AA64"/>
      <c r="AB64"/>
      <c r="AC64"/>
      <c r="AD64"/>
      <c r="AG64">
        <v>16</v>
      </c>
      <c r="AH64">
        <v>-9.2856140415260961E-3</v>
      </c>
      <c r="AI64">
        <v>3.960375244225333E-4</v>
      </c>
      <c r="AJ64"/>
      <c r="AK64"/>
      <c r="AL64"/>
      <c r="AM64"/>
      <c r="AN64"/>
      <c r="AO64"/>
    </row>
    <row r="65" spans="1:41" ht="17" thickBot="1">
      <c r="A65" s="34">
        <v>41730</v>
      </c>
      <c r="B65" s="33">
        <v>75.139495999999994</v>
      </c>
      <c r="C65" s="130">
        <f t="shared" si="0"/>
        <v>-2.9524694142936854E-3</v>
      </c>
      <c r="E65" s="128">
        <v>41730</v>
      </c>
      <c r="F65" s="76">
        <v>1885.5200199999999</v>
      </c>
      <c r="G65" s="130">
        <f t="shared" si="1"/>
        <v>7.0393487504073968E-3</v>
      </c>
      <c r="J65"/>
      <c r="K65"/>
      <c r="L65"/>
      <c r="M65"/>
      <c r="N65"/>
      <c r="O65"/>
      <c r="P65"/>
      <c r="Q65"/>
      <c r="R65"/>
      <c r="V65"/>
      <c r="W65"/>
      <c r="X65"/>
      <c r="Y65"/>
      <c r="Z65"/>
      <c r="AA65"/>
      <c r="AB65"/>
      <c r="AC65"/>
      <c r="AD65"/>
      <c r="AG65">
        <v>17</v>
      </c>
      <c r="AH65">
        <v>-1.281491944191661E-2</v>
      </c>
      <c r="AI65">
        <v>-8.0605291947188854E-3</v>
      </c>
      <c r="AJ65"/>
      <c r="AK65"/>
      <c r="AL65"/>
      <c r="AM65"/>
      <c r="AN65"/>
      <c r="AO65"/>
    </row>
    <row r="66" spans="1:41">
      <c r="A66" s="34">
        <v>41731</v>
      </c>
      <c r="B66" s="33">
        <v>75.361999999999995</v>
      </c>
      <c r="C66" s="130">
        <f t="shared" si="0"/>
        <v>2.9612123030476637E-3</v>
      </c>
      <c r="E66" s="128">
        <v>41731</v>
      </c>
      <c r="F66" s="76">
        <v>1890.900024</v>
      </c>
      <c r="G66" s="130">
        <f t="shared" si="1"/>
        <v>2.8533263730607852E-3</v>
      </c>
      <c r="J66"/>
      <c r="K66"/>
      <c r="L66"/>
      <c r="M66"/>
      <c r="N66"/>
      <c r="O66"/>
      <c r="P66"/>
      <c r="Q66"/>
      <c r="R66"/>
      <c r="V66" s="133" t="s">
        <v>313</v>
      </c>
      <c r="W66" s="133"/>
      <c r="X66"/>
      <c r="Y66"/>
      <c r="Z66"/>
      <c r="AA66"/>
      <c r="AB66"/>
      <c r="AC66"/>
      <c r="AD66"/>
      <c r="AG66">
        <v>18</v>
      </c>
      <c r="AH66">
        <v>-3.9728718685973366E-3</v>
      </c>
      <c r="AI66">
        <v>-9.0342180998245498E-4</v>
      </c>
      <c r="AJ66"/>
      <c r="AK66"/>
      <c r="AL66"/>
      <c r="AM66"/>
      <c r="AN66"/>
      <c r="AO66"/>
    </row>
    <row r="67" spans="1:41">
      <c r="A67" s="34">
        <v>41732</v>
      </c>
      <c r="B67" s="33">
        <v>75.385009999999994</v>
      </c>
      <c r="C67" s="130">
        <f t="shared" si="0"/>
        <v>3.0532629176507138E-4</v>
      </c>
      <c r="E67" s="128">
        <v>41732</v>
      </c>
      <c r="F67" s="76">
        <v>1888.7700199999999</v>
      </c>
      <c r="G67" s="130">
        <f t="shared" si="1"/>
        <v>-1.1264498244038836E-3</v>
      </c>
      <c r="J67" t="s">
        <v>312</v>
      </c>
      <c r="K67"/>
      <c r="L67"/>
      <c r="M67"/>
      <c r="N67"/>
      <c r="O67"/>
      <c r="P67"/>
      <c r="Q67"/>
      <c r="R67"/>
      <c r="V67" t="s">
        <v>314</v>
      </c>
      <c r="W67">
        <v>0.57625040713681375</v>
      </c>
      <c r="X67"/>
      <c r="Y67"/>
      <c r="Z67"/>
      <c r="AA67"/>
      <c r="AB67"/>
      <c r="AC67"/>
      <c r="AD67"/>
      <c r="AG67">
        <v>19</v>
      </c>
      <c r="AH67">
        <v>1.2350958046800226E-3</v>
      </c>
      <c r="AI67">
        <v>4.9055565661082759E-3</v>
      </c>
      <c r="AJ67"/>
      <c r="AK67"/>
      <c r="AL67"/>
      <c r="AM67"/>
      <c r="AN67"/>
      <c r="AO67"/>
    </row>
    <row r="68" spans="1:41" ht="17" thickBot="1">
      <c r="A68" s="34">
        <v>41733</v>
      </c>
      <c r="B68" s="33">
        <v>75.507773999999998</v>
      </c>
      <c r="C68" s="130">
        <f t="shared" ref="C68:C131" si="4">(B68-B67)/B67</f>
        <v>1.6284935161513365E-3</v>
      </c>
      <c r="E68" s="128">
        <v>41733</v>
      </c>
      <c r="F68" s="76">
        <v>1865.089966</v>
      </c>
      <c r="G68" s="130">
        <f t="shared" ref="G68:G131" si="5">(F68-F67)/F67</f>
        <v>-1.2537288155389044E-2</v>
      </c>
      <c r="J68"/>
      <c r="K68"/>
      <c r="L68"/>
      <c r="M68"/>
      <c r="N68"/>
      <c r="O68"/>
      <c r="P68"/>
      <c r="Q68"/>
      <c r="R68"/>
      <c r="V68" t="s">
        <v>315</v>
      </c>
      <c r="W68">
        <v>0.33206453172534356</v>
      </c>
      <c r="X68"/>
      <c r="Y68"/>
      <c r="Z68"/>
      <c r="AA68"/>
      <c r="AB68"/>
      <c r="AC68"/>
      <c r="AD68"/>
      <c r="AG68">
        <v>20</v>
      </c>
      <c r="AH68">
        <v>-7.3363371262902986E-3</v>
      </c>
      <c r="AI68">
        <v>-2.8728952307529058E-3</v>
      </c>
      <c r="AJ68"/>
      <c r="AK68"/>
      <c r="AL68"/>
      <c r="AM68"/>
      <c r="AN68"/>
      <c r="AO68"/>
    </row>
    <row r="69" spans="1:41">
      <c r="A69" s="34">
        <v>41736</v>
      </c>
      <c r="B69" s="33">
        <v>75.101128000000003</v>
      </c>
      <c r="C69" s="130">
        <f t="shared" si="4"/>
        <v>-5.3854852084501258E-3</v>
      </c>
      <c r="E69" s="128">
        <v>41736</v>
      </c>
      <c r="F69" s="76">
        <v>1845.040039</v>
      </c>
      <c r="G69" s="130">
        <f t="shared" si="5"/>
        <v>-1.0750112522990232E-2</v>
      </c>
      <c r="J69" s="133" t="s">
        <v>313</v>
      </c>
      <c r="K69" s="133"/>
      <c r="L69"/>
      <c r="M69"/>
      <c r="N69"/>
      <c r="O69"/>
      <c r="P69"/>
      <c r="Q69"/>
      <c r="R69"/>
      <c r="V69" t="s">
        <v>316</v>
      </c>
      <c r="W69">
        <v>0.33179895102225226</v>
      </c>
      <c r="X69"/>
      <c r="Y69"/>
      <c r="Z69"/>
      <c r="AA69"/>
      <c r="AB69"/>
      <c r="AC69"/>
      <c r="AD69"/>
      <c r="AG69">
        <v>21</v>
      </c>
      <c r="AH69">
        <v>4.0570105660597613E-3</v>
      </c>
      <c r="AI69">
        <v>7.210034046771497E-3</v>
      </c>
      <c r="AJ69"/>
      <c r="AK69"/>
      <c r="AL69"/>
      <c r="AM69"/>
      <c r="AN69"/>
      <c r="AO69"/>
    </row>
    <row r="70" spans="1:41">
      <c r="A70" s="34">
        <v>41737</v>
      </c>
      <c r="B70" s="33">
        <v>75.231551999999994</v>
      </c>
      <c r="C70" s="130">
        <f t="shared" si="4"/>
        <v>1.7366450208309888E-3</v>
      </c>
      <c r="E70" s="128">
        <v>41737</v>
      </c>
      <c r="F70" s="76">
        <v>1851.959961</v>
      </c>
      <c r="G70" s="130">
        <f t="shared" si="5"/>
        <v>3.750553838251985E-3</v>
      </c>
      <c r="J70" t="s">
        <v>314</v>
      </c>
      <c r="K70">
        <v>0.57625040713681375</v>
      </c>
      <c r="L70"/>
      <c r="M70"/>
      <c r="N70"/>
      <c r="O70"/>
      <c r="P70"/>
      <c r="Q70"/>
      <c r="R70"/>
      <c r="V70" t="s">
        <v>317</v>
      </c>
      <c r="W70">
        <v>9.1316651985776879E-3</v>
      </c>
      <c r="X70"/>
      <c r="Y70"/>
      <c r="Z70"/>
      <c r="AA70"/>
      <c r="AB70"/>
      <c r="AC70"/>
      <c r="AD70"/>
      <c r="AG70">
        <v>22</v>
      </c>
      <c r="AH70">
        <v>-6.3087160809370841E-3</v>
      </c>
      <c r="AI70">
        <v>-1.5658323599854976E-4</v>
      </c>
      <c r="AJ70"/>
      <c r="AK70"/>
      <c r="AL70"/>
      <c r="AM70"/>
      <c r="AN70"/>
      <c r="AO70"/>
    </row>
    <row r="71" spans="1:41" ht="17" thickBot="1">
      <c r="A71" s="34">
        <v>41738</v>
      </c>
      <c r="B71" s="33">
        <v>75.914375000000007</v>
      </c>
      <c r="C71" s="130">
        <f t="shared" si="4"/>
        <v>9.0762849076942258E-3</v>
      </c>
      <c r="E71" s="128">
        <v>41738</v>
      </c>
      <c r="F71" s="76">
        <v>1872.1800539999999</v>
      </c>
      <c r="G71" s="130">
        <f t="shared" si="5"/>
        <v>1.0918212826308456E-2</v>
      </c>
      <c r="J71" t="s">
        <v>315</v>
      </c>
      <c r="K71">
        <v>0.33206453172534356</v>
      </c>
      <c r="L71"/>
      <c r="M71"/>
      <c r="N71"/>
      <c r="O71"/>
      <c r="P71"/>
      <c r="Q71"/>
      <c r="R71"/>
      <c r="V71" s="131" t="s">
        <v>318</v>
      </c>
      <c r="W71" s="131">
        <v>2517</v>
      </c>
      <c r="X71"/>
      <c r="Y71"/>
      <c r="Z71"/>
      <c r="AA71"/>
      <c r="AB71"/>
      <c r="AC71"/>
      <c r="AD71"/>
      <c r="AG71">
        <v>23</v>
      </c>
      <c r="AH71">
        <v>-1.0620483687260637E-2</v>
      </c>
      <c r="AI71">
        <v>-1.2211436034203819E-2</v>
      </c>
      <c r="AJ71"/>
      <c r="AK71"/>
      <c r="AL71"/>
      <c r="AM71"/>
      <c r="AN71"/>
      <c r="AO71"/>
    </row>
    <row r="72" spans="1:41">
      <c r="A72" s="34">
        <v>41739</v>
      </c>
      <c r="B72" s="33">
        <v>74.065414000000004</v>
      </c>
      <c r="C72" s="130">
        <f t="shared" si="4"/>
        <v>-2.4355874628487723E-2</v>
      </c>
      <c r="E72" s="128">
        <v>41739</v>
      </c>
      <c r="F72" s="76">
        <v>1833.079956</v>
      </c>
      <c r="G72" s="130">
        <f t="shared" si="5"/>
        <v>-2.0884795731297697E-2</v>
      </c>
      <c r="J72" t="s">
        <v>316</v>
      </c>
      <c r="K72">
        <v>0.33179895102225226</v>
      </c>
      <c r="L72"/>
      <c r="M72"/>
      <c r="N72"/>
      <c r="O72"/>
      <c r="P72"/>
      <c r="Q72"/>
      <c r="R72"/>
      <c r="V72"/>
      <c r="W72"/>
      <c r="X72"/>
      <c r="Y72"/>
      <c r="Z72"/>
      <c r="AA72"/>
      <c r="AB72"/>
      <c r="AC72"/>
      <c r="AD72"/>
      <c r="AG72">
        <v>24</v>
      </c>
      <c r="AH72">
        <v>-8.2148666550933933E-4</v>
      </c>
      <c r="AI72">
        <v>8.4625753022107252E-3</v>
      </c>
      <c r="AJ72"/>
      <c r="AK72"/>
      <c r="AL72"/>
      <c r="AM72"/>
      <c r="AN72"/>
      <c r="AO72"/>
    </row>
    <row r="73" spans="1:41" ht="17" thickBot="1">
      <c r="A73" s="34">
        <v>41740</v>
      </c>
      <c r="B73" s="33">
        <v>74.318618999999998</v>
      </c>
      <c r="C73" s="130">
        <f t="shared" si="4"/>
        <v>3.4186671797985782E-3</v>
      </c>
      <c r="E73" s="128">
        <v>41740</v>
      </c>
      <c r="F73" s="76">
        <v>1815.6899410000001</v>
      </c>
      <c r="G73" s="130">
        <f t="shared" si="5"/>
        <v>-9.4867738546151811E-3</v>
      </c>
      <c r="J73" t="s">
        <v>317</v>
      </c>
      <c r="K73">
        <v>9.1316651985776879E-3</v>
      </c>
      <c r="L73"/>
      <c r="M73"/>
      <c r="N73"/>
      <c r="O73"/>
      <c r="P73"/>
      <c r="Q73"/>
      <c r="R73"/>
      <c r="V73" t="s">
        <v>319</v>
      </c>
      <c r="W73"/>
      <c r="X73"/>
      <c r="Y73"/>
      <c r="Z73"/>
      <c r="AA73"/>
      <c r="AB73"/>
      <c r="AC73"/>
      <c r="AD73"/>
      <c r="AG73">
        <v>25</v>
      </c>
      <c r="AH73">
        <v>4.5510520996596528E-3</v>
      </c>
      <c r="AI73">
        <v>-6.57927458107659E-3</v>
      </c>
      <c r="AJ73"/>
      <c r="AK73"/>
      <c r="AL73"/>
      <c r="AM73"/>
      <c r="AN73"/>
      <c r="AO73"/>
    </row>
    <row r="74" spans="1:41" ht="17" thickBot="1">
      <c r="A74" s="34">
        <v>41743</v>
      </c>
      <c r="B74" s="33">
        <v>74.525741999999994</v>
      </c>
      <c r="C74" s="130">
        <f t="shared" si="4"/>
        <v>2.7869597523064271E-3</v>
      </c>
      <c r="E74" s="128">
        <v>41743</v>
      </c>
      <c r="F74" s="76">
        <v>1830.6099850000001</v>
      </c>
      <c r="G74" s="130">
        <f t="shared" si="5"/>
        <v>8.2172862574667761E-3</v>
      </c>
      <c r="J74" s="131" t="s">
        <v>318</v>
      </c>
      <c r="K74" s="131">
        <v>2517</v>
      </c>
      <c r="L74"/>
      <c r="M74"/>
      <c r="N74"/>
      <c r="O74"/>
      <c r="P74"/>
      <c r="Q74"/>
      <c r="R74"/>
      <c r="V74" s="132"/>
      <c r="W74" s="132" t="s">
        <v>324</v>
      </c>
      <c r="X74" s="132" t="s">
        <v>325</v>
      </c>
      <c r="Y74" s="132" t="s">
        <v>326</v>
      </c>
      <c r="Z74" s="132" t="s">
        <v>327</v>
      </c>
      <c r="AA74" s="132" t="s">
        <v>328</v>
      </c>
      <c r="AB74"/>
      <c r="AC74"/>
      <c r="AD74"/>
      <c r="AG74">
        <v>26</v>
      </c>
      <c r="AH74">
        <v>9.7878779916514974E-3</v>
      </c>
      <c r="AI74">
        <v>2.6519148958157254E-3</v>
      </c>
      <c r="AJ74"/>
      <c r="AK74"/>
      <c r="AL74"/>
      <c r="AM74"/>
      <c r="AN74"/>
      <c r="AO74"/>
    </row>
    <row r="75" spans="1:41">
      <c r="A75" s="34">
        <v>41744</v>
      </c>
      <c r="B75" s="33">
        <v>76.106178</v>
      </c>
      <c r="C75" s="130">
        <f t="shared" si="4"/>
        <v>2.1206578526920351E-2</v>
      </c>
      <c r="E75" s="128">
        <v>41744</v>
      </c>
      <c r="F75" s="76">
        <v>1842.9799800000001</v>
      </c>
      <c r="G75" s="130">
        <f t="shared" si="5"/>
        <v>6.7573077287678054E-3</v>
      </c>
      <c r="J75"/>
      <c r="K75"/>
      <c r="L75"/>
      <c r="M75"/>
      <c r="N75"/>
      <c r="O75"/>
      <c r="P75"/>
      <c r="Q75"/>
      <c r="R75"/>
      <c r="V75" t="s">
        <v>320</v>
      </c>
      <c r="W75">
        <v>1</v>
      </c>
      <c r="X75">
        <v>0.10426197194251685</v>
      </c>
      <c r="Y75">
        <v>0.10426197194251685</v>
      </c>
      <c r="Z75">
        <v>1250.3338076154189</v>
      </c>
      <c r="AA75">
        <v>1.1074170154513061E-222</v>
      </c>
      <c r="AB75"/>
      <c r="AC75"/>
      <c r="AD75"/>
      <c r="AG75">
        <v>27</v>
      </c>
      <c r="AH75">
        <v>8.4776602204894407E-3</v>
      </c>
      <c r="AI75">
        <v>4.8242266776109145E-3</v>
      </c>
      <c r="AJ75"/>
      <c r="AK75"/>
      <c r="AL75"/>
      <c r="AM75"/>
      <c r="AN75"/>
      <c r="AO75"/>
    </row>
    <row r="76" spans="1:41" ht="17" thickBot="1">
      <c r="A76" s="34">
        <v>41745</v>
      </c>
      <c r="B76" s="33">
        <v>75.760947999999999</v>
      </c>
      <c r="C76" s="130">
        <f t="shared" si="4"/>
        <v>-4.5361626226979998E-3</v>
      </c>
      <c r="E76" s="128">
        <v>41745</v>
      </c>
      <c r="F76" s="76">
        <v>1862.3100589999999</v>
      </c>
      <c r="G76" s="130">
        <f t="shared" si="5"/>
        <v>1.0488491036131515E-2</v>
      </c>
      <c r="J76" t="s">
        <v>319</v>
      </c>
      <c r="K76"/>
      <c r="L76"/>
      <c r="M76"/>
      <c r="N76"/>
      <c r="O76"/>
      <c r="P76"/>
      <c r="Q76"/>
      <c r="R76"/>
      <c r="V76" t="s">
        <v>321</v>
      </c>
      <c r="W76">
        <v>2515</v>
      </c>
      <c r="X76">
        <v>0.20971908288677088</v>
      </c>
      <c r="Y76">
        <v>8.3387309298914869E-5</v>
      </c>
      <c r="Z76"/>
      <c r="AA76"/>
      <c r="AB76"/>
      <c r="AC76"/>
      <c r="AD76"/>
      <c r="AG76">
        <v>28</v>
      </c>
      <c r="AH76">
        <v>6.7200470527441049E-3</v>
      </c>
      <c r="AI76">
        <v>-5.1508124484462223E-3</v>
      </c>
      <c r="AJ76"/>
      <c r="AK76"/>
      <c r="AL76"/>
      <c r="AM76"/>
      <c r="AN76"/>
      <c r="AO76"/>
    </row>
    <row r="77" spans="1:41" ht="17" thickBot="1">
      <c r="A77" s="34">
        <v>41746</v>
      </c>
      <c r="B77" s="33">
        <v>75.922034999999994</v>
      </c>
      <c r="C77" s="130">
        <f t="shared" si="4"/>
        <v>2.126253752790882E-3</v>
      </c>
      <c r="E77" s="128">
        <v>41746</v>
      </c>
      <c r="F77" s="76">
        <v>1864.849976</v>
      </c>
      <c r="G77" s="130">
        <f t="shared" si="5"/>
        <v>1.3638529136033946E-3</v>
      </c>
      <c r="J77" s="132"/>
      <c r="K77" s="132" t="s">
        <v>324</v>
      </c>
      <c r="L77" s="132" t="s">
        <v>325</v>
      </c>
      <c r="M77" s="132" t="s">
        <v>326</v>
      </c>
      <c r="N77" s="132" t="s">
        <v>327</v>
      </c>
      <c r="O77" s="132" t="s">
        <v>328</v>
      </c>
      <c r="P77"/>
      <c r="Q77"/>
      <c r="R77"/>
      <c r="V77" s="131" t="s">
        <v>322</v>
      </c>
      <c r="W77" s="131">
        <v>2516</v>
      </c>
      <c r="X77" s="131">
        <v>0.31398105482928773</v>
      </c>
      <c r="Y77" s="131"/>
      <c r="Z77" s="131"/>
      <c r="AA77" s="131"/>
      <c r="AB77"/>
      <c r="AC77"/>
      <c r="AD77"/>
      <c r="AG77">
        <v>29</v>
      </c>
      <c r="AH77">
        <v>1.2070419772385254E-2</v>
      </c>
      <c r="AI77">
        <v>-1.0083062644557408E-3</v>
      </c>
      <c r="AJ77"/>
      <c r="AK77"/>
      <c r="AL77"/>
      <c r="AM77"/>
      <c r="AN77"/>
      <c r="AO77"/>
    </row>
    <row r="78" spans="1:41" ht="17" thickBot="1">
      <c r="A78" s="34">
        <v>41750</v>
      </c>
      <c r="B78" s="33">
        <v>76.719925000000003</v>
      </c>
      <c r="C78" s="130">
        <f t="shared" si="4"/>
        <v>1.0509333686854016E-2</v>
      </c>
      <c r="E78" s="128">
        <v>41750</v>
      </c>
      <c r="F78" s="76">
        <v>1871.8900149999999</v>
      </c>
      <c r="G78" s="130">
        <f t="shared" si="5"/>
        <v>3.7751235169600468E-3</v>
      </c>
      <c r="J78" t="s">
        <v>320</v>
      </c>
      <c r="K78">
        <v>1</v>
      </c>
      <c r="L78">
        <v>0.10426197194251685</v>
      </c>
      <c r="M78">
        <v>0.10426197194251685</v>
      </c>
      <c r="N78">
        <v>1250.3338076154189</v>
      </c>
      <c r="O78">
        <v>1.1074170154513061E-222</v>
      </c>
      <c r="P78"/>
      <c r="Q78"/>
      <c r="R78"/>
      <c r="V78"/>
      <c r="W78"/>
      <c r="X78"/>
      <c r="Y78"/>
      <c r="Z78"/>
      <c r="AA78"/>
      <c r="AB78"/>
      <c r="AC78"/>
      <c r="AD78"/>
      <c r="AG78">
        <v>30</v>
      </c>
      <c r="AH78">
        <v>-3.1335950342399658E-3</v>
      </c>
      <c r="AI78">
        <v>2.8643327729403179E-3</v>
      </c>
      <c r="AJ78"/>
      <c r="AK78"/>
      <c r="AL78"/>
      <c r="AM78"/>
      <c r="AN78"/>
      <c r="AO78"/>
    </row>
    <row r="79" spans="1:41">
      <c r="A79" s="34">
        <v>41751</v>
      </c>
      <c r="B79" s="33">
        <v>76.858054999999993</v>
      </c>
      <c r="C79" s="130">
        <f t="shared" si="4"/>
        <v>1.8004449300490016E-3</v>
      </c>
      <c r="E79" s="128">
        <v>41751</v>
      </c>
      <c r="F79" s="76">
        <v>1879.5500489999999</v>
      </c>
      <c r="G79" s="130">
        <f t="shared" si="5"/>
        <v>4.0921389283654023E-3</v>
      </c>
      <c r="J79" t="s">
        <v>321</v>
      </c>
      <c r="K79">
        <v>2515</v>
      </c>
      <c r="L79">
        <v>0.20971908288677088</v>
      </c>
      <c r="M79">
        <v>8.3387309298914869E-5</v>
      </c>
      <c r="N79"/>
      <c r="O79"/>
      <c r="P79"/>
      <c r="Q79"/>
      <c r="R79"/>
      <c r="V79" s="132"/>
      <c r="W79" s="132" t="s">
        <v>329</v>
      </c>
      <c r="X79" s="132" t="s">
        <v>317</v>
      </c>
      <c r="Y79" s="132" t="s">
        <v>330</v>
      </c>
      <c r="Z79" s="132" t="s">
        <v>331</v>
      </c>
      <c r="AA79" s="132" t="s">
        <v>332</v>
      </c>
      <c r="AB79" s="132" t="s">
        <v>333</v>
      </c>
      <c r="AC79" s="132" t="s">
        <v>334</v>
      </c>
      <c r="AD79" s="132" t="s">
        <v>335</v>
      </c>
      <c r="AG79">
        <v>31</v>
      </c>
      <c r="AH79">
        <v>1.0853765390289355E-3</v>
      </c>
      <c r="AI79">
        <v>4.7246483842364705E-3</v>
      </c>
      <c r="AJ79"/>
      <c r="AK79"/>
      <c r="AL79"/>
      <c r="AM79"/>
      <c r="AN79"/>
      <c r="AO79"/>
    </row>
    <row r="80" spans="1:41" ht="17" thickBot="1">
      <c r="A80" s="34">
        <v>41752</v>
      </c>
      <c r="B80" s="33">
        <v>76.888717999999997</v>
      </c>
      <c r="C80" s="130">
        <f t="shared" si="4"/>
        <v>3.9895623171838147E-4</v>
      </c>
      <c r="E80" s="128">
        <v>41752</v>
      </c>
      <c r="F80" s="76">
        <v>1875.3900149999999</v>
      </c>
      <c r="G80" s="130">
        <f t="shared" si="5"/>
        <v>-2.2133137674164674E-3</v>
      </c>
      <c r="J80" s="131" t="s">
        <v>322</v>
      </c>
      <c r="K80" s="131">
        <v>2516</v>
      </c>
      <c r="L80" s="131">
        <v>0.31398105482928773</v>
      </c>
      <c r="M80" s="131"/>
      <c r="N80" s="131"/>
      <c r="O80" s="131"/>
      <c r="P80"/>
      <c r="Q80"/>
      <c r="R80"/>
      <c r="V80" t="s">
        <v>323</v>
      </c>
      <c r="W80">
        <v>2.2522564150947988E-4</v>
      </c>
      <c r="X80">
        <v>1.8211770618639265E-4</v>
      </c>
      <c r="Y80">
        <v>1.2367037023789844</v>
      </c>
      <c r="Z80">
        <v>0.21631257452045785</v>
      </c>
      <c r="AA80">
        <v>-1.3189036720227527E-4</v>
      </c>
      <c r="AB80">
        <v>5.8234165022123504E-4</v>
      </c>
      <c r="AC80">
        <v>-1.3189036720227527E-4</v>
      </c>
      <c r="AD80">
        <v>5.8234165022123504E-4</v>
      </c>
      <c r="AG80">
        <v>32</v>
      </c>
      <c r="AH80">
        <v>1.4520169602771798E-3</v>
      </c>
      <c r="AI80">
        <v>3.3571998585559819E-3</v>
      </c>
      <c r="AJ80"/>
      <c r="AK80"/>
      <c r="AL80"/>
      <c r="AM80"/>
      <c r="AN80"/>
      <c r="AO80"/>
    </row>
    <row r="81" spans="1:41" ht="17" thickBot="1">
      <c r="A81" s="34">
        <v>41753</v>
      </c>
      <c r="B81" s="33">
        <v>76.689261999999999</v>
      </c>
      <c r="C81" s="130">
        <f t="shared" si="4"/>
        <v>-2.5940866903255934E-3</v>
      </c>
      <c r="E81" s="128">
        <v>41753</v>
      </c>
      <c r="F81" s="76">
        <v>1878.6099850000001</v>
      </c>
      <c r="G81" s="130">
        <f t="shared" si="5"/>
        <v>1.7169601918777962E-3</v>
      </c>
      <c r="J81"/>
      <c r="K81"/>
      <c r="L81"/>
      <c r="M81"/>
      <c r="N81"/>
      <c r="O81"/>
      <c r="P81"/>
      <c r="Q81"/>
      <c r="R81"/>
      <c r="V81" s="131" t="s">
        <v>336</v>
      </c>
      <c r="W81" s="131">
        <v>0.56776142689883702</v>
      </c>
      <c r="X81" s="131">
        <v>1.6056574422637099E-2</v>
      </c>
      <c r="Y81" s="131">
        <v>35.360059496774596</v>
      </c>
      <c r="Z81" s="131">
        <v>1.1074170154436832E-222</v>
      </c>
      <c r="AA81" s="131">
        <v>0.53627596680015355</v>
      </c>
      <c r="AB81" s="131">
        <v>0.59924688699752049</v>
      </c>
      <c r="AC81" s="131">
        <v>0.53627596680015355</v>
      </c>
      <c r="AD81" s="131">
        <v>0.59924688699752049</v>
      </c>
      <c r="AG81">
        <v>33</v>
      </c>
      <c r="AH81">
        <v>-3.3859828743195864E-3</v>
      </c>
      <c r="AI81">
        <v>4.5444568436378355E-3</v>
      </c>
      <c r="AJ81"/>
      <c r="AK81"/>
      <c r="AL81"/>
      <c r="AM81"/>
      <c r="AN81"/>
      <c r="AO81"/>
    </row>
    <row r="82" spans="1:41">
      <c r="A82" s="34">
        <v>41754</v>
      </c>
      <c r="B82" s="33">
        <v>76.558807000000002</v>
      </c>
      <c r="C82" s="130">
        <f t="shared" si="4"/>
        <v>-1.7010856096124354E-3</v>
      </c>
      <c r="E82" s="128">
        <v>41754</v>
      </c>
      <c r="F82" s="76">
        <v>1863.400024</v>
      </c>
      <c r="G82" s="130">
        <f t="shared" si="5"/>
        <v>-8.0963910132735833E-3</v>
      </c>
      <c r="J82" s="132"/>
      <c r="K82" s="132" t="s">
        <v>329</v>
      </c>
      <c r="L82" s="132" t="s">
        <v>317</v>
      </c>
      <c r="M82" s="132" t="s">
        <v>330</v>
      </c>
      <c r="N82" s="132" t="s">
        <v>331</v>
      </c>
      <c r="O82" s="132" t="s">
        <v>332</v>
      </c>
      <c r="P82" s="132" t="s">
        <v>333</v>
      </c>
      <c r="Q82" s="132" t="s">
        <v>334</v>
      </c>
      <c r="R82" s="132" t="s">
        <v>335</v>
      </c>
      <c r="V82"/>
      <c r="W82"/>
      <c r="X82"/>
      <c r="Y82"/>
      <c r="Z82"/>
      <c r="AA82"/>
      <c r="AB82"/>
      <c r="AC82"/>
      <c r="AD82"/>
      <c r="AG82">
        <v>34</v>
      </c>
      <c r="AH82">
        <v>-3.0394709398965142E-3</v>
      </c>
      <c r="AI82">
        <v>-3.4850134767330965E-3</v>
      </c>
      <c r="AJ82"/>
      <c r="AK82"/>
      <c r="AL82"/>
      <c r="AM82"/>
      <c r="AN82"/>
      <c r="AO82"/>
    </row>
    <row r="83" spans="1:41">
      <c r="A83" s="34">
        <v>41757</v>
      </c>
      <c r="B83" s="33">
        <v>77.747978000000003</v>
      </c>
      <c r="C83" s="130">
        <f t="shared" si="4"/>
        <v>1.5532778612916496E-2</v>
      </c>
      <c r="E83" s="128">
        <v>41757</v>
      </c>
      <c r="F83" s="76">
        <v>1869.4300539999999</v>
      </c>
      <c r="G83" s="130">
        <f t="shared" si="5"/>
        <v>3.236036236092641E-3</v>
      </c>
      <c r="J83" t="s">
        <v>323</v>
      </c>
      <c r="K83">
        <v>2.2522564150947988E-4</v>
      </c>
      <c r="L83">
        <v>1.8211770618639265E-4</v>
      </c>
      <c r="M83">
        <v>1.2367037023789844</v>
      </c>
      <c r="N83">
        <v>0.21631257452045785</v>
      </c>
      <c r="O83">
        <v>-1.3189036720227527E-4</v>
      </c>
      <c r="P83">
        <v>5.8234165022123504E-4</v>
      </c>
      <c r="Q83">
        <v>-1.3189036720227527E-4</v>
      </c>
      <c r="R83">
        <v>5.8234165022123504E-4</v>
      </c>
      <c r="V83"/>
      <c r="W83"/>
      <c r="X83"/>
      <c r="Y83"/>
      <c r="Z83"/>
      <c r="AA83"/>
      <c r="AB83"/>
      <c r="AC83"/>
      <c r="AD83"/>
      <c r="AG83">
        <v>35</v>
      </c>
      <c r="AH83">
        <v>4.8096611862514013E-3</v>
      </c>
      <c r="AI83">
        <v>1.2217969135435479E-3</v>
      </c>
      <c r="AJ83"/>
      <c r="AK83"/>
      <c r="AL83"/>
      <c r="AM83"/>
      <c r="AN83"/>
      <c r="AO83"/>
    </row>
    <row r="84" spans="1:41" ht="17" thickBot="1">
      <c r="A84" s="34">
        <v>41758</v>
      </c>
      <c r="B84" s="33">
        <v>77.510161999999994</v>
      </c>
      <c r="C84" s="130">
        <f t="shared" si="4"/>
        <v>-3.0588062367359488E-3</v>
      </c>
      <c r="E84" s="128">
        <v>41758</v>
      </c>
      <c r="F84" s="76">
        <v>1878.329956</v>
      </c>
      <c r="G84" s="130">
        <f t="shared" si="5"/>
        <v>4.7607568846756709E-3</v>
      </c>
      <c r="J84" s="131" t="s">
        <v>336</v>
      </c>
      <c r="K84" s="131">
        <v>0.56776142689883702</v>
      </c>
      <c r="L84" s="131">
        <v>1.6056574422637099E-2</v>
      </c>
      <c r="M84" s="131">
        <v>35.360059496774596</v>
      </c>
      <c r="N84" s="131">
        <v>1.1074170154436832E-222</v>
      </c>
      <c r="O84" s="131">
        <v>0.53627596680015355</v>
      </c>
      <c r="P84" s="131">
        <v>0.59924688699752049</v>
      </c>
      <c r="Q84" s="131">
        <v>0.53627596680015355</v>
      </c>
      <c r="R84" s="131">
        <v>0.59924688699752049</v>
      </c>
      <c r="V84"/>
      <c r="W84"/>
      <c r="X84"/>
      <c r="Y84"/>
      <c r="Z84"/>
      <c r="AA84"/>
      <c r="AB84"/>
      <c r="AC84"/>
      <c r="AD84"/>
      <c r="AG84">
        <v>36</v>
      </c>
      <c r="AH84">
        <v>-1.0127026995767536E-3</v>
      </c>
      <c r="AI84">
        <v>-9.0602070450255721E-4</v>
      </c>
      <c r="AJ84"/>
      <c r="AK84"/>
      <c r="AL84"/>
      <c r="AM84"/>
      <c r="AN84"/>
      <c r="AO84"/>
    </row>
    <row r="85" spans="1:41">
      <c r="A85" s="34">
        <v>41759</v>
      </c>
      <c r="B85" s="33">
        <v>77.709625000000003</v>
      </c>
      <c r="C85" s="130">
        <f t="shared" si="4"/>
        <v>2.5733787009761199E-3</v>
      </c>
      <c r="E85" s="128">
        <v>41759</v>
      </c>
      <c r="F85" s="76">
        <v>1883.9499510000001</v>
      </c>
      <c r="G85" s="130">
        <f t="shared" si="5"/>
        <v>2.9920169148385861E-3</v>
      </c>
      <c r="J85"/>
      <c r="K85"/>
      <c r="L85"/>
      <c r="M85"/>
      <c r="N85"/>
      <c r="O85"/>
      <c r="P85"/>
      <c r="Q85"/>
      <c r="R85"/>
      <c r="V85" t="s">
        <v>337</v>
      </c>
      <c r="W85"/>
      <c r="X85"/>
      <c r="Y85"/>
      <c r="Z85"/>
      <c r="AA85"/>
      <c r="AB85"/>
      <c r="AC85"/>
      <c r="AD85"/>
      <c r="AG85">
        <v>37</v>
      </c>
      <c r="AH85">
        <v>-2.3181669855687303E-3</v>
      </c>
      <c r="AI85">
        <v>8.5046802599050408E-3</v>
      </c>
      <c r="AJ85"/>
      <c r="AK85"/>
      <c r="AL85"/>
      <c r="AM85"/>
      <c r="AN85"/>
      <c r="AO85"/>
    </row>
    <row r="86" spans="1:41" ht="17" thickBot="1">
      <c r="A86" s="34">
        <v>41760</v>
      </c>
      <c r="B86" s="33">
        <v>77.126548999999997</v>
      </c>
      <c r="C86" s="130">
        <f t="shared" si="4"/>
        <v>-7.5032661655490612E-3</v>
      </c>
      <c r="E86" s="128">
        <v>41760</v>
      </c>
      <c r="F86" s="76">
        <v>1883.6800539999999</v>
      </c>
      <c r="G86" s="130">
        <f t="shared" si="5"/>
        <v>-1.4326123677376192E-4</v>
      </c>
      <c r="J86"/>
      <c r="K86"/>
      <c r="L86"/>
      <c r="M86"/>
      <c r="N86"/>
      <c r="O86"/>
      <c r="P86"/>
      <c r="Q86"/>
      <c r="R86"/>
      <c r="V86"/>
      <c r="W86"/>
      <c r="X86"/>
      <c r="Y86"/>
      <c r="Z86"/>
      <c r="AA86"/>
      <c r="AB86"/>
      <c r="AC86"/>
      <c r="AD86"/>
      <c r="AG86">
        <v>38</v>
      </c>
      <c r="AH86">
        <v>2.2522564150947988E-4</v>
      </c>
      <c r="AI86">
        <v>-1.5729072519225316E-3</v>
      </c>
      <c r="AJ86"/>
      <c r="AK86"/>
      <c r="AL86"/>
      <c r="AM86"/>
      <c r="AN86"/>
      <c r="AO86"/>
    </row>
    <row r="87" spans="1:41">
      <c r="A87" s="34">
        <v>41761</v>
      </c>
      <c r="B87" s="33">
        <v>76.190574999999995</v>
      </c>
      <c r="C87" s="130">
        <f t="shared" si="4"/>
        <v>-1.2135561776529139E-2</v>
      </c>
      <c r="E87" s="128">
        <v>41761</v>
      </c>
      <c r="F87" s="76">
        <v>1881.1400149999999</v>
      </c>
      <c r="G87" s="130">
        <f t="shared" si="5"/>
        <v>-1.3484450263229145E-3</v>
      </c>
      <c r="J87"/>
      <c r="K87"/>
      <c r="L87"/>
      <c r="M87"/>
      <c r="N87"/>
      <c r="O87"/>
      <c r="P87"/>
      <c r="Q87"/>
      <c r="R87"/>
      <c r="V87" s="132" t="s">
        <v>338</v>
      </c>
      <c r="W87" s="132" t="s">
        <v>339</v>
      </c>
      <c r="X87" s="132" t="s">
        <v>340</v>
      </c>
      <c r="Y87"/>
      <c r="Z87"/>
      <c r="AA87"/>
      <c r="AB87"/>
      <c r="AC87"/>
      <c r="AD87"/>
      <c r="AG87">
        <v>39</v>
      </c>
      <c r="AH87">
        <v>2.2522564150947988E-4</v>
      </c>
      <c r="AI87">
        <v>-2.035256978155854E-4</v>
      </c>
      <c r="AJ87"/>
      <c r="AK87"/>
      <c r="AL87"/>
      <c r="AM87"/>
      <c r="AN87"/>
      <c r="AO87"/>
    </row>
    <row r="88" spans="1:41">
      <c r="A88" s="34">
        <v>41764</v>
      </c>
      <c r="B88" s="33">
        <v>76.719925000000003</v>
      </c>
      <c r="C88" s="130">
        <f t="shared" si="4"/>
        <v>6.9477097396890364E-3</v>
      </c>
      <c r="E88" s="128">
        <v>41764</v>
      </c>
      <c r="F88" s="76">
        <v>1884.660034</v>
      </c>
      <c r="G88" s="130">
        <f t="shared" si="5"/>
        <v>1.8712158435479603E-3</v>
      </c>
      <c r="J88" t="s">
        <v>337</v>
      </c>
      <c r="K88"/>
      <c r="L88"/>
      <c r="M88"/>
      <c r="N88"/>
      <c r="O88"/>
      <c r="P88"/>
      <c r="Q88"/>
      <c r="R88"/>
      <c r="V88">
        <v>1</v>
      </c>
      <c r="W88">
        <v>-4.1423308389404896E-3</v>
      </c>
      <c r="X88">
        <v>8.1020060353330439E-3</v>
      </c>
      <c r="Y88"/>
      <c r="Z88"/>
      <c r="AA88"/>
      <c r="AB88"/>
      <c r="AC88"/>
      <c r="AD88"/>
      <c r="AG88">
        <v>40</v>
      </c>
      <c r="AH88">
        <v>1.7829002432099418E-3</v>
      </c>
      <c r="AI88">
        <v>3.1651827586788701E-3</v>
      </c>
      <c r="AJ88"/>
      <c r="AK88"/>
      <c r="AL88"/>
      <c r="AM88"/>
      <c r="AN88"/>
      <c r="AO88"/>
    </row>
    <row r="89" spans="1:41" ht="17" thickBot="1">
      <c r="A89" s="34">
        <v>41765</v>
      </c>
      <c r="B89" s="33">
        <v>76.344025000000002</v>
      </c>
      <c r="C89" s="130">
        <f t="shared" si="4"/>
        <v>-4.8996398262902557E-3</v>
      </c>
      <c r="E89" s="128">
        <v>41765</v>
      </c>
      <c r="F89" s="76">
        <v>1867.719971</v>
      </c>
      <c r="G89" s="130">
        <f t="shared" si="5"/>
        <v>-8.9883919085642413E-3</v>
      </c>
      <c r="J89"/>
      <c r="K89"/>
      <c r="L89"/>
      <c r="M89"/>
      <c r="N89"/>
      <c r="O89"/>
      <c r="P89"/>
      <c r="Q89"/>
      <c r="R89"/>
      <c r="V89">
        <v>2</v>
      </c>
      <c r="W89">
        <v>-3.2462881206029603E-3</v>
      </c>
      <c r="X89">
        <v>-5.6156246739439211E-3</v>
      </c>
      <c r="Y89"/>
      <c r="Z89"/>
      <c r="AA89"/>
      <c r="AB89"/>
      <c r="AC89"/>
      <c r="AD89"/>
      <c r="AG89">
        <v>41</v>
      </c>
      <c r="AH89">
        <v>4.9485167268802374E-3</v>
      </c>
      <c r="AI89">
        <v>-2.1658279934700288E-3</v>
      </c>
      <c r="AJ89"/>
      <c r="AK89"/>
      <c r="AL89"/>
      <c r="AM89"/>
      <c r="AN89"/>
      <c r="AO89"/>
    </row>
    <row r="90" spans="1:41">
      <c r="A90" s="34">
        <v>41766</v>
      </c>
      <c r="B90" s="33">
        <v>77.418082999999996</v>
      </c>
      <c r="C90" s="130">
        <f t="shared" si="4"/>
        <v>1.4068658287272563E-2</v>
      </c>
      <c r="E90" s="128">
        <v>41766</v>
      </c>
      <c r="F90" s="76">
        <v>1878.209961</v>
      </c>
      <c r="G90" s="130">
        <f t="shared" si="5"/>
        <v>5.6164682944325785E-3</v>
      </c>
      <c r="J90" s="132" t="s">
        <v>338</v>
      </c>
      <c r="K90" s="132" t="s">
        <v>339</v>
      </c>
      <c r="L90" s="132" t="s">
        <v>340</v>
      </c>
      <c r="M90"/>
      <c r="N90"/>
      <c r="O90"/>
      <c r="P90"/>
      <c r="Q90"/>
      <c r="R90"/>
      <c r="V90">
        <v>3</v>
      </c>
      <c r="W90">
        <v>5.3398378190741081E-3</v>
      </c>
      <c r="X90">
        <v>-5.6728027022384161E-3</v>
      </c>
      <c r="Y90"/>
      <c r="Z90"/>
      <c r="AA90"/>
      <c r="AB90"/>
      <c r="AC90"/>
      <c r="AD90"/>
      <c r="AG90">
        <v>42</v>
      </c>
      <c r="AH90">
        <v>-3.2262942829800662E-3</v>
      </c>
      <c r="AI90">
        <v>-4.1522162236466258E-3</v>
      </c>
      <c r="AJ90"/>
      <c r="AK90"/>
      <c r="AL90"/>
      <c r="AM90"/>
      <c r="AN90"/>
      <c r="AO90"/>
    </row>
    <row r="91" spans="1:41">
      <c r="A91" s="34">
        <v>41767</v>
      </c>
      <c r="B91" s="33">
        <v>77.103531000000004</v>
      </c>
      <c r="C91" s="130">
        <f t="shared" si="4"/>
        <v>-4.0630300804528055E-3</v>
      </c>
      <c r="E91" s="128">
        <v>41767</v>
      </c>
      <c r="F91" s="76">
        <v>1875.630005</v>
      </c>
      <c r="G91" s="130">
        <f t="shared" si="5"/>
        <v>-1.373624916048477E-3</v>
      </c>
      <c r="J91">
        <v>1</v>
      </c>
      <c r="K91">
        <v>-4.1423308389404896E-3</v>
      </c>
      <c r="L91">
        <v>8.1020060353330439E-3</v>
      </c>
      <c r="M91"/>
      <c r="N91"/>
      <c r="O91"/>
      <c r="P91"/>
      <c r="Q91"/>
      <c r="R91"/>
      <c r="V91">
        <v>4</v>
      </c>
      <c r="W91">
        <v>3.192160452433378E-3</v>
      </c>
      <c r="X91">
        <v>-5.7039276062902837E-3</v>
      </c>
      <c r="Y91"/>
      <c r="Z91"/>
      <c r="AA91"/>
      <c r="AB91"/>
      <c r="AC91"/>
      <c r="AD91"/>
      <c r="AG91">
        <v>43</v>
      </c>
      <c r="AH91">
        <v>1.1262908625078677E-2</v>
      </c>
      <c r="AI91">
        <v>4.0047926667429613E-3</v>
      </c>
      <c r="AJ91"/>
      <c r="AK91"/>
      <c r="AL91"/>
      <c r="AM91"/>
      <c r="AN91"/>
      <c r="AO91"/>
    </row>
    <row r="92" spans="1:41">
      <c r="A92" s="34">
        <v>41768</v>
      </c>
      <c r="B92" s="33">
        <v>77.418082999999996</v>
      </c>
      <c r="C92" s="130">
        <f t="shared" si="4"/>
        <v>4.0796056408881187E-3</v>
      </c>
      <c r="E92" s="128">
        <v>41768</v>
      </c>
      <c r="F92" s="76">
        <v>1878.4799800000001</v>
      </c>
      <c r="G92" s="130">
        <f t="shared" si="5"/>
        <v>1.5194761186389134E-3</v>
      </c>
      <c r="J92">
        <v>2</v>
      </c>
      <c r="K92">
        <v>-3.2462881206029603E-3</v>
      </c>
      <c r="L92">
        <v>-5.6156246739439211E-3</v>
      </c>
      <c r="M92"/>
      <c r="N92"/>
      <c r="O92"/>
      <c r="P92"/>
      <c r="Q92"/>
      <c r="R92"/>
      <c r="V92">
        <v>5</v>
      </c>
      <c r="W92">
        <v>1.2277888922360895E-2</v>
      </c>
      <c r="X92">
        <v>-6.1961244537278633E-3</v>
      </c>
      <c r="Y92"/>
      <c r="Z92"/>
      <c r="AA92"/>
      <c r="AB92"/>
      <c r="AC92"/>
      <c r="AD92"/>
      <c r="AG92">
        <v>44</v>
      </c>
      <c r="AH92">
        <v>-4.3367737410525495E-3</v>
      </c>
      <c r="AI92">
        <v>4.2834227272972722E-3</v>
      </c>
      <c r="AJ92"/>
      <c r="AK92"/>
      <c r="AL92"/>
      <c r="AM92"/>
      <c r="AN92"/>
      <c r="AO92"/>
    </row>
    <row r="93" spans="1:41">
      <c r="A93" s="34">
        <v>41771</v>
      </c>
      <c r="B93" s="33">
        <v>77.118881000000002</v>
      </c>
      <c r="C93" s="130">
        <f t="shared" si="4"/>
        <v>-3.8647559898892614E-3</v>
      </c>
      <c r="E93" s="128">
        <v>41771</v>
      </c>
      <c r="F93" s="76">
        <v>1896.650024</v>
      </c>
      <c r="G93" s="130">
        <f t="shared" si="5"/>
        <v>9.6727376354577704E-3</v>
      </c>
      <c r="J93">
        <v>3</v>
      </c>
      <c r="K93">
        <v>5.3398378190741081E-3</v>
      </c>
      <c r="L93">
        <v>-5.6728027022384161E-3</v>
      </c>
      <c r="M93"/>
      <c r="N93"/>
      <c r="O93"/>
      <c r="P93"/>
      <c r="Q93"/>
      <c r="R93"/>
      <c r="V93">
        <v>6</v>
      </c>
      <c r="W93">
        <v>-5.5736863847637998E-4</v>
      </c>
      <c r="X93">
        <v>3.4515946326423193E-4</v>
      </c>
      <c r="Y93"/>
      <c r="Z93"/>
      <c r="AA93"/>
      <c r="AB93"/>
      <c r="AC93"/>
      <c r="AD93"/>
      <c r="AG93">
        <v>45</v>
      </c>
      <c r="AH93">
        <v>2.064793756440861E-3</v>
      </c>
      <c r="AI93">
        <v>-3.4638586096904828E-4</v>
      </c>
      <c r="AJ93"/>
      <c r="AK93"/>
      <c r="AL93"/>
      <c r="AM93"/>
      <c r="AN93"/>
      <c r="AO93"/>
    </row>
    <row r="94" spans="1:41">
      <c r="A94" s="34">
        <v>41772</v>
      </c>
      <c r="B94" s="33">
        <v>77.502494999999996</v>
      </c>
      <c r="C94" s="130">
        <f t="shared" si="4"/>
        <v>4.9743201019733976E-3</v>
      </c>
      <c r="E94" s="128">
        <v>41772</v>
      </c>
      <c r="F94" s="76">
        <v>1897.4499510000001</v>
      </c>
      <c r="G94" s="130">
        <f t="shared" si="5"/>
        <v>4.2175783084798837E-4</v>
      </c>
      <c r="J94">
        <v>4</v>
      </c>
      <c r="K94">
        <v>3.192160452433378E-3</v>
      </c>
      <c r="L94">
        <v>-5.7039276062902837E-3</v>
      </c>
      <c r="M94"/>
      <c r="N94"/>
      <c r="O94"/>
      <c r="P94"/>
      <c r="Q94"/>
      <c r="R94"/>
      <c r="V94">
        <v>7</v>
      </c>
      <c r="W94">
        <v>3.661894620690981E-3</v>
      </c>
      <c r="X94">
        <v>-3.3135852402409963E-3</v>
      </c>
      <c r="Y94"/>
      <c r="Z94"/>
      <c r="AA94"/>
      <c r="AB94"/>
      <c r="AC94"/>
      <c r="AD94"/>
      <c r="AG94">
        <v>46</v>
      </c>
      <c r="AH94">
        <v>2.8534064194337024E-3</v>
      </c>
      <c r="AI94">
        <v>-2.3153169992351052E-3</v>
      </c>
      <c r="AJ94"/>
      <c r="AK94"/>
      <c r="AL94"/>
      <c r="AM94"/>
      <c r="AN94"/>
      <c r="AO94"/>
    </row>
    <row r="95" spans="1:41">
      <c r="A95" s="34">
        <v>41773</v>
      </c>
      <c r="B95" s="33">
        <v>77.387383</v>
      </c>
      <c r="C95" s="130">
        <f t="shared" si="4"/>
        <v>-1.4852683129749091E-3</v>
      </c>
      <c r="E95" s="128">
        <v>41773</v>
      </c>
      <c r="F95" s="76">
        <v>1888.530029</v>
      </c>
      <c r="G95" s="130">
        <f t="shared" si="5"/>
        <v>-4.7010051544701019E-3</v>
      </c>
      <c r="J95">
        <v>5</v>
      </c>
      <c r="K95">
        <v>1.2277888922360895E-2</v>
      </c>
      <c r="L95">
        <v>-6.1961244537278633E-3</v>
      </c>
      <c r="M95"/>
      <c r="N95"/>
      <c r="O95"/>
      <c r="P95"/>
      <c r="Q95"/>
      <c r="R95"/>
      <c r="V95">
        <v>8</v>
      </c>
      <c r="W95">
        <v>2.8526120212392451E-4</v>
      </c>
      <c r="X95">
        <v>2.0214254786149791E-3</v>
      </c>
      <c r="Y95"/>
      <c r="Z95"/>
      <c r="AA95"/>
      <c r="AB95"/>
      <c r="AC95"/>
      <c r="AD95"/>
      <c r="AG95">
        <v>47</v>
      </c>
      <c r="AH95">
        <v>1.0160548227305551E-3</v>
      </c>
      <c r="AI95">
        <v>-1.4793010698463851E-3</v>
      </c>
      <c r="AJ95"/>
      <c r="AK95"/>
      <c r="AL95"/>
      <c r="AM95"/>
      <c r="AN95"/>
      <c r="AO95"/>
    </row>
    <row r="96" spans="1:41">
      <c r="A96" s="34">
        <v>41774</v>
      </c>
      <c r="B96" s="33">
        <v>77.249283000000005</v>
      </c>
      <c r="C96" s="130">
        <f t="shared" si="4"/>
        <v>-1.7845286227083598E-3</v>
      </c>
      <c r="E96" s="128">
        <v>41774</v>
      </c>
      <c r="F96" s="76">
        <v>1870.849976</v>
      </c>
      <c r="G96" s="130">
        <f t="shared" si="5"/>
        <v>-9.3618066583573741E-3</v>
      </c>
      <c r="J96">
        <v>6</v>
      </c>
      <c r="K96">
        <v>-5.5736863847637998E-4</v>
      </c>
      <c r="L96">
        <v>3.4515946326423193E-4</v>
      </c>
      <c r="M96"/>
      <c r="N96"/>
      <c r="O96"/>
      <c r="P96"/>
      <c r="Q96"/>
      <c r="R96"/>
      <c r="V96">
        <v>9</v>
      </c>
      <c r="W96">
        <v>-1.2132646978879015E-3</v>
      </c>
      <c r="X96">
        <v>-1.1362951839985081E-2</v>
      </c>
      <c r="Y96"/>
      <c r="Z96"/>
      <c r="AA96"/>
      <c r="AB96"/>
      <c r="AC96"/>
      <c r="AD96"/>
      <c r="AG96">
        <v>48</v>
      </c>
      <c r="AH96">
        <v>4.6846229088448002E-4</v>
      </c>
      <c r="AI96">
        <v>-5.5506012428099133E-3</v>
      </c>
      <c r="AJ96"/>
      <c r="AK96"/>
      <c r="AL96"/>
      <c r="AM96"/>
      <c r="AN96"/>
      <c r="AO96"/>
    </row>
    <row r="97" spans="1:41">
      <c r="A97" s="34">
        <v>41775</v>
      </c>
      <c r="B97" s="33">
        <v>77.164908999999994</v>
      </c>
      <c r="C97" s="130">
        <f t="shared" si="4"/>
        <v>-1.0922302023180079E-3</v>
      </c>
      <c r="E97" s="128">
        <v>41775</v>
      </c>
      <c r="F97" s="76">
        <v>1877.8599850000001</v>
      </c>
      <c r="G97" s="130">
        <f t="shared" si="5"/>
        <v>3.7469647967112475E-3</v>
      </c>
      <c r="J97">
        <v>7</v>
      </c>
      <c r="K97">
        <v>3.661894620690981E-3</v>
      </c>
      <c r="L97">
        <v>-3.3135852402409963E-3</v>
      </c>
      <c r="M97"/>
      <c r="N97"/>
      <c r="O97"/>
      <c r="P97"/>
      <c r="Q97"/>
      <c r="R97"/>
      <c r="V97">
        <v>10</v>
      </c>
      <c r="W97">
        <v>1.5469512292835804E-3</v>
      </c>
      <c r="X97">
        <v>9.2710206979814552E-3</v>
      </c>
      <c r="Y97"/>
      <c r="Z97"/>
      <c r="AA97"/>
      <c r="AB97"/>
      <c r="AC97"/>
      <c r="AD97"/>
      <c r="AG97">
        <v>49</v>
      </c>
      <c r="AH97">
        <v>8.9329181769365101E-4</v>
      </c>
      <c r="AI97">
        <v>-5.881210941165939E-4</v>
      </c>
      <c r="AJ97"/>
      <c r="AK97"/>
      <c r="AL97"/>
      <c r="AM97"/>
      <c r="AN97"/>
      <c r="AO97"/>
    </row>
    <row r="98" spans="1:41">
      <c r="A98" s="34">
        <v>41778</v>
      </c>
      <c r="B98" s="33">
        <v>77.210953000000003</v>
      </c>
      <c r="C98" s="130">
        <f t="shared" si="4"/>
        <v>5.9669609666758092E-4</v>
      </c>
      <c r="E98" s="128">
        <v>41778</v>
      </c>
      <c r="F98" s="76">
        <v>1885.079956</v>
      </c>
      <c r="G98" s="130">
        <f t="shared" si="5"/>
        <v>3.8447866495222149E-3</v>
      </c>
      <c r="J98">
        <v>8</v>
      </c>
      <c r="K98">
        <v>2.8526120212392451E-4</v>
      </c>
      <c r="L98">
        <v>2.0214254786149791E-3</v>
      </c>
      <c r="M98"/>
      <c r="N98"/>
      <c r="O98"/>
      <c r="P98"/>
      <c r="Q98"/>
      <c r="R98"/>
      <c r="V98">
        <v>11</v>
      </c>
      <c r="W98">
        <v>7.0510455108770153E-4</v>
      </c>
      <c r="X98">
        <v>4.461083549369675E-3</v>
      </c>
      <c r="Y98"/>
      <c r="Z98"/>
      <c r="AA98"/>
      <c r="AB98"/>
      <c r="AC98"/>
      <c r="AD98"/>
      <c r="AG98">
        <v>50</v>
      </c>
      <c r="AH98">
        <v>-3.4142733202497913E-3</v>
      </c>
      <c r="AI98">
        <v>-8.2868216232004303E-3</v>
      </c>
      <c r="AJ98"/>
      <c r="AK98"/>
      <c r="AL98"/>
      <c r="AM98"/>
      <c r="AN98"/>
      <c r="AO98"/>
    </row>
    <row r="99" spans="1:41">
      <c r="A99" s="34">
        <v>41779</v>
      </c>
      <c r="B99" s="33">
        <v>76.911727999999997</v>
      </c>
      <c r="C99" s="130">
        <f t="shared" si="4"/>
        <v>-3.8754216645921591E-3</v>
      </c>
      <c r="E99" s="128">
        <v>41779</v>
      </c>
      <c r="F99" s="76">
        <v>1872.829956</v>
      </c>
      <c r="G99" s="130">
        <f t="shared" si="5"/>
        <v>-6.4983980976560758E-3</v>
      </c>
      <c r="J99">
        <v>9</v>
      </c>
      <c r="K99">
        <v>-1.2132646978879015E-3</v>
      </c>
      <c r="L99">
        <v>-1.1362951839985081E-2</v>
      </c>
      <c r="M99"/>
      <c r="N99"/>
      <c r="O99"/>
      <c r="P99"/>
      <c r="Q99"/>
      <c r="R99"/>
      <c r="V99">
        <v>12</v>
      </c>
      <c r="W99">
        <v>-7.3323418592109474E-4</v>
      </c>
      <c r="X99">
        <v>-6.1388599135004729E-4</v>
      </c>
      <c r="Y99"/>
      <c r="Z99"/>
      <c r="AA99"/>
      <c r="AB99"/>
      <c r="AC99"/>
      <c r="AD99"/>
      <c r="AG99">
        <v>51</v>
      </c>
      <c r="AH99">
        <v>-9.3489296817791999E-4</v>
      </c>
      <c r="AI99">
        <v>-1.8868847628686178E-3</v>
      </c>
      <c r="AJ99"/>
      <c r="AK99"/>
      <c r="AL99"/>
      <c r="AM99"/>
      <c r="AN99"/>
      <c r="AO99"/>
    </row>
    <row r="100" spans="1:41">
      <c r="A100" s="34">
        <v>41780</v>
      </c>
      <c r="B100" s="33">
        <v>77.594566</v>
      </c>
      <c r="C100" s="130">
        <f t="shared" si="4"/>
        <v>8.878203854683955E-3</v>
      </c>
      <c r="E100" s="128">
        <v>41780</v>
      </c>
      <c r="F100" s="76">
        <v>1888.030029</v>
      </c>
      <c r="G100" s="130">
        <f t="shared" si="5"/>
        <v>8.1160988221612874E-3</v>
      </c>
      <c r="J100">
        <v>10</v>
      </c>
      <c r="K100">
        <v>1.5469512292835804E-3</v>
      </c>
      <c r="L100">
        <v>9.2710206979814552E-3</v>
      </c>
      <c r="M100"/>
      <c r="N100"/>
      <c r="O100"/>
      <c r="P100"/>
      <c r="Q100"/>
      <c r="R100"/>
      <c r="V100">
        <v>13</v>
      </c>
      <c r="W100">
        <v>2.7449508210867272E-3</v>
      </c>
      <c r="X100">
        <v>-6.6401254748159706E-3</v>
      </c>
      <c r="Y100"/>
      <c r="Z100"/>
      <c r="AA100"/>
      <c r="AB100"/>
      <c r="AC100"/>
      <c r="AD100"/>
      <c r="AG100">
        <v>52</v>
      </c>
      <c r="AH100">
        <v>7.0767636100324861E-3</v>
      </c>
      <c r="AI100">
        <v>2.5368709252430698E-3</v>
      </c>
      <c r="AJ100"/>
      <c r="AK100"/>
      <c r="AL100"/>
      <c r="AM100"/>
      <c r="AN100"/>
      <c r="AO100"/>
    </row>
    <row r="101" spans="1:41">
      <c r="A101" s="34">
        <v>41781</v>
      </c>
      <c r="B101" s="33">
        <v>77.996268999999998</v>
      </c>
      <c r="C101" s="130">
        <f t="shared" si="4"/>
        <v>5.176947571302837E-3</v>
      </c>
      <c r="E101" s="128">
        <v>41781</v>
      </c>
      <c r="F101" s="76">
        <v>1892.48999</v>
      </c>
      <c r="G101" s="130">
        <f t="shared" si="5"/>
        <v>2.362229907096473E-3</v>
      </c>
      <c r="J101"/>
      <c r="K101"/>
      <c r="L101"/>
      <c r="M101"/>
      <c r="N101"/>
      <c r="O101"/>
      <c r="P101"/>
      <c r="Q101"/>
      <c r="R101"/>
      <c r="V101">
        <v>14</v>
      </c>
      <c r="W101">
        <v>-5.9265570695443328E-3</v>
      </c>
      <c r="X101">
        <v>8.7003092509299572E-3</v>
      </c>
      <c r="Y101"/>
      <c r="Z101"/>
      <c r="AA101"/>
      <c r="AB101"/>
      <c r="AC101"/>
      <c r="AD101"/>
      <c r="AG101">
        <v>53</v>
      </c>
      <c r="AH101">
        <v>2.8581268647980164E-4</v>
      </c>
      <c r="AI101">
        <v>6.9338062768805895E-3</v>
      </c>
      <c r="AJ101"/>
      <c r="AK101"/>
      <c r="AL101"/>
      <c r="AM101"/>
      <c r="AN101"/>
      <c r="AO101"/>
    </row>
    <row r="102" spans="1:41">
      <c r="A102" s="34">
        <v>41782</v>
      </c>
      <c r="B102" s="33">
        <v>78.011718999999999</v>
      </c>
      <c r="C102" s="130">
        <f t="shared" si="4"/>
        <v>1.9808639820965407E-4</v>
      </c>
      <c r="E102" s="128">
        <v>41782</v>
      </c>
      <c r="F102" s="76">
        <v>1900.530029</v>
      </c>
      <c r="G102" s="130">
        <f t="shared" si="5"/>
        <v>4.2483918237263586E-3</v>
      </c>
      <c r="J102"/>
      <c r="K102"/>
      <c r="L102"/>
      <c r="M102"/>
      <c r="N102"/>
      <c r="O102"/>
      <c r="P102"/>
      <c r="Q102"/>
      <c r="R102"/>
      <c r="V102">
        <v>15</v>
      </c>
      <c r="W102">
        <v>1.9762370029964564E-3</v>
      </c>
      <c r="X102">
        <v>-1.4013720654589116E-3</v>
      </c>
      <c r="Y102"/>
      <c r="Z102"/>
      <c r="AA102"/>
      <c r="AB102"/>
      <c r="AC102"/>
      <c r="AD102"/>
      <c r="AG102">
        <v>54</v>
      </c>
      <c r="AH102">
        <v>-1.8901631414228893E-3</v>
      </c>
      <c r="AI102">
        <v>-4.2414859439022911E-3</v>
      </c>
      <c r="AJ102"/>
      <c r="AK102"/>
      <c r="AL102"/>
      <c r="AM102"/>
      <c r="AN102"/>
      <c r="AO102"/>
    </row>
    <row r="103" spans="1:41">
      <c r="A103" s="34">
        <v>41786</v>
      </c>
      <c r="B103" s="33">
        <v>77.880402000000004</v>
      </c>
      <c r="C103" s="130">
        <f t="shared" si="4"/>
        <v>-1.6832983772604175E-3</v>
      </c>
      <c r="E103" s="128">
        <v>41786</v>
      </c>
      <c r="F103" s="76">
        <v>1911.910034</v>
      </c>
      <c r="G103" s="130">
        <f t="shared" si="5"/>
        <v>5.9878059416865878E-3</v>
      </c>
      <c r="J103"/>
      <c r="K103"/>
      <c r="L103"/>
      <c r="M103"/>
      <c r="N103"/>
      <c r="O103"/>
      <c r="P103"/>
      <c r="Q103"/>
      <c r="R103"/>
      <c r="V103">
        <v>16</v>
      </c>
      <c r="W103">
        <v>-9.2856140415260961E-3</v>
      </c>
      <c r="X103">
        <v>3.960375244225333E-4</v>
      </c>
      <c r="Y103"/>
      <c r="Z103"/>
      <c r="AA103"/>
      <c r="AB103"/>
      <c r="AC103"/>
      <c r="AD103"/>
      <c r="AG103">
        <v>55</v>
      </c>
      <c r="AH103">
        <v>3.440642259718569E-3</v>
      </c>
      <c r="AI103">
        <v>2.599862412642841E-3</v>
      </c>
      <c r="AJ103"/>
      <c r="AK103"/>
      <c r="AL103"/>
      <c r="AM103"/>
      <c r="AN103"/>
      <c r="AO103"/>
    </row>
    <row r="104" spans="1:41">
      <c r="A104" s="34">
        <v>41787</v>
      </c>
      <c r="B104" s="33">
        <v>77.486396999999997</v>
      </c>
      <c r="C104" s="130">
        <f t="shared" si="4"/>
        <v>-5.059103315876657E-3</v>
      </c>
      <c r="E104" s="128">
        <v>41787</v>
      </c>
      <c r="F104" s="76">
        <v>1909.780029</v>
      </c>
      <c r="G104" s="130">
        <f t="shared" si="5"/>
        <v>-1.114071772270422E-3</v>
      </c>
      <c r="J104" t="s">
        <v>312</v>
      </c>
      <c r="K104"/>
      <c r="L104" s="43">
        <v>2020</v>
      </c>
      <c r="M104"/>
      <c r="N104"/>
      <c r="O104"/>
      <c r="P104"/>
      <c r="Q104"/>
      <c r="R104"/>
      <c r="V104">
        <v>17</v>
      </c>
      <c r="W104">
        <v>-1.281491944191661E-2</v>
      </c>
      <c r="X104">
        <v>-8.0605291947188854E-3</v>
      </c>
      <c r="Y104"/>
      <c r="Z104"/>
      <c r="AA104"/>
      <c r="AB104"/>
      <c r="AC104"/>
      <c r="AD104"/>
      <c r="AG104">
        <v>56</v>
      </c>
      <c r="AH104">
        <v>1.114349264826754E-2</v>
      </c>
      <c r="AI104">
        <v>-1.4076163932434462E-2</v>
      </c>
      <c r="AJ104"/>
      <c r="AK104"/>
      <c r="AL104"/>
      <c r="AM104"/>
      <c r="AN104"/>
      <c r="AO104"/>
    </row>
    <row r="105" spans="1:41" ht="17" thickBot="1">
      <c r="A105" s="34">
        <v>41788</v>
      </c>
      <c r="B105" s="33">
        <v>77.841774000000001</v>
      </c>
      <c r="C105" s="130">
        <f t="shared" si="4"/>
        <v>4.5863146792075558E-3</v>
      </c>
      <c r="E105" s="128">
        <v>41788</v>
      </c>
      <c r="F105" s="76">
        <v>1920.030029</v>
      </c>
      <c r="G105" s="130">
        <f t="shared" si="5"/>
        <v>5.3671102662892073E-3</v>
      </c>
      <c r="J105"/>
      <c r="K105"/>
      <c r="L105"/>
      <c r="M105"/>
      <c r="N105"/>
      <c r="O105"/>
      <c r="P105"/>
      <c r="Q105"/>
      <c r="R105"/>
      <c r="V105">
        <v>18</v>
      </c>
      <c r="W105">
        <v>-3.9728718685973366E-3</v>
      </c>
      <c r="X105">
        <v>-9.0342180998245498E-4</v>
      </c>
      <c r="Y105"/>
      <c r="Z105"/>
      <c r="AA105"/>
      <c r="AB105"/>
      <c r="AC105"/>
      <c r="AD105"/>
      <c r="AG105">
        <v>57</v>
      </c>
      <c r="AH105">
        <v>-4.0951810053791613E-3</v>
      </c>
      <c r="AI105">
        <v>-7.6952920544399485E-4</v>
      </c>
      <c r="AJ105"/>
      <c r="AK105"/>
      <c r="AL105"/>
      <c r="AM105"/>
      <c r="AN105"/>
      <c r="AO105"/>
    </row>
    <row r="106" spans="1:41">
      <c r="A106" s="34">
        <v>41789</v>
      </c>
      <c r="B106" s="33">
        <v>78.382537999999997</v>
      </c>
      <c r="C106" s="130">
        <f t="shared" si="4"/>
        <v>6.9469639784930362E-3</v>
      </c>
      <c r="E106" s="128">
        <v>41789</v>
      </c>
      <c r="F106" s="76">
        <v>1923.5699460000001</v>
      </c>
      <c r="G106" s="130">
        <f t="shared" si="5"/>
        <v>1.8436779355184029E-3</v>
      </c>
      <c r="J106" s="133" t="s">
        <v>313</v>
      </c>
      <c r="K106" s="133"/>
      <c r="L106"/>
      <c r="M106"/>
      <c r="N106"/>
      <c r="O106"/>
      <c r="P106"/>
      <c r="Q106"/>
      <c r="R106"/>
      <c r="V106">
        <v>19</v>
      </c>
      <c r="W106">
        <v>1.2350958046800226E-3</v>
      </c>
      <c r="X106">
        <v>4.9055565661082759E-3</v>
      </c>
      <c r="Y106"/>
      <c r="Z106"/>
      <c r="AA106"/>
      <c r="AB106"/>
      <c r="AC106"/>
      <c r="AD106"/>
      <c r="AG106">
        <v>58</v>
      </c>
      <c r="AH106">
        <v>1.3226293062619472E-2</v>
      </c>
      <c r="AI106">
        <v>-8.8223530915666343E-3</v>
      </c>
      <c r="AJ106"/>
      <c r="AK106"/>
      <c r="AL106"/>
      <c r="AM106"/>
      <c r="AN106"/>
      <c r="AO106"/>
    </row>
    <row r="107" spans="1:41">
      <c r="A107" s="34">
        <v>41792</v>
      </c>
      <c r="B107" s="33">
        <v>78.931045999999995</v>
      </c>
      <c r="C107" s="130">
        <f t="shared" si="4"/>
        <v>6.9978341349446766E-3</v>
      </c>
      <c r="E107" s="128">
        <v>41792</v>
      </c>
      <c r="F107" s="76">
        <v>1924.969971</v>
      </c>
      <c r="G107" s="130">
        <f t="shared" si="5"/>
        <v>7.2782640574688725E-4</v>
      </c>
      <c r="J107" t="s">
        <v>314</v>
      </c>
      <c r="K107">
        <v>0.65836813422768226</v>
      </c>
      <c r="L107"/>
      <c r="M107"/>
      <c r="N107"/>
      <c r="O107"/>
      <c r="P107"/>
      <c r="Q107"/>
      <c r="R107"/>
      <c r="V107">
        <v>20</v>
      </c>
      <c r="W107">
        <v>-7.3363371262902986E-3</v>
      </c>
      <c r="X107">
        <v>-2.8728952307529058E-3</v>
      </c>
      <c r="Y107"/>
      <c r="Z107"/>
      <c r="AA107"/>
      <c r="AB107"/>
      <c r="AC107"/>
      <c r="AD107"/>
      <c r="AG107">
        <v>59</v>
      </c>
      <c r="AH107">
        <v>-1.6986617657776945E-3</v>
      </c>
      <c r="AI107">
        <v>-5.3016577178265252E-3</v>
      </c>
      <c r="AJ107"/>
      <c r="AK107"/>
      <c r="AL107"/>
      <c r="AM107"/>
      <c r="AN107"/>
      <c r="AO107"/>
    </row>
    <row r="108" spans="1:41">
      <c r="A108" s="34">
        <v>41793</v>
      </c>
      <c r="B108" s="33">
        <v>79.155083000000005</v>
      </c>
      <c r="C108" s="130">
        <f t="shared" si="4"/>
        <v>2.8383888387848023E-3</v>
      </c>
      <c r="E108" s="128">
        <v>41793</v>
      </c>
      <c r="F108" s="76">
        <v>1924.23999</v>
      </c>
      <c r="G108" s="130">
        <f t="shared" si="5"/>
        <v>-3.7921682467635361E-4</v>
      </c>
      <c r="J108" t="s">
        <v>315</v>
      </c>
      <c r="K108">
        <v>0.43344860016643938</v>
      </c>
      <c r="L108"/>
      <c r="M108"/>
      <c r="N108"/>
      <c r="O108"/>
      <c r="P108"/>
      <c r="Q108"/>
      <c r="R108"/>
      <c r="V108">
        <v>21</v>
      </c>
      <c r="W108">
        <v>4.0570105660597613E-3</v>
      </c>
      <c r="X108">
        <v>7.210034046771497E-3</v>
      </c>
      <c r="Y108"/>
      <c r="Z108"/>
      <c r="AA108"/>
      <c r="AB108"/>
      <c r="AC108"/>
      <c r="AD108"/>
      <c r="AG108">
        <v>60</v>
      </c>
      <c r="AH108">
        <v>1.5707411516143106E-3</v>
      </c>
      <c r="AI108">
        <v>-3.4708252988996709E-3</v>
      </c>
      <c r="AJ108"/>
      <c r="AK108"/>
      <c r="AL108"/>
      <c r="AM108"/>
      <c r="AN108"/>
      <c r="AO108"/>
    </row>
    <row r="109" spans="1:41">
      <c r="A109" s="34">
        <v>41794</v>
      </c>
      <c r="B109" s="33">
        <v>79.325057999999999</v>
      </c>
      <c r="C109" s="130">
        <f t="shared" si="4"/>
        <v>2.1473668342940626E-3</v>
      </c>
      <c r="E109" s="128">
        <v>41794</v>
      </c>
      <c r="F109" s="76">
        <v>1927.880005</v>
      </c>
      <c r="G109" s="130">
        <f t="shared" si="5"/>
        <v>1.8916637316117458E-3</v>
      </c>
      <c r="J109" t="s">
        <v>316</v>
      </c>
      <c r="K109">
        <v>0.43312706134701057</v>
      </c>
      <c r="L109"/>
      <c r="M109"/>
      <c r="N109"/>
      <c r="O109"/>
      <c r="P109"/>
      <c r="Q109"/>
      <c r="R109"/>
      <c r="V109">
        <v>22</v>
      </c>
      <c r="W109">
        <v>-6.3087160809370841E-3</v>
      </c>
      <c r="X109">
        <v>-1.5658323599854976E-4</v>
      </c>
      <c r="Y109"/>
      <c r="Z109"/>
      <c r="AA109"/>
      <c r="AB109"/>
      <c r="AC109"/>
      <c r="AD109"/>
      <c r="AG109">
        <v>61</v>
      </c>
      <c r="AH109">
        <v>1.1590826654931995E-3</v>
      </c>
      <c r="AI109">
        <v>3.4811391896485966E-3</v>
      </c>
      <c r="AJ109"/>
      <c r="AK109"/>
      <c r="AL109"/>
      <c r="AM109"/>
      <c r="AN109"/>
      <c r="AO109"/>
    </row>
    <row r="110" spans="1:41">
      <c r="A110" s="34">
        <v>41795</v>
      </c>
      <c r="B110" s="33">
        <v>79.742226000000002</v>
      </c>
      <c r="C110" s="130">
        <f t="shared" si="4"/>
        <v>5.2589687359573534E-3</v>
      </c>
      <c r="E110" s="128">
        <v>41795</v>
      </c>
      <c r="F110" s="76">
        <v>1940.459961</v>
      </c>
      <c r="G110" s="130">
        <f t="shared" si="5"/>
        <v>6.5252795647932653E-3</v>
      </c>
      <c r="J110" t="s">
        <v>317</v>
      </c>
      <c r="K110">
        <v>8.4391822688587598E-3</v>
      </c>
      <c r="L110"/>
      <c r="M110"/>
      <c r="N110"/>
      <c r="O110"/>
      <c r="P110"/>
      <c r="Q110"/>
      <c r="R110"/>
      <c r="V110">
        <v>23</v>
      </c>
      <c r="W110">
        <v>-1.0620483687260637E-2</v>
      </c>
      <c r="X110">
        <v>-1.2211436034203819E-2</v>
      </c>
      <c r="Y110"/>
      <c r="Z110"/>
      <c r="AA110"/>
      <c r="AB110"/>
      <c r="AC110"/>
      <c r="AD110"/>
      <c r="AG110">
        <v>62</v>
      </c>
      <c r="AH110">
        <v>4.8284387527178663E-3</v>
      </c>
      <c r="AI110">
        <v>3.095663614623408E-3</v>
      </c>
      <c r="AJ110"/>
      <c r="AK110"/>
      <c r="AL110"/>
      <c r="AM110"/>
      <c r="AN110"/>
      <c r="AO110"/>
    </row>
    <row r="111" spans="1:41" ht="17" thickBot="1">
      <c r="A111" s="34">
        <v>41796</v>
      </c>
      <c r="B111" s="33">
        <v>79.711319000000003</v>
      </c>
      <c r="C111" s="130">
        <f t="shared" si="4"/>
        <v>-3.8758637111533766E-4</v>
      </c>
      <c r="E111" s="128">
        <v>41796</v>
      </c>
      <c r="F111" s="76">
        <v>1949.4399410000001</v>
      </c>
      <c r="G111" s="130">
        <f t="shared" si="5"/>
        <v>4.6277584595831138E-3</v>
      </c>
      <c r="J111" s="131" t="s">
        <v>318</v>
      </c>
      <c r="K111" s="131">
        <v>1764</v>
      </c>
      <c r="L111"/>
      <c r="M111"/>
      <c r="N111"/>
      <c r="O111"/>
      <c r="P111"/>
      <c r="Q111"/>
      <c r="R111"/>
      <c r="V111">
        <v>24</v>
      </c>
      <c r="W111">
        <v>-8.2148666550933933E-4</v>
      </c>
      <c r="X111">
        <v>8.4625753022107252E-3</v>
      </c>
      <c r="Y111"/>
      <c r="Z111"/>
      <c r="AA111"/>
      <c r="AB111"/>
      <c r="AC111"/>
      <c r="AD111"/>
      <c r="AG111">
        <v>63</v>
      </c>
      <c r="AH111">
        <v>-1.4510726060250763E-3</v>
      </c>
      <c r="AI111">
        <v>8.4904213564324735E-3</v>
      </c>
      <c r="AJ111"/>
      <c r="AK111"/>
      <c r="AL111"/>
      <c r="AM111"/>
      <c r="AN111"/>
      <c r="AO111"/>
    </row>
    <row r="112" spans="1:41">
      <c r="A112" s="34">
        <v>41799</v>
      </c>
      <c r="B112" s="33">
        <v>79.742226000000002</v>
      </c>
      <c r="C112" s="130">
        <f t="shared" si="4"/>
        <v>3.877366525574508E-4</v>
      </c>
      <c r="E112" s="128">
        <v>41799</v>
      </c>
      <c r="F112" s="76">
        <v>1951.2700199999999</v>
      </c>
      <c r="G112" s="130">
        <f t="shared" si="5"/>
        <v>9.387716756542239E-4</v>
      </c>
      <c r="J112"/>
      <c r="K112"/>
      <c r="L112"/>
      <c r="M112"/>
      <c r="N112"/>
      <c r="O112"/>
      <c r="P112"/>
      <c r="Q112"/>
      <c r="R112"/>
      <c r="V112">
        <v>25</v>
      </c>
      <c r="W112">
        <v>4.5510520996596528E-3</v>
      </c>
      <c r="X112">
        <v>-6.57927458107659E-3</v>
      </c>
      <c r="Y112"/>
      <c r="Z112"/>
      <c r="AA112"/>
      <c r="AB112"/>
      <c r="AC112"/>
      <c r="AD112"/>
      <c r="AG112">
        <v>64</v>
      </c>
      <c r="AH112">
        <v>1.906487764038213E-3</v>
      </c>
      <c r="AI112">
        <v>9.4683860902257215E-4</v>
      </c>
      <c r="AJ112"/>
      <c r="AK112"/>
      <c r="AL112"/>
      <c r="AM112"/>
      <c r="AN112"/>
      <c r="AO112"/>
    </row>
    <row r="113" spans="1:41" ht="17" thickBot="1">
      <c r="A113" s="34">
        <v>41800</v>
      </c>
      <c r="B113" s="33">
        <v>80.422066000000001</v>
      </c>
      <c r="C113" s="130">
        <f t="shared" si="4"/>
        <v>8.5254705580955145E-3</v>
      </c>
      <c r="E113" s="128">
        <v>41800</v>
      </c>
      <c r="F113" s="76">
        <v>1950.790039</v>
      </c>
      <c r="G113" s="130">
        <f t="shared" si="5"/>
        <v>-2.4598389514535386E-4</v>
      </c>
      <c r="J113" t="s">
        <v>319</v>
      </c>
      <c r="K113"/>
      <c r="L113"/>
      <c r="M113"/>
      <c r="N113"/>
      <c r="O113"/>
      <c r="P113"/>
      <c r="Q113"/>
      <c r="R113"/>
      <c r="V113">
        <v>26</v>
      </c>
      <c r="W113">
        <v>9.7878779916514974E-3</v>
      </c>
      <c r="X113">
        <v>2.6519148958157254E-3</v>
      </c>
      <c r="Y113"/>
      <c r="Z113"/>
      <c r="AA113"/>
      <c r="AB113"/>
      <c r="AC113"/>
      <c r="AD113"/>
      <c r="AG113">
        <v>65</v>
      </c>
      <c r="AH113">
        <v>3.9857813259174744E-4</v>
      </c>
      <c r="AI113">
        <v>-1.5250279569956309E-3</v>
      </c>
      <c r="AJ113"/>
      <c r="AK113"/>
      <c r="AL113"/>
      <c r="AM113"/>
      <c r="AN113"/>
      <c r="AO113"/>
    </row>
    <row r="114" spans="1:41">
      <c r="A114" s="34">
        <v>41801</v>
      </c>
      <c r="B114" s="33">
        <v>79.819496000000001</v>
      </c>
      <c r="C114" s="130">
        <f t="shared" si="4"/>
        <v>-7.4925953779899166E-3</v>
      </c>
      <c r="E114" s="128">
        <v>41801</v>
      </c>
      <c r="F114" s="76">
        <v>1943.8900149999999</v>
      </c>
      <c r="G114" s="130">
        <f t="shared" si="5"/>
        <v>-3.5370408204140058E-3</v>
      </c>
      <c r="J114" s="132"/>
      <c r="K114" s="132" t="s">
        <v>324</v>
      </c>
      <c r="L114" s="132" t="s">
        <v>325</v>
      </c>
      <c r="M114" s="132" t="s">
        <v>326</v>
      </c>
      <c r="N114" s="132" t="s">
        <v>327</v>
      </c>
      <c r="O114" s="132" t="s">
        <v>328</v>
      </c>
      <c r="P114"/>
      <c r="Q114"/>
      <c r="R114"/>
      <c r="V114">
        <v>27</v>
      </c>
      <c r="W114">
        <v>8.4776602204894407E-3</v>
      </c>
      <c r="X114">
        <v>4.8242266776109145E-3</v>
      </c>
      <c r="Y114"/>
      <c r="Z114"/>
      <c r="AA114"/>
      <c r="AB114"/>
      <c r="AC114"/>
      <c r="AD114"/>
      <c r="AG114">
        <v>66</v>
      </c>
      <c r="AH114">
        <v>1.149821443935067E-3</v>
      </c>
      <c r="AI114">
        <v>-1.3687109599324111E-2</v>
      </c>
      <c r="AJ114"/>
      <c r="AK114"/>
      <c r="AL114"/>
      <c r="AM114"/>
      <c r="AN114"/>
      <c r="AO114"/>
    </row>
    <row r="115" spans="1:41">
      <c r="A115" s="34">
        <v>41802</v>
      </c>
      <c r="B115" s="33">
        <v>79.209175000000002</v>
      </c>
      <c r="C115" s="130">
        <f t="shared" si="4"/>
        <v>-7.6462647671942082E-3</v>
      </c>
      <c r="E115" s="128">
        <v>41802</v>
      </c>
      <c r="F115" s="76">
        <v>1930.1099850000001</v>
      </c>
      <c r="G115" s="130">
        <f t="shared" si="5"/>
        <v>-7.0888938641931847E-3</v>
      </c>
      <c r="J115" t="s">
        <v>320</v>
      </c>
      <c r="K115">
        <v>1</v>
      </c>
      <c r="L115">
        <v>9.6007447958261938E-2</v>
      </c>
      <c r="M115">
        <v>9.6007447958261938E-2</v>
      </c>
      <c r="N115">
        <v>1348.0443852360684</v>
      </c>
      <c r="O115">
        <v>1.1585737972685589E-219</v>
      </c>
      <c r="P115"/>
      <c r="Q115"/>
      <c r="R115"/>
      <c r="V115">
        <v>28</v>
      </c>
      <c r="W115">
        <v>6.7200470527441049E-3</v>
      </c>
      <c r="X115">
        <v>-5.1508124484462223E-3</v>
      </c>
      <c r="Y115"/>
      <c r="Z115"/>
      <c r="AA115"/>
      <c r="AB115"/>
      <c r="AC115"/>
      <c r="AD115"/>
      <c r="AG115">
        <v>67</v>
      </c>
      <c r="AH115">
        <v>-2.832445124982744E-3</v>
      </c>
      <c r="AI115">
        <v>-7.9176673980074878E-3</v>
      </c>
      <c r="AJ115"/>
      <c r="AK115"/>
      <c r="AL115"/>
      <c r="AM115"/>
      <c r="AN115"/>
      <c r="AO115"/>
    </row>
    <row r="116" spans="1:41">
      <c r="A116" s="34">
        <v>41803</v>
      </c>
      <c r="B116" s="33">
        <v>79.209175000000002</v>
      </c>
      <c r="C116" s="130">
        <f t="shared" si="4"/>
        <v>0</v>
      </c>
      <c r="E116" s="128">
        <v>41803</v>
      </c>
      <c r="F116" s="76">
        <v>1936.160034</v>
      </c>
      <c r="G116" s="130">
        <f t="shared" si="5"/>
        <v>3.1345617850891249E-3</v>
      </c>
      <c r="J116" t="s">
        <v>321</v>
      </c>
      <c r="K116">
        <v>1762</v>
      </c>
      <c r="L116">
        <v>0.12548928296068937</v>
      </c>
      <c r="M116">
        <v>7.1219797367020078E-5</v>
      </c>
      <c r="N116"/>
      <c r="O116"/>
      <c r="P116"/>
      <c r="Q116"/>
      <c r="R116"/>
      <c r="V116">
        <v>29</v>
      </c>
      <c r="W116">
        <v>1.2070419772385254E-2</v>
      </c>
      <c r="X116">
        <v>-1.0083062644557408E-3</v>
      </c>
      <c r="Y116"/>
      <c r="Z116"/>
      <c r="AA116"/>
      <c r="AB116"/>
      <c r="AC116"/>
      <c r="AD116"/>
      <c r="AG116">
        <v>68</v>
      </c>
      <c r="AH116">
        <v>1.2112256965532428E-3</v>
      </c>
      <c r="AI116">
        <v>2.5393281416987421E-3</v>
      </c>
      <c r="AJ116"/>
      <c r="AK116"/>
      <c r="AL116"/>
      <c r="AM116"/>
      <c r="AN116"/>
      <c r="AO116"/>
    </row>
    <row r="117" spans="1:41" ht="17" thickBot="1">
      <c r="A117" s="34">
        <v>41806</v>
      </c>
      <c r="B117" s="33">
        <v>79.147362000000001</v>
      </c>
      <c r="C117" s="130">
        <f t="shared" si="4"/>
        <v>-7.8037676822162059E-4</v>
      </c>
      <c r="E117" s="128">
        <v>41806</v>
      </c>
      <c r="F117" s="76">
        <v>1937.780029</v>
      </c>
      <c r="G117" s="130">
        <f t="shared" si="5"/>
        <v>8.3670511298242049E-4</v>
      </c>
      <c r="J117" s="131" t="s">
        <v>322</v>
      </c>
      <c r="K117" s="131">
        <v>1763</v>
      </c>
      <c r="L117" s="131">
        <v>0.22149673091895131</v>
      </c>
      <c r="M117" s="131"/>
      <c r="N117" s="131"/>
      <c r="O117" s="131"/>
      <c r="P117"/>
      <c r="Q117"/>
      <c r="R117"/>
      <c r="V117">
        <v>30</v>
      </c>
      <c r="W117">
        <v>-3.1335950342399658E-3</v>
      </c>
      <c r="X117">
        <v>2.8643327729403179E-3</v>
      </c>
      <c r="Y117"/>
      <c r="Z117"/>
      <c r="AA117"/>
      <c r="AB117"/>
      <c r="AC117"/>
      <c r="AD117"/>
      <c r="AG117">
        <v>69</v>
      </c>
      <c r="AH117">
        <v>5.3783901116423328E-3</v>
      </c>
      <c r="AI117">
        <v>5.539822714666123E-3</v>
      </c>
      <c r="AJ117"/>
      <c r="AK117"/>
      <c r="AL117"/>
      <c r="AM117"/>
      <c r="AN117"/>
      <c r="AO117"/>
    </row>
    <row r="118" spans="1:41" ht="17" thickBot="1">
      <c r="A118" s="34">
        <v>41807</v>
      </c>
      <c r="B118" s="33">
        <v>78.745643999999999</v>
      </c>
      <c r="C118" s="130">
        <f t="shared" si="4"/>
        <v>-5.0755703013829123E-3</v>
      </c>
      <c r="E118" s="128">
        <v>41807</v>
      </c>
      <c r="F118" s="76">
        <v>1941.98999</v>
      </c>
      <c r="G118" s="130">
        <f t="shared" si="5"/>
        <v>2.1725690929803782E-3</v>
      </c>
      <c r="J118"/>
      <c r="K118"/>
      <c r="L118"/>
      <c r="M118"/>
      <c r="N118"/>
      <c r="O118"/>
      <c r="P118"/>
      <c r="Q118"/>
      <c r="R118"/>
      <c r="V118">
        <v>31</v>
      </c>
      <c r="W118">
        <v>1.0853765390289355E-3</v>
      </c>
      <c r="X118">
        <v>4.7246483842364705E-3</v>
      </c>
      <c r="Y118"/>
      <c r="Z118"/>
      <c r="AA118"/>
      <c r="AB118"/>
      <c r="AC118"/>
      <c r="AD118"/>
      <c r="AG118">
        <v>70</v>
      </c>
      <c r="AH118">
        <v>-1.3603100490929892E-2</v>
      </c>
      <c r="AI118">
        <v>-7.281695240367805E-3</v>
      </c>
      <c r="AJ118"/>
      <c r="AK118"/>
      <c r="AL118"/>
      <c r="AM118"/>
      <c r="AN118"/>
      <c r="AO118"/>
    </row>
    <row r="119" spans="1:41">
      <c r="A119" s="34">
        <v>41808</v>
      </c>
      <c r="B119" s="33">
        <v>79.425467999999995</v>
      </c>
      <c r="C119" s="130">
        <f t="shared" si="4"/>
        <v>8.6331632515443835E-3</v>
      </c>
      <c r="E119" s="128">
        <v>41808</v>
      </c>
      <c r="F119" s="76">
        <v>1956.9799800000001</v>
      </c>
      <c r="G119" s="130">
        <f t="shared" si="5"/>
        <v>7.7188811874360046E-3</v>
      </c>
      <c r="J119" s="132"/>
      <c r="K119" s="132" t="s">
        <v>329</v>
      </c>
      <c r="L119" s="132" t="s">
        <v>317</v>
      </c>
      <c r="M119" s="132" t="s">
        <v>330</v>
      </c>
      <c r="N119" s="132" t="s">
        <v>331</v>
      </c>
      <c r="O119" s="132" t="s">
        <v>332</v>
      </c>
      <c r="P119" s="132" t="s">
        <v>333</v>
      </c>
      <c r="Q119" s="132" t="s">
        <v>334</v>
      </c>
      <c r="R119" s="132" t="s">
        <v>335</v>
      </c>
      <c r="V119">
        <v>32</v>
      </c>
      <c r="W119">
        <v>1.4520169602771798E-3</v>
      </c>
      <c r="X119">
        <v>3.3571998585559819E-3</v>
      </c>
      <c r="Y119"/>
      <c r="Z119"/>
      <c r="AA119"/>
      <c r="AB119"/>
      <c r="AC119"/>
      <c r="AD119"/>
      <c r="AG119">
        <v>71</v>
      </c>
      <c r="AH119">
        <v>2.1662129976041436E-3</v>
      </c>
      <c r="AI119">
        <v>-1.1652986852219325E-2</v>
      </c>
      <c r="AJ119"/>
      <c r="AK119"/>
      <c r="AL119"/>
      <c r="AM119"/>
      <c r="AN119"/>
      <c r="AO119"/>
    </row>
    <row r="120" spans="1:41">
      <c r="A120" s="34">
        <v>41809</v>
      </c>
      <c r="B120" s="33">
        <v>80.198029000000005</v>
      </c>
      <c r="C120" s="130">
        <f t="shared" si="4"/>
        <v>9.7268674576775592E-3</v>
      </c>
      <c r="E120" s="128">
        <v>41809</v>
      </c>
      <c r="F120" s="76">
        <v>1959.4799800000001</v>
      </c>
      <c r="G120" s="130">
        <f t="shared" si="5"/>
        <v>1.2774785769653096E-3</v>
      </c>
      <c r="J120" t="s">
        <v>323</v>
      </c>
      <c r="K120">
        <v>1.6663367401034706E-4</v>
      </c>
      <c r="L120">
        <v>2.0109988652298937E-4</v>
      </c>
      <c r="M120">
        <v>0.82861147706961935</v>
      </c>
      <c r="N120">
        <v>0.40743651670585213</v>
      </c>
      <c r="O120">
        <v>-2.2778579490903382E-4</v>
      </c>
      <c r="P120">
        <v>5.6105314292972789E-4</v>
      </c>
      <c r="Q120">
        <v>-2.2778579490903382E-4</v>
      </c>
      <c r="R120">
        <v>5.6105314292972789E-4</v>
      </c>
      <c r="V120">
        <v>33</v>
      </c>
      <c r="W120">
        <v>-3.3859828743195864E-3</v>
      </c>
      <c r="X120">
        <v>4.5444568436378355E-3</v>
      </c>
      <c r="Y120"/>
      <c r="Z120"/>
      <c r="AA120"/>
      <c r="AB120"/>
      <c r="AC120"/>
      <c r="AD120"/>
      <c r="AG120">
        <v>72</v>
      </c>
      <c r="AH120">
        <v>1.8075538871886064E-3</v>
      </c>
      <c r="AI120">
        <v>6.4097323702781697E-3</v>
      </c>
      <c r="AJ120"/>
      <c r="AK120"/>
      <c r="AL120"/>
      <c r="AM120"/>
      <c r="AN120"/>
      <c r="AO120"/>
    </row>
    <row r="121" spans="1:41" ht="17" thickBot="1">
      <c r="A121" s="34">
        <v>41810</v>
      </c>
      <c r="B121" s="33">
        <v>81.325919999999996</v>
      </c>
      <c r="C121" s="130">
        <f t="shared" si="4"/>
        <v>1.4063824436383481E-2</v>
      </c>
      <c r="E121" s="128">
        <v>41810</v>
      </c>
      <c r="F121" s="76">
        <v>1962.869995</v>
      </c>
      <c r="G121" s="130">
        <f t="shared" si="5"/>
        <v>1.730058502562475E-3</v>
      </c>
      <c r="J121" s="131" t="s">
        <v>336</v>
      </c>
      <c r="K121" s="131">
        <v>0.62556346830847986</v>
      </c>
      <c r="L121" s="131">
        <v>1.7038026245802893E-2</v>
      </c>
      <c r="M121" s="131">
        <v>36.715723950864302</v>
      </c>
      <c r="N121" s="131">
        <v>1.1585737972679658E-219</v>
      </c>
      <c r="O121" s="131">
        <v>0.59214659583035534</v>
      </c>
      <c r="P121" s="131">
        <v>0.65898034078660439</v>
      </c>
      <c r="Q121" s="131">
        <v>0.59214659583035534</v>
      </c>
      <c r="R121" s="131">
        <v>0.65898034078660439</v>
      </c>
      <c r="V121">
        <v>34</v>
      </c>
      <c r="W121">
        <v>-3.0394709398965142E-3</v>
      </c>
      <c r="X121">
        <v>-3.4850134767330965E-3</v>
      </c>
      <c r="Y121"/>
      <c r="Z121"/>
      <c r="AA121"/>
      <c r="AB121"/>
      <c r="AC121"/>
      <c r="AD121"/>
      <c r="AG121">
        <v>73</v>
      </c>
      <c r="AH121">
        <v>1.2265502925596016E-2</v>
      </c>
      <c r="AI121">
        <v>-5.5081951968282104E-3</v>
      </c>
      <c r="AJ121"/>
      <c r="AK121"/>
      <c r="AL121"/>
      <c r="AM121"/>
      <c r="AN121"/>
      <c r="AO121"/>
    </row>
    <row r="122" spans="1:41">
      <c r="A122" s="34">
        <v>41813</v>
      </c>
      <c r="B122" s="33">
        <v>80.924216999999999</v>
      </c>
      <c r="C122" s="130">
        <f t="shared" si="4"/>
        <v>-4.9394215276015044E-3</v>
      </c>
      <c r="E122" s="128">
        <v>41813</v>
      </c>
      <c r="F122" s="76">
        <v>1962.6099850000001</v>
      </c>
      <c r="G122" s="130">
        <f t="shared" si="5"/>
        <v>-1.3246419817017257E-4</v>
      </c>
      <c r="J122"/>
      <c r="K122"/>
      <c r="L122"/>
      <c r="M122"/>
      <c r="N122"/>
      <c r="O122"/>
      <c r="P122"/>
      <c r="Q122"/>
      <c r="R122"/>
      <c r="V122">
        <v>35</v>
      </c>
      <c r="W122">
        <v>4.8096611862514013E-3</v>
      </c>
      <c r="X122">
        <v>1.2217969135435479E-3</v>
      </c>
      <c r="Y122"/>
      <c r="Z122"/>
      <c r="AA122"/>
      <c r="AB122"/>
      <c r="AC122"/>
      <c r="AD122"/>
      <c r="AG122">
        <v>74</v>
      </c>
      <c r="AH122">
        <v>-2.3502325217987074E-3</v>
      </c>
      <c r="AI122">
        <v>1.2838723557930223E-2</v>
      </c>
      <c r="AJ122"/>
      <c r="AK122"/>
      <c r="AL122"/>
      <c r="AM122"/>
      <c r="AN122"/>
      <c r="AO122"/>
    </row>
    <row r="123" spans="1:41">
      <c r="A123" s="34">
        <v>41814</v>
      </c>
      <c r="B123" s="33">
        <v>80.800612999999998</v>
      </c>
      <c r="C123" s="130">
        <f t="shared" si="4"/>
        <v>-1.5274043368254063E-3</v>
      </c>
      <c r="E123" s="128">
        <v>41814</v>
      </c>
      <c r="F123" s="76">
        <v>1949.9799800000001</v>
      </c>
      <c r="G123" s="130">
        <f t="shared" si="5"/>
        <v>-6.4353106814546155E-3</v>
      </c>
      <c r="J123"/>
      <c r="K123"/>
      <c r="L123"/>
      <c r="M123"/>
      <c r="N123"/>
      <c r="O123"/>
      <c r="P123"/>
      <c r="Q123"/>
      <c r="R123"/>
      <c r="V123">
        <v>36</v>
      </c>
      <c r="W123">
        <v>-1.0127026995767536E-3</v>
      </c>
      <c r="X123">
        <v>-9.0602070450255721E-4</v>
      </c>
      <c r="Y123"/>
      <c r="Z123"/>
      <c r="AA123"/>
      <c r="AB123"/>
      <c r="AC123"/>
      <c r="AD123"/>
      <c r="AG123">
        <v>75</v>
      </c>
      <c r="AH123">
        <v>1.4324305061430382E-3</v>
      </c>
      <c r="AI123">
        <v>-6.8577592539643658E-5</v>
      </c>
      <c r="AJ123"/>
      <c r="AK123"/>
      <c r="AL123"/>
      <c r="AM123"/>
      <c r="AN123"/>
      <c r="AO123"/>
    </row>
    <row r="124" spans="1:41">
      <c r="A124" s="34">
        <v>41815</v>
      </c>
      <c r="B124" s="33">
        <v>81.704475000000002</v>
      </c>
      <c r="C124" s="130">
        <f t="shared" si="4"/>
        <v>1.1186326024531568E-2</v>
      </c>
      <c r="E124" s="128">
        <v>41815</v>
      </c>
      <c r="F124" s="76">
        <v>1959.530029</v>
      </c>
      <c r="G124" s="130">
        <f t="shared" si="5"/>
        <v>4.89751130675708E-3</v>
      </c>
      <c r="J124" t="s">
        <v>312</v>
      </c>
      <c r="K124"/>
      <c r="L124" s="43">
        <v>2021</v>
      </c>
      <c r="M124"/>
      <c r="N124"/>
      <c r="O124"/>
      <c r="P124"/>
      <c r="Q124"/>
      <c r="R124"/>
      <c r="V124">
        <v>37</v>
      </c>
      <c r="W124">
        <v>-2.3181669855687303E-3</v>
      </c>
      <c r="X124">
        <v>8.5046802599050408E-3</v>
      </c>
      <c r="Y124"/>
      <c r="Z124"/>
      <c r="AA124"/>
      <c r="AB124"/>
      <c r="AC124"/>
      <c r="AD124"/>
      <c r="AG124">
        <v>76</v>
      </c>
      <c r="AH124">
        <v>6.1920199313137319E-3</v>
      </c>
      <c r="AI124">
        <v>-2.416896414353685E-3</v>
      </c>
      <c r="AJ124"/>
      <c r="AK124"/>
      <c r="AL124"/>
      <c r="AM124"/>
      <c r="AN124"/>
      <c r="AO124"/>
    </row>
    <row r="125" spans="1:41" ht="17" thickBot="1">
      <c r="A125" s="34">
        <v>41816</v>
      </c>
      <c r="B125" s="33">
        <v>81.619513999999995</v>
      </c>
      <c r="C125" s="130">
        <f t="shared" si="4"/>
        <v>-1.0398573639939176E-3</v>
      </c>
      <c r="E125" s="128">
        <v>41816</v>
      </c>
      <c r="F125" s="76">
        <v>1957.219971</v>
      </c>
      <c r="G125" s="130">
        <f t="shared" si="5"/>
        <v>-1.178883694463672E-3</v>
      </c>
      <c r="J125"/>
      <c r="K125"/>
      <c r="L125"/>
      <c r="M125"/>
      <c r="N125"/>
      <c r="O125"/>
      <c r="P125"/>
      <c r="Q125"/>
      <c r="R125"/>
      <c r="V125">
        <v>38</v>
      </c>
      <c r="W125">
        <v>2.2522564150947988E-4</v>
      </c>
      <c r="X125">
        <v>-1.5729072519225316E-3</v>
      </c>
      <c r="Y125"/>
      <c r="Z125"/>
      <c r="AA125"/>
      <c r="AB125"/>
      <c r="AC125"/>
      <c r="AD125"/>
      <c r="AG125">
        <v>77</v>
      </c>
      <c r="AH125">
        <v>1.247448824046878E-3</v>
      </c>
      <c r="AI125">
        <v>2.8446901043185243E-3</v>
      </c>
      <c r="AJ125"/>
      <c r="AK125"/>
      <c r="AL125"/>
      <c r="AM125"/>
      <c r="AN125"/>
      <c r="AO125"/>
    </row>
    <row r="126" spans="1:41">
      <c r="A126" s="34">
        <v>41817</v>
      </c>
      <c r="B126" s="33">
        <v>81.109618999999995</v>
      </c>
      <c r="C126" s="130">
        <f t="shared" si="4"/>
        <v>-6.2472192618054576E-3</v>
      </c>
      <c r="E126" s="128">
        <v>41817</v>
      </c>
      <c r="F126" s="76">
        <v>1960.959961</v>
      </c>
      <c r="G126" s="130">
        <f t="shared" si="5"/>
        <v>1.9108685050302067E-3</v>
      </c>
      <c r="J126" s="133" t="s">
        <v>313</v>
      </c>
      <c r="K126" s="133"/>
      <c r="L126"/>
      <c r="M126"/>
      <c r="N126"/>
      <c r="O126"/>
      <c r="P126"/>
      <c r="Q126"/>
      <c r="R126"/>
      <c r="V126">
        <v>39</v>
      </c>
      <c r="W126">
        <v>2.2522564150947988E-4</v>
      </c>
      <c r="X126">
        <v>-2.035256978155854E-4</v>
      </c>
      <c r="Y126"/>
      <c r="Z126"/>
      <c r="AA126"/>
      <c r="AB126"/>
      <c r="AC126"/>
      <c r="AD126"/>
      <c r="AG126">
        <v>78</v>
      </c>
      <c r="AH126">
        <v>4.517376009000912E-4</v>
      </c>
      <c r="AI126">
        <v>-2.6650513683165586E-3</v>
      </c>
      <c r="AJ126"/>
      <c r="AK126"/>
      <c r="AL126"/>
      <c r="AM126"/>
      <c r="AN126"/>
      <c r="AO126"/>
    </row>
    <row r="127" spans="1:41">
      <c r="A127" s="34">
        <v>41820</v>
      </c>
      <c r="B127" s="33">
        <v>80.823798999999994</v>
      </c>
      <c r="C127" s="130">
        <f t="shared" si="4"/>
        <v>-3.5238730439604345E-3</v>
      </c>
      <c r="E127" s="128">
        <v>41820</v>
      </c>
      <c r="F127" s="76">
        <v>1960.2299800000001</v>
      </c>
      <c r="G127" s="130">
        <f t="shared" si="5"/>
        <v>-3.7225696318026581E-4</v>
      </c>
      <c r="J127" t="s">
        <v>314</v>
      </c>
      <c r="K127">
        <v>0.63547531667312684</v>
      </c>
      <c r="L127"/>
      <c r="M127"/>
      <c r="N127"/>
      <c r="O127"/>
      <c r="P127"/>
      <c r="Q127"/>
      <c r="R127"/>
      <c r="V127">
        <v>40</v>
      </c>
      <c r="W127">
        <v>1.7829002432099418E-3</v>
      </c>
      <c r="X127">
        <v>3.1651827586788701E-3</v>
      </c>
      <c r="Y127"/>
      <c r="Z127"/>
      <c r="AA127"/>
      <c r="AB127"/>
      <c r="AC127"/>
      <c r="AD127"/>
      <c r="AG127">
        <v>79</v>
      </c>
      <c r="AH127">
        <v>-1.2475967192890607E-3</v>
      </c>
      <c r="AI127">
        <v>2.9645569111668569E-3</v>
      </c>
      <c r="AJ127"/>
      <c r="AK127"/>
      <c r="AL127"/>
      <c r="AM127"/>
      <c r="AN127"/>
      <c r="AO127"/>
    </row>
    <row r="128" spans="1:41">
      <c r="A128" s="34">
        <v>41821</v>
      </c>
      <c r="B128" s="33">
        <v>81.789444000000003</v>
      </c>
      <c r="C128" s="130">
        <f t="shared" si="4"/>
        <v>1.1947532929007819E-2</v>
      </c>
      <c r="E128" s="128">
        <v>41821</v>
      </c>
      <c r="F128" s="76">
        <v>1973.3199460000001</v>
      </c>
      <c r="G128" s="130">
        <f t="shared" si="5"/>
        <v>6.6777705338431784E-3</v>
      </c>
      <c r="J128" t="s">
        <v>315</v>
      </c>
      <c r="K128">
        <v>0.40382887810081086</v>
      </c>
      <c r="L128"/>
      <c r="M128"/>
      <c r="N128"/>
      <c r="O128"/>
      <c r="P128"/>
      <c r="Q128"/>
      <c r="R128"/>
      <c r="V128">
        <v>41</v>
      </c>
      <c r="W128">
        <v>4.9485167268802374E-3</v>
      </c>
      <c r="X128">
        <v>-2.1658279934700288E-3</v>
      </c>
      <c r="Y128"/>
      <c r="Z128"/>
      <c r="AA128"/>
      <c r="AB128"/>
      <c r="AC128"/>
      <c r="AD128"/>
      <c r="AG128">
        <v>80</v>
      </c>
      <c r="AH128">
        <v>-7.4058515148115443E-4</v>
      </c>
      <c r="AI128">
        <v>-7.3558058617924291E-3</v>
      </c>
      <c r="AJ128"/>
      <c r="AK128"/>
      <c r="AL128"/>
      <c r="AM128"/>
      <c r="AN128"/>
      <c r="AO128"/>
    </row>
    <row r="129" spans="1:41">
      <c r="A129" s="34">
        <v>41822</v>
      </c>
      <c r="B129" s="33">
        <v>81.781754000000006</v>
      </c>
      <c r="C129" s="130">
        <f t="shared" si="4"/>
        <v>-9.4021913145621129E-5</v>
      </c>
      <c r="E129" s="128">
        <v>41822</v>
      </c>
      <c r="F129" s="76">
        <v>1974.619995</v>
      </c>
      <c r="G129" s="130">
        <f t="shared" si="5"/>
        <v>6.5881308433292677E-4</v>
      </c>
      <c r="J129" t="s">
        <v>316</v>
      </c>
      <c r="K129">
        <v>0.40353286463412802</v>
      </c>
      <c r="L129"/>
      <c r="M129"/>
      <c r="N129"/>
      <c r="O129"/>
      <c r="P129"/>
      <c r="Q129"/>
      <c r="R129"/>
      <c r="V129">
        <v>42</v>
      </c>
      <c r="W129">
        <v>-3.2262942829800662E-3</v>
      </c>
      <c r="X129">
        <v>-4.1522162236466258E-3</v>
      </c>
      <c r="Y129"/>
      <c r="Z129"/>
      <c r="AA129"/>
      <c r="AB129"/>
      <c r="AC129"/>
      <c r="AD129"/>
      <c r="AG129">
        <v>81</v>
      </c>
      <c r="AH129">
        <v>9.0441381904826888E-3</v>
      </c>
      <c r="AI129">
        <v>-5.8081019543900474E-3</v>
      </c>
      <c r="AJ129"/>
      <c r="AK129"/>
      <c r="AL129"/>
      <c r="AM129"/>
      <c r="AN129"/>
      <c r="AO129"/>
    </row>
    <row r="130" spans="1:41">
      <c r="A130" s="34">
        <v>41823</v>
      </c>
      <c r="B130" s="33">
        <v>81.441811000000001</v>
      </c>
      <c r="C130" s="130">
        <f t="shared" si="4"/>
        <v>-4.1567095760749418E-3</v>
      </c>
      <c r="E130" s="128">
        <v>41823</v>
      </c>
      <c r="F130" s="76">
        <v>1985.4399410000001</v>
      </c>
      <c r="G130" s="130">
        <f t="shared" si="5"/>
        <v>5.4795079698360255E-3</v>
      </c>
      <c r="J130" t="s">
        <v>317</v>
      </c>
      <c r="K130">
        <v>8.4049349104214407E-3</v>
      </c>
      <c r="L130"/>
      <c r="M130"/>
      <c r="N130"/>
      <c r="O130"/>
      <c r="P130"/>
      <c r="Q130"/>
      <c r="R130"/>
      <c r="V130">
        <v>43</v>
      </c>
      <c r="W130">
        <v>1.1262908625078677E-2</v>
      </c>
      <c r="X130">
        <v>4.0047926667429613E-3</v>
      </c>
      <c r="Y130"/>
      <c r="Z130"/>
      <c r="AA130"/>
      <c r="AB130"/>
      <c r="AC130"/>
      <c r="AD130"/>
      <c r="AG130">
        <v>82</v>
      </c>
      <c r="AH130">
        <v>-1.5114465520667843E-3</v>
      </c>
      <c r="AI130">
        <v>6.2722034367424552E-3</v>
      </c>
      <c r="AJ130"/>
      <c r="AK130"/>
      <c r="AL130"/>
      <c r="AM130"/>
      <c r="AN130"/>
      <c r="AO130"/>
    </row>
    <row r="131" spans="1:41" ht="17" thickBot="1">
      <c r="A131" s="34">
        <v>41827</v>
      </c>
      <c r="B131" s="33">
        <v>82.252998000000005</v>
      </c>
      <c r="C131" s="130">
        <f t="shared" si="4"/>
        <v>9.9603261523740407E-3</v>
      </c>
      <c r="E131" s="128">
        <v>41827</v>
      </c>
      <c r="F131" s="76">
        <v>1977.650024</v>
      </c>
      <c r="G131" s="130">
        <f t="shared" si="5"/>
        <v>-3.9235218548472122E-3</v>
      </c>
      <c r="J131" s="131" t="s">
        <v>318</v>
      </c>
      <c r="K131" s="131">
        <v>2016</v>
      </c>
      <c r="L131"/>
      <c r="M131"/>
      <c r="N131"/>
      <c r="O131"/>
      <c r="P131"/>
      <c r="Q131"/>
      <c r="R131"/>
      <c r="V131">
        <v>44</v>
      </c>
      <c r="W131">
        <v>-4.3367737410525495E-3</v>
      </c>
      <c r="X131">
        <v>4.2834227272972722E-3</v>
      </c>
      <c r="Y131"/>
      <c r="Z131"/>
      <c r="AA131"/>
      <c r="AB131"/>
      <c r="AC131"/>
      <c r="AD131"/>
      <c r="AG131">
        <v>83</v>
      </c>
      <c r="AH131">
        <v>1.6862908047267575E-3</v>
      </c>
      <c r="AI131">
        <v>1.3057261101118286E-3</v>
      </c>
      <c r="AJ131"/>
      <c r="AK131"/>
      <c r="AL131"/>
      <c r="AM131"/>
      <c r="AN131"/>
      <c r="AO131"/>
    </row>
    <row r="132" spans="1:41">
      <c r="A132" s="34">
        <v>41828</v>
      </c>
      <c r="B132" s="33">
        <v>81.673584000000005</v>
      </c>
      <c r="C132" s="130">
        <f t="shared" ref="C132:C195" si="6">(B132-B131)/B131</f>
        <v>-7.0442903491493387E-3</v>
      </c>
      <c r="E132" s="128">
        <v>41828</v>
      </c>
      <c r="F132" s="76">
        <v>1963.709961</v>
      </c>
      <c r="G132" s="130">
        <f t="shared" ref="G132:G195" si="7">(F132-F131)/F131</f>
        <v>-7.0488017752528337E-3</v>
      </c>
      <c r="J132"/>
      <c r="K132"/>
      <c r="L132"/>
      <c r="M132"/>
      <c r="N132"/>
      <c r="O132"/>
      <c r="P132"/>
      <c r="Q132"/>
      <c r="R132"/>
      <c r="V132">
        <v>45</v>
      </c>
      <c r="W132">
        <v>2.064793756440861E-3</v>
      </c>
      <c r="X132">
        <v>-3.4638586096904828E-4</v>
      </c>
      <c r="Y132"/>
      <c r="Z132"/>
      <c r="AA132"/>
      <c r="AB132"/>
      <c r="AC132"/>
      <c r="AD132"/>
      <c r="AG132">
        <v>84</v>
      </c>
      <c r="AH132">
        <v>-4.0348394630444206E-3</v>
      </c>
      <c r="AI132">
        <v>3.8915782262706586E-3</v>
      </c>
      <c r="AJ132"/>
      <c r="AK132"/>
      <c r="AL132"/>
      <c r="AM132"/>
      <c r="AN132"/>
      <c r="AO132"/>
    </row>
    <row r="133" spans="1:41" ht="17" thickBot="1">
      <c r="A133" s="34">
        <v>41829</v>
      </c>
      <c r="B133" s="33">
        <v>81.920806999999996</v>
      </c>
      <c r="C133" s="130">
        <f t="shared" si="6"/>
        <v>3.0269640181333425E-3</v>
      </c>
      <c r="E133" s="128">
        <v>41829</v>
      </c>
      <c r="F133" s="76">
        <v>1972.829956</v>
      </c>
      <c r="G133" s="130">
        <f t="shared" si="7"/>
        <v>4.6442678303448386E-3</v>
      </c>
      <c r="J133" t="s">
        <v>319</v>
      </c>
      <c r="K133"/>
      <c r="L133"/>
      <c r="M133"/>
      <c r="N133"/>
      <c r="O133"/>
      <c r="P133"/>
      <c r="Q133"/>
      <c r="R133"/>
      <c r="V133">
        <v>46</v>
      </c>
      <c r="W133">
        <v>2.8534064194337024E-3</v>
      </c>
      <c r="X133">
        <v>-2.3153169992351052E-3</v>
      </c>
      <c r="Y133"/>
      <c r="Z133"/>
      <c r="AA133"/>
      <c r="AB133"/>
      <c r="AC133"/>
      <c r="AD133"/>
      <c r="AG133">
        <v>85</v>
      </c>
      <c r="AH133">
        <v>-6.6648782289516892E-3</v>
      </c>
      <c r="AI133">
        <v>5.3164332026287746E-3</v>
      </c>
      <c r="AJ133"/>
      <c r="AK133"/>
      <c r="AL133"/>
      <c r="AM133"/>
      <c r="AN133"/>
      <c r="AO133"/>
    </row>
    <row r="134" spans="1:41">
      <c r="A134" s="34">
        <v>41830</v>
      </c>
      <c r="B134" s="33">
        <v>81.735382000000001</v>
      </c>
      <c r="C134" s="130">
        <f t="shared" si="6"/>
        <v>-2.2634664719549829E-3</v>
      </c>
      <c r="E134" s="128">
        <v>41830</v>
      </c>
      <c r="F134" s="76">
        <v>1964.6800539999999</v>
      </c>
      <c r="G134" s="130">
        <f t="shared" si="7"/>
        <v>-4.1310716999271432E-3</v>
      </c>
      <c r="J134" s="132"/>
      <c r="K134" s="132" t="s">
        <v>324</v>
      </c>
      <c r="L134" s="132" t="s">
        <v>325</v>
      </c>
      <c r="M134" s="132" t="s">
        <v>326</v>
      </c>
      <c r="N134" s="132" t="s">
        <v>327</v>
      </c>
      <c r="O134" s="132" t="s">
        <v>328</v>
      </c>
      <c r="P134"/>
      <c r="Q134"/>
      <c r="R134"/>
      <c r="V134">
        <v>47</v>
      </c>
      <c r="W134">
        <v>1.0160548227305551E-3</v>
      </c>
      <c r="X134">
        <v>-1.4793010698463851E-3</v>
      </c>
      <c r="Y134"/>
      <c r="Z134"/>
      <c r="AA134"/>
      <c r="AB134"/>
      <c r="AC134"/>
      <c r="AD134"/>
      <c r="AG134">
        <v>86</v>
      </c>
      <c r="AH134">
        <v>4.1698672369942747E-3</v>
      </c>
      <c r="AI134">
        <v>-2.2986513934463142E-3</v>
      </c>
      <c r="AJ134"/>
      <c r="AK134"/>
      <c r="AL134"/>
      <c r="AM134"/>
      <c r="AN134"/>
      <c r="AO134"/>
    </row>
    <row r="135" spans="1:41">
      <c r="A135" s="34">
        <v>41831</v>
      </c>
      <c r="B135" s="33">
        <v>81.194580000000002</v>
      </c>
      <c r="C135" s="130">
        <f t="shared" si="6"/>
        <v>-6.6164981035997279E-3</v>
      </c>
      <c r="E135" s="128">
        <v>41831</v>
      </c>
      <c r="F135" s="76">
        <v>1967.5699460000001</v>
      </c>
      <c r="G135" s="130">
        <f t="shared" si="7"/>
        <v>1.4709224507656886E-3</v>
      </c>
      <c r="J135" t="s">
        <v>320</v>
      </c>
      <c r="K135">
        <v>1</v>
      </c>
      <c r="L135">
        <v>9.6372830026814543E-2</v>
      </c>
      <c r="M135">
        <v>9.6372830026814543E-2</v>
      </c>
      <c r="N135">
        <v>1364.2246841881779</v>
      </c>
      <c r="O135">
        <v>1.7578107786953491E-228</v>
      </c>
      <c r="P135"/>
      <c r="Q135"/>
      <c r="R135"/>
      <c r="V135">
        <v>48</v>
      </c>
      <c r="W135">
        <v>4.6846229088448002E-4</v>
      </c>
      <c r="X135">
        <v>-5.5506012428099133E-3</v>
      </c>
      <c r="Y135"/>
      <c r="Z135"/>
      <c r="AA135"/>
      <c r="AB135"/>
      <c r="AC135"/>
      <c r="AD135"/>
      <c r="AG135">
        <v>87</v>
      </c>
      <c r="AH135">
        <v>-2.5566008575554455E-3</v>
      </c>
      <c r="AI135">
        <v>-6.4317910510087953E-3</v>
      </c>
      <c r="AJ135"/>
      <c r="AK135"/>
      <c r="AL135"/>
      <c r="AM135"/>
      <c r="AN135"/>
      <c r="AO135"/>
    </row>
    <row r="136" spans="1:41">
      <c r="A136" s="34">
        <v>41834</v>
      </c>
      <c r="B136" s="33">
        <v>81.410919000000007</v>
      </c>
      <c r="C136" s="130">
        <f t="shared" si="6"/>
        <v>2.6644512478542896E-3</v>
      </c>
      <c r="E136" s="128">
        <v>41834</v>
      </c>
      <c r="F136" s="76">
        <v>1977.099976</v>
      </c>
      <c r="G136" s="130">
        <f t="shared" si="7"/>
        <v>4.8435533483188794E-3</v>
      </c>
      <c r="J136" t="s">
        <v>321</v>
      </c>
      <c r="K136">
        <v>2014</v>
      </c>
      <c r="L136">
        <v>0.14227486272872006</v>
      </c>
      <c r="M136">
        <v>7.0642930848421081E-5</v>
      </c>
      <c r="N136"/>
      <c r="O136"/>
      <c r="P136"/>
      <c r="Q136"/>
      <c r="R136"/>
      <c r="V136">
        <v>49</v>
      </c>
      <c r="W136">
        <v>8.9329181769365101E-4</v>
      </c>
      <c r="X136">
        <v>-5.881210941165939E-4</v>
      </c>
      <c r="Y136"/>
      <c r="Z136"/>
      <c r="AA136"/>
      <c r="AB136"/>
      <c r="AC136"/>
      <c r="AD136"/>
      <c r="AG136">
        <v>88</v>
      </c>
      <c r="AH136">
        <v>8.2128671452434982E-3</v>
      </c>
      <c r="AI136">
        <v>-2.5963988508109197E-3</v>
      </c>
      <c r="AJ136"/>
      <c r="AK136"/>
      <c r="AL136"/>
      <c r="AM136"/>
      <c r="AN136"/>
      <c r="AO136"/>
    </row>
    <row r="137" spans="1:41" ht="17" thickBot="1">
      <c r="A137" s="34">
        <v>41835</v>
      </c>
      <c r="B137" s="33">
        <v>79.788573999999997</v>
      </c>
      <c r="C137" s="130">
        <f t="shared" si="6"/>
        <v>-1.9927855132061707E-2</v>
      </c>
      <c r="E137" s="128">
        <v>41835</v>
      </c>
      <c r="F137" s="76">
        <v>1973.280029</v>
      </c>
      <c r="G137" s="130">
        <f t="shared" si="7"/>
        <v>-1.932096022644409E-3</v>
      </c>
      <c r="J137" s="131" t="s">
        <v>322</v>
      </c>
      <c r="K137" s="131">
        <v>2015</v>
      </c>
      <c r="L137" s="131">
        <v>0.2386476927555346</v>
      </c>
      <c r="M137" s="131"/>
      <c r="N137" s="131"/>
      <c r="O137" s="131"/>
      <c r="P137"/>
      <c r="Q137"/>
      <c r="R137"/>
      <c r="V137">
        <v>50</v>
      </c>
      <c r="W137">
        <v>-3.4142733202497913E-3</v>
      </c>
      <c r="X137">
        <v>-8.2868216232004303E-3</v>
      </c>
      <c r="Y137"/>
      <c r="Z137"/>
      <c r="AA137"/>
      <c r="AB137"/>
      <c r="AC137"/>
      <c r="AD137"/>
      <c r="AG137">
        <v>89</v>
      </c>
      <c r="AH137">
        <v>-2.0816061145013014E-3</v>
      </c>
      <c r="AI137">
        <v>7.0798119845282437E-4</v>
      </c>
      <c r="AJ137"/>
      <c r="AK137"/>
      <c r="AL137"/>
      <c r="AM137"/>
      <c r="AN137"/>
      <c r="AO137"/>
    </row>
    <row r="138" spans="1:41" ht="17" thickBot="1">
      <c r="A138" s="34">
        <v>41836</v>
      </c>
      <c r="B138" s="33">
        <v>78.969666000000004</v>
      </c>
      <c r="C138" s="130">
        <f t="shared" si="6"/>
        <v>-1.0263474567172906E-2</v>
      </c>
      <c r="E138" s="128">
        <v>41836</v>
      </c>
      <c r="F138" s="76">
        <v>1981.5699460000001</v>
      </c>
      <c r="G138" s="130">
        <f t="shared" si="7"/>
        <v>4.2010849337998646E-3</v>
      </c>
      <c r="J138"/>
      <c r="K138"/>
      <c r="L138"/>
      <c r="M138"/>
      <c r="N138"/>
      <c r="O138"/>
      <c r="P138"/>
      <c r="Q138"/>
      <c r="R138"/>
      <c r="V138">
        <v>51</v>
      </c>
      <c r="W138">
        <v>-9.3489296817791999E-4</v>
      </c>
      <c r="X138">
        <v>-1.8868847628686178E-3</v>
      </c>
      <c r="Y138"/>
      <c r="Z138"/>
      <c r="AA138"/>
      <c r="AB138"/>
      <c r="AC138"/>
      <c r="AD138"/>
      <c r="AG138">
        <v>90</v>
      </c>
      <c r="AH138">
        <v>2.5414683613646629E-3</v>
      </c>
      <c r="AI138">
        <v>-1.0219922427257494E-3</v>
      </c>
      <c r="AJ138"/>
      <c r="AK138"/>
      <c r="AL138"/>
      <c r="AM138"/>
      <c r="AN138"/>
      <c r="AO138"/>
    </row>
    <row r="139" spans="1:41">
      <c r="A139" s="34">
        <v>41837</v>
      </c>
      <c r="B139" s="33">
        <v>77.540488999999994</v>
      </c>
      <c r="C139" s="130">
        <f t="shared" si="6"/>
        <v>-1.8097797197217599E-2</v>
      </c>
      <c r="E139" s="128">
        <v>41837</v>
      </c>
      <c r="F139" s="76">
        <v>1958.119995</v>
      </c>
      <c r="G139" s="130">
        <f t="shared" si="7"/>
        <v>-1.1834026372541712E-2</v>
      </c>
      <c r="J139" s="132"/>
      <c r="K139" s="132" t="s">
        <v>329</v>
      </c>
      <c r="L139" s="132" t="s">
        <v>317</v>
      </c>
      <c r="M139" s="132" t="s">
        <v>330</v>
      </c>
      <c r="N139" s="132" t="s">
        <v>331</v>
      </c>
      <c r="O139" s="132" t="s">
        <v>332</v>
      </c>
      <c r="P139" s="132" t="s">
        <v>333</v>
      </c>
      <c r="Q139" s="132" t="s">
        <v>334</v>
      </c>
      <c r="R139" s="132" t="s">
        <v>335</v>
      </c>
      <c r="V139">
        <v>52</v>
      </c>
      <c r="W139">
        <v>7.0767636100324861E-3</v>
      </c>
      <c r="X139">
        <v>2.5368709252430698E-3</v>
      </c>
      <c r="Y139"/>
      <c r="Z139"/>
      <c r="AA139"/>
      <c r="AB139"/>
      <c r="AC139"/>
      <c r="AD139"/>
      <c r="AG139">
        <v>91</v>
      </c>
      <c r="AH139">
        <v>-1.9690337339258743E-3</v>
      </c>
      <c r="AI139">
        <v>1.1641771369383644E-2</v>
      </c>
      <c r="AJ139"/>
      <c r="AK139"/>
      <c r="AL139"/>
      <c r="AM139"/>
      <c r="AN139"/>
      <c r="AO139"/>
    </row>
    <row r="140" spans="1:41">
      <c r="A140" s="34">
        <v>41838</v>
      </c>
      <c r="B140" s="33">
        <v>78.645179999999996</v>
      </c>
      <c r="C140" s="130">
        <f t="shared" si="6"/>
        <v>1.4246634426048082E-2</v>
      </c>
      <c r="E140" s="128">
        <v>41838</v>
      </c>
      <c r="F140" s="76">
        <v>1978.219971</v>
      </c>
      <c r="G140" s="130">
        <f t="shared" si="7"/>
        <v>1.0264935780914678E-2</v>
      </c>
      <c r="J140" t="s">
        <v>323</v>
      </c>
      <c r="K140">
        <v>2.4286743247703624E-4</v>
      </c>
      <c r="L140">
        <v>1.8735577832571242E-4</v>
      </c>
      <c r="M140">
        <v>1.2962900565298738</v>
      </c>
      <c r="N140">
        <v>0.1950240889961927</v>
      </c>
      <c r="O140">
        <v>-1.2456396033612622E-4</v>
      </c>
      <c r="P140">
        <v>6.1029882529019871E-4</v>
      </c>
      <c r="Q140">
        <v>-1.2456396033612622E-4</v>
      </c>
      <c r="R140">
        <v>6.1029882529019871E-4</v>
      </c>
      <c r="V140">
        <v>53</v>
      </c>
      <c r="W140">
        <v>2.8581268647980164E-4</v>
      </c>
      <c r="X140">
        <v>6.9338062768805895E-3</v>
      </c>
      <c r="Y140"/>
      <c r="Z140"/>
      <c r="AA140"/>
      <c r="AB140"/>
      <c r="AC140"/>
      <c r="AD140"/>
      <c r="AG140">
        <v>92</v>
      </c>
      <c r="AH140">
        <v>3.0494527204574648E-3</v>
      </c>
      <c r="AI140">
        <v>-2.6276948896094762E-3</v>
      </c>
      <c r="AJ140"/>
      <c r="AK140"/>
      <c r="AL140"/>
      <c r="AM140"/>
      <c r="AN140"/>
      <c r="AO140"/>
    </row>
    <row r="141" spans="1:41" ht="17" thickBot="1">
      <c r="A141" s="34">
        <v>41841</v>
      </c>
      <c r="B141" s="33">
        <v>78.235755999999995</v>
      </c>
      <c r="C141" s="130">
        <f t="shared" si="6"/>
        <v>-5.2059643070306583E-3</v>
      </c>
      <c r="E141" s="128">
        <v>41841</v>
      </c>
      <c r="F141" s="76">
        <v>1973.630005</v>
      </c>
      <c r="G141" s="130">
        <f t="shared" si="7"/>
        <v>-2.3202505622667196E-3</v>
      </c>
      <c r="J141" s="131" t="s">
        <v>336</v>
      </c>
      <c r="K141" s="131">
        <v>0.60161582048691831</v>
      </c>
      <c r="L141" s="131">
        <v>1.6288320137526489E-2</v>
      </c>
      <c r="M141" s="131">
        <v>36.935412332721896</v>
      </c>
      <c r="N141" s="131">
        <v>1.7578107786917495E-228</v>
      </c>
      <c r="O141" s="131">
        <v>0.56967210245376765</v>
      </c>
      <c r="P141" s="131">
        <v>0.63355953852006897</v>
      </c>
      <c r="Q141" s="131">
        <v>0.56967210245376765</v>
      </c>
      <c r="R141" s="131">
        <v>0.63355953852006897</v>
      </c>
      <c r="V141">
        <v>54</v>
      </c>
      <c r="W141">
        <v>-1.8901631414228893E-3</v>
      </c>
      <c r="X141">
        <v>-4.2414859439022911E-3</v>
      </c>
      <c r="Y141"/>
      <c r="Z141"/>
      <c r="AA141"/>
      <c r="AB141"/>
      <c r="AC141"/>
      <c r="AD141"/>
      <c r="AG141">
        <v>93</v>
      </c>
      <c r="AH141">
        <v>-6.1805241519278294E-4</v>
      </c>
      <c r="AI141">
        <v>-4.082952739277319E-3</v>
      </c>
      <c r="AJ141"/>
      <c r="AK141"/>
      <c r="AL141"/>
      <c r="AM141"/>
      <c r="AN141"/>
      <c r="AO141"/>
    </row>
    <row r="142" spans="1:41">
      <c r="A142" s="34">
        <v>41842</v>
      </c>
      <c r="B142" s="33">
        <v>79.162803999999994</v>
      </c>
      <c r="C142" s="130">
        <f t="shared" si="6"/>
        <v>1.1849415758186056E-2</v>
      </c>
      <c r="E142" s="128">
        <v>41842</v>
      </c>
      <c r="F142" s="76">
        <v>1983.530029</v>
      </c>
      <c r="G142" s="130">
        <f t="shared" si="7"/>
        <v>5.0161499242103542E-3</v>
      </c>
      <c r="J142"/>
      <c r="K142"/>
      <c r="L142"/>
      <c r="M142"/>
      <c r="N142"/>
      <c r="O142"/>
      <c r="P142"/>
      <c r="Q142"/>
      <c r="R142"/>
      <c r="V142">
        <v>55</v>
      </c>
      <c r="W142">
        <v>3.440642259718569E-3</v>
      </c>
      <c r="X142">
        <v>2.599862412642841E-3</v>
      </c>
      <c r="Y142"/>
      <c r="Z142"/>
      <c r="AA142"/>
      <c r="AB142"/>
      <c r="AC142"/>
      <c r="AD142"/>
      <c r="AG142">
        <v>94</v>
      </c>
      <c r="AH142">
        <v>-7.8796087566123491E-4</v>
      </c>
      <c r="AI142">
        <v>-8.5738457826961389E-3</v>
      </c>
      <c r="AJ142"/>
      <c r="AK142"/>
      <c r="AL142"/>
      <c r="AM142"/>
      <c r="AN142"/>
      <c r="AO142"/>
    </row>
    <row r="143" spans="1:41">
      <c r="A143" s="34">
        <v>41843</v>
      </c>
      <c r="B143" s="33">
        <v>78.946487000000005</v>
      </c>
      <c r="C143" s="130">
        <f t="shared" si="6"/>
        <v>-2.7325585890058852E-3</v>
      </c>
      <c r="E143" s="128">
        <v>41843</v>
      </c>
      <c r="F143" s="76">
        <v>1987.01001</v>
      </c>
      <c r="G143" s="130">
        <f t="shared" si="7"/>
        <v>1.7544382737449105E-3</v>
      </c>
      <c r="J143"/>
      <c r="K143"/>
      <c r="L143"/>
      <c r="M143"/>
      <c r="N143"/>
      <c r="O143"/>
      <c r="P143"/>
      <c r="Q143"/>
      <c r="R143"/>
      <c r="V143">
        <v>56</v>
      </c>
      <c r="W143">
        <v>1.114349264826754E-2</v>
      </c>
      <c r="X143">
        <v>-1.4076163932434462E-2</v>
      </c>
      <c r="Y143"/>
      <c r="Z143"/>
      <c r="AA143"/>
      <c r="AB143"/>
      <c r="AC143"/>
      <c r="AD143"/>
      <c r="AG143">
        <v>95</v>
      </c>
      <c r="AH143">
        <v>-3.9490053666059769E-4</v>
      </c>
      <c r="AI143">
        <v>4.1418653333718455E-3</v>
      </c>
      <c r="AJ143"/>
      <c r="AK143"/>
      <c r="AL143"/>
      <c r="AM143"/>
      <c r="AN143"/>
      <c r="AO143"/>
    </row>
    <row r="144" spans="1:41">
      <c r="A144" s="34">
        <v>41844</v>
      </c>
      <c r="B144" s="33">
        <v>78.954230999999993</v>
      </c>
      <c r="C144" s="130">
        <f t="shared" si="6"/>
        <v>9.8091761828340816E-5</v>
      </c>
      <c r="E144" s="128">
        <v>41844</v>
      </c>
      <c r="F144" s="76">
        <v>1987.9799800000001</v>
      </c>
      <c r="G144" s="130">
        <f t="shared" si="7"/>
        <v>4.8815556797325999E-4</v>
      </c>
      <c r="J144" t="s">
        <v>312</v>
      </c>
      <c r="K144"/>
      <c r="L144" s="43">
        <v>2019</v>
      </c>
      <c r="M144"/>
      <c r="N144"/>
      <c r="O144"/>
      <c r="P144"/>
      <c r="Q144"/>
      <c r="R144"/>
      <c r="V144">
        <v>57</v>
      </c>
      <c r="W144">
        <v>-4.0951810053791613E-3</v>
      </c>
      <c r="X144">
        <v>-7.6952920544399485E-4</v>
      </c>
      <c r="Y144"/>
      <c r="Z144"/>
      <c r="AA144"/>
      <c r="AB144"/>
      <c r="AC144"/>
      <c r="AD144"/>
      <c r="AG144">
        <v>96</v>
      </c>
      <c r="AH144">
        <v>5.6400666877843208E-4</v>
      </c>
      <c r="AI144">
        <v>3.2807799807437828E-3</v>
      </c>
      <c r="AJ144"/>
      <c r="AK144"/>
      <c r="AL144"/>
      <c r="AM144"/>
      <c r="AN144"/>
      <c r="AO144"/>
    </row>
    <row r="145" spans="1:41" ht="17" thickBot="1">
      <c r="A145" s="34">
        <v>41845</v>
      </c>
      <c r="B145" s="33">
        <v>78.884688999999995</v>
      </c>
      <c r="C145" s="130">
        <f t="shared" si="6"/>
        <v>-8.8078876988870224E-4</v>
      </c>
      <c r="E145" s="128">
        <v>41845</v>
      </c>
      <c r="F145" s="76">
        <v>1978.339966</v>
      </c>
      <c r="G145" s="130">
        <f t="shared" si="7"/>
        <v>-4.8491504426518743E-3</v>
      </c>
      <c r="J145"/>
      <c r="K145"/>
      <c r="L145"/>
      <c r="M145"/>
      <c r="N145"/>
      <c r="O145"/>
      <c r="P145"/>
      <c r="Q145"/>
      <c r="R145"/>
      <c r="V145">
        <v>58</v>
      </c>
      <c r="W145">
        <v>1.3226293062619472E-2</v>
      </c>
      <c r="X145">
        <v>-8.8223530915666343E-3</v>
      </c>
      <c r="Y145"/>
      <c r="Z145"/>
      <c r="AA145"/>
      <c r="AB145"/>
      <c r="AC145"/>
      <c r="AD145"/>
      <c r="AG145">
        <v>97</v>
      </c>
      <c r="AH145">
        <v>-1.9750892926140304E-3</v>
      </c>
      <c r="AI145">
        <v>-4.5233088050420454E-3</v>
      </c>
      <c r="AJ145"/>
      <c r="AK145"/>
      <c r="AL145"/>
      <c r="AM145"/>
      <c r="AN145"/>
      <c r="AO145"/>
    </row>
    <row r="146" spans="1:41">
      <c r="A146" s="34">
        <v>41848</v>
      </c>
      <c r="B146" s="33">
        <v>78.884688999999995</v>
      </c>
      <c r="C146" s="130">
        <f t="shared" si="6"/>
        <v>0</v>
      </c>
      <c r="E146" s="128">
        <v>41848</v>
      </c>
      <c r="F146" s="76">
        <v>1978.910034</v>
      </c>
      <c r="G146" s="130">
        <f t="shared" si="7"/>
        <v>2.8815472052187821E-4</v>
      </c>
      <c r="J146" s="133" t="s">
        <v>313</v>
      </c>
      <c r="K146" s="133"/>
      <c r="L146"/>
      <c r="M146"/>
      <c r="N146"/>
      <c r="O146"/>
      <c r="P146"/>
      <c r="Q146"/>
      <c r="R146"/>
      <c r="V146">
        <v>59</v>
      </c>
      <c r="W146">
        <v>-1.6986617657776945E-3</v>
      </c>
      <c r="X146">
        <v>-5.3016577178265252E-3</v>
      </c>
      <c r="Y146"/>
      <c r="Z146"/>
      <c r="AA146"/>
      <c r="AB146"/>
      <c r="AC146"/>
      <c r="AD146"/>
      <c r="AG146">
        <v>98</v>
      </c>
      <c r="AH146">
        <v>5.2659273303435972E-3</v>
      </c>
      <c r="AI146">
        <v>2.8501714918176902E-3</v>
      </c>
      <c r="AJ146"/>
      <c r="AK146"/>
      <c r="AL146"/>
      <c r="AM146"/>
      <c r="AN146"/>
      <c r="AO146"/>
    </row>
    <row r="147" spans="1:41">
      <c r="A147" s="34">
        <v>41849</v>
      </c>
      <c r="B147" s="33">
        <v>78.768822</v>
      </c>
      <c r="C147" s="130">
        <f t="shared" si="6"/>
        <v>-1.4688148165228159E-3</v>
      </c>
      <c r="E147" s="128">
        <v>41849</v>
      </c>
      <c r="F147" s="76">
        <v>1969.9499510000001</v>
      </c>
      <c r="G147" s="130">
        <f t="shared" si="7"/>
        <v>-4.5277869362705652E-3</v>
      </c>
      <c r="J147" t="s">
        <v>314</v>
      </c>
      <c r="K147">
        <v>0.58248925492995141</v>
      </c>
      <c r="L147"/>
      <c r="M147"/>
      <c r="N147"/>
      <c r="O147"/>
      <c r="P147"/>
      <c r="Q147"/>
      <c r="R147"/>
      <c r="V147">
        <v>60</v>
      </c>
      <c r="W147">
        <v>1.5707411516143106E-3</v>
      </c>
      <c r="X147">
        <v>-3.4708252988996709E-3</v>
      </c>
      <c r="Y147"/>
      <c r="Z147"/>
      <c r="AA147"/>
      <c r="AB147"/>
      <c r="AC147"/>
      <c r="AD147"/>
      <c r="AG147">
        <v>99</v>
      </c>
      <c r="AH147">
        <v>3.1644967815728474E-3</v>
      </c>
      <c r="AI147">
        <v>-8.0226687447637439E-4</v>
      </c>
      <c r="AJ147"/>
      <c r="AK147"/>
      <c r="AL147"/>
      <c r="AM147"/>
      <c r="AN147"/>
      <c r="AO147"/>
    </row>
    <row r="148" spans="1:41">
      <c r="A148" s="34">
        <v>41850</v>
      </c>
      <c r="B148" s="33">
        <v>79.031470999999996</v>
      </c>
      <c r="C148" s="130">
        <f t="shared" si="6"/>
        <v>3.3344284366725219E-3</v>
      </c>
      <c r="E148" s="128">
        <v>41850</v>
      </c>
      <c r="F148" s="76">
        <v>1970.0699460000001</v>
      </c>
      <c r="G148" s="130">
        <f t="shared" si="7"/>
        <v>6.0912715035782736E-5</v>
      </c>
      <c r="J148" t="s">
        <v>315</v>
      </c>
      <c r="K148">
        <v>0.33929373210884994</v>
      </c>
      <c r="L148"/>
      <c r="M148"/>
      <c r="N148"/>
      <c r="O148"/>
      <c r="P148"/>
      <c r="Q148"/>
      <c r="R148"/>
      <c r="V148">
        <v>61</v>
      </c>
      <c r="W148">
        <v>1.1590826654931995E-3</v>
      </c>
      <c r="X148">
        <v>3.4811391896485966E-3</v>
      </c>
      <c r="Y148"/>
      <c r="Z148"/>
      <c r="AA148"/>
      <c r="AB148"/>
      <c r="AC148"/>
      <c r="AD148"/>
      <c r="AG148">
        <v>100</v>
      </c>
      <c r="AH148">
        <v>3.3769145760624434E-4</v>
      </c>
      <c r="AI148">
        <v>3.9107003661201147E-3</v>
      </c>
      <c r="AJ148"/>
      <c r="AK148"/>
      <c r="AL148"/>
      <c r="AM148"/>
      <c r="AN148"/>
      <c r="AO148"/>
    </row>
    <row r="149" spans="1:41">
      <c r="A149" s="34">
        <v>41851</v>
      </c>
      <c r="B149" s="33">
        <v>77.324180999999996</v>
      </c>
      <c r="C149" s="130">
        <f t="shared" si="6"/>
        <v>-2.1602660034000892E-2</v>
      </c>
      <c r="E149" s="128">
        <v>41851</v>
      </c>
      <c r="F149" s="76">
        <v>1930.670044</v>
      </c>
      <c r="G149" s="130">
        <f t="shared" si="7"/>
        <v>-1.9999240169110276E-2</v>
      </c>
      <c r="J149" t="s">
        <v>316</v>
      </c>
      <c r="K149">
        <v>0.3388558883262846</v>
      </c>
      <c r="L149"/>
      <c r="M149"/>
      <c r="N149"/>
      <c r="O149"/>
      <c r="P149"/>
      <c r="Q149"/>
      <c r="R149"/>
      <c r="V149">
        <v>62</v>
      </c>
      <c r="W149">
        <v>4.8284387527178663E-3</v>
      </c>
      <c r="X149">
        <v>3.095663614623408E-3</v>
      </c>
      <c r="Y149"/>
      <c r="Z149"/>
      <c r="AA149"/>
      <c r="AB149"/>
      <c r="AC149"/>
      <c r="AD149"/>
      <c r="AG149">
        <v>101</v>
      </c>
      <c r="AH149">
        <v>-7.3048624706039159E-4</v>
      </c>
      <c r="AI149">
        <v>6.7182921887469797E-3</v>
      </c>
      <c r="AJ149"/>
      <c r="AK149"/>
      <c r="AL149"/>
      <c r="AM149"/>
      <c r="AN149"/>
      <c r="AO149"/>
    </row>
    <row r="150" spans="1:41">
      <c r="A150" s="34">
        <v>41852</v>
      </c>
      <c r="B150" s="33">
        <v>77.177368000000001</v>
      </c>
      <c r="C150" s="130">
        <f t="shared" si="6"/>
        <v>-1.8986686713176378E-3</v>
      </c>
      <c r="E150" s="128">
        <v>41852</v>
      </c>
      <c r="F150" s="76">
        <v>1925.150024</v>
      </c>
      <c r="G150" s="130">
        <f t="shared" si="7"/>
        <v>-2.8591213797275511E-3</v>
      </c>
      <c r="J150" t="s">
        <v>317</v>
      </c>
      <c r="K150">
        <v>6.7125008867113117E-3</v>
      </c>
      <c r="L150"/>
      <c r="M150"/>
      <c r="N150"/>
      <c r="O150"/>
      <c r="P150"/>
      <c r="Q150"/>
      <c r="R150"/>
      <c r="V150">
        <v>63</v>
      </c>
      <c r="W150">
        <v>-1.4510726060250763E-3</v>
      </c>
      <c r="X150">
        <v>8.4904213564324735E-3</v>
      </c>
      <c r="Y150"/>
      <c r="Z150"/>
      <c r="AA150"/>
      <c r="AB150"/>
      <c r="AC150"/>
      <c r="AD150"/>
      <c r="AG150">
        <v>102</v>
      </c>
      <c r="AH150">
        <v>-2.6471380759412887E-3</v>
      </c>
      <c r="AI150">
        <v>1.5330663036708667E-3</v>
      </c>
      <c r="AJ150"/>
      <c r="AK150"/>
      <c r="AL150"/>
      <c r="AM150"/>
      <c r="AN150"/>
      <c r="AO150"/>
    </row>
    <row r="151" spans="1:41" ht="17" thickBot="1">
      <c r="A151" s="34">
        <v>41855</v>
      </c>
      <c r="B151" s="33">
        <v>77.378249999999994</v>
      </c>
      <c r="C151" s="130">
        <f t="shared" si="6"/>
        <v>2.6028615020920755E-3</v>
      </c>
      <c r="E151" s="128">
        <v>41855</v>
      </c>
      <c r="F151" s="76">
        <v>1938.98999</v>
      </c>
      <c r="G151" s="130">
        <f t="shared" si="7"/>
        <v>7.1890324532962232E-3</v>
      </c>
      <c r="J151" s="131" t="s">
        <v>318</v>
      </c>
      <c r="K151" s="131">
        <v>1511</v>
      </c>
      <c r="L151"/>
      <c r="M151"/>
      <c r="N151"/>
      <c r="O151"/>
      <c r="P151"/>
      <c r="Q151"/>
      <c r="R151"/>
      <c r="V151">
        <v>64</v>
      </c>
      <c r="W151">
        <v>1.906487764038213E-3</v>
      </c>
      <c r="X151">
        <v>9.4683860902257215E-4</v>
      </c>
      <c r="Y151"/>
      <c r="Z151"/>
      <c r="AA151"/>
      <c r="AB151"/>
      <c r="AC151"/>
      <c r="AD151"/>
      <c r="AG151">
        <v>103</v>
      </c>
      <c r="AH151">
        <v>2.8291582079834439E-3</v>
      </c>
      <c r="AI151">
        <v>2.5379520583057634E-3</v>
      </c>
      <c r="AJ151"/>
      <c r="AK151"/>
      <c r="AL151"/>
      <c r="AM151"/>
      <c r="AN151"/>
      <c r="AO151"/>
    </row>
    <row r="152" spans="1:41">
      <c r="A152" s="34">
        <v>41856</v>
      </c>
      <c r="B152" s="33">
        <v>77.115555000000001</v>
      </c>
      <c r="C152" s="130">
        <f t="shared" si="6"/>
        <v>-3.3949462542767987E-3</v>
      </c>
      <c r="E152" s="128">
        <v>41856</v>
      </c>
      <c r="F152" s="76">
        <v>1920.209961</v>
      </c>
      <c r="G152" s="130">
        <f t="shared" si="7"/>
        <v>-9.6854698048234964E-3</v>
      </c>
      <c r="J152"/>
      <c r="K152"/>
      <c r="L152"/>
      <c r="M152"/>
      <c r="N152"/>
      <c r="O152"/>
      <c r="P152"/>
      <c r="Q152"/>
      <c r="R152"/>
      <c r="V152">
        <v>65</v>
      </c>
      <c r="W152">
        <v>3.9857813259174744E-4</v>
      </c>
      <c r="X152">
        <v>-1.5250279569956309E-3</v>
      </c>
      <c r="Y152"/>
      <c r="Z152"/>
      <c r="AA152"/>
      <c r="AB152"/>
      <c r="AC152"/>
      <c r="AD152"/>
      <c r="AG152">
        <v>104</v>
      </c>
      <c r="AH152">
        <v>4.1694438225535081E-3</v>
      </c>
      <c r="AI152">
        <v>-2.3257658870351051E-3</v>
      </c>
      <c r="AJ152"/>
      <c r="AK152"/>
      <c r="AL152"/>
      <c r="AM152"/>
      <c r="AN152"/>
      <c r="AO152"/>
    </row>
    <row r="153" spans="1:41" ht="17" thickBot="1">
      <c r="A153" s="34">
        <v>41857</v>
      </c>
      <c r="B153" s="33">
        <v>77.803122999999999</v>
      </c>
      <c r="C153" s="130">
        <f t="shared" si="6"/>
        <v>8.9160740657316002E-3</v>
      </c>
      <c r="E153" s="128">
        <v>41857</v>
      </c>
      <c r="F153" s="76">
        <v>1920.23999</v>
      </c>
      <c r="G153" s="130">
        <f t="shared" si="7"/>
        <v>1.5638394034980837E-5</v>
      </c>
      <c r="J153" t="s">
        <v>319</v>
      </c>
      <c r="K153"/>
      <c r="L153"/>
      <c r="M153"/>
      <c r="N153"/>
      <c r="O153"/>
      <c r="P153"/>
      <c r="Q153"/>
      <c r="R153"/>
      <c r="V153">
        <v>66</v>
      </c>
      <c r="W153">
        <v>1.149821443935067E-3</v>
      </c>
      <c r="X153">
        <v>-1.3687109599324111E-2</v>
      </c>
      <c r="Y153"/>
      <c r="Z153"/>
      <c r="AA153"/>
      <c r="AB153"/>
      <c r="AC153"/>
      <c r="AD153"/>
      <c r="AG153">
        <v>105</v>
      </c>
      <c r="AH153">
        <v>4.1983259351670585E-3</v>
      </c>
      <c r="AI153">
        <v>-3.4704995294201711E-3</v>
      </c>
      <c r="AJ153"/>
      <c r="AK153"/>
      <c r="AL153"/>
      <c r="AM153"/>
      <c r="AN153"/>
      <c r="AO153"/>
    </row>
    <row r="154" spans="1:41">
      <c r="A154" s="34">
        <v>41858</v>
      </c>
      <c r="B154" s="33">
        <v>77.200539000000006</v>
      </c>
      <c r="C154" s="130">
        <f t="shared" si="6"/>
        <v>-7.7449847353812922E-3</v>
      </c>
      <c r="E154" s="128">
        <v>41858</v>
      </c>
      <c r="F154" s="76">
        <v>1909.5699460000001</v>
      </c>
      <c r="G154" s="130">
        <f t="shared" si="7"/>
        <v>-5.5566200347696966E-3</v>
      </c>
      <c r="J154" s="132"/>
      <c r="K154" s="132" t="s">
        <v>324</v>
      </c>
      <c r="L154" s="132" t="s">
        <v>325</v>
      </c>
      <c r="M154" s="132" t="s">
        <v>326</v>
      </c>
      <c r="N154" s="132" t="s">
        <v>327</v>
      </c>
      <c r="O154" s="132" t="s">
        <v>328</v>
      </c>
      <c r="P154"/>
      <c r="Q154"/>
      <c r="R154"/>
      <c r="V154">
        <v>67</v>
      </c>
      <c r="W154">
        <v>-2.832445124982744E-3</v>
      </c>
      <c r="X154">
        <v>-7.9176673980074878E-3</v>
      </c>
      <c r="Y154"/>
      <c r="Z154"/>
      <c r="AA154"/>
      <c r="AB154"/>
      <c r="AC154"/>
      <c r="AD154"/>
      <c r="AG154">
        <v>106</v>
      </c>
      <c r="AH154">
        <v>1.8367533387116724E-3</v>
      </c>
      <c r="AI154">
        <v>-2.215970163388026E-3</v>
      </c>
      <c r="AJ154"/>
      <c r="AK154"/>
      <c r="AL154"/>
      <c r="AM154"/>
      <c r="AN154"/>
      <c r="AO154"/>
    </row>
    <row r="155" spans="1:41">
      <c r="A155" s="34">
        <v>41859</v>
      </c>
      <c r="B155" s="33">
        <v>78.088973999999993</v>
      </c>
      <c r="C155" s="130">
        <f t="shared" si="6"/>
        <v>1.1508145040282516E-2</v>
      </c>
      <c r="E155" s="128">
        <v>41859</v>
      </c>
      <c r="F155" s="76">
        <v>1931.589966</v>
      </c>
      <c r="G155" s="130">
        <f t="shared" si="7"/>
        <v>1.1531402683690923E-2</v>
      </c>
      <c r="J155" t="s">
        <v>320</v>
      </c>
      <c r="K155">
        <v>1</v>
      </c>
      <c r="L155">
        <v>3.4916070518471037E-2</v>
      </c>
      <c r="M155">
        <v>3.4916070518471037E-2</v>
      </c>
      <c r="N155">
        <v>774.91960744741186</v>
      </c>
      <c r="O155">
        <v>5.5339560754951609E-138</v>
      </c>
      <c r="P155"/>
      <c r="Q155"/>
      <c r="R155"/>
      <c r="V155">
        <v>68</v>
      </c>
      <c r="W155">
        <v>1.2112256965532428E-3</v>
      </c>
      <c r="X155">
        <v>2.5393281416987421E-3</v>
      </c>
      <c r="Y155"/>
      <c r="Z155"/>
      <c r="AA155"/>
      <c r="AB155"/>
      <c r="AC155"/>
      <c r="AD155"/>
      <c r="AG155">
        <v>107</v>
      </c>
      <c r="AH155">
        <v>1.4444176994235156E-3</v>
      </c>
      <c r="AI155">
        <v>4.4724603218823026E-4</v>
      </c>
      <c r="AJ155"/>
      <c r="AK155"/>
      <c r="AL155"/>
      <c r="AM155"/>
      <c r="AN155"/>
      <c r="AO155"/>
    </row>
    <row r="156" spans="1:41">
      <c r="A156" s="34">
        <v>41862</v>
      </c>
      <c r="B156" s="33">
        <v>78.150786999999994</v>
      </c>
      <c r="C156" s="130">
        <f t="shared" si="6"/>
        <v>7.9157141954510496E-4</v>
      </c>
      <c r="E156" s="128">
        <v>41862</v>
      </c>
      <c r="F156" s="76">
        <v>1936.920044</v>
      </c>
      <c r="G156" s="130">
        <f t="shared" si="7"/>
        <v>2.759425185375993E-3</v>
      </c>
      <c r="J156" t="s">
        <v>321</v>
      </c>
      <c r="K156">
        <v>1509</v>
      </c>
      <c r="L156">
        <v>6.7992021244537126E-2</v>
      </c>
      <c r="M156">
        <v>4.5057668154100148E-5</v>
      </c>
      <c r="N156"/>
      <c r="O156"/>
      <c r="P156"/>
      <c r="Q156"/>
      <c r="R156"/>
      <c r="V156">
        <v>69</v>
      </c>
      <c r="W156">
        <v>5.3783901116423328E-3</v>
      </c>
      <c r="X156">
        <v>5.539822714666123E-3</v>
      </c>
      <c r="Y156"/>
      <c r="Z156"/>
      <c r="AA156"/>
      <c r="AB156"/>
      <c r="AC156"/>
      <c r="AD156"/>
      <c r="AG156">
        <v>108</v>
      </c>
      <c r="AH156">
        <v>3.211065235053E-3</v>
      </c>
      <c r="AI156">
        <v>3.3142143297402653E-3</v>
      </c>
      <c r="AJ156"/>
      <c r="AK156"/>
      <c r="AL156"/>
      <c r="AM156"/>
      <c r="AN156"/>
      <c r="AO156"/>
    </row>
    <row r="157" spans="1:41" ht="17" thickBot="1">
      <c r="A157" s="34">
        <v>41863</v>
      </c>
      <c r="B157" s="33">
        <v>77.741318000000007</v>
      </c>
      <c r="C157" s="130">
        <f t="shared" si="6"/>
        <v>-5.2394737880245177E-3</v>
      </c>
      <c r="E157" s="128">
        <v>41863</v>
      </c>
      <c r="F157" s="76">
        <v>1933.75</v>
      </c>
      <c r="G157" s="130">
        <f t="shared" si="7"/>
        <v>-1.6366416413624359E-3</v>
      </c>
      <c r="J157" s="131" t="s">
        <v>322</v>
      </c>
      <c r="K157" s="131">
        <v>1510</v>
      </c>
      <c r="L157" s="131">
        <v>0.10290809176300816</v>
      </c>
      <c r="M157" s="131"/>
      <c r="N157" s="131"/>
      <c r="O157" s="131"/>
      <c r="P157"/>
      <c r="Q157"/>
      <c r="R157"/>
      <c r="V157">
        <v>70</v>
      </c>
      <c r="W157">
        <v>-1.3603100490929892E-2</v>
      </c>
      <c r="X157">
        <v>-7.281695240367805E-3</v>
      </c>
      <c r="Y157"/>
      <c r="Z157"/>
      <c r="AA157"/>
      <c r="AB157"/>
      <c r="AC157"/>
      <c r="AD157"/>
      <c r="AG157">
        <v>109</v>
      </c>
      <c r="AH157">
        <v>5.1690503984935831E-6</v>
      </c>
      <c r="AI157">
        <v>4.6225894091846201E-3</v>
      </c>
      <c r="AJ157"/>
      <c r="AK157"/>
      <c r="AL157"/>
      <c r="AM157"/>
      <c r="AN157"/>
      <c r="AO157"/>
    </row>
    <row r="158" spans="1:41" ht="17" thickBot="1">
      <c r="A158" s="34">
        <v>41864</v>
      </c>
      <c r="B158" s="33">
        <v>78.598845999999995</v>
      </c>
      <c r="C158" s="130">
        <f t="shared" si="6"/>
        <v>1.1030530766149189E-2</v>
      </c>
      <c r="E158" s="128">
        <v>41864</v>
      </c>
      <c r="F158" s="76">
        <v>1946.719971</v>
      </c>
      <c r="G158" s="130">
        <f t="shared" si="7"/>
        <v>6.707160180995468E-3</v>
      </c>
      <c r="J158"/>
      <c r="K158"/>
      <c r="L158"/>
      <c r="M158"/>
      <c r="N158"/>
      <c r="O158"/>
      <c r="P158"/>
      <c r="Q158"/>
      <c r="R158"/>
      <c r="V158">
        <v>71</v>
      </c>
      <c r="W158">
        <v>2.1662129976041436E-3</v>
      </c>
      <c r="X158">
        <v>-1.1652986852219325E-2</v>
      </c>
      <c r="Y158"/>
      <c r="Z158"/>
      <c r="AA158"/>
      <c r="AB158"/>
      <c r="AC158"/>
      <c r="AD158"/>
      <c r="AG158">
        <v>110</v>
      </c>
      <c r="AH158">
        <v>4.4536755662647674E-4</v>
      </c>
      <c r="AI158">
        <v>4.934041190277471E-4</v>
      </c>
      <c r="AJ158"/>
      <c r="AK158"/>
      <c r="AL158"/>
      <c r="AM158"/>
      <c r="AN158"/>
      <c r="AO158"/>
    </row>
    <row r="159" spans="1:41">
      <c r="A159" s="34">
        <v>41865</v>
      </c>
      <c r="B159" s="33">
        <v>78.815162999999998</v>
      </c>
      <c r="C159" s="130">
        <f t="shared" si="6"/>
        <v>2.7521650890396489E-3</v>
      </c>
      <c r="E159" s="128">
        <v>41865</v>
      </c>
      <c r="F159" s="76">
        <v>1955.1800539999999</v>
      </c>
      <c r="G159" s="130">
        <f t="shared" si="7"/>
        <v>4.3458140492872877E-3</v>
      </c>
      <c r="J159" s="132"/>
      <c r="K159" s="132" t="s">
        <v>329</v>
      </c>
      <c r="L159" s="132" t="s">
        <v>317</v>
      </c>
      <c r="M159" s="132" t="s">
        <v>330</v>
      </c>
      <c r="N159" s="132" t="s">
        <v>331</v>
      </c>
      <c r="O159" s="132" t="s">
        <v>332</v>
      </c>
      <c r="P159" s="132" t="s">
        <v>333</v>
      </c>
      <c r="Q159" s="132" t="s">
        <v>334</v>
      </c>
      <c r="R159" s="132" t="s">
        <v>335</v>
      </c>
      <c r="V159">
        <v>72</v>
      </c>
      <c r="W159">
        <v>1.8075538871886064E-3</v>
      </c>
      <c r="X159">
        <v>6.4097323702781697E-3</v>
      </c>
      <c r="Y159"/>
      <c r="Z159"/>
      <c r="AA159"/>
      <c r="AB159"/>
      <c r="AC159"/>
      <c r="AD159"/>
      <c r="AG159">
        <v>111</v>
      </c>
      <c r="AH159">
        <v>5.0656589705578136E-3</v>
      </c>
      <c r="AI159">
        <v>-5.3116428657031672E-3</v>
      </c>
      <c r="AJ159"/>
      <c r="AK159"/>
      <c r="AL159"/>
      <c r="AM159"/>
      <c r="AN159"/>
      <c r="AO159"/>
    </row>
    <row r="160" spans="1:41">
      <c r="A160" s="34">
        <v>41866</v>
      </c>
      <c r="B160" s="33">
        <v>78.158507999999998</v>
      </c>
      <c r="C160" s="130">
        <f t="shared" si="6"/>
        <v>-8.3315820840210737E-3</v>
      </c>
      <c r="E160" s="128">
        <v>41866</v>
      </c>
      <c r="F160" s="76">
        <v>1955.0600589999999</v>
      </c>
      <c r="G160" s="130">
        <f t="shared" si="7"/>
        <v>-6.1372864230343249E-5</v>
      </c>
      <c r="J160" t="s">
        <v>323</v>
      </c>
      <c r="K160">
        <v>1.8564450170894004E-4</v>
      </c>
      <c r="L160">
        <v>1.7286598382522674E-4</v>
      </c>
      <c r="M160">
        <v>1.0739215292734099</v>
      </c>
      <c r="N160">
        <v>0.28302954781127321</v>
      </c>
      <c r="O160">
        <v>-1.5343857458434263E-4</v>
      </c>
      <c r="P160">
        <v>5.247275780022227E-4</v>
      </c>
      <c r="Q160">
        <v>-1.5343857458434263E-4</v>
      </c>
      <c r="R160">
        <v>5.247275780022227E-4</v>
      </c>
      <c r="V160">
        <v>73</v>
      </c>
      <c r="W160">
        <v>1.2265502925596016E-2</v>
      </c>
      <c r="X160">
        <v>-5.5081951968282104E-3</v>
      </c>
      <c r="Y160"/>
      <c r="Z160"/>
      <c r="AA160"/>
      <c r="AB160"/>
      <c r="AC160"/>
      <c r="AD160"/>
      <c r="AG160">
        <v>112</v>
      </c>
      <c r="AH160">
        <v>-4.0287810014737061E-3</v>
      </c>
      <c r="AI160">
        <v>4.9174018105970028E-4</v>
      </c>
      <c r="AJ160"/>
      <c r="AK160"/>
      <c r="AL160"/>
      <c r="AM160"/>
      <c r="AN160"/>
      <c r="AO160"/>
    </row>
    <row r="161" spans="1:41" ht="17" thickBot="1">
      <c r="A161" s="34">
        <v>41869</v>
      </c>
      <c r="B161" s="33">
        <v>79.340514999999996</v>
      </c>
      <c r="C161" s="130">
        <f t="shared" si="6"/>
        <v>1.5123203221842447E-2</v>
      </c>
      <c r="E161" s="128">
        <v>41869</v>
      </c>
      <c r="F161" s="76">
        <v>1971.73999</v>
      </c>
      <c r="G161" s="130">
        <f t="shared" si="7"/>
        <v>8.5316719162744272E-3</v>
      </c>
      <c r="J161" s="131" t="s">
        <v>336</v>
      </c>
      <c r="K161" s="131">
        <v>0.47659751874827655</v>
      </c>
      <c r="L161" s="131">
        <v>1.7120776272000694E-2</v>
      </c>
      <c r="M161" s="131">
        <v>27.837377883834847</v>
      </c>
      <c r="N161" s="131">
        <v>5.5339560754844531E-138</v>
      </c>
      <c r="O161" s="131">
        <v>0.44301447737497518</v>
      </c>
      <c r="P161" s="131">
        <v>0.51018056012157786</v>
      </c>
      <c r="Q161" s="131">
        <v>0.44301447737497518</v>
      </c>
      <c r="R161" s="131">
        <v>0.51018056012157786</v>
      </c>
      <c r="V161">
        <v>74</v>
      </c>
      <c r="W161">
        <v>-2.3502325217987074E-3</v>
      </c>
      <c r="X161">
        <v>1.2838723557930223E-2</v>
      </c>
      <c r="Y161"/>
      <c r="Z161"/>
      <c r="AA161"/>
      <c r="AB161"/>
      <c r="AC161"/>
      <c r="AD161"/>
      <c r="AG161">
        <v>113</v>
      </c>
      <c r="AH161">
        <v>-4.1160285531590072E-3</v>
      </c>
      <c r="AI161">
        <v>-2.9728653110341775E-3</v>
      </c>
      <c r="AJ161"/>
      <c r="AK161"/>
      <c r="AL161"/>
      <c r="AM161"/>
      <c r="AN161"/>
      <c r="AO161"/>
    </row>
    <row r="162" spans="1:41">
      <c r="A162" s="34">
        <v>41870</v>
      </c>
      <c r="B162" s="33">
        <v>79.541381999999999</v>
      </c>
      <c r="C162" s="130">
        <f t="shared" si="6"/>
        <v>2.531707791410257E-3</v>
      </c>
      <c r="E162" s="128">
        <v>41870</v>
      </c>
      <c r="F162" s="76">
        <v>1981.599976</v>
      </c>
      <c r="G162" s="130">
        <f t="shared" si="7"/>
        <v>5.0006522411709742E-3</v>
      </c>
      <c r="J162"/>
      <c r="K162"/>
      <c r="L162"/>
      <c r="M162"/>
      <c r="N162"/>
      <c r="O162"/>
      <c r="P162"/>
      <c r="Q162"/>
      <c r="R162"/>
      <c r="V162">
        <v>75</v>
      </c>
      <c r="W162">
        <v>1.4324305061430382E-3</v>
      </c>
      <c r="X162">
        <v>-6.8577592539643658E-5</v>
      </c>
      <c r="Y162"/>
      <c r="Z162"/>
      <c r="AA162"/>
      <c r="AB162"/>
      <c r="AC162"/>
      <c r="AD162"/>
      <c r="AG162">
        <v>114</v>
      </c>
      <c r="AH162">
        <v>2.2522564150947988E-4</v>
      </c>
      <c r="AI162">
        <v>2.9093361435796449E-3</v>
      </c>
      <c r="AJ162"/>
      <c r="AK162"/>
      <c r="AL162"/>
      <c r="AM162"/>
      <c r="AN162"/>
      <c r="AO162"/>
    </row>
    <row r="163" spans="1:41">
      <c r="A163" s="34">
        <v>41871</v>
      </c>
      <c r="B163" s="33">
        <v>79.734511999999995</v>
      </c>
      <c r="C163" s="130">
        <f t="shared" si="6"/>
        <v>2.4280443103188282E-3</v>
      </c>
      <c r="E163" s="128">
        <v>41871</v>
      </c>
      <c r="F163" s="76">
        <v>1986.51001</v>
      </c>
      <c r="G163" s="130">
        <f t="shared" si="7"/>
        <v>2.4778129084918783E-3</v>
      </c>
      <c r="J163"/>
      <c r="K163"/>
      <c r="L163"/>
      <c r="M163"/>
      <c r="N163"/>
      <c r="O163"/>
      <c r="P163"/>
      <c r="Q163"/>
      <c r="R163"/>
      <c r="V163">
        <v>76</v>
      </c>
      <c r="W163">
        <v>6.1920199313137319E-3</v>
      </c>
      <c r="X163">
        <v>-2.416896414353685E-3</v>
      </c>
      <c r="Y163"/>
      <c r="Z163"/>
      <c r="AA163"/>
      <c r="AB163"/>
      <c r="AC163"/>
      <c r="AD163"/>
      <c r="AG163">
        <v>115</v>
      </c>
      <c r="AH163">
        <v>-2.1784218593473044E-4</v>
      </c>
      <c r="AI163">
        <v>1.0545472989171509E-3</v>
      </c>
      <c r="AJ163"/>
      <c r="AK163"/>
      <c r="AL163"/>
      <c r="AM163"/>
      <c r="AN163"/>
      <c r="AO163"/>
    </row>
    <row r="164" spans="1:41">
      <c r="A164" s="34">
        <v>41872</v>
      </c>
      <c r="B164" s="33">
        <v>80.491585000000001</v>
      </c>
      <c r="C164" s="130">
        <f t="shared" si="6"/>
        <v>9.4949223493084843E-3</v>
      </c>
      <c r="E164" s="128">
        <v>41872</v>
      </c>
      <c r="F164" s="76">
        <v>1992.369995</v>
      </c>
      <c r="G164" s="130">
        <f t="shared" si="7"/>
        <v>2.9498894898596817E-3</v>
      </c>
      <c r="J164"/>
      <c r="K164"/>
      <c r="L164"/>
      <c r="M164"/>
      <c r="N164"/>
      <c r="O164"/>
      <c r="P164"/>
      <c r="Q164"/>
      <c r="R164"/>
      <c r="V164">
        <v>77</v>
      </c>
      <c r="W164">
        <v>1.247448824046878E-3</v>
      </c>
      <c r="X164">
        <v>2.8446901043185243E-3</v>
      </c>
      <c r="Y164"/>
      <c r="Z164"/>
      <c r="AA164"/>
      <c r="AB164"/>
      <c r="AC164"/>
      <c r="AD164"/>
      <c r="AG164">
        <v>116</v>
      </c>
      <c r="AH164">
        <v>-2.6564873951290427E-3</v>
      </c>
      <c r="AI164">
        <v>4.8290564881094209E-3</v>
      </c>
      <c r="AJ164"/>
      <c r="AK164"/>
      <c r="AL164"/>
      <c r="AM164"/>
      <c r="AN164"/>
      <c r="AO164"/>
    </row>
    <row r="165" spans="1:41">
      <c r="A165" s="34">
        <v>41873</v>
      </c>
      <c r="B165" s="33">
        <v>80.188263000000006</v>
      </c>
      <c r="C165" s="130">
        <f t="shared" si="6"/>
        <v>-3.7683690785812493E-3</v>
      </c>
      <c r="E165" s="128">
        <v>41873</v>
      </c>
      <c r="F165" s="76">
        <v>1988.400024</v>
      </c>
      <c r="G165" s="130">
        <f t="shared" si="7"/>
        <v>-1.9925872252457739E-3</v>
      </c>
      <c r="J165"/>
      <c r="K165"/>
      <c r="L165"/>
      <c r="M165"/>
      <c r="N165"/>
      <c r="O165"/>
      <c r="P165"/>
      <c r="Q165"/>
      <c r="R165"/>
      <c r="V165">
        <v>78</v>
      </c>
      <c r="W165">
        <v>4.517376009000912E-4</v>
      </c>
      <c r="X165">
        <v>-2.6650513683165586E-3</v>
      </c>
      <c r="Y165"/>
      <c r="Z165"/>
      <c r="AA165"/>
      <c r="AB165"/>
      <c r="AC165"/>
      <c r="AD165"/>
      <c r="AG165">
        <v>117</v>
      </c>
      <c r="AH165">
        <v>5.1268027278569229E-3</v>
      </c>
      <c r="AI165">
        <v>2.5920784595790817E-3</v>
      </c>
      <c r="AJ165"/>
      <c r="AK165"/>
      <c r="AL165"/>
      <c r="AM165"/>
      <c r="AN165"/>
      <c r="AO165"/>
    </row>
    <row r="166" spans="1:41">
      <c r="A166" s="34">
        <v>41876</v>
      </c>
      <c r="B166" s="33">
        <v>80.289390999999995</v>
      </c>
      <c r="C166" s="130">
        <f t="shared" si="6"/>
        <v>1.2611321933733439E-3</v>
      </c>
      <c r="E166" s="128">
        <v>41876</v>
      </c>
      <c r="F166" s="76">
        <v>1997.920044</v>
      </c>
      <c r="G166" s="130">
        <f t="shared" si="7"/>
        <v>4.7877790611010025E-3</v>
      </c>
      <c r="J166"/>
      <c r="K166"/>
      <c r="L166"/>
      <c r="M166"/>
      <c r="N166"/>
      <c r="O166"/>
      <c r="P166"/>
      <c r="Q166"/>
      <c r="R166"/>
      <c r="V166">
        <v>79</v>
      </c>
      <c r="W166">
        <v>-1.2475967192890607E-3</v>
      </c>
      <c r="X166">
        <v>2.9645569111668569E-3</v>
      </c>
      <c r="Y166"/>
      <c r="Z166"/>
      <c r="AA166"/>
      <c r="AB166"/>
      <c r="AC166"/>
      <c r="AD166"/>
      <c r="AG166">
        <v>118</v>
      </c>
      <c r="AH166">
        <v>5.7477657885363544E-3</v>
      </c>
      <c r="AI166">
        <v>-4.4702872115710453E-3</v>
      </c>
      <c r="AJ166"/>
      <c r="AK166"/>
      <c r="AL166"/>
      <c r="AM166"/>
      <c r="AN166"/>
      <c r="AO166"/>
    </row>
    <row r="167" spans="1:41">
      <c r="A167" s="34">
        <v>41877</v>
      </c>
      <c r="B167" s="33">
        <v>80.452713000000003</v>
      </c>
      <c r="C167" s="130">
        <f t="shared" si="6"/>
        <v>2.0341666310560004E-3</v>
      </c>
      <c r="E167" s="128">
        <v>41877</v>
      </c>
      <c r="F167" s="76">
        <v>2000.0200199999999</v>
      </c>
      <c r="G167" s="130">
        <f t="shared" si="7"/>
        <v>1.051081101221471E-3</v>
      </c>
      <c r="J167"/>
      <c r="K167"/>
      <c r="L167"/>
      <c r="M167"/>
      <c r="N167"/>
      <c r="O167"/>
      <c r="P167"/>
      <c r="Q167"/>
      <c r="R167"/>
      <c r="V167">
        <v>80</v>
      </c>
      <c r="W167">
        <v>-7.4058515148115443E-4</v>
      </c>
      <c r="X167">
        <v>-7.3558058617924291E-3</v>
      </c>
      <c r="Y167"/>
      <c r="Z167"/>
      <c r="AA167"/>
      <c r="AB167"/>
      <c r="AC167"/>
      <c r="AD167"/>
      <c r="AG167">
        <v>119</v>
      </c>
      <c r="AH167">
        <v>8.2101226711652972E-3</v>
      </c>
      <c r="AI167">
        <v>-6.4800641686028225E-3</v>
      </c>
      <c r="AJ167"/>
      <c r="AK167"/>
      <c r="AL167"/>
      <c r="AM167"/>
      <c r="AN167"/>
      <c r="AO167"/>
    </row>
    <row r="168" spans="1:41">
      <c r="A168" s="34">
        <v>41878</v>
      </c>
      <c r="B168" s="33">
        <v>80.281600999999995</v>
      </c>
      <c r="C168" s="130">
        <f t="shared" si="6"/>
        <v>-2.1268642612463288E-3</v>
      </c>
      <c r="E168" s="128">
        <v>41878</v>
      </c>
      <c r="F168" s="76">
        <v>2000.119995</v>
      </c>
      <c r="G168" s="130">
        <f t="shared" si="7"/>
        <v>4.9986999630176634E-5</v>
      </c>
      <c r="J168"/>
      <c r="K168"/>
      <c r="L168"/>
      <c r="M168"/>
      <c r="N168"/>
      <c r="O168"/>
      <c r="P168"/>
      <c r="Q168"/>
      <c r="R168"/>
      <c r="V168">
        <v>81</v>
      </c>
      <c r="W168">
        <v>9.0441381904826888E-3</v>
      </c>
      <c r="X168">
        <v>-5.8081019543900474E-3</v>
      </c>
      <c r="Y168"/>
      <c r="Z168"/>
      <c r="AA168"/>
      <c r="AB168"/>
      <c r="AC168"/>
      <c r="AD168"/>
      <c r="AG168">
        <v>120</v>
      </c>
      <c r="AH168">
        <v>-2.5791873730563832E-3</v>
      </c>
      <c r="AI168">
        <v>2.4467231748862106E-3</v>
      </c>
      <c r="AJ168"/>
      <c r="AK168"/>
      <c r="AL168"/>
      <c r="AM168"/>
      <c r="AN168"/>
      <c r="AO168"/>
    </row>
    <row r="169" spans="1:41">
      <c r="A169" s="34">
        <v>41879</v>
      </c>
      <c r="B169" s="33">
        <v>80.071601999999999</v>
      </c>
      <c r="C169" s="130">
        <f t="shared" si="6"/>
        <v>-2.6157799219773442E-3</v>
      </c>
      <c r="E169" s="128">
        <v>41879</v>
      </c>
      <c r="F169" s="76">
        <v>1996.73999</v>
      </c>
      <c r="G169" s="130">
        <f t="shared" si="7"/>
        <v>-1.6899011101581347E-3</v>
      </c>
      <c r="J169"/>
      <c r="K169"/>
      <c r="L169"/>
      <c r="M169"/>
      <c r="N169"/>
      <c r="O169"/>
      <c r="P169"/>
      <c r="Q169"/>
      <c r="R169"/>
      <c r="V169">
        <v>82</v>
      </c>
      <c r="W169">
        <v>-1.5114465520667843E-3</v>
      </c>
      <c r="X169">
        <v>6.2722034367424552E-3</v>
      </c>
      <c r="Y169"/>
      <c r="Z169"/>
      <c r="AA169"/>
      <c r="AB169"/>
      <c r="AC169"/>
      <c r="AD169"/>
      <c r="AG169">
        <v>121</v>
      </c>
      <c r="AH169">
        <v>-6.4197562421798473E-4</v>
      </c>
      <c r="AI169">
        <v>-5.7933350572366305E-3</v>
      </c>
      <c r="AJ169"/>
      <c r="AK169"/>
      <c r="AL169"/>
      <c r="AM169"/>
      <c r="AN169"/>
      <c r="AO169"/>
    </row>
    <row r="170" spans="1:41">
      <c r="A170" s="34">
        <v>41880</v>
      </c>
      <c r="B170" s="33">
        <v>80.678261000000006</v>
      </c>
      <c r="C170" s="130">
        <f t="shared" si="6"/>
        <v>7.5764563821266824E-3</v>
      </c>
      <c r="E170" s="128">
        <v>41880</v>
      </c>
      <c r="F170" s="76">
        <v>2003.369995</v>
      </c>
      <c r="G170" s="130">
        <f t="shared" si="7"/>
        <v>3.3204147927141893E-3</v>
      </c>
      <c r="J170"/>
      <c r="K170"/>
      <c r="L170"/>
      <c r="M170"/>
      <c r="N170"/>
      <c r="O170"/>
      <c r="P170"/>
      <c r="Q170"/>
      <c r="R170"/>
      <c r="V170">
        <v>83</v>
      </c>
      <c r="W170">
        <v>1.6862908047267575E-3</v>
      </c>
      <c r="X170">
        <v>1.3057261101118286E-3</v>
      </c>
      <c r="Y170"/>
      <c r="Z170"/>
      <c r="AA170"/>
      <c r="AB170"/>
      <c r="AC170"/>
      <c r="AD170"/>
      <c r="AG170">
        <v>122</v>
      </c>
      <c r="AH170">
        <v>6.5763900669531181E-3</v>
      </c>
      <c r="AI170">
        <v>-1.678878760196038E-3</v>
      </c>
      <c r="AJ170"/>
      <c r="AK170"/>
      <c r="AL170"/>
      <c r="AM170"/>
      <c r="AN170"/>
      <c r="AO170"/>
    </row>
    <row r="171" spans="1:41">
      <c r="A171" s="34">
        <v>41884</v>
      </c>
      <c r="B171" s="33">
        <v>80.390472000000003</v>
      </c>
      <c r="C171" s="130">
        <f t="shared" si="6"/>
        <v>-3.5671195243041198E-3</v>
      </c>
      <c r="E171" s="128">
        <v>41884</v>
      </c>
      <c r="F171" s="76">
        <v>2002.280029</v>
      </c>
      <c r="G171" s="130">
        <f t="shared" si="7"/>
        <v>-5.4406624972937363E-4</v>
      </c>
      <c r="J171"/>
      <c r="K171"/>
      <c r="L171"/>
      <c r="M171"/>
      <c r="N171"/>
      <c r="O171"/>
      <c r="P171"/>
      <c r="Q171"/>
      <c r="R171"/>
      <c r="V171">
        <v>84</v>
      </c>
      <c r="W171">
        <v>-4.0348394630444206E-3</v>
      </c>
      <c r="X171">
        <v>3.8915782262706586E-3</v>
      </c>
      <c r="Y171"/>
      <c r="Z171"/>
      <c r="AA171"/>
      <c r="AB171"/>
      <c r="AC171"/>
      <c r="AD171"/>
      <c r="AG171">
        <v>123</v>
      </c>
      <c r="AH171">
        <v>-3.6516525924297017E-4</v>
      </c>
      <c r="AI171">
        <v>-8.1371843522070188E-4</v>
      </c>
      <c r="AJ171"/>
      <c r="AK171"/>
      <c r="AL171"/>
      <c r="AM171"/>
      <c r="AN171"/>
      <c r="AO171"/>
    </row>
    <row r="172" spans="1:41">
      <c r="A172" s="34">
        <v>41885</v>
      </c>
      <c r="B172" s="33">
        <v>80.701583999999997</v>
      </c>
      <c r="C172" s="130">
        <f t="shared" si="6"/>
        <v>3.870010863973958E-3</v>
      </c>
      <c r="E172" s="128">
        <v>41885</v>
      </c>
      <c r="F172" s="76">
        <v>2000.719971</v>
      </c>
      <c r="G172" s="130">
        <f t="shared" si="7"/>
        <v>-7.7914076822669363E-4</v>
      </c>
      <c r="J172"/>
      <c r="K172"/>
      <c r="L172"/>
      <c r="M172"/>
      <c r="N172"/>
      <c r="O172"/>
      <c r="P172"/>
      <c r="Q172"/>
      <c r="R172"/>
      <c r="V172">
        <v>85</v>
      </c>
      <c r="W172">
        <v>-6.6648782289516892E-3</v>
      </c>
      <c r="X172">
        <v>5.3164332026287746E-3</v>
      </c>
      <c r="Y172"/>
      <c r="Z172"/>
      <c r="AA172"/>
      <c r="AB172"/>
      <c r="AC172"/>
      <c r="AD172"/>
      <c r="AG172">
        <v>124</v>
      </c>
      <c r="AH172">
        <v>-3.3217044807230859E-3</v>
      </c>
      <c r="AI172">
        <v>5.2325729857532928E-3</v>
      </c>
      <c r="AJ172"/>
      <c r="AK172"/>
      <c r="AL172"/>
      <c r="AM172"/>
      <c r="AN172"/>
      <c r="AO172"/>
    </row>
    <row r="173" spans="1:41">
      <c r="A173" s="34">
        <v>41886</v>
      </c>
      <c r="B173" s="33">
        <v>80.763817000000003</v>
      </c>
      <c r="C173" s="130">
        <f t="shared" si="6"/>
        <v>7.7114967160999217E-4</v>
      </c>
      <c r="E173" s="128">
        <v>41886</v>
      </c>
      <c r="F173" s="76">
        <v>1997.650024</v>
      </c>
      <c r="G173" s="130">
        <f t="shared" si="7"/>
        <v>-1.5344211306420534E-3</v>
      </c>
      <c r="J173"/>
      <c r="K173"/>
      <c r="L173"/>
      <c r="M173"/>
      <c r="N173"/>
      <c r="O173"/>
      <c r="P173"/>
      <c r="Q173"/>
      <c r="R173"/>
      <c r="V173">
        <v>86</v>
      </c>
      <c r="W173">
        <v>4.1698672369942747E-3</v>
      </c>
      <c r="X173">
        <v>-2.2986513934463142E-3</v>
      </c>
      <c r="Y173"/>
      <c r="Z173"/>
      <c r="AA173"/>
      <c r="AB173"/>
      <c r="AC173"/>
      <c r="AD173"/>
      <c r="AG173">
        <v>125</v>
      </c>
      <c r="AH173">
        <v>-1.7754935461398447E-3</v>
      </c>
      <c r="AI173">
        <v>1.4032365829595788E-3</v>
      </c>
      <c r="AJ173"/>
      <c r="AK173"/>
      <c r="AL173"/>
      <c r="AM173"/>
      <c r="AN173"/>
      <c r="AO173"/>
    </row>
    <row r="174" spans="1:41">
      <c r="A174" s="34">
        <v>41887</v>
      </c>
      <c r="B174" s="33">
        <v>81.214928</v>
      </c>
      <c r="C174" s="130">
        <f t="shared" si="6"/>
        <v>5.5855581961907191E-3</v>
      </c>
      <c r="E174" s="128">
        <v>41887</v>
      </c>
      <c r="F174" s="76">
        <v>2007.709961</v>
      </c>
      <c r="G174" s="130">
        <f t="shared" si="7"/>
        <v>5.0358856051554253E-3</v>
      </c>
      <c r="J174"/>
      <c r="K174"/>
      <c r="L174"/>
      <c r="M174"/>
      <c r="N174"/>
      <c r="O174"/>
      <c r="P174"/>
      <c r="Q174"/>
      <c r="R174"/>
      <c r="V174">
        <v>87</v>
      </c>
      <c r="W174">
        <v>-2.5566008575554455E-3</v>
      </c>
      <c r="X174">
        <v>-6.4317910510087953E-3</v>
      </c>
      <c r="Y174"/>
      <c r="Z174"/>
      <c r="AA174"/>
      <c r="AB174"/>
      <c r="AC174"/>
      <c r="AD174"/>
      <c r="AG174">
        <v>126</v>
      </c>
      <c r="AH174">
        <v>7.0085739852038011E-3</v>
      </c>
      <c r="AI174">
        <v>-3.3080345136062266E-4</v>
      </c>
      <c r="AJ174"/>
      <c r="AK174"/>
      <c r="AL174"/>
      <c r="AM174"/>
      <c r="AN174"/>
      <c r="AO174"/>
    </row>
    <row r="175" spans="1:41">
      <c r="A175" s="34">
        <v>41890</v>
      </c>
      <c r="B175" s="33">
        <v>80.927170000000004</v>
      </c>
      <c r="C175" s="130">
        <f t="shared" si="6"/>
        <v>-3.5431663499104083E-3</v>
      </c>
      <c r="E175" s="128">
        <v>41890</v>
      </c>
      <c r="F175" s="76">
        <v>2001.540039</v>
      </c>
      <c r="G175" s="130">
        <f t="shared" si="7"/>
        <v>-3.0731142046667576E-3</v>
      </c>
      <c r="J175"/>
      <c r="K175"/>
      <c r="L175"/>
      <c r="M175"/>
      <c r="N175"/>
      <c r="O175"/>
      <c r="P175"/>
      <c r="Q175"/>
      <c r="R175"/>
      <c r="V175">
        <v>88</v>
      </c>
      <c r="W175">
        <v>8.2128671452434982E-3</v>
      </c>
      <c r="X175">
        <v>-2.5963988508109197E-3</v>
      </c>
      <c r="Y175"/>
      <c r="Z175"/>
      <c r="AA175"/>
      <c r="AB175"/>
      <c r="AC175"/>
      <c r="AD175"/>
      <c r="AG175">
        <v>127</v>
      </c>
      <c r="AH175">
        <v>1.718436259421635E-4</v>
      </c>
      <c r="AI175">
        <v>4.8696945839076325E-4</v>
      </c>
      <c r="AJ175"/>
      <c r="AK175"/>
      <c r="AL175"/>
      <c r="AM175"/>
      <c r="AN175"/>
      <c r="AO175"/>
    </row>
    <row r="176" spans="1:41">
      <c r="A176" s="34">
        <v>41891</v>
      </c>
      <c r="B176" s="33">
        <v>80.732712000000006</v>
      </c>
      <c r="C176" s="130">
        <f t="shared" si="6"/>
        <v>-2.4028765617282472E-3</v>
      </c>
      <c r="E176" s="128">
        <v>41891</v>
      </c>
      <c r="F176" s="76">
        <v>1988.4399410000001</v>
      </c>
      <c r="G176" s="130">
        <f t="shared" si="7"/>
        <v>-6.5450092152765016E-3</v>
      </c>
      <c r="J176"/>
      <c r="K176"/>
      <c r="L176"/>
      <c r="M176"/>
      <c r="N176"/>
      <c r="O176"/>
      <c r="P176"/>
      <c r="Q176"/>
      <c r="R176"/>
      <c r="V176">
        <v>89</v>
      </c>
      <c r="W176">
        <v>-2.0816061145013014E-3</v>
      </c>
      <c r="X176">
        <v>7.0798119845282437E-4</v>
      </c>
      <c r="Y176"/>
      <c r="Z176"/>
      <c r="AA176"/>
      <c r="AB176"/>
      <c r="AC176"/>
      <c r="AD176"/>
      <c r="AG176">
        <v>128</v>
      </c>
      <c r="AH176">
        <v>-2.1347937186068891E-3</v>
      </c>
      <c r="AI176">
        <v>7.6143016884429142E-3</v>
      </c>
      <c r="AJ176"/>
      <c r="AK176"/>
      <c r="AL176"/>
      <c r="AM176"/>
      <c r="AN176"/>
      <c r="AO176"/>
    </row>
    <row r="177" spans="1:41">
      <c r="A177" s="34">
        <v>41892</v>
      </c>
      <c r="B177" s="33">
        <v>81.658241000000004</v>
      </c>
      <c r="C177" s="130">
        <f t="shared" si="6"/>
        <v>1.1464113827861961E-2</v>
      </c>
      <c r="E177" s="128">
        <v>41892</v>
      </c>
      <c r="F177" s="76">
        <v>1995.6899410000001</v>
      </c>
      <c r="G177" s="130">
        <f t="shared" si="7"/>
        <v>3.6460744176934632E-3</v>
      </c>
      <c r="J177"/>
      <c r="K177"/>
      <c r="L177"/>
      <c r="M177"/>
      <c r="N177"/>
      <c r="O177"/>
      <c r="P177"/>
      <c r="Q177"/>
      <c r="R177"/>
      <c r="V177">
        <v>90</v>
      </c>
      <c r="W177">
        <v>2.5414683613646629E-3</v>
      </c>
      <c r="X177">
        <v>-1.0219922427257494E-3</v>
      </c>
      <c r="Y177"/>
      <c r="Z177"/>
      <c r="AA177"/>
      <c r="AB177"/>
      <c r="AC177"/>
      <c r="AD177"/>
      <c r="AG177">
        <v>129</v>
      </c>
      <c r="AH177">
        <v>5.8803146301591681E-3</v>
      </c>
      <c r="AI177">
        <v>-9.8038364850063803E-3</v>
      </c>
      <c r="AJ177"/>
      <c r="AK177"/>
      <c r="AL177"/>
      <c r="AM177"/>
      <c r="AN177"/>
      <c r="AO177"/>
    </row>
    <row r="178" spans="1:41">
      <c r="A178" s="34">
        <v>41893</v>
      </c>
      <c r="B178" s="33">
        <v>81.316032000000007</v>
      </c>
      <c r="C178" s="130">
        <f t="shared" si="6"/>
        <v>-4.1907466510330152E-3</v>
      </c>
      <c r="E178" s="128">
        <v>41893</v>
      </c>
      <c r="F178" s="76">
        <v>1997.4499510000001</v>
      </c>
      <c r="G178" s="130">
        <f t="shared" si="7"/>
        <v>8.8190553243860123E-4</v>
      </c>
      <c r="J178"/>
      <c r="K178"/>
      <c r="L178"/>
      <c r="M178"/>
      <c r="N178"/>
      <c r="O178"/>
      <c r="P178"/>
      <c r="Q178"/>
      <c r="R178"/>
      <c r="V178">
        <v>91</v>
      </c>
      <c r="W178">
        <v>-1.9690337339258743E-3</v>
      </c>
      <c r="X178">
        <v>1.1641771369383644E-2</v>
      </c>
      <c r="Y178"/>
      <c r="Z178"/>
      <c r="AA178"/>
      <c r="AB178"/>
      <c r="AC178"/>
      <c r="AD178"/>
      <c r="AG178">
        <v>130</v>
      </c>
      <c r="AH178">
        <v>-3.7742506986132556E-3</v>
      </c>
      <c r="AI178">
        <v>-3.274551076639578E-3</v>
      </c>
      <c r="AJ178"/>
      <c r="AK178"/>
      <c r="AL178"/>
      <c r="AM178"/>
      <c r="AN178"/>
      <c r="AO178"/>
    </row>
    <row r="179" spans="1:41">
      <c r="A179" s="34">
        <v>41894</v>
      </c>
      <c r="B179" s="33">
        <v>81.339377999999996</v>
      </c>
      <c r="C179" s="130">
        <f t="shared" si="6"/>
        <v>2.8710205633237769E-4</v>
      </c>
      <c r="E179" s="128">
        <v>41894</v>
      </c>
      <c r="F179" s="76">
        <v>1985.540039</v>
      </c>
      <c r="G179" s="130">
        <f t="shared" si="7"/>
        <v>-5.962558408052987E-3</v>
      </c>
      <c r="J179"/>
      <c r="K179"/>
      <c r="L179"/>
      <c r="M179"/>
      <c r="N179"/>
      <c r="O179"/>
      <c r="P179"/>
      <c r="Q179"/>
      <c r="R179"/>
      <c r="V179">
        <v>92</v>
      </c>
      <c r="W179">
        <v>3.0494527204574648E-3</v>
      </c>
      <c r="X179">
        <v>-2.6276948896094762E-3</v>
      </c>
      <c r="Y179"/>
      <c r="Z179"/>
      <c r="AA179"/>
      <c r="AB179"/>
      <c r="AC179"/>
      <c r="AD179"/>
      <c r="AG179">
        <v>131</v>
      </c>
      <c r="AH179">
        <v>1.9438190516163035E-3</v>
      </c>
      <c r="AI179">
        <v>2.700448778728535E-3</v>
      </c>
      <c r="AJ179"/>
      <c r="AK179"/>
      <c r="AL179"/>
      <c r="AM179"/>
      <c r="AN179"/>
      <c r="AO179"/>
    </row>
    <row r="180" spans="1:41">
      <c r="A180" s="34">
        <v>41897</v>
      </c>
      <c r="B180" s="33">
        <v>81.448273</v>
      </c>
      <c r="C180" s="130">
        <f t="shared" si="6"/>
        <v>1.3387734536155903E-3</v>
      </c>
      <c r="E180" s="128">
        <v>41897</v>
      </c>
      <c r="F180" s="76">
        <v>1984.130005</v>
      </c>
      <c r="G180" s="130">
        <f t="shared" si="7"/>
        <v>-7.1015138063403017E-4</v>
      </c>
      <c r="J180"/>
      <c r="K180"/>
      <c r="L180"/>
      <c r="M180"/>
      <c r="N180"/>
      <c r="O180"/>
      <c r="P180"/>
      <c r="Q180"/>
      <c r="R180"/>
      <c r="V180">
        <v>93</v>
      </c>
      <c r="W180">
        <v>-6.1805241519278294E-4</v>
      </c>
      <c r="X180">
        <v>-4.082952739277319E-3</v>
      </c>
      <c r="Y180"/>
      <c r="Z180"/>
      <c r="AA180"/>
      <c r="AB180"/>
      <c r="AC180"/>
      <c r="AD180"/>
      <c r="AG180">
        <v>132</v>
      </c>
      <c r="AH180">
        <v>-1.0598833123453577E-3</v>
      </c>
      <c r="AI180">
        <v>-3.0711883875817855E-3</v>
      </c>
      <c r="AJ180"/>
      <c r="AK180"/>
      <c r="AL180"/>
      <c r="AM180"/>
      <c r="AN180"/>
      <c r="AO180"/>
    </row>
    <row r="181" spans="1:41">
      <c r="A181" s="34">
        <v>41898</v>
      </c>
      <c r="B181" s="33">
        <v>82.350470999999999</v>
      </c>
      <c r="C181" s="130">
        <f t="shared" si="6"/>
        <v>1.1076944504397269E-2</v>
      </c>
      <c r="E181" s="128">
        <v>41898</v>
      </c>
      <c r="F181" s="76">
        <v>1998.9799800000001</v>
      </c>
      <c r="G181" s="130">
        <f t="shared" si="7"/>
        <v>7.4843760048878888E-3</v>
      </c>
      <c r="J181"/>
      <c r="K181"/>
      <c r="L181"/>
      <c r="M181"/>
      <c r="N181"/>
      <c r="O181"/>
      <c r="P181"/>
      <c r="Q181"/>
      <c r="R181"/>
      <c r="V181">
        <v>94</v>
      </c>
      <c r="W181">
        <v>-7.8796087566123491E-4</v>
      </c>
      <c r="X181">
        <v>-8.5738457826961389E-3</v>
      </c>
      <c r="Y181"/>
      <c r="Z181"/>
      <c r="AA181"/>
      <c r="AB181"/>
      <c r="AC181"/>
      <c r="AD181"/>
      <c r="AG181">
        <v>133</v>
      </c>
      <c r="AH181">
        <v>-3.5313667628637507E-3</v>
      </c>
      <c r="AI181">
        <v>5.0022892136294388E-3</v>
      </c>
      <c r="AJ181"/>
      <c r="AK181"/>
      <c r="AL181"/>
      <c r="AM181"/>
      <c r="AN181"/>
      <c r="AO181"/>
    </row>
    <row r="182" spans="1:41">
      <c r="A182" s="34">
        <v>41899</v>
      </c>
      <c r="B182" s="33">
        <v>82.591590999999994</v>
      </c>
      <c r="C182" s="130">
        <f t="shared" si="6"/>
        <v>2.927973538851953E-3</v>
      </c>
      <c r="E182" s="128">
        <v>41899</v>
      </c>
      <c r="F182" s="76">
        <v>2001.5699460000001</v>
      </c>
      <c r="G182" s="130">
        <f t="shared" si="7"/>
        <v>1.2956437912899977E-3</v>
      </c>
      <c r="J182"/>
      <c r="K182"/>
      <c r="L182"/>
      <c r="M182"/>
      <c r="N182"/>
      <c r="O182"/>
      <c r="P182"/>
      <c r="Q182"/>
      <c r="R182"/>
      <c r="V182">
        <v>95</v>
      </c>
      <c r="W182">
        <v>-3.9490053666059769E-4</v>
      </c>
      <c r="X182">
        <v>4.1418653333718455E-3</v>
      </c>
      <c r="Y182"/>
      <c r="Z182"/>
      <c r="AA182"/>
      <c r="AB182"/>
      <c r="AC182"/>
      <c r="AD182"/>
      <c r="AG182">
        <v>134</v>
      </c>
      <c r="AH182">
        <v>1.7379982838936184E-3</v>
      </c>
      <c r="AI182">
        <v>3.105555064425261E-3</v>
      </c>
      <c r="AJ182"/>
      <c r="AK182"/>
      <c r="AL182"/>
      <c r="AM182"/>
      <c r="AN182"/>
      <c r="AO182"/>
    </row>
    <row r="183" spans="1:41">
      <c r="A183" s="34">
        <v>41900</v>
      </c>
      <c r="B183" s="33">
        <v>83.493797000000001</v>
      </c>
      <c r="C183" s="130">
        <f t="shared" si="6"/>
        <v>1.0923702874303593E-2</v>
      </c>
      <c r="E183" s="128">
        <v>41900</v>
      </c>
      <c r="F183" s="76">
        <v>2011.3599850000001</v>
      </c>
      <c r="G183" s="130">
        <f t="shared" si="7"/>
        <v>4.8911800557181117E-3</v>
      </c>
      <c r="J183"/>
      <c r="K183"/>
      <c r="L183"/>
      <c r="M183"/>
      <c r="N183"/>
      <c r="O183"/>
      <c r="P183"/>
      <c r="Q183"/>
      <c r="R183"/>
      <c r="V183">
        <v>96</v>
      </c>
      <c r="W183">
        <v>5.6400666877843208E-4</v>
      </c>
      <c r="X183">
        <v>3.2807799807437828E-3</v>
      </c>
      <c r="Y183"/>
      <c r="Z183"/>
      <c r="AA183"/>
      <c r="AB183"/>
      <c r="AC183"/>
      <c r="AD183"/>
      <c r="AG183">
        <v>135</v>
      </c>
      <c r="AH183">
        <v>-1.1089041823303187E-2</v>
      </c>
      <c r="AI183">
        <v>9.1569458006587785E-3</v>
      </c>
      <c r="AJ183"/>
      <c r="AK183"/>
      <c r="AL183"/>
      <c r="AM183"/>
      <c r="AN183"/>
      <c r="AO183"/>
    </row>
    <row r="184" spans="1:41">
      <c r="A184" s="34">
        <v>41901</v>
      </c>
      <c r="B184" s="33">
        <v>83.991569999999996</v>
      </c>
      <c r="C184" s="130">
        <f t="shared" si="6"/>
        <v>5.9617961799005876E-3</v>
      </c>
      <c r="E184" s="128">
        <v>41901</v>
      </c>
      <c r="F184" s="76">
        <v>2010.400024</v>
      </c>
      <c r="G184" s="130">
        <f t="shared" si="7"/>
        <v>-4.77269612182337E-4</v>
      </c>
      <c r="J184"/>
      <c r="K184"/>
      <c r="L184"/>
      <c r="M184"/>
      <c r="N184"/>
      <c r="O184"/>
      <c r="P184"/>
      <c r="Q184"/>
      <c r="R184"/>
      <c r="V184">
        <v>97</v>
      </c>
      <c r="W184">
        <v>-1.9750892926140304E-3</v>
      </c>
      <c r="X184">
        <v>-4.5233088050420454E-3</v>
      </c>
      <c r="Y184"/>
      <c r="Z184"/>
      <c r="AA184"/>
      <c r="AB184"/>
      <c r="AC184"/>
      <c r="AD184"/>
      <c r="AG184">
        <v>136</v>
      </c>
      <c r="AH184">
        <v>-5.6019793236885326E-3</v>
      </c>
      <c r="AI184">
        <v>9.8030642574883971E-3</v>
      </c>
      <c r="AJ184"/>
      <c r="AK184"/>
      <c r="AL184"/>
      <c r="AM184"/>
      <c r="AN184"/>
      <c r="AO184"/>
    </row>
    <row r="185" spans="1:41">
      <c r="A185" s="34">
        <v>41904</v>
      </c>
      <c r="B185" s="33">
        <v>83.906020999999996</v>
      </c>
      <c r="C185" s="130">
        <f t="shared" si="6"/>
        <v>-1.0185426942251506E-3</v>
      </c>
      <c r="E185" s="128">
        <v>41904</v>
      </c>
      <c r="F185" s="76">
        <v>1994.290039</v>
      </c>
      <c r="G185" s="130">
        <f t="shared" si="7"/>
        <v>-8.0133231235974406E-3</v>
      </c>
      <c r="J185"/>
      <c r="K185"/>
      <c r="L185"/>
      <c r="M185"/>
      <c r="N185"/>
      <c r="O185"/>
      <c r="P185"/>
      <c r="Q185"/>
      <c r="R185"/>
      <c r="V185">
        <v>98</v>
      </c>
      <c r="W185">
        <v>5.2659273303435972E-3</v>
      </c>
      <c r="X185">
        <v>2.8501714918176902E-3</v>
      </c>
      <c r="Y185"/>
      <c r="Z185"/>
      <c r="AA185"/>
      <c r="AB185"/>
      <c r="AC185"/>
      <c r="AD185"/>
      <c r="AG185">
        <v>137</v>
      </c>
      <c r="AH185">
        <v>-1.0050005518908557E-2</v>
      </c>
      <c r="AI185">
        <v>-1.7840208536331545E-3</v>
      </c>
      <c r="AJ185"/>
      <c r="AK185"/>
      <c r="AL185"/>
      <c r="AM185"/>
      <c r="AN185"/>
      <c r="AO185"/>
    </row>
    <row r="186" spans="1:41">
      <c r="A186" s="34">
        <v>41905</v>
      </c>
      <c r="B186" s="33">
        <v>83.579329999999999</v>
      </c>
      <c r="C186" s="130">
        <f t="shared" si="6"/>
        <v>-3.8935346487232038E-3</v>
      </c>
      <c r="E186" s="128">
        <v>41905</v>
      </c>
      <c r="F186" s="76">
        <v>1982.7700199999999</v>
      </c>
      <c r="G186" s="130">
        <f t="shared" si="7"/>
        <v>-5.7765012985656538E-3</v>
      </c>
      <c r="J186"/>
      <c r="K186"/>
      <c r="L186"/>
      <c r="M186"/>
      <c r="N186"/>
      <c r="O186"/>
      <c r="P186"/>
      <c r="Q186"/>
      <c r="R186"/>
      <c r="V186">
        <v>99</v>
      </c>
      <c r="W186">
        <v>3.1644967815728474E-3</v>
      </c>
      <c r="X186">
        <v>-8.0226687447637439E-4</v>
      </c>
      <c r="Y186"/>
      <c r="Z186"/>
      <c r="AA186"/>
      <c r="AB186"/>
      <c r="AC186"/>
      <c r="AD186"/>
      <c r="AG186">
        <v>138</v>
      </c>
      <c r="AH186">
        <v>8.3139151317486327E-3</v>
      </c>
      <c r="AI186">
        <v>1.9510206491660451E-3</v>
      </c>
      <c r="AJ186"/>
      <c r="AK186"/>
      <c r="AL186"/>
      <c r="AM186"/>
      <c r="AN186"/>
      <c r="AO186"/>
    </row>
    <row r="187" spans="1:41">
      <c r="A187" s="34">
        <v>41906</v>
      </c>
      <c r="B187" s="33">
        <v>84.497107999999997</v>
      </c>
      <c r="C187" s="130">
        <f t="shared" si="6"/>
        <v>1.0980920761149897E-2</v>
      </c>
      <c r="E187" s="128">
        <v>41906</v>
      </c>
      <c r="F187" s="76">
        <v>1998.3000489999999</v>
      </c>
      <c r="G187" s="130">
        <f t="shared" si="7"/>
        <v>7.8324913345220008E-3</v>
      </c>
      <c r="J187"/>
      <c r="K187"/>
      <c r="L187"/>
      <c r="M187"/>
      <c r="N187"/>
      <c r="O187"/>
      <c r="P187"/>
      <c r="Q187"/>
      <c r="R187"/>
      <c r="V187">
        <v>100</v>
      </c>
      <c r="W187">
        <v>3.3769145760624434E-4</v>
      </c>
      <c r="X187">
        <v>3.9107003661201147E-3</v>
      </c>
      <c r="Y187"/>
      <c r="Z187"/>
      <c r="AA187"/>
      <c r="AB187"/>
      <c r="AC187"/>
      <c r="AD187"/>
      <c r="AG187">
        <v>139</v>
      </c>
      <c r="AH187">
        <v>-2.7305200818346616E-3</v>
      </c>
      <c r="AI187">
        <v>4.1026951956794205E-4</v>
      </c>
      <c r="AJ187"/>
      <c r="AK187"/>
      <c r="AL187"/>
      <c r="AM187"/>
      <c r="AN187"/>
      <c r="AO187"/>
    </row>
    <row r="188" spans="1:41">
      <c r="A188" s="34">
        <v>41907</v>
      </c>
      <c r="B188" s="33">
        <v>83.299362000000002</v>
      </c>
      <c r="C188" s="130">
        <f t="shared" si="6"/>
        <v>-1.4174994012812784E-2</v>
      </c>
      <c r="E188" s="128">
        <v>41907</v>
      </c>
      <c r="F188" s="76">
        <v>1965.98999</v>
      </c>
      <c r="G188" s="130">
        <f t="shared" si="7"/>
        <v>-1.616877256054149E-2</v>
      </c>
      <c r="J188"/>
      <c r="K188"/>
      <c r="L188"/>
      <c r="M188"/>
      <c r="N188"/>
      <c r="O188"/>
      <c r="P188"/>
      <c r="Q188"/>
      <c r="R188"/>
      <c r="V188">
        <v>101</v>
      </c>
      <c r="W188">
        <v>-7.3048624706039159E-4</v>
      </c>
      <c r="X188">
        <v>6.7182921887469797E-3</v>
      </c>
      <c r="Y188"/>
      <c r="Z188"/>
      <c r="AA188"/>
      <c r="AB188"/>
      <c r="AC188"/>
      <c r="AD188"/>
      <c r="AG188">
        <v>140</v>
      </c>
      <c r="AH188">
        <v>6.9528668402947594E-3</v>
      </c>
      <c r="AI188">
        <v>-1.9367169160844052E-3</v>
      </c>
      <c r="AJ188"/>
      <c r="AK188"/>
      <c r="AL188"/>
      <c r="AM188"/>
      <c r="AN188"/>
      <c r="AO188"/>
    </row>
    <row r="189" spans="1:41">
      <c r="A189" s="34">
        <v>41908</v>
      </c>
      <c r="B189" s="33">
        <v>83.299362000000002</v>
      </c>
      <c r="C189" s="130">
        <f t="shared" si="6"/>
        <v>0</v>
      </c>
      <c r="E189" s="128">
        <v>41908</v>
      </c>
      <c r="F189" s="76">
        <v>1982.849976</v>
      </c>
      <c r="G189" s="130">
        <f t="shared" si="7"/>
        <v>8.5758249460873067E-3</v>
      </c>
      <c r="J189"/>
      <c r="K189"/>
      <c r="L189"/>
      <c r="M189"/>
      <c r="N189"/>
      <c r="O189"/>
      <c r="P189"/>
      <c r="Q189"/>
      <c r="R189"/>
      <c r="V189">
        <v>102</v>
      </c>
      <c r="W189">
        <v>-2.6471380759412887E-3</v>
      </c>
      <c r="X189">
        <v>1.5330663036708667E-3</v>
      </c>
      <c r="Y189"/>
      <c r="Z189"/>
      <c r="AA189"/>
      <c r="AB189"/>
      <c r="AC189"/>
      <c r="AD189"/>
      <c r="AG189">
        <v>141</v>
      </c>
      <c r="AH189">
        <v>-1.3262157220691744E-3</v>
      </c>
      <c r="AI189">
        <v>3.0806539958140849E-3</v>
      </c>
      <c r="AJ189"/>
      <c r="AK189"/>
      <c r="AL189"/>
      <c r="AM189"/>
      <c r="AN189"/>
      <c r="AO189"/>
    </row>
    <row r="190" spans="1:41">
      <c r="A190" s="34">
        <v>41911</v>
      </c>
      <c r="B190" s="33">
        <v>82.863776999999999</v>
      </c>
      <c r="C190" s="130">
        <f t="shared" si="6"/>
        <v>-5.2291516950634413E-3</v>
      </c>
      <c r="E190" s="128">
        <v>41911</v>
      </c>
      <c r="F190" s="76">
        <v>1977.8000489999999</v>
      </c>
      <c r="G190" s="130">
        <f t="shared" si="7"/>
        <v>-2.5468023608055486E-3</v>
      </c>
      <c r="J190"/>
      <c r="K190"/>
      <c r="L190"/>
      <c r="M190"/>
      <c r="N190"/>
      <c r="O190"/>
      <c r="P190"/>
      <c r="Q190"/>
      <c r="R190"/>
      <c r="V190">
        <v>103</v>
      </c>
      <c r="W190">
        <v>2.8291582079834439E-3</v>
      </c>
      <c r="X190">
        <v>2.5379520583057634E-3</v>
      </c>
      <c r="Y190"/>
      <c r="Z190"/>
      <c r="AA190"/>
      <c r="AB190"/>
      <c r="AC190"/>
      <c r="AD190"/>
      <c r="AG190">
        <v>142</v>
      </c>
      <c r="AH190">
        <v>2.8091836017215952E-4</v>
      </c>
      <c r="AI190">
        <v>2.0723720780110047E-4</v>
      </c>
      <c r="AJ190"/>
      <c r="AK190"/>
      <c r="AL190"/>
      <c r="AM190"/>
      <c r="AN190"/>
      <c r="AO190"/>
    </row>
    <row r="191" spans="1:41">
      <c r="A191" s="34">
        <v>41912</v>
      </c>
      <c r="B191" s="33">
        <v>82.902679000000006</v>
      </c>
      <c r="C191" s="130">
        <f t="shared" si="6"/>
        <v>4.6946930743945353E-4</v>
      </c>
      <c r="E191" s="128">
        <v>41912</v>
      </c>
      <c r="F191" s="76">
        <v>1972.290039</v>
      </c>
      <c r="G191" s="130">
        <f t="shared" si="7"/>
        <v>-2.7859287407672453E-3</v>
      </c>
      <c r="J191"/>
      <c r="K191"/>
      <c r="L191"/>
      <c r="M191"/>
      <c r="N191"/>
      <c r="O191"/>
      <c r="P191"/>
      <c r="Q191"/>
      <c r="R191"/>
      <c r="V191">
        <v>104</v>
      </c>
      <c r="W191">
        <v>4.1694438225535081E-3</v>
      </c>
      <c r="X191">
        <v>-2.3257658870351051E-3</v>
      </c>
      <c r="Y191"/>
      <c r="Z191"/>
      <c r="AA191"/>
      <c r="AB191"/>
      <c r="AC191"/>
      <c r="AD191"/>
      <c r="AG191">
        <v>143</v>
      </c>
      <c r="AH191">
        <v>-2.7485224727900111E-4</v>
      </c>
      <c r="AI191">
        <v>-4.5742981953728733E-3</v>
      </c>
      <c r="AJ191"/>
      <c r="AK191"/>
      <c r="AL191"/>
      <c r="AM191"/>
      <c r="AN191"/>
      <c r="AO191"/>
    </row>
    <row r="192" spans="1:41">
      <c r="A192" s="34">
        <v>41913</v>
      </c>
      <c r="B192" s="33">
        <v>81.121596999999994</v>
      </c>
      <c r="C192" s="130">
        <f t="shared" si="6"/>
        <v>-2.148401018500273E-2</v>
      </c>
      <c r="E192" s="128">
        <v>41913</v>
      </c>
      <c r="F192" s="76">
        <v>1946.160034</v>
      </c>
      <c r="G192" s="130">
        <f t="shared" si="7"/>
        <v>-1.3248561055071061E-2</v>
      </c>
      <c r="J192"/>
      <c r="K192"/>
      <c r="L192"/>
      <c r="M192"/>
      <c r="N192"/>
      <c r="O192"/>
      <c r="P192"/>
      <c r="Q192"/>
      <c r="R192"/>
      <c r="V192">
        <v>105</v>
      </c>
      <c r="W192">
        <v>4.1983259351670585E-3</v>
      </c>
      <c r="X192">
        <v>-3.4704995294201711E-3</v>
      </c>
      <c r="Y192"/>
      <c r="Z192"/>
      <c r="AA192"/>
      <c r="AB192"/>
      <c r="AC192"/>
      <c r="AD192"/>
      <c r="AG192">
        <v>144</v>
      </c>
      <c r="AH192">
        <v>2.2522564150947988E-4</v>
      </c>
      <c r="AI192">
        <v>6.2929079012398329E-5</v>
      </c>
      <c r="AJ192"/>
      <c r="AK192"/>
      <c r="AL192"/>
      <c r="AM192"/>
      <c r="AN192"/>
      <c r="AO192"/>
    </row>
    <row r="193" spans="1:41">
      <c r="A193" s="34">
        <v>41914</v>
      </c>
      <c r="B193" s="33">
        <v>80.771584000000004</v>
      </c>
      <c r="C193" s="130">
        <f t="shared" si="6"/>
        <v>-4.3146709747342617E-3</v>
      </c>
      <c r="E193" s="128">
        <v>41914</v>
      </c>
      <c r="F193" s="76">
        <v>1946.170044</v>
      </c>
      <c r="G193" s="130">
        <f t="shared" si="7"/>
        <v>5.1434619070826407E-6</v>
      </c>
      <c r="J193"/>
      <c r="K193"/>
      <c r="L193"/>
      <c r="M193"/>
      <c r="N193"/>
      <c r="O193"/>
      <c r="P193"/>
      <c r="Q193"/>
      <c r="R193"/>
      <c r="V193">
        <v>106</v>
      </c>
      <c r="W193">
        <v>1.8367533387116724E-3</v>
      </c>
      <c r="X193">
        <v>-2.215970163388026E-3</v>
      </c>
      <c r="Y193"/>
      <c r="Z193"/>
      <c r="AA193"/>
      <c r="AB193"/>
      <c r="AC193"/>
      <c r="AD193"/>
      <c r="AG193">
        <v>145</v>
      </c>
      <c r="AH193">
        <v>-6.0871075456966754E-4</v>
      </c>
      <c r="AI193">
        <v>-3.9190761817008979E-3</v>
      </c>
      <c r="AJ193"/>
      <c r="AK193"/>
      <c r="AL193"/>
      <c r="AM193"/>
      <c r="AN193"/>
      <c r="AO193"/>
    </row>
    <row r="194" spans="1:41">
      <c r="A194" s="34">
        <v>41915</v>
      </c>
      <c r="B194" s="33">
        <v>81.767150999999998</v>
      </c>
      <c r="C194" s="130">
        <f t="shared" si="6"/>
        <v>1.2325708506595513E-2</v>
      </c>
      <c r="E194" s="128">
        <v>41915</v>
      </c>
      <c r="F194" s="76">
        <v>1967.900024</v>
      </c>
      <c r="G194" s="130">
        <f t="shared" si="7"/>
        <v>1.1165509440962328E-2</v>
      </c>
      <c r="J194"/>
      <c r="K194"/>
      <c r="L194"/>
      <c r="M194"/>
      <c r="N194"/>
      <c r="O194"/>
      <c r="P194"/>
      <c r="Q194"/>
      <c r="R194"/>
      <c r="V194">
        <v>107</v>
      </c>
      <c r="W194">
        <v>1.4444176994235156E-3</v>
      </c>
      <c r="X194">
        <v>4.4724603218823026E-4</v>
      </c>
      <c r="Y194"/>
      <c r="Z194"/>
      <c r="AA194"/>
      <c r="AB194"/>
      <c r="AC194"/>
      <c r="AD194"/>
      <c r="AG194">
        <v>146</v>
      </c>
      <c r="AH194">
        <v>2.1183854886067293E-3</v>
      </c>
      <c r="AI194">
        <v>-2.0574727735709467E-3</v>
      </c>
      <c r="AJ194"/>
      <c r="AK194"/>
      <c r="AL194"/>
      <c r="AM194"/>
      <c r="AN194"/>
      <c r="AO194"/>
    </row>
    <row r="195" spans="1:41">
      <c r="A195" s="34">
        <v>41918</v>
      </c>
      <c r="B195" s="33">
        <v>81.557152000000002</v>
      </c>
      <c r="C195" s="130">
        <f t="shared" si="6"/>
        <v>-2.5682562915760178E-3</v>
      </c>
      <c r="E195" s="128">
        <v>41918</v>
      </c>
      <c r="F195" s="76">
        <v>1964.8199460000001</v>
      </c>
      <c r="G195" s="130">
        <f t="shared" si="7"/>
        <v>-1.5651597959429454E-3</v>
      </c>
      <c r="J195"/>
      <c r="K195"/>
      <c r="L195"/>
      <c r="M195"/>
      <c r="N195"/>
      <c r="O195"/>
      <c r="P195"/>
      <c r="Q195"/>
      <c r="R195"/>
      <c r="V195">
        <v>108</v>
      </c>
      <c r="W195">
        <v>3.211065235053E-3</v>
      </c>
      <c r="X195">
        <v>3.3142143297402653E-3</v>
      </c>
      <c r="Y195"/>
      <c r="Z195"/>
      <c r="AA195"/>
      <c r="AB195"/>
      <c r="AC195"/>
      <c r="AD195"/>
      <c r="AG195">
        <v>147</v>
      </c>
      <c r="AH195">
        <v>-1.2039931444205345E-2</v>
      </c>
      <c r="AI195">
        <v>-7.9593087249049312E-3</v>
      </c>
      <c r="AJ195"/>
      <c r="AK195"/>
      <c r="AL195"/>
      <c r="AM195"/>
      <c r="AN195"/>
      <c r="AO195"/>
    </row>
    <row r="196" spans="1:41">
      <c r="A196" s="34">
        <v>41919</v>
      </c>
      <c r="B196" s="33">
        <v>79.636039999999994</v>
      </c>
      <c r="C196" s="130">
        <f t="shared" ref="C196:C259" si="8">(B196-B195)/B195</f>
        <v>-2.3555408114300114E-2</v>
      </c>
      <c r="E196" s="128">
        <v>41919</v>
      </c>
      <c r="F196" s="76">
        <v>1935.099976</v>
      </c>
      <c r="G196" s="130">
        <f t="shared" ref="G196:G259" si="9">(F196-F195)/F195</f>
        <v>-1.5126052674955948E-2</v>
      </c>
      <c r="J196"/>
      <c r="K196"/>
      <c r="L196"/>
      <c r="M196"/>
      <c r="N196"/>
      <c r="O196"/>
      <c r="P196"/>
      <c r="Q196"/>
      <c r="R196"/>
      <c r="V196">
        <v>109</v>
      </c>
      <c r="W196">
        <v>5.1690503984935831E-6</v>
      </c>
      <c r="X196">
        <v>4.6225894091846201E-3</v>
      </c>
      <c r="Y196"/>
      <c r="Z196"/>
      <c r="AA196"/>
      <c r="AB196"/>
      <c r="AC196"/>
      <c r="AD196"/>
      <c r="AG196">
        <v>148</v>
      </c>
      <c r="AH196">
        <v>-8.5276519252594116E-4</v>
      </c>
      <c r="AI196">
        <v>-2.0063561872016101E-3</v>
      </c>
      <c r="AJ196"/>
      <c r="AK196"/>
      <c r="AL196"/>
      <c r="AM196"/>
      <c r="AN196"/>
      <c r="AO196"/>
    </row>
    <row r="197" spans="1:41">
      <c r="A197" s="34">
        <v>41920</v>
      </c>
      <c r="B197" s="33">
        <v>81.596046000000001</v>
      </c>
      <c r="C197" s="130">
        <f t="shared" si="8"/>
        <v>2.4612047510147506E-2</v>
      </c>
      <c r="E197" s="128">
        <v>41920</v>
      </c>
      <c r="F197" s="76">
        <v>1968.8900149999999</v>
      </c>
      <c r="G197" s="130">
        <f t="shared" si="9"/>
        <v>1.7461650260492782E-2</v>
      </c>
      <c r="J197"/>
      <c r="K197"/>
      <c r="L197"/>
      <c r="M197"/>
      <c r="N197"/>
      <c r="O197"/>
      <c r="P197"/>
      <c r="Q197"/>
      <c r="R197"/>
      <c r="V197">
        <v>110</v>
      </c>
      <c r="W197">
        <v>4.4536755662647674E-4</v>
      </c>
      <c r="X197">
        <v>4.934041190277471E-4</v>
      </c>
      <c r="Y197"/>
      <c r="Z197"/>
      <c r="AA197"/>
      <c r="AB197"/>
      <c r="AC197"/>
      <c r="AD197"/>
      <c r="AG197">
        <v>149</v>
      </c>
      <c r="AH197">
        <v>1.703030001957327E-3</v>
      </c>
      <c r="AI197">
        <v>5.4860024513388962E-3</v>
      </c>
      <c r="AJ197"/>
      <c r="AK197"/>
      <c r="AL197"/>
      <c r="AM197"/>
      <c r="AN197"/>
      <c r="AO197"/>
    </row>
    <row r="198" spans="1:41">
      <c r="A198" s="34">
        <v>41921</v>
      </c>
      <c r="B198" s="33">
        <v>79.394942999999998</v>
      </c>
      <c r="C198" s="130">
        <f t="shared" si="8"/>
        <v>-2.6975608597504877E-2</v>
      </c>
      <c r="E198" s="128">
        <v>41921</v>
      </c>
      <c r="F198" s="76">
        <v>1928.209961</v>
      </c>
      <c r="G198" s="130">
        <f t="shared" si="9"/>
        <v>-2.0661415157819229E-2</v>
      </c>
      <c r="J198"/>
      <c r="K198"/>
      <c r="L198"/>
      <c r="M198"/>
      <c r="N198"/>
      <c r="O198"/>
      <c r="P198"/>
      <c r="Q198"/>
      <c r="R198"/>
      <c r="V198">
        <v>111</v>
      </c>
      <c r="W198">
        <v>5.0656589705578136E-3</v>
      </c>
      <c r="X198">
        <v>-5.3116428657031672E-3</v>
      </c>
      <c r="Y198"/>
      <c r="Z198"/>
      <c r="AA198"/>
      <c r="AB198"/>
      <c r="AC198"/>
      <c r="AD198"/>
      <c r="AG198">
        <v>150</v>
      </c>
      <c r="AH198">
        <v>-1.7022938880635772E-3</v>
      </c>
      <c r="AI198">
        <v>-7.9831759167599201E-3</v>
      </c>
      <c r="AJ198"/>
      <c r="AK198"/>
      <c r="AL198"/>
      <c r="AM198"/>
      <c r="AN198"/>
      <c r="AO198"/>
    </row>
    <row r="199" spans="1:41">
      <c r="A199" s="34">
        <v>41922</v>
      </c>
      <c r="B199" s="33">
        <v>78.733849000000006</v>
      </c>
      <c r="C199" s="130">
        <f t="shared" si="8"/>
        <v>-8.3266512326860848E-3</v>
      </c>
      <c r="E199" s="128">
        <v>41922</v>
      </c>
      <c r="F199" s="76">
        <v>1906.130005</v>
      </c>
      <c r="G199" s="130">
        <f t="shared" si="9"/>
        <v>-1.1451012310168249E-2</v>
      </c>
      <c r="J199"/>
      <c r="K199"/>
      <c r="L199"/>
      <c r="M199"/>
      <c r="N199"/>
      <c r="O199"/>
      <c r="P199"/>
      <c r="Q199"/>
      <c r="R199"/>
      <c r="V199">
        <v>112</v>
      </c>
      <c r="W199">
        <v>-4.0287810014737061E-3</v>
      </c>
      <c r="X199">
        <v>4.9174018105970028E-4</v>
      </c>
      <c r="Y199"/>
      <c r="Z199"/>
      <c r="AA199"/>
      <c r="AB199"/>
      <c r="AC199"/>
      <c r="AD199"/>
      <c r="AG199">
        <v>151</v>
      </c>
      <c r="AH199">
        <v>5.2874285754049687E-3</v>
      </c>
      <c r="AI199">
        <v>-5.2717901813699878E-3</v>
      </c>
      <c r="AJ199"/>
      <c r="AK199"/>
      <c r="AL199"/>
      <c r="AM199"/>
      <c r="AN199"/>
      <c r="AO199"/>
    </row>
    <row r="200" spans="1:41">
      <c r="A200" s="34">
        <v>41925</v>
      </c>
      <c r="B200" s="33">
        <v>77.092727999999994</v>
      </c>
      <c r="C200" s="130">
        <f t="shared" si="8"/>
        <v>-2.084390666586124E-2</v>
      </c>
      <c r="E200" s="128">
        <v>41925</v>
      </c>
      <c r="F200" s="76">
        <v>1874.73999</v>
      </c>
      <c r="G200" s="130">
        <f t="shared" si="9"/>
        <v>-1.6467929741235017E-2</v>
      </c>
      <c r="J200"/>
      <c r="K200"/>
      <c r="L200"/>
      <c r="M200"/>
      <c r="N200"/>
      <c r="O200"/>
      <c r="P200"/>
      <c r="Q200"/>
      <c r="R200"/>
      <c r="V200">
        <v>113</v>
      </c>
      <c r="W200">
        <v>-4.1160285531590072E-3</v>
      </c>
      <c r="X200">
        <v>-2.9728653110341775E-3</v>
      </c>
      <c r="Y200"/>
      <c r="Z200"/>
      <c r="AA200"/>
      <c r="AB200"/>
      <c r="AC200"/>
      <c r="AD200"/>
      <c r="AG200">
        <v>152</v>
      </c>
      <c r="AH200">
        <v>-4.1720779431603143E-3</v>
      </c>
      <c r="AI200">
        <v>-1.3845420916093823E-3</v>
      </c>
      <c r="AJ200"/>
      <c r="AK200"/>
      <c r="AL200"/>
      <c r="AM200"/>
      <c r="AN200"/>
      <c r="AO200"/>
    </row>
    <row r="201" spans="1:41">
      <c r="A201" s="34">
        <v>41926</v>
      </c>
      <c r="B201" s="33">
        <v>75.451606999999996</v>
      </c>
      <c r="C201" s="130">
        <f t="shared" si="8"/>
        <v>-2.128762391181693E-2</v>
      </c>
      <c r="E201" s="128">
        <v>41926</v>
      </c>
      <c r="F201" s="76">
        <v>1877.6999510000001</v>
      </c>
      <c r="G201" s="130">
        <f t="shared" si="9"/>
        <v>1.57886481100775E-3</v>
      </c>
      <c r="J201"/>
      <c r="K201"/>
      <c r="L201"/>
      <c r="M201"/>
      <c r="N201"/>
      <c r="O201"/>
      <c r="P201"/>
      <c r="Q201"/>
      <c r="R201"/>
      <c r="V201">
        <v>114</v>
      </c>
      <c r="W201">
        <v>2.2522564150947988E-4</v>
      </c>
      <c r="X201">
        <v>2.9093361435796449E-3</v>
      </c>
      <c r="Y201"/>
      <c r="Z201"/>
      <c r="AA201"/>
      <c r="AB201"/>
      <c r="AC201"/>
      <c r="AD201"/>
      <c r="AG201">
        <v>153</v>
      </c>
      <c r="AH201">
        <v>6.7591064905390555E-3</v>
      </c>
      <c r="AI201">
        <v>4.7722961931518674E-3</v>
      </c>
      <c r="AJ201"/>
      <c r="AK201"/>
      <c r="AL201"/>
      <c r="AM201"/>
      <c r="AN201"/>
      <c r="AO201"/>
    </row>
    <row r="202" spans="1:41">
      <c r="A202" s="34">
        <v>41927</v>
      </c>
      <c r="B202" s="33">
        <v>76.384949000000006</v>
      </c>
      <c r="C202" s="130">
        <f t="shared" si="8"/>
        <v>1.2370074503516014E-2</v>
      </c>
      <c r="E202" s="128">
        <v>41927</v>
      </c>
      <c r="F202" s="76">
        <v>1862.48999</v>
      </c>
      <c r="G202" s="130">
        <f t="shared" si="9"/>
        <v>-8.1003149581485075E-3</v>
      </c>
      <c r="J202"/>
      <c r="K202"/>
      <c r="L202"/>
      <c r="M202"/>
      <c r="N202"/>
      <c r="O202"/>
      <c r="P202"/>
      <c r="Q202"/>
      <c r="R202"/>
      <c r="V202">
        <v>115</v>
      </c>
      <c r="W202">
        <v>-2.1784218593473044E-4</v>
      </c>
      <c r="X202">
        <v>1.0545472989171509E-3</v>
      </c>
      <c r="Y202"/>
      <c r="Z202"/>
      <c r="AA202"/>
      <c r="AB202"/>
      <c r="AC202"/>
      <c r="AD202"/>
      <c r="AG202">
        <v>154</v>
      </c>
      <c r="AH202">
        <v>6.7464936016274667E-4</v>
      </c>
      <c r="AI202">
        <v>2.0847758252132463E-3</v>
      </c>
      <c r="AJ202"/>
      <c r="AK202"/>
      <c r="AL202"/>
      <c r="AM202"/>
      <c r="AN202"/>
      <c r="AO202"/>
    </row>
    <row r="203" spans="1:41">
      <c r="A203" s="34">
        <v>41928</v>
      </c>
      <c r="B203" s="33">
        <v>75.272735999999995</v>
      </c>
      <c r="C203" s="130">
        <f t="shared" si="8"/>
        <v>-1.456063026238338E-2</v>
      </c>
      <c r="E203" s="128">
        <v>41928</v>
      </c>
      <c r="F203" s="76">
        <v>1862.76001</v>
      </c>
      <c r="G203" s="130">
        <f t="shared" si="9"/>
        <v>1.4497796039157843E-4</v>
      </c>
      <c r="J203"/>
      <c r="K203"/>
      <c r="L203"/>
      <c r="M203"/>
      <c r="N203"/>
      <c r="O203"/>
      <c r="P203"/>
      <c r="Q203"/>
      <c r="R203"/>
      <c r="V203">
        <v>116</v>
      </c>
      <c r="W203">
        <v>-2.6564873951290427E-3</v>
      </c>
      <c r="X203">
        <v>4.8290564881094209E-3</v>
      </c>
      <c r="Y203"/>
      <c r="Z203"/>
      <c r="AA203"/>
      <c r="AB203"/>
      <c r="AC203"/>
      <c r="AD203"/>
      <c r="AG203">
        <v>155</v>
      </c>
      <c r="AH203">
        <v>-2.7495454725783748E-3</v>
      </c>
      <c r="AI203">
        <v>1.1129038312159389E-3</v>
      </c>
      <c r="AJ203"/>
      <c r="AK203"/>
      <c r="AL203"/>
      <c r="AM203"/>
      <c r="AN203"/>
      <c r="AO203"/>
    </row>
    <row r="204" spans="1:41">
      <c r="A204" s="34">
        <v>41929</v>
      </c>
      <c r="B204" s="33">
        <v>76.766059999999996</v>
      </c>
      <c r="C204" s="130">
        <f t="shared" si="8"/>
        <v>1.9838843110472314E-2</v>
      </c>
      <c r="E204" s="128">
        <v>41929</v>
      </c>
      <c r="F204" s="76">
        <v>1886.76001</v>
      </c>
      <c r="G204" s="130">
        <f t="shared" si="9"/>
        <v>1.2884107384289403E-2</v>
      </c>
      <c r="J204"/>
      <c r="K204"/>
      <c r="L204"/>
      <c r="M204"/>
      <c r="N204"/>
      <c r="O204"/>
      <c r="P204"/>
      <c r="Q204"/>
      <c r="R204"/>
      <c r="V204">
        <v>117</v>
      </c>
      <c r="W204">
        <v>5.1268027278569229E-3</v>
      </c>
      <c r="X204">
        <v>2.5920784595790817E-3</v>
      </c>
      <c r="Y204"/>
      <c r="Z204"/>
      <c r="AA204"/>
      <c r="AB204"/>
      <c r="AC204"/>
      <c r="AD204"/>
      <c r="AG204">
        <v>156</v>
      </c>
      <c r="AH204">
        <v>6.4879355287498653E-3</v>
      </c>
      <c r="AI204">
        <v>2.1922465224560265E-4</v>
      </c>
      <c r="AJ204"/>
      <c r="AK204"/>
      <c r="AL204"/>
      <c r="AM204"/>
      <c r="AN204"/>
      <c r="AO204"/>
    </row>
    <row r="205" spans="1:41">
      <c r="A205" s="34">
        <v>41932</v>
      </c>
      <c r="B205" s="33">
        <v>77.154961</v>
      </c>
      <c r="C205" s="130">
        <f t="shared" si="8"/>
        <v>5.0660539306042821E-3</v>
      </c>
      <c r="E205" s="128">
        <v>41932</v>
      </c>
      <c r="F205" s="76">
        <v>1904.01001</v>
      </c>
      <c r="G205" s="130">
        <f t="shared" si="9"/>
        <v>9.1426572052478467E-3</v>
      </c>
      <c r="J205"/>
      <c r="K205"/>
      <c r="L205"/>
      <c r="M205"/>
      <c r="N205"/>
      <c r="O205"/>
      <c r="P205"/>
      <c r="Q205"/>
      <c r="R205"/>
      <c r="V205">
        <v>118</v>
      </c>
      <c r="W205">
        <v>5.7477657885363544E-3</v>
      </c>
      <c r="X205">
        <v>-4.4702872115710453E-3</v>
      </c>
      <c r="Y205"/>
      <c r="Z205"/>
      <c r="AA205"/>
      <c r="AB205"/>
      <c r="AC205"/>
      <c r="AD205"/>
      <c r="AG205">
        <v>157</v>
      </c>
      <c r="AH205">
        <v>1.7877988195237958E-3</v>
      </c>
      <c r="AI205">
        <v>2.5580152297634919E-3</v>
      </c>
      <c r="AJ205"/>
      <c r="AK205"/>
      <c r="AL205"/>
      <c r="AM205"/>
      <c r="AN205"/>
      <c r="AO205"/>
    </row>
    <row r="206" spans="1:41">
      <c r="A206" s="34">
        <v>41933</v>
      </c>
      <c r="B206" s="33">
        <v>78.057175000000001</v>
      </c>
      <c r="C206" s="130">
        <f t="shared" si="8"/>
        <v>1.1693531929852194E-2</v>
      </c>
      <c r="E206" s="128">
        <v>41933</v>
      </c>
      <c r="F206" s="76">
        <v>1941.280029</v>
      </c>
      <c r="G206" s="130">
        <f t="shared" si="9"/>
        <v>1.9574486900938114E-2</v>
      </c>
      <c r="J206"/>
      <c r="K206"/>
      <c r="L206"/>
      <c r="M206"/>
      <c r="N206"/>
      <c r="O206"/>
      <c r="P206"/>
      <c r="Q206"/>
      <c r="R206"/>
      <c r="V206">
        <v>119</v>
      </c>
      <c r="W206">
        <v>8.2101226711652972E-3</v>
      </c>
      <c r="X206">
        <v>-6.4800641686028225E-3</v>
      </c>
      <c r="Y206"/>
      <c r="Z206"/>
      <c r="AA206"/>
      <c r="AB206"/>
      <c r="AC206"/>
      <c r="AD206"/>
      <c r="AG206">
        <v>158</v>
      </c>
      <c r="AH206">
        <v>-4.5051252908391111E-3</v>
      </c>
      <c r="AI206">
        <v>4.4437524266087679E-3</v>
      </c>
      <c r="AJ206"/>
      <c r="AK206"/>
      <c r="AL206"/>
      <c r="AM206"/>
      <c r="AN206"/>
      <c r="AO206"/>
    </row>
    <row r="207" spans="1:41">
      <c r="A207" s="34">
        <v>41934</v>
      </c>
      <c r="B207" s="33">
        <v>78.726059000000006</v>
      </c>
      <c r="C207" s="130">
        <f t="shared" si="8"/>
        <v>8.5691545972552251E-3</v>
      </c>
      <c r="E207" s="128">
        <v>41934</v>
      </c>
      <c r="F207" s="76">
        <v>1927.1099850000001</v>
      </c>
      <c r="G207" s="130">
        <f t="shared" si="9"/>
        <v>-7.2993302297037956E-3</v>
      </c>
      <c r="J207"/>
      <c r="K207"/>
      <c r="L207"/>
      <c r="M207"/>
      <c r="N207"/>
      <c r="O207"/>
      <c r="P207"/>
      <c r="Q207"/>
      <c r="R207"/>
      <c r="V207">
        <v>120</v>
      </c>
      <c r="W207">
        <v>-2.5791873730563832E-3</v>
      </c>
      <c r="X207">
        <v>2.4467231748862106E-3</v>
      </c>
      <c r="Y207"/>
      <c r="Z207"/>
      <c r="AA207"/>
      <c r="AB207"/>
      <c r="AC207"/>
      <c r="AD207"/>
      <c r="AG207">
        <v>159</v>
      </c>
      <c r="AH207">
        <v>8.8115970820238365E-3</v>
      </c>
      <c r="AI207">
        <v>-2.799251657494093E-4</v>
      </c>
      <c r="AJ207"/>
      <c r="AK207"/>
      <c r="AL207"/>
      <c r="AM207"/>
      <c r="AN207"/>
      <c r="AO207"/>
    </row>
    <row r="208" spans="1:41">
      <c r="A208" s="34">
        <v>41935</v>
      </c>
      <c r="B208" s="33">
        <v>79.822708000000006</v>
      </c>
      <c r="C208" s="130">
        <f t="shared" si="8"/>
        <v>1.3929936464874981E-2</v>
      </c>
      <c r="E208" s="128">
        <v>41935</v>
      </c>
      <c r="F208" s="76">
        <v>1950.8199460000001</v>
      </c>
      <c r="G208" s="130">
        <f t="shared" si="9"/>
        <v>1.2303377173358386E-2</v>
      </c>
      <c r="J208"/>
      <c r="K208"/>
      <c r="L208"/>
      <c r="M208"/>
      <c r="N208"/>
      <c r="O208"/>
      <c r="P208"/>
      <c r="Q208"/>
      <c r="R208"/>
      <c r="V208">
        <v>121</v>
      </c>
      <c r="W208">
        <v>-6.4197562421798473E-4</v>
      </c>
      <c r="X208">
        <v>-5.7933350572366305E-3</v>
      </c>
      <c r="Y208"/>
      <c r="Z208"/>
      <c r="AA208"/>
      <c r="AB208"/>
      <c r="AC208"/>
      <c r="AD208"/>
      <c r="AG208">
        <v>160</v>
      </c>
      <c r="AH208">
        <v>1.6626316696514705E-3</v>
      </c>
      <c r="AI208">
        <v>3.3380205715195037E-3</v>
      </c>
      <c r="AJ208"/>
      <c r="AK208"/>
      <c r="AL208"/>
      <c r="AM208"/>
      <c r="AN208"/>
      <c r="AO208"/>
    </row>
    <row r="209" spans="1:41">
      <c r="A209" s="34">
        <v>41936</v>
      </c>
      <c r="B209" s="33">
        <v>80.211585999999997</v>
      </c>
      <c r="C209" s="130">
        <f t="shared" si="8"/>
        <v>4.8717715765793255E-3</v>
      </c>
      <c r="E209" s="128">
        <v>41936</v>
      </c>
      <c r="F209" s="76">
        <v>1964.579956</v>
      </c>
      <c r="G209" s="130">
        <f t="shared" si="9"/>
        <v>7.0534495139921872E-3</v>
      </c>
      <c r="J209"/>
      <c r="K209"/>
      <c r="L209"/>
      <c r="M209"/>
      <c r="N209"/>
      <c r="O209"/>
      <c r="P209"/>
      <c r="Q209"/>
      <c r="R209"/>
      <c r="V209">
        <v>122</v>
      </c>
      <c r="W209">
        <v>6.5763900669531181E-3</v>
      </c>
      <c r="X209">
        <v>-1.678878760196038E-3</v>
      </c>
      <c r="Y209"/>
      <c r="Z209"/>
      <c r="AA209"/>
      <c r="AB209"/>
      <c r="AC209"/>
      <c r="AD209"/>
      <c r="AG209">
        <v>161</v>
      </c>
      <c r="AH209">
        <v>1.6037755437097005E-3</v>
      </c>
      <c r="AI209">
        <v>8.7403736478217781E-4</v>
      </c>
      <c r="AJ209"/>
      <c r="AK209"/>
      <c r="AL209"/>
      <c r="AM209"/>
      <c r="AN209"/>
      <c r="AO209"/>
    </row>
    <row r="210" spans="1:41">
      <c r="A210" s="34">
        <v>41939</v>
      </c>
      <c r="B210" s="33">
        <v>80.942718999999997</v>
      </c>
      <c r="C210" s="130">
        <f t="shared" si="8"/>
        <v>9.1150547752540372E-3</v>
      </c>
      <c r="E210" s="128">
        <v>41939</v>
      </c>
      <c r="F210" s="76">
        <v>1961.630005</v>
      </c>
      <c r="G210" s="130">
        <f t="shared" si="9"/>
        <v>-1.5015683077650496E-3</v>
      </c>
      <c r="J210"/>
      <c r="K210"/>
      <c r="L210"/>
      <c r="M210"/>
      <c r="N210"/>
      <c r="O210"/>
      <c r="P210"/>
      <c r="Q210"/>
      <c r="R210"/>
      <c r="V210">
        <v>123</v>
      </c>
      <c r="W210">
        <v>-3.6516525924297017E-4</v>
      </c>
      <c r="X210">
        <v>-8.1371843522070188E-4</v>
      </c>
      <c r="Y210"/>
      <c r="Z210"/>
      <c r="AA210"/>
      <c r="AB210"/>
      <c r="AC210"/>
      <c r="AD210"/>
      <c r="AG210">
        <v>162</v>
      </c>
      <c r="AH210">
        <v>5.6160763028465233E-3</v>
      </c>
      <c r="AI210">
        <v>-2.6661868129868416E-3</v>
      </c>
      <c r="AJ210"/>
      <c r="AK210"/>
      <c r="AL210"/>
      <c r="AM210"/>
      <c r="AN210"/>
      <c r="AO210"/>
    </row>
    <row r="211" spans="1:41">
      <c r="A211" s="34">
        <v>41940</v>
      </c>
      <c r="B211" s="33">
        <v>81.502724000000001</v>
      </c>
      <c r="C211" s="130">
        <f t="shared" si="8"/>
        <v>6.9185345750493489E-3</v>
      </c>
      <c r="E211" s="128">
        <v>41940</v>
      </c>
      <c r="F211" s="76">
        <v>1985.0500489999999</v>
      </c>
      <c r="G211" s="130">
        <f t="shared" si="9"/>
        <v>1.1939073087332778E-2</v>
      </c>
      <c r="J211"/>
      <c r="K211"/>
      <c r="L211"/>
      <c r="M211"/>
      <c r="N211"/>
      <c r="O211"/>
      <c r="P211"/>
      <c r="Q211"/>
      <c r="R211"/>
      <c r="V211">
        <v>124</v>
      </c>
      <c r="W211">
        <v>-3.3217044807230859E-3</v>
      </c>
      <c r="X211">
        <v>5.2325729857532928E-3</v>
      </c>
      <c r="Y211"/>
      <c r="Z211"/>
      <c r="AA211"/>
      <c r="AB211"/>
      <c r="AC211"/>
      <c r="AD211"/>
      <c r="AG211">
        <v>163</v>
      </c>
      <c r="AH211">
        <v>-1.9143089636272656E-3</v>
      </c>
      <c r="AI211">
        <v>-7.8278261618508309E-5</v>
      </c>
      <c r="AJ211"/>
      <c r="AK211"/>
      <c r="AL211"/>
      <c r="AM211"/>
      <c r="AN211"/>
      <c r="AO211"/>
    </row>
    <row r="212" spans="1:41">
      <c r="A212" s="34">
        <v>41941</v>
      </c>
      <c r="B212" s="33">
        <v>82.101592999999994</v>
      </c>
      <c r="C212" s="130">
        <f t="shared" si="8"/>
        <v>7.3478403004050936E-3</v>
      </c>
      <c r="E212" s="128">
        <v>41941</v>
      </c>
      <c r="F212" s="76">
        <v>1982.3000489999999</v>
      </c>
      <c r="G212" s="130">
        <f t="shared" si="9"/>
        <v>-1.3853554984094006E-3</v>
      </c>
      <c r="J212"/>
      <c r="K212"/>
      <c r="L212"/>
      <c r="M212"/>
      <c r="N212"/>
      <c r="O212"/>
      <c r="P212"/>
      <c r="Q212"/>
      <c r="R212"/>
      <c r="V212">
        <v>125</v>
      </c>
      <c r="W212">
        <v>-1.7754935461398447E-3</v>
      </c>
      <c r="X212">
        <v>1.4032365829595788E-3</v>
      </c>
      <c r="Y212"/>
      <c r="Z212"/>
      <c r="AA212"/>
      <c r="AB212"/>
      <c r="AC212"/>
      <c r="AD212"/>
      <c r="AG212">
        <v>164</v>
      </c>
      <c r="AH212">
        <v>9.4124785512718964E-4</v>
      </c>
      <c r="AI212">
        <v>3.8465312059738129E-3</v>
      </c>
      <c r="AJ212"/>
      <c r="AK212"/>
      <c r="AL212"/>
      <c r="AM212"/>
      <c r="AN212"/>
      <c r="AO212"/>
    </row>
    <row r="213" spans="1:41">
      <c r="A213" s="34">
        <v>41942</v>
      </c>
      <c r="B213" s="33">
        <v>83.252685999999997</v>
      </c>
      <c r="C213" s="130">
        <f t="shared" si="8"/>
        <v>1.4020349154492084E-2</v>
      </c>
      <c r="E213" s="128">
        <v>41942</v>
      </c>
      <c r="F213" s="76">
        <v>1994.650024</v>
      </c>
      <c r="G213" s="130">
        <f t="shared" si="9"/>
        <v>6.2301239442687853E-3</v>
      </c>
      <c r="J213"/>
      <c r="K213"/>
      <c r="L213"/>
      <c r="M213"/>
      <c r="N213"/>
      <c r="O213"/>
      <c r="P213"/>
      <c r="Q213"/>
      <c r="R213"/>
      <c r="V213">
        <v>126</v>
      </c>
      <c r="W213">
        <v>7.0085739852038011E-3</v>
      </c>
      <c r="X213">
        <v>-3.3080345136062266E-4</v>
      </c>
      <c r="Y213"/>
      <c r="Z213"/>
      <c r="AA213"/>
      <c r="AB213"/>
      <c r="AC213"/>
      <c r="AD213"/>
      <c r="AG213">
        <v>165</v>
      </c>
      <c r="AH213">
        <v>1.3801469905078347E-3</v>
      </c>
      <c r="AI213">
        <v>-3.2906588928636364E-4</v>
      </c>
      <c r="AJ213"/>
      <c r="AK213"/>
      <c r="AL213"/>
      <c r="AM213"/>
      <c r="AN213"/>
      <c r="AO213"/>
    </row>
    <row r="214" spans="1:41">
      <c r="A214" s="34">
        <v>41943</v>
      </c>
      <c r="B214" s="33">
        <v>83.828216999999995</v>
      </c>
      <c r="C214" s="130">
        <f t="shared" si="8"/>
        <v>6.9130622404182619E-3</v>
      </c>
      <c r="E214" s="128">
        <v>41943</v>
      </c>
      <c r="F214" s="76">
        <v>2018.0500489999999</v>
      </c>
      <c r="G214" s="130">
        <f t="shared" si="9"/>
        <v>1.1731393837739183E-2</v>
      </c>
      <c r="J214"/>
      <c r="K214"/>
      <c r="L214"/>
      <c r="M214"/>
      <c r="N214"/>
      <c r="O214"/>
      <c r="P214"/>
      <c r="Q214"/>
      <c r="R214"/>
      <c r="V214">
        <v>127</v>
      </c>
      <c r="W214">
        <v>1.718436259421635E-4</v>
      </c>
      <c r="X214">
        <v>4.8696945839076325E-4</v>
      </c>
      <c r="Y214"/>
      <c r="Z214"/>
      <c r="AA214"/>
      <c r="AB214"/>
      <c r="AC214"/>
      <c r="AD214"/>
      <c r="AG214">
        <v>166</v>
      </c>
      <c r="AH214">
        <v>-9.8232584627587667E-4</v>
      </c>
      <c r="AI214">
        <v>1.0323128459060534E-3</v>
      </c>
      <c r="AJ214"/>
      <c r="AK214"/>
      <c r="AL214"/>
      <c r="AM214"/>
      <c r="AN214"/>
      <c r="AO214"/>
    </row>
    <row r="215" spans="1:41">
      <c r="A215" s="34">
        <v>41946</v>
      </c>
      <c r="B215" s="33">
        <v>83.579329999999999</v>
      </c>
      <c r="C215" s="130">
        <f t="shared" si="8"/>
        <v>-2.9690122122005328E-3</v>
      </c>
      <c r="E215" s="128">
        <v>41946</v>
      </c>
      <c r="F215" s="76">
        <v>2017.8100589999999</v>
      </c>
      <c r="G215" s="130">
        <f t="shared" si="9"/>
        <v>-1.1892172848684109E-4</v>
      </c>
      <c r="J215"/>
      <c r="K215"/>
      <c r="L215"/>
      <c r="M215"/>
      <c r="N215"/>
      <c r="O215"/>
      <c r="P215"/>
      <c r="Q215"/>
      <c r="R215"/>
      <c r="V215">
        <v>128</v>
      </c>
      <c r="W215">
        <v>-2.1347937186068891E-3</v>
      </c>
      <c r="X215">
        <v>7.6143016884429142E-3</v>
      </c>
      <c r="Y215"/>
      <c r="Z215"/>
      <c r="AA215"/>
      <c r="AB215"/>
      <c r="AC215"/>
      <c r="AD215"/>
      <c r="AG215">
        <v>167</v>
      </c>
      <c r="AH215">
        <v>-1.2599132994457057E-3</v>
      </c>
      <c r="AI215">
        <v>-4.2998781071242899E-4</v>
      </c>
      <c r="AJ215"/>
      <c r="AK215"/>
      <c r="AL215"/>
      <c r="AM215"/>
      <c r="AN215"/>
      <c r="AO215"/>
    </row>
    <row r="216" spans="1:41">
      <c r="A216" s="34">
        <v>41947</v>
      </c>
      <c r="B216" s="33">
        <v>84.481566999999998</v>
      </c>
      <c r="C216" s="130">
        <f t="shared" si="8"/>
        <v>1.0794977657753413E-2</v>
      </c>
      <c r="E216" s="128">
        <v>41947</v>
      </c>
      <c r="F216" s="76">
        <v>2012.099976</v>
      </c>
      <c r="G216" s="130">
        <f t="shared" si="9"/>
        <v>-2.8298416763913757E-3</v>
      </c>
      <c r="J216"/>
      <c r="K216"/>
      <c r="L216"/>
      <c r="M216"/>
      <c r="N216"/>
      <c r="O216"/>
      <c r="P216"/>
      <c r="Q216"/>
      <c r="R216"/>
      <c r="V216">
        <v>129</v>
      </c>
      <c r="W216">
        <v>5.8803146301591681E-3</v>
      </c>
      <c r="X216">
        <v>-9.8038364850063803E-3</v>
      </c>
      <c r="Y216"/>
      <c r="Z216"/>
      <c r="AA216"/>
      <c r="AB216"/>
      <c r="AC216"/>
      <c r="AD216"/>
      <c r="AG216">
        <v>168</v>
      </c>
      <c r="AH216">
        <v>4.5268453278625252E-3</v>
      </c>
      <c r="AI216">
        <v>-1.2064305351483359E-3</v>
      </c>
      <c r="AJ216"/>
      <c r="AK216"/>
      <c r="AL216"/>
      <c r="AM216"/>
      <c r="AN216"/>
      <c r="AO216"/>
    </row>
    <row r="217" spans="1:41">
      <c r="A217" s="34">
        <v>41948</v>
      </c>
      <c r="B217" s="33">
        <v>84.637137999999993</v>
      </c>
      <c r="C217" s="130">
        <f t="shared" si="8"/>
        <v>1.8414786269292899E-3</v>
      </c>
      <c r="E217" s="128">
        <v>41948</v>
      </c>
      <c r="F217" s="76">
        <v>2023.5699460000001</v>
      </c>
      <c r="G217" s="130">
        <f t="shared" si="9"/>
        <v>5.7004970611858417E-3</v>
      </c>
      <c r="J217"/>
      <c r="K217"/>
      <c r="L217"/>
      <c r="M217"/>
      <c r="N217"/>
      <c r="O217"/>
      <c r="P217"/>
      <c r="Q217"/>
      <c r="R217"/>
      <c r="V217">
        <v>130</v>
      </c>
      <c r="W217">
        <v>-3.7742506986132556E-3</v>
      </c>
      <c r="X217">
        <v>-3.274551076639578E-3</v>
      </c>
      <c r="Y217"/>
      <c r="Z217"/>
      <c r="AA217"/>
      <c r="AB217"/>
      <c r="AC217"/>
      <c r="AD217"/>
      <c r="AG217">
        <v>169</v>
      </c>
      <c r="AH217">
        <v>-1.8000472295281278E-3</v>
      </c>
      <c r="AI217">
        <v>1.2559809797987541E-3</v>
      </c>
      <c r="AJ217"/>
      <c r="AK217"/>
      <c r="AL217"/>
      <c r="AM217"/>
      <c r="AN217"/>
      <c r="AO217"/>
    </row>
    <row r="218" spans="1:41">
      <c r="A218" s="34">
        <v>41949</v>
      </c>
      <c r="B218" s="33">
        <v>84.784889000000007</v>
      </c>
      <c r="C218" s="130">
        <f t="shared" si="8"/>
        <v>1.7456993878977069E-3</v>
      </c>
      <c r="E218" s="128">
        <v>41949</v>
      </c>
      <c r="F218" s="76">
        <v>2031.209961</v>
      </c>
      <c r="G218" s="130">
        <f t="shared" si="9"/>
        <v>3.775513179122867E-3</v>
      </c>
      <c r="J218"/>
      <c r="K218"/>
      <c r="L218"/>
      <c r="M218"/>
      <c r="N218"/>
      <c r="O218"/>
      <c r="P218"/>
      <c r="Q218"/>
      <c r="R218"/>
      <c r="V218">
        <v>131</v>
      </c>
      <c r="W218">
        <v>1.9438190516163035E-3</v>
      </c>
      <c r="X218">
        <v>2.700448778728535E-3</v>
      </c>
      <c r="Y218"/>
      <c r="Z218"/>
      <c r="AA218"/>
      <c r="AB218"/>
      <c r="AC218"/>
      <c r="AD218"/>
      <c r="AG218">
        <v>170</v>
      </c>
      <c r="AH218">
        <v>2.4224685317533355E-3</v>
      </c>
      <c r="AI218">
        <v>-3.2016092999800289E-3</v>
      </c>
      <c r="AJ218"/>
      <c r="AK218"/>
      <c r="AL218"/>
      <c r="AM218"/>
      <c r="AN218"/>
      <c r="AO218"/>
    </row>
    <row r="219" spans="1:41">
      <c r="A219" s="34">
        <v>41950</v>
      </c>
      <c r="B219" s="33">
        <v>84.154899999999998</v>
      </c>
      <c r="C219" s="130">
        <f t="shared" si="8"/>
        <v>-7.4304396388371633E-3</v>
      </c>
      <c r="E219" s="128">
        <v>41950</v>
      </c>
      <c r="F219" s="76">
        <v>2031.920044</v>
      </c>
      <c r="G219" s="130">
        <f t="shared" si="9"/>
        <v>3.4958621394823915E-4</v>
      </c>
      <c r="J219"/>
      <c r="K219"/>
      <c r="L219"/>
      <c r="M219"/>
      <c r="N219"/>
      <c r="O219"/>
      <c r="P219"/>
      <c r="Q219"/>
      <c r="R219"/>
      <c r="V219">
        <v>132</v>
      </c>
      <c r="W219">
        <v>-1.0598833123453577E-3</v>
      </c>
      <c r="X219">
        <v>-3.0711883875817855E-3</v>
      </c>
      <c r="Y219"/>
      <c r="Z219"/>
      <c r="AA219"/>
      <c r="AB219"/>
      <c r="AC219"/>
      <c r="AD219"/>
      <c r="AG219">
        <v>171</v>
      </c>
      <c r="AH219">
        <v>6.630546794153386E-4</v>
      </c>
      <c r="AI219">
        <v>-2.1974758100573918E-3</v>
      </c>
      <c r="AJ219"/>
      <c r="AK219"/>
      <c r="AL219"/>
      <c r="AM219"/>
      <c r="AN219"/>
      <c r="AO219"/>
    </row>
    <row r="220" spans="1:41">
      <c r="A220" s="34">
        <v>41953</v>
      </c>
      <c r="B220" s="33">
        <v>84.637137999999993</v>
      </c>
      <c r="C220" s="130">
        <f t="shared" si="8"/>
        <v>5.7303615119261662E-3</v>
      </c>
      <c r="E220" s="128">
        <v>41953</v>
      </c>
      <c r="F220" s="76">
        <v>2038.26001</v>
      </c>
      <c r="G220" s="130">
        <f t="shared" si="9"/>
        <v>3.1201847822315215E-3</v>
      </c>
      <c r="J220"/>
      <c r="K220"/>
      <c r="L220"/>
      <c r="M220"/>
      <c r="N220"/>
      <c r="O220"/>
      <c r="P220"/>
      <c r="Q220"/>
      <c r="R220"/>
      <c r="V220">
        <v>133</v>
      </c>
      <c r="W220">
        <v>-3.5313667628637507E-3</v>
      </c>
      <c r="X220">
        <v>5.0022892136294388E-3</v>
      </c>
      <c r="Y220"/>
      <c r="Z220"/>
      <c r="AA220"/>
      <c r="AB220"/>
      <c r="AC220"/>
      <c r="AD220"/>
      <c r="AG220">
        <v>172</v>
      </c>
      <c r="AH220">
        <v>3.3964901330052169E-3</v>
      </c>
      <c r="AI220">
        <v>1.6393954721502083E-3</v>
      </c>
      <c r="AJ220"/>
      <c r="AK220"/>
      <c r="AL220"/>
      <c r="AM220"/>
      <c r="AN220"/>
      <c r="AO220"/>
    </row>
    <row r="221" spans="1:41">
      <c r="A221" s="34">
        <v>41954</v>
      </c>
      <c r="B221" s="33">
        <v>84.707138</v>
      </c>
      <c r="C221" s="130">
        <f t="shared" si="8"/>
        <v>8.270601021505169E-4</v>
      </c>
      <c r="E221" s="128">
        <v>41954</v>
      </c>
      <c r="F221" s="76">
        <v>2039.6800539999999</v>
      </c>
      <c r="G221" s="130">
        <f t="shared" si="9"/>
        <v>6.9669423578592495E-4</v>
      </c>
      <c r="J221"/>
      <c r="K221"/>
      <c r="L221"/>
      <c r="M221"/>
      <c r="N221"/>
      <c r="O221"/>
      <c r="P221"/>
      <c r="Q221"/>
      <c r="R221"/>
      <c r="V221">
        <v>134</v>
      </c>
      <c r="W221">
        <v>1.7379982838936184E-3</v>
      </c>
      <c r="X221">
        <v>3.105555064425261E-3</v>
      </c>
      <c r="Y221"/>
      <c r="Z221"/>
      <c r="AA221"/>
      <c r="AB221"/>
      <c r="AC221"/>
      <c r="AD221"/>
      <c r="AG221">
        <v>173</v>
      </c>
      <c r="AH221">
        <v>-1.7864475410555975E-3</v>
      </c>
      <c r="AI221">
        <v>-1.2866666636111601E-3</v>
      </c>
      <c r="AJ221"/>
      <c r="AK221"/>
      <c r="AL221"/>
      <c r="AM221"/>
      <c r="AN221"/>
      <c r="AO221"/>
    </row>
    <row r="222" spans="1:41">
      <c r="A222" s="34">
        <v>41955</v>
      </c>
      <c r="B222" s="33">
        <v>84.582672000000002</v>
      </c>
      <c r="C222" s="130">
        <f t="shared" si="8"/>
        <v>-1.4693684964305863E-3</v>
      </c>
      <c r="E222" s="128">
        <v>41955</v>
      </c>
      <c r="F222" s="76">
        <v>2038.25</v>
      </c>
      <c r="G222" s="130">
        <f t="shared" si="9"/>
        <v>-7.0111682329562428E-4</v>
      </c>
      <c r="J222"/>
      <c r="K222"/>
      <c r="L222"/>
      <c r="M222"/>
      <c r="N222"/>
      <c r="O222"/>
      <c r="P222"/>
      <c r="Q222"/>
      <c r="R222"/>
      <c r="V222">
        <v>135</v>
      </c>
      <c r="W222">
        <v>-1.1089041823303187E-2</v>
      </c>
      <c r="X222">
        <v>9.1569458006587785E-3</v>
      </c>
      <c r="Y222"/>
      <c r="Z222"/>
      <c r="AA222"/>
      <c r="AB222"/>
      <c r="AC222"/>
      <c r="AD222"/>
      <c r="AG222">
        <v>174</v>
      </c>
      <c r="AH222">
        <v>-1.139034983839121E-3</v>
      </c>
      <c r="AI222">
        <v>-5.4059742314373806E-3</v>
      </c>
      <c r="AJ222"/>
      <c r="AK222"/>
      <c r="AL222"/>
      <c r="AM222"/>
      <c r="AN222"/>
      <c r="AO222"/>
    </row>
    <row r="223" spans="1:41">
      <c r="A223" s="34">
        <v>41956</v>
      </c>
      <c r="B223" s="33">
        <v>84.831565999999995</v>
      </c>
      <c r="C223" s="130">
        <f t="shared" si="8"/>
        <v>2.9426121700197984E-3</v>
      </c>
      <c r="E223" s="128">
        <v>41956</v>
      </c>
      <c r="F223" s="76">
        <v>2039.329956</v>
      </c>
      <c r="G223" s="130">
        <f t="shared" si="9"/>
        <v>5.2984471973508568E-4</v>
      </c>
      <c r="J223"/>
      <c r="K223"/>
      <c r="L223"/>
      <c r="M223"/>
      <c r="N223"/>
      <c r="O223"/>
      <c r="P223"/>
      <c r="Q223"/>
      <c r="R223"/>
      <c r="V223">
        <v>136</v>
      </c>
      <c r="W223">
        <v>-5.6019793236885326E-3</v>
      </c>
      <c r="X223">
        <v>9.8030642574883971E-3</v>
      </c>
      <c r="Y223"/>
      <c r="Z223"/>
      <c r="AA223"/>
      <c r="AB223"/>
      <c r="AC223"/>
      <c r="AD223"/>
      <c r="AG223">
        <v>175</v>
      </c>
      <c r="AH223">
        <v>6.7341072665470757E-3</v>
      </c>
      <c r="AI223">
        <v>-3.0880328488536125E-3</v>
      </c>
      <c r="AJ223"/>
      <c r="AK223"/>
      <c r="AL223"/>
      <c r="AM223"/>
      <c r="AN223"/>
      <c r="AO223"/>
    </row>
    <row r="224" spans="1:41">
      <c r="A224" s="34">
        <v>41957</v>
      </c>
      <c r="B224" s="33">
        <v>84.123786999999993</v>
      </c>
      <c r="C224" s="130">
        <f t="shared" si="8"/>
        <v>-8.3433447403293507E-3</v>
      </c>
      <c r="E224" s="128">
        <v>41957</v>
      </c>
      <c r="F224" s="76">
        <v>2039.8199460000001</v>
      </c>
      <c r="G224" s="130">
        <f t="shared" si="9"/>
        <v>2.4027009388961985E-4</v>
      </c>
      <c r="J224"/>
      <c r="K224"/>
      <c r="L224"/>
      <c r="M224"/>
      <c r="N224"/>
      <c r="O224"/>
      <c r="P224"/>
      <c r="Q224"/>
      <c r="R224"/>
      <c r="V224">
        <v>137</v>
      </c>
      <c r="W224">
        <v>-1.0050005518908557E-2</v>
      </c>
      <c r="X224">
        <v>-1.7840208536331545E-3</v>
      </c>
      <c r="Y224"/>
      <c r="Z224"/>
      <c r="AA224"/>
      <c r="AB224"/>
      <c r="AC224"/>
      <c r="AD224"/>
      <c r="AG224">
        <v>176</v>
      </c>
      <c r="AH224">
        <v>-2.1541186568525472E-3</v>
      </c>
      <c r="AI224">
        <v>3.0360241892911483E-3</v>
      </c>
      <c r="AJ224"/>
      <c r="AK224"/>
      <c r="AL224"/>
      <c r="AM224"/>
      <c r="AN224"/>
      <c r="AO224"/>
    </row>
    <row r="225" spans="1:41">
      <c r="A225" s="34">
        <v>41960</v>
      </c>
      <c r="B225" s="33">
        <v>84.232680999999999</v>
      </c>
      <c r="C225" s="130">
        <f t="shared" si="8"/>
        <v>1.2944495710827484E-3</v>
      </c>
      <c r="E225" s="128">
        <v>41960</v>
      </c>
      <c r="F225" s="76">
        <v>2041.3199460000001</v>
      </c>
      <c r="G225" s="130">
        <f t="shared" si="9"/>
        <v>7.353590217320093E-4</v>
      </c>
      <c r="J225"/>
      <c r="K225"/>
      <c r="L225"/>
      <c r="M225"/>
      <c r="N225"/>
      <c r="O225"/>
      <c r="P225"/>
      <c r="Q225"/>
      <c r="R225"/>
      <c r="V225">
        <v>138</v>
      </c>
      <c r="W225">
        <v>8.3139151317486327E-3</v>
      </c>
      <c r="X225">
        <v>1.9510206491660451E-3</v>
      </c>
      <c r="Y225"/>
      <c r="Z225"/>
      <c r="AA225"/>
      <c r="AB225"/>
      <c r="AC225"/>
      <c r="AD225"/>
      <c r="AG225">
        <v>177</v>
      </c>
      <c r="AH225">
        <v>3.8823111467834094E-4</v>
      </c>
      <c r="AI225">
        <v>-6.3507895227313278E-3</v>
      </c>
      <c r="AJ225"/>
      <c r="AK225"/>
      <c r="AL225"/>
      <c r="AM225"/>
      <c r="AN225"/>
      <c r="AO225"/>
    </row>
    <row r="226" spans="1:41">
      <c r="A226" s="34">
        <v>41961</v>
      </c>
      <c r="B226" s="33">
        <v>84.644881999999996</v>
      </c>
      <c r="C226" s="130">
        <f t="shared" si="8"/>
        <v>4.8935994332175662E-3</v>
      </c>
      <c r="E226" s="128">
        <v>41961</v>
      </c>
      <c r="F226" s="76">
        <v>2051.8000489999999</v>
      </c>
      <c r="G226" s="130">
        <f t="shared" si="9"/>
        <v>5.1339835387077884E-3</v>
      </c>
      <c r="J226"/>
      <c r="K226"/>
      <c r="L226"/>
      <c r="M226"/>
      <c r="N226"/>
      <c r="O226"/>
      <c r="P226"/>
      <c r="Q226"/>
      <c r="R226"/>
      <c r="V226">
        <v>139</v>
      </c>
      <c r="W226">
        <v>-2.7305200818346616E-3</v>
      </c>
      <c r="X226">
        <v>4.1026951956794205E-4</v>
      </c>
      <c r="Y226"/>
      <c r="Z226"/>
      <c r="AA226"/>
      <c r="AB226"/>
      <c r="AC226"/>
      <c r="AD226"/>
      <c r="AG226">
        <v>178</v>
      </c>
      <c r="AH226">
        <v>9.8532956782855139E-4</v>
      </c>
      <c r="AI226">
        <v>-1.6954809484625816E-3</v>
      </c>
      <c r="AJ226"/>
      <c r="AK226"/>
      <c r="AL226"/>
      <c r="AM226"/>
      <c r="AN226"/>
      <c r="AO226"/>
    </row>
    <row r="227" spans="1:41">
      <c r="A227" s="34">
        <v>41962</v>
      </c>
      <c r="B227" s="33">
        <v>84.590446</v>
      </c>
      <c r="C227" s="130">
        <f t="shared" si="8"/>
        <v>-6.4311035367732561E-4</v>
      </c>
      <c r="E227" s="128">
        <v>41962</v>
      </c>
      <c r="F227" s="76">
        <v>2048.719971</v>
      </c>
      <c r="G227" s="130">
        <f t="shared" si="9"/>
        <v>-1.501158946507052E-3</v>
      </c>
      <c r="J227"/>
      <c r="K227"/>
      <c r="L227"/>
      <c r="M227"/>
      <c r="N227"/>
      <c r="O227"/>
      <c r="P227"/>
      <c r="Q227"/>
      <c r="R227"/>
      <c r="V227">
        <v>140</v>
      </c>
      <c r="W227">
        <v>6.9528668402947594E-3</v>
      </c>
      <c r="X227">
        <v>-1.9367169160844052E-3</v>
      </c>
      <c r="Y227"/>
      <c r="Z227"/>
      <c r="AA227"/>
      <c r="AB227"/>
      <c r="AC227"/>
      <c r="AD227"/>
      <c r="AG227">
        <v>179</v>
      </c>
      <c r="AH227">
        <v>6.5142874590053039E-3</v>
      </c>
      <c r="AI227">
        <v>9.7008854588258482E-4</v>
      </c>
      <c r="AJ227"/>
      <c r="AK227"/>
      <c r="AL227"/>
      <c r="AM227"/>
      <c r="AN227"/>
      <c r="AO227"/>
    </row>
    <row r="228" spans="1:41">
      <c r="A228" s="34">
        <v>41963</v>
      </c>
      <c r="B228" s="33">
        <v>84.139358999999999</v>
      </c>
      <c r="C228" s="130">
        <f t="shared" si="8"/>
        <v>-5.3325998541253836E-3</v>
      </c>
      <c r="E228" s="128">
        <v>41963</v>
      </c>
      <c r="F228" s="76">
        <v>2052.75</v>
      </c>
      <c r="G228" s="130">
        <f t="shared" si="9"/>
        <v>1.9670960682991326E-3</v>
      </c>
      <c r="J228"/>
      <c r="K228"/>
      <c r="L228"/>
      <c r="M228"/>
      <c r="N228"/>
      <c r="O228"/>
      <c r="P228"/>
      <c r="Q228"/>
      <c r="R228"/>
      <c r="V228">
        <v>141</v>
      </c>
      <c r="W228">
        <v>-1.3262157220691744E-3</v>
      </c>
      <c r="X228">
        <v>3.0806539958140849E-3</v>
      </c>
      <c r="Y228"/>
      <c r="Z228"/>
      <c r="AA228"/>
      <c r="AB228"/>
      <c r="AC228"/>
      <c r="AD228"/>
      <c r="AG228">
        <v>180</v>
      </c>
      <c r="AH228">
        <v>1.8876160758501022E-3</v>
      </c>
      <c r="AI228">
        <v>-5.919722845601045E-4</v>
      </c>
      <c r="AJ228"/>
      <c r="AK228"/>
      <c r="AL228"/>
      <c r="AM228"/>
      <c r="AN228"/>
      <c r="AO228"/>
    </row>
    <row r="229" spans="1:41">
      <c r="A229" s="34">
        <v>41964</v>
      </c>
      <c r="B229" s="33">
        <v>84.436806000000004</v>
      </c>
      <c r="C229" s="130">
        <f t="shared" si="8"/>
        <v>3.5351707397723977E-3</v>
      </c>
      <c r="E229" s="128">
        <v>41964</v>
      </c>
      <c r="F229" s="76">
        <v>2063.5</v>
      </c>
      <c r="G229" s="130">
        <f t="shared" si="9"/>
        <v>5.2368773596395083E-3</v>
      </c>
      <c r="J229"/>
      <c r="K229"/>
      <c r="L229"/>
      <c r="M229"/>
      <c r="N229"/>
      <c r="O229"/>
      <c r="P229"/>
      <c r="Q229"/>
      <c r="R229"/>
      <c r="V229">
        <v>142</v>
      </c>
      <c r="W229">
        <v>2.8091836017215952E-4</v>
      </c>
      <c r="X229">
        <v>2.0723720780110047E-4</v>
      </c>
      <c r="Y229"/>
      <c r="Z229"/>
      <c r="AA229"/>
      <c r="AB229"/>
      <c r="AC229"/>
      <c r="AD229"/>
      <c r="AG229">
        <v>181</v>
      </c>
      <c r="AH229">
        <v>6.4272827724430152E-3</v>
      </c>
      <c r="AI229">
        <v>-1.5361027167249035E-3</v>
      </c>
      <c r="AJ229"/>
      <c r="AK229"/>
      <c r="AL229"/>
      <c r="AM229"/>
      <c r="AN229"/>
      <c r="AO229"/>
    </row>
    <row r="230" spans="1:41">
      <c r="A230" s="34">
        <v>41967</v>
      </c>
      <c r="B230" s="33">
        <v>83.669640000000001</v>
      </c>
      <c r="C230" s="130">
        <f t="shared" si="8"/>
        <v>-9.0856823741059453E-3</v>
      </c>
      <c r="E230" s="128">
        <v>41967</v>
      </c>
      <c r="F230" s="76">
        <v>2069.4099120000001</v>
      </c>
      <c r="G230" s="130">
        <f t="shared" si="9"/>
        <v>2.8640232614490315E-3</v>
      </c>
      <c r="J230"/>
      <c r="K230"/>
      <c r="L230"/>
      <c r="M230"/>
      <c r="N230"/>
      <c r="O230"/>
      <c r="P230"/>
      <c r="Q230"/>
      <c r="R230"/>
      <c r="V230">
        <v>143</v>
      </c>
      <c r="W230">
        <v>-2.7485224727900111E-4</v>
      </c>
      <c r="X230">
        <v>-4.5742981953728733E-3</v>
      </c>
      <c r="Y230"/>
      <c r="Z230"/>
      <c r="AA230"/>
      <c r="AB230"/>
      <c r="AC230"/>
      <c r="AD230"/>
      <c r="AG230">
        <v>182</v>
      </c>
      <c r="AH230">
        <v>3.6101035474898732E-3</v>
      </c>
      <c r="AI230">
        <v>-4.0873731596722104E-3</v>
      </c>
      <c r="AJ230"/>
      <c r="AK230"/>
      <c r="AL230"/>
      <c r="AM230"/>
      <c r="AN230"/>
      <c r="AO230"/>
    </row>
    <row r="231" spans="1:41">
      <c r="A231" s="34">
        <v>41968</v>
      </c>
      <c r="B231" s="33">
        <v>83.528717</v>
      </c>
      <c r="C231" s="130">
        <f t="shared" si="8"/>
        <v>-1.6842787897736957E-3</v>
      </c>
      <c r="E231" s="128">
        <v>41968</v>
      </c>
      <c r="F231" s="76">
        <v>2067.030029</v>
      </c>
      <c r="G231" s="130">
        <f t="shared" si="9"/>
        <v>-1.1500297675195747E-3</v>
      </c>
      <c r="J231"/>
      <c r="K231"/>
      <c r="L231"/>
      <c r="M231"/>
      <c r="N231"/>
      <c r="O231"/>
      <c r="P231"/>
      <c r="Q231"/>
      <c r="R231"/>
      <c r="V231">
        <v>144</v>
      </c>
      <c r="W231">
        <v>2.2522564150947988E-4</v>
      </c>
      <c r="X231">
        <v>6.2929079012398329E-5</v>
      </c>
      <c r="Y231"/>
      <c r="Z231"/>
      <c r="AA231"/>
      <c r="AB231"/>
      <c r="AC231"/>
      <c r="AD231"/>
      <c r="AG231">
        <v>183</v>
      </c>
      <c r="AH231">
        <v>-3.5306361192117739E-4</v>
      </c>
      <c r="AI231">
        <v>-7.660259511676263E-3</v>
      </c>
      <c r="AJ231"/>
      <c r="AK231"/>
      <c r="AL231"/>
      <c r="AM231"/>
      <c r="AN231"/>
      <c r="AO231"/>
    </row>
    <row r="232" spans="1:41">
      <c r="A232" s="34">
        <v>41969</v>
      </c>
      <c r="B232" s="33">
        <v>83.927978999999993</v>
      </c>
      <c r="C232" s="130">
        <f t="shared" si="8"/>
        <v>4.7799369407289368E-3</v>
      </c>
      <c r="E232" s="128">
        <v>41969</v>
      </c>
      <c r="F232" s="76">
        <v>2072.830078</v>
      </c>
      <c r="G232" s="130">
        <f t="shared" si="9"/>
        <v>2.8059819734723092E-3</v>
      </c>
      <c r="J232"/>
      <c r="K232"/>
      <c r="L232"/>
      <c r="M232"/>
      <c r="N232"/>
      <c r="O232"/>
      <c r="P232"/>
      <c r="Q232"/>
      <c r="R232"/>
      <c r="V232">
        <v>145</v>
      </c>
      <c r="W232">
        <v>-6.0871075456966754E-4</v>
      </c>
      <c r="X232">
        <v>-3.9190761817008979E-3</v>
      </c>
      <c r="Y232"/>
      <c r="Z232"/>
      <c r="AA232"/>
      <c r="AB232"/>
      <c r="AC232"/>
      <c r="AD232"/>
      <c r="AG232">
        <v>184</v>
      </c>
      <c r="AH232">
        <v>-1.9853731463296683E-3</v>
      </c>
      <c r="AI232">
        <v>-3.7911281522359855E-3</v>
      </c>
      <c r="AJ232"/>
      <c r="AK232"/>
      <c r="AL232"/>
      <c r="AM232"/>
      <c r="AN232"/>
      <c r="AO232"/>
    </row>
    <row r="233" spans="1:41">
      <c r="A233" s="34">
        <v>41971</v>
      </c>
      <c r="B233" s="33">
        <v>84.742165</v>
      </c>
      <c r="C233" s="130">
        <f t="shared" si="8"/>
        <v>9.7010080512007386E-3</v>
      </c>
      <c r="E233" s="128">
        <v>41971</v>
      </c>
      <c r="F233" s="76">
        <v>2067.5600589999999</v>
      </c>
      <c r="G233" s="130">
        <f t="shared" si="9"/>
        <v>-2.5424269243935816E-3</v>
      </c>
      <c r="J233"/>
      <c r="K233"/>
      <c r="L233"/>
      <c r="M233"/>
      <c r="N233"/>
      <c r="O233"/>
      <c r="P233"/>
      <c r="Q233"/>
      <c r="R233"/>
      <c r="V233">
        <v>146</v>
      </c>
      <c r="W233">
        <v>2.1183854886067293E-3</v>
      </c>
      <c r="X233">
        <v>-2.0574727735709467E-3</v>
      </c>
      <c r="Y233"/>
      <c r="Z233"/>
      <c r="AA233"/>
      <c r="AB233"/>
      <c r="AC233"/>
      <c r="AD233"/>
      <c r="AG233">
        <v>185</v>
      </c>
      <c r="AH233">
        <v>6.4597688815230085E-3</v>
      </c>
      <c r="AI233">
        <v>1.3727224529989923E-3</v>
      </c>
      <c r="AJ233"/>
      <c r="AK233"/>
      <c r="AL233"/>
      <c r="AM233"/>
      <c r="AN233"/>
      <c r="AO233"/>
    </row>
    <row r="234" spans="1:41">
      <c r="A234" s="34">
        <v>41974</v>
      </c>
      <c r="B234" s="33">
        <v>84.569923000000003</v>
      </c>
      <c r="C234" s="130">
        <f t="shared" si="8"/>
        <v>-2.0325418875007163E-3</v>
      </c>
      <c r="E234" s="128">
        <v>41974</v>
      </c>
      <c r="F234" s="76">
        <v>2053.4399410000001</v>
      </c>
      <c r="G234" s="130">
        <f t="shared" si="9"/>
        <v>-6.8293629191256405E-3</v>
      </c>
      <c r="J234"/>
      <c r="K234"/>
      <c r="L234"/>
      <c r="M234"/>
      <c r="N234"/>
      <c r="O234"/>
      <c r="P234"/>
      <c r="Q234"/>
      <c r="R234"/>
      <c r="V234">
        <v>147</v>
      </c>
      <c r="W234">
        <v>-1.2039931444205345E-2</v>
      </c>
      <c r="X234">
        <v>-7.9593087249049312E-3</v>
      </c>
      <c r="Y234"/>
      <c r="Z234"/>
      <c r="AA234"/>
      <c r="AB234"/>
      <c r="AC234"/>
      <c r="AD234"/>
      <c r="AG234">
        <v>186</v>
      </c>
      <c r="AH234">
        <v>-7.8227891854875768E-3</v>
      </c>
      <c r="AI234">
        <v>-8.3459833750539128E-3</v>
      </c>
      <c r="AJ234"/>
      <c r="AK234"/>
      <c r="AL234"/>
      <c r="AM234"/>
      <c r="AN234"/>
      <c r="AO234"/>
    </row>
    <row r="235" spans="1:41">
      <c r="A235" s="34">
        <v>41975</v>
      </c>
      <c r="B235" s="33">
        <v>84.945671000000004</v>
      </c>
      <c r="C235" s="130">
        <f t="shared" si="8"/>
        <v>4.4430453129300062E-3</v>
      </c>
      <c r="E235" s="128">
        <v>41975</v>
      </c>
      <c r="F235" s="76">
        <v>2066.5500489999999</v>
      </c>
      <c r="G235" s="130">
        <f t="shared" si="9"/>
        <v>6.3844613802609652E-3</v>
      </c>
      <c r="J235"/>
      <c r="K235"/>
      <c r="L235"/>
      <c r="M235"/>
      <c r="N235"/>
      <c r="O235"/>
      <c r="P235"/>
      <c r="Q235"/>
      <c r="R235"/>
      <c r="V235">
        <v>148</v>
      </c>
      <c r="W235">
        <v>-8.5276519252594116E-4</v>
      </c>
      <c r="X235">
        <v>-2.0063561872016101E-3</v>
      </c>
      <c r="Y235"/>
      <c r="Z235"/>
      <c r="AA235"/>
      <c r="AB235"/>
      <c r="AC235"/>
      <c r="AD235"/>
      <c r="AG235">
        <v>187</v>
      </c>
      <c r="AH235">
        <v>2.2522564150947988E-4</v>
      </c>
      <c r="AI235">
        <v>8.3505993045778267E-3</v>
      </c>
      <c r="AJ235"/>
      <c r="AK235"/>
      <c r="AL235"/>
      <c r="AM235"/>
      <c r="AN235"/>
      <c r="AO235"/>
    </row>
    <row r="236" spans="1:41">
      <c r="A236" s="34">
        <v>41976</v>
      </c>
      <c r="B236" s="33">
        <v>84.327217000000005</v>
      </c>
      <c r="C236" s="130">
        <f t="shared" si="8"/>
        <v>-7.2805829033948041E-3</v>
      </c>
      <c r="E236" s="128">
        <v>41976</v>
      </c>
      <c r="F236" s="76">
        <v>2074.330078</v>
      </c>
      <c r="G236" s="130">
        <f t="shared" si="9"/>
        <v>3.7647425978213091E-3</v>
      </c>
      <c r="J236"/>
      <c r="K236"/>
      <c r="L236"/>
      <c r="M236"/>
      <c r="N236"/>
      <c r="O236"/>
      <c r="P236"/>
      <c r="Q236"/>
      <c r="R236"/>
      <c r="V236">
        <v>149</v>
      </c>
      <c r="W236">
        <v>1.703030001957327E-3</v>
      </c>
      <c r="X236">
        <v>5.4860024513388962E-3</v>
      </c>
      <c r="Y236"/>
      <c r="Z236"/>
      <c r="AA236"/>
      <c r="AB236"/>
      <c r="AC236"/>
      <c r="AD236"/>
      <c r="AG236">
        <v>188</v>
      </c>
      <c r="AH236">
        <v>-2.7436849863502117E-3</v>
      </c>
      <c r="AI236">
        <v>1.9688262554466316E-4</v>
      </c>
      <c r="AJ236"/>
      <c r="AK236"/>
      <c r="AL236"/>
      <c r="AM236"/>
      <c r="AN236"/>
      <c r="AO236"/>
    </row>
    <row r="237" spans="1:41">
      <c r="A237" s="34">
        <v>41977</v>
      </c>
      <c r="B237" s="33">
        <v>84.201949999999997</v>
      </c>
      <c r="C237" s="130">
        <f t="shared" si="8"/>
        <v>-1.4854871826258419E-3</v>
      </c>
      <c r="E237" s="128">
        <v>41977</v>
      </c>
      <c r="F237" s="76">
        <v>2071.919922</v>
      </c>
      <c r="G237" s="130">
        <f t="shared" si="9"/>
        <v>-1.1618960866265351E-3</v>
      </c>
      <c r="J237"/>
      <c r="K237"/>
      <c r="L237"/>
      <c r="M237"/>
      <c r="N237"/>
      <c r="O237"/>
      <c r="P237"/>
      <c r="Q237"/>
      <c r="R237"/>
      <c r="V237">
        <v>150</v>
      </c>
      <c r="W237">
        <v>-1.7022938880635772E-3</v>
      </c>
      <c r="X237">
        <v>-7.9831759167599201E-3</v>
      </c>
      <c r="Y237"/>
      <c r="Z237"/>
      <c r="AA237"/>
      <c r="AB237"/>
      <c r="AC237"/>
      <c r="AD237"/>
      <c r="AG237">
        <v>189</v>
      </c>
      <c r="AH237">
        <v>4.9177220538651283E-4</v>
      </c>
      <c r="AI237">
        <v>-3.2777009461537584E-3</v>
      </c>
      <c r="AJ237"/>
      <c r="AK237"/>
      <c r="AL237"/>
      <c r="AM237"/>
      <c r="AN237"/>
      <c r="AO237"/>
    </row>
    <row r="238" spans="1:41">
      <c r="A238" s="34">
        <v>41978</v>
      </c>
      <c r="B238" s="33">
        <v>84.945671000000004</v>
      </c>
      <c r="C238" s="130">
        <f t="shared" si="8"/>
        <v>8.8325864187231758E-3</v>
      </c>
      <c r="E238" s="128">
        <v>41978</v>
      </c>
      <c r="F238" s="76">
        <v>2075.3701169999999</v>
      </c>
      <c r="G238" s="130">
        <f t="shared" si="9"/>
        <v>1.6652163837825649E-3</v>
      </c>
      <c r="J238"/>
      <c r="K238"/>
      <c r="L238"/>
      <c r="M238"/>
      <c r="N238"/>
      <c r="O238"/>
      <c r="P238"/>
      <c r="Q238"/>
      <c r="R238"/>
      <c r="V238">
        <v>151</v>
      </c>
      <c r="W238">
        <v>5.2874285754049687E-3</v>
      </c>
      <c r="X238">
        <v>-5.2717901813699878E-3</v>
      </c>
      <c r="Y238"/>
      <c r="Z238"/>
      <c r="AA238"/>
      <c r="AB238"/>
      <c r="AC238"/>
      <c r="AD238"/>
      <c r="AG238">
        <v>190</v>
      </c>
      <c r="AH238">
        <v>-1.1972566636636817E-2</v>
      </c>
      <c r="AI238">
        <v>-1.2759944184342446E-3</v>
      </c>
      <c r="AJ238"/>
      <c r="AK238"/>
      <c r="AL238"/>
      <c r="AM238"/>
      <c r="AN238"/>
      <c r="AO238"/>
    </row>
    <row r="239" spans="1:41">
      <c r="A239" s="34">
        <v>41981</v>
      </c>
      <c r="B239" s="33">
        <v>84.953491</v>
      </c>
      <c r="C239" s="130">
        <f t="shared" si="8"/>
        <v>9.2058840761823814E-5</v>
      </c>
      <c r="E239" s="128">
        <v>41981</v>
      </c>
      <c r="F239" s="76">
        <v>2060.3100589999999</v>
      </c>
      <c r="G239" s="130">
        <f t="shared" si="9"/>
        <v>-7.2565649262454068E-3</v>
      </c>
      <c r="J239"/>
      <c r="K239"/>
      <c r="L239"/>
      <c r="M239"/>
      <c r="N239"/>
      <c r="O239"/>
      <c r="P239"/>
      <c r="Q239"/>
      <c r="R239"/>
      <c r="V239">
        <v>152</v>
      </c>
      <c r="W239">
        <v>-4.1720779431603143E-3</v>
      </c>
      <c r="X239">
        <v>-1.3845420916093823E-3</v>
      </c>
      <c r="Y239"/>
      <c r="Z239"/>
      <c r="AA239"/>
      <c r="AB239"/>
      <c r="AC239"/>
      <c r="AD239"/>
      <c r="AG239">
        <v>191</v>
      </c>
      <c r="AH239">
        <v>-2.2244781077046406E-3</v>
      </c>
      <c r="AI239">
        <v>2.229621569611723E-3</v>
      </c>
      <c r="AJ239"/>
      <c r="AK239"/>
      <c r="AL239"/>
      <c r="AM239"/>
      <c r="AN239"/>
      <c r="AO239"/>
    </row>
    <row r="240" spans="1:41">
      <c r="A240" s="34">
        <v>41982</v>
      </c>
      <c r="B240" s="33">
        <v>84.585555999999997</v>
      </c>
      <c r="C240" s="130">
        <f t="shared" si="8"/>
        <v>-4.3310168383781048E-3</v>
      </c>
      <c r="E240" s="128">
        <v>41982</v>
      </c>
      <c r="F240" s="76">
        <v>2059.820068</v>
      </c>
      <c r="G240" s="130">
        <f t="shared" si="9"/>
        <v>-2.3782391289092772E-4</v>
      </c>
      <c r="J240"/>
      <c r="K240"/>
      <c r="L240"/>
      <c r="M240"/>
      <c r="N240"/>
      <c r="O240"/>
      <c r="P240"/>
      <c r="Q240"/>
      <c r="R240"/>
      <c r="V240">
        <v>153</v>
      </c>
      <c r="W240">
        <v>6.7591064905390555E-3</v>
      </c>
      <c r="X240">
        <v>4.7722961931518674E-3</v>
      </c>
      <c r="Y240"/>
      <c r="Z240"/>
      <c r="AA240"/>
      <c r="AB240"/>
      <c r="AC240"/>
      <c r="AD240"/>
      <c r="AG240">
        <v>192</v>
      </c>
      <c r="AH240">
        <v>7.2232874907532819E-3</v>
      </c>
      <c r="AI240">
        <v>3.9422219502090461E-3</v>
      </c>
      <c r="AJ240"/>
      <c r="AK240"/>
      <c r="AL240"/>
      <c r="AM240"/>
      <c r="AN240"/>
      <c r="AO240"/>
    </row>
    <row r="241" spans="1:41">
      <c r="A241" s="34">
        <v>41983</v>
      </c>
      <c r="B241" s="33">
        <v>83.168593999999999</v>
      </c>
      <c r="C241" s="130">
        <f t="shared" si="8"/>
        <v>-1.6751819897004614E-2</v>
      </c>
      <c r="E241" s="128">
        <v>41983</v>
      </c>
      <c r="F241" s="76">
        <v>2026.1400149999999</v>
      </c>
      <c r="G241" s="130">
        <f t="shared" si="9"/>
        <v>-1.6350968476922346E-2</v>
      </c>
      <c r="J241"/>
      <c r="K241"/>
      <c r="L241"/>
      <c r="M241"/>
      <c r="N241"/>
      <c r="O241"/>
      <c r="P241"/>
      <c r="Q241"/>
      <c r="R241"/>
      <c r="V241">
        <v>154</v>
      </c>
      <c r="W241">
        <v>6.7464936016274667E-4</v>
      </c>
      <c r="X241">
        <v>2.0847758252132463E-3</v>
      </c>
      <c r="Y241"/>
      <c r="Z241"/>
      <c r="AA241"/>
      <c r="AB241"/>
      <c r="AC241"/>
      <c r="AD241"/>
      <c r="AG241">
        <v>193</v>
      </c>
      <c r="AH241">
        <v>-1.2329312152376355E-3</v>
      </c>
      <c r="AI241">
        <v>-3.3222858070530996E-4</v>
      </c>
      <c r="AJ241"/>
      <c r="AK241"/>
      <c r="AL241"/>
      <c r="AM241"/>
      <c r="AN241"/>
      <c r="AO241"/>
    </row>
    <row r="242" spans="1:41">
      <c r="A242" s="34">
        <v>41984</v>
      </c>
      <c r="B242" s="33">
        <v>83.544372999999993</v>
      </c>
      <c r="C242" s="130">
        <f t="shared" si="8"/>
        <v>4.518280061341356E-3</v>
      </c>
      <c r="E242" s="128">
        <v>41984</v>
      </c>
      <c r="F242" s="76">
        <v>2035.329956</v>
      </c>
      <c r="G242" s="130">
        <f t="shared" si="9"/>
        <v>4.5356890106136574E-3</v>
      </c>
      <c r="J242"/>
      <c r="K242"/>
      <c r="L242"/>
      <c r="M242"/>
      <c r="N242"/>
      <c r="O242"/>
      <c r="P242"/>
      <c r="Q242"/>
      <c r="R242"/>
      <c r="V242">
        <v>155</v>
      </c>
      <c r="W242">
        <v>-2.7495454725783748E-3</v>
      </c>
      <c r="X242">
        <v>1.1129038312159389E-3</v>
      </c>
      <c r="Y242"/>
      <c r="Z242"/>
      <c r="AA242"/>
      <c r="AB242"/>
      <c r="AC242"/>
      <c r="AD242"/>
      <c r="AG242">
        <v>194</v>
      </c>
      <c r="AH242">
        <v>-1.3148626480649997E-2</v>
      </c>
      <c r="AI242">
        <v>-1.9774261943059507E-3</v>
      </c>
      <c r="AJ242"/>
      <c r="AK242"/>
      <c r="AL242"/>
      <c r="AM242"/>
      <c r="AN242"/>
      <c r="AO242"/>
    </row>
    <row r="243" spans="1:41">
      <c r="A243" s="34">
        <v>41985</v>
      </c>
      <c r="B243" s="33">
        <v>81.751671000000002</v>
      </c>
      <c r="C243" s="130">
        <f t="shared" si="8"/>
        <v>-2.1458081922525071E-2</v>
      </c>
      <c r="E243" s="128">
        <v>41985</v>
      </c>
      <c r="F243" s="76">
        <v>2002.329956</v>
      </c>
      <c r="G243" s="130">
        <f t="shared" si="9"/>
        <v>-1.6213587336401391E-2</v>
      </c>
      <c r="J243"/>
      <c r="K243"/>
      <c r="L243"/>
      <c r="M243"/>
      <c r="N243"/>
      <c r="O243"/>
      <c r="P243"/>
      <c r="Q243"/>
      <c r="R243"/>
      <c r="V243">
        <v>156</v>
      </c>
      <c r="W243">
        <v>6.4879355287498653E-3</v>
      </c>
      <c r="X243">
        <v>2.1922465224560265E-4</v>
      </c>
      <c r="Y243"/>
      <c r="Z243"/>
      <c r="AA243"/>
      <c r="AB243"/>
      <c r="AC243"/>
      <c r="AD243"/>
      <c r="AG243">
        <v>195</v>
      </c>
      <c r="AH243">
        <v>1.4198996854772796E-2</v>
      </c>
      <c r="AI243">
        <v>3.2626534057199862E-3</v>
      </c>
      <c r="AJ243"/>
      <c r="AK243"/>
      <c r="AL243"/>
      <c r="AM243"/>
      <c r="AN243"/>
      <c r="AO243"/>
    </row>
    <row r="244" spans="1:41">
      <c r="A244" s="34">
        <v>41988</v>
      </c>
      <c r="B244" s="33">
        <v>81.383735999999999</v>
      </c>
      <c r="C244" s="130">
        <f t="shared" si="8"/>
        <v>-4.5006419501810889E-3</v>
      </c>
      <c r="E244" s="128">
        <v>41988</v>
      </c>
      <c r="F244" s="76">
        <v>1989.630005</v>
      </c>
      <c r="G244" s="130">
        <f t="shared" si="9"/>
        <v>-6.3425865262338689E-3</v>
      </c>
      <c r="J244"/>
      <c r="K244"/>
      <c r="L244"/>
      <c r="M244"/>
      <c r="N244"/>
      <c r="O244"/>
      <c r="P244"/>
      <c r="Q244"/>
      <c r="R244"/>
      <c r="V244">
        <v>157</v>
      </c>
      <c r="W244">
        <v>1.7877988195237958E-3</v>
      </c>
      <c r="X244">
        <v>2.5580152297634919E-3</v>
      </c>
      <c r="Y244"/>
      <c r="Z244"/>
      <c r="AA244"/>
      <c r="AB244"/>
      <c r="AC244"/>
      <c r="AD244"/>
      <c r="AG244">
        <v>196</v>
      </c>
      <c r="AH244">
        <v>-1.5090484387274424E-2</v>
      </c>
      <c r="AI244">
        <v>-5.570930770544805E-3</v>
      </c>
      <c r="AJ244"/>
      <c r="AK244"/>
      <c r="AL244"/>
      <c r="AM244"/>
      <c r="AN244"/>
      <c r="AO244"/>
    </row>
    <row r="245" spans="1:41">
      <c r="A245" s="34">
        <v>41989</v>
      </c>
      <c r="B245" s="33">
        <v>80.444344000000001</v>
      </c>
      <c r="C245" s="130">
        <f t="shared" si="8"/>
        <v>-1.1542748541305575E-2</v>
      </c>
      <c r="E245" s="128">
        <v>41989</v>
      </c>
      <c r="F245" s="76">
        <v>1972.73999</v>
      </c>
      <c r="G245" s="130">
        <f t="shared" si="9"/>
        <v>-8.4890230633609433E-3</v>
      </c>
      <c r="J245"/>
      <c r="K245"/>
      <c r="L245"/>
      <c r="M245"/>
      <c r="N245"/>
      <c r="O245"/>
      <c r="P245"/>
      <c r="Q245"/>
      <c r="R245"/>
      <c r="V245">
        <v>158</v>
      </c>
      <c r="W245">
        <v>-4.5051252908391111E-3</v>
      </c>
      <c r="X245">
        <v>4.4437524266087679E-3</v>
      </c>
      <c r="Y245"/>
      <c r="Z245"/>
      <c r="AA245"/>
      <c r="AB245"/>
      <c r="AC245"/>
      <c r="AD245"/>
      <c r="AG245">
        <v>197</v>
      </c>
      <c r="AH245">
        <v>-4.5023257436493319E-3</v>
      </c>
      <c r="AI245">
        <v>-6.9486865665189168E-3</v>
      </c>
      <c r="AJ245"/>
      <c r="AK245"/>
      <c r="AL245"/>
      <c r="AM245"/>
      <c r="AN245"/>
      <c r="AO245"/>
    </row>
    <row r="246" spans="1:41">
      <c r="A246" s="34">
        <v>41990</v>
      </c>
      <c r="B246" s="33">
        <v>81.469887</v>
      </c>
      <c r="C246" s="130">
        <f t="shared" si="8"/>
        <v>1.2748478625172192E-2</v>
      </c>
      <c r="E246" s="128">
        <v>41990</v>
      </c>
      <c r="F246" s="76">
        <v>2012.8900149999999</v>
      </c>
      <c r="G246" s="130">
        <f t="shared" si="9"/>
        <v>2.035241603228204E-2</v>
      </c>
      <c r="J246"/>
      <c r="K246"/>
      <c r="L246"/>
      <c r="M246"/>
      <c r="N246"/>
      <c r="O246"/>
      <c r="P246"/>
      <c r="Q246"/>
      <c r="R246"/>
      <c r="V246">
        <v>159</v>
      </c>
      <c r="W246">
        <v>8.8115970820238365E-3</v>
      </c>
      <c r="X246">
        <v>-2.799251657494093E-4</v>
      </c>
      <c r="Y246"/>
      <c r="Z246"/>
      <c r="AA246"/>
      <c r="AB246"/>
      <c r="AC246"/>
      <c r="AD246"/>
      <c r="AG246">
        <v>198</v>
      </c>
      <c r="AH246">
        <v>-1.1609140549246078E-2</v>
      </c>
      <c r="AI246">
        <v>-4.8587891919889391E-3</v>
      </c>
      <c r="AJ246"/>
      <c r="AK246"/>
      <c r="AL246"/>
      <c r="AM246"/>
      <c r="AN246"/>
      <c r="AO246"/>
    </row>
    <row r="247" spans="1:41">
      <c r="A247" s="34">
        <v>41991</v>
      </c>
      <c r="B247" s="33">
        <v>83.614806999999999</v>
      </c>
      <c r="C247" s="130">
        <f t="shared" si="8"/>
        <v>2.6327764515004164E-2</v>
      </c>
      <c r="E247" s="128">
        <v>41991</v>
      </c>
      <c r="F247" s="76">
        <v>2061.2299800000001</v>
      </c>
      <c r="G247" s="130">
        <f t="shared" si="9"/>
        <v>2.4015204327992118E-2</v>
      </c>
      <c r="J247"/>
      <c r="K247"/>
      <c r="L247"/>
      <c r="M247"/>
      <c r="N247"/>
      <c r="O247"/>
      <c r="P247"/>
      <c r="Q247"/>
      <c r="R247"/>
      <c r="V247">
        <v>160</v>
      </c>
      <c r="W247">
        <v>1.6626316696514705E-3</v>
      </c>
      <c r="X247">
        <v>3.3380205715195037E-3</v>
      </c>
      <c r="Y247"/>
      <c r="Z247"/>
      <c r="AA247"/>
      <c r="AB247"/>
      <c r="AC247"/>
      <c r="AD247"/>
      <c r="AG247">
        <v>199</v>
      </c>
      <c r="AH247">
        <v>-1.1861066085949503E-2</v>
      </c>
      <c r="AI247">
        <v>1.3439930896957253E-2</v>
      </c>
      <c r="AJ247"/>
      <c r="AK247"/>
      <c r="AL247"/>
      <c r="AM247"/>
      <c r="AN247"/>
      <c r="AO247"/>
    </row>
    <row r="248" spans="1:41">
      <c r="A248" s="34">
        <v>41992</v>
      </c>
      <c r="B248" s="33">
        <v>82.628478999999999</v>
      </c>
      <c r="C248" s="130">
        <f t="shared" si="8"/>
        <v>-1.1796092527009005E-2</v>
      </c>
      <c r="E248" s="128">
        <v>41992</v>
      </c>
      <c r="F248" s="76">
        <v>2070.6499020000001</v>
      </c>
      <c r="G248" s="130">
        <f t="shared" si="9"/>
        <v>4.5700489956972401E-3</v>
      </c>
      <c r="J248"/>
      <c r="K248"/>
      <c r="L248"/>
      <c r="M248"/>
      <c r="N248"/>
      <c r="O248"/>
      <c r="P248"/>
      <c r="Q248"/>
      <c r="R248"/>
      <c r="V248">
        <v>161</v>
      </c>
      <c r="W248">
        <v>1.6037755437097005E-3</v>
      </c>
      <c r="X248">
        <v>8.7403736478217781E-4</v>
      </c>
      <c r="Y248"/>
      <c r="Z248"/>
      <c r="AA248"/>
      <c r="AB248"/>
      <c r="AC248"/>
      <c r="AD248"/>
      <c r="AG248">
        <v>200</v>
      </c>
      <c r="AH248">
        <v>7.2484767924706544E-3</v>
      </c>
      <c r="AI248">
        <v>-1.5348791750619161E-2</v>
      </c>
      <c r="AJ248"/>
      <c r="AK248"/>
      <c r="AL248"/>
      <c r="AM248"/>
      <c r="AN248"/>
      <c r="AO248"/>
    </row>
    <row r="249" spans="1:41">
      <c r="A249" s="34">
        <v>41995</v>
      </c>
      <c r="B249" s="33">
        <v>83.560035999999997</v>
      </c>
      <c r="C249" s="130">
        <f t="shared" si="8"/>
        <v>1.127404269416599E-2</v>
      </c>
      <c r="E249" s="128">
        <v>41995</v>
      </c>
      <c r="F249" s="76">
        <v>2078.540039</v>
      </c>
      <c r="G249" s="130">
        <f t="shared" si="9"/>
        <v>3.8104640443461443E-3</v>
      </c>
      <c r="J249"/>
      <c r="K249"/>
      <c r="L249"/>
      <c r="M249"/>
      <c r="N249"/>
      <c r="O249"/>
      <c r="P249"/>
      <c r="Q249"/>
      <c r="R249"/>
      <c r="V249">
        <v>162</v>
      </c>
      <c r="W249">
        <v>5.6160763028465233E-3</v>
      </c>
      <c r="X249">
        <v>-2.6661868129868416E-3</v>
      </c>
      <c r="Y249"/>
      <c r="Z249"/>
      <c r="AA249"/>
      <c r="AB249"/>
      <c r="AC249"/>
      <c r="AD249"/>
      <c r="AG249">
        <v>201</v>
      </c>
      <c r="AH249">
        <v>-8.041738572807695E-3</v>
      </c>
      <c r="AI249">
        <v>8.1867165331992731E-3</v>
      </c>
      <c r="AJ249"/>
      <c r="AK249"/>
      <c r="AL249"/>
      <c r="AM249"/>
      <c r="AN249"/>
      <c r="AO249"/>
    </row>
    <row r="250" spans="1:41">
      <c r="A250" s="34">
        <v>41996</v>
      </c>
      <c r="B250" s="33">
        <v>81.634270000000001</v>
      </c>
      <c r="C250" s="130">
        <f t="shared" si="8"/>
        <v>-2.3046495575947287E-2</v>
      </c>
      <c r="E250" s="128">
        <v>41996</v>
      </c>
      <c r="F250" s="76">
        <v>2082.169922</v>
      </c>
      <c r="G250" s="130">
        <f t="shared" si="9"/>
        <v>1.7463618366218364E-3</v>
      </c>
      <c r="J250"/>
      <c r="K250"/>
      <c r="L250"/>
      <c r="M250"/>
      <c r="N250"/>
      <c r="O250"/>
      <c r="P250"/>
      <c r="Q250"/>
      <c r="R250"/>
      <c r="V250">
        <v>163</v>
      </c>
      <c r="W250">
        <v>-1.9143089636272656E-3</v>
      </c>
      <c r="X250">
        <v>-7.8278261618508309E-5</v>
      </c>
      <c r="Y250"/>
      <c r="Z250"/>
      <c r="AA250"/>
      <c r="AB250"/>
      <c r="AC250"/>
      <c r="AD250"/>
      <c r="AG250">
        <v>202</v>
      </c>
      <c r="AH250">
        <v>1.1488955513933403E-2</v>
      </c>
      <c r="AI250">
        <v>1.3951518703559998E-3</v>
      </c>
      <c r="AJ250"/>
      <c r="AK250"/>
      <c r="AL250"/>
      <c r="AM250"/>
      <c r="AN250"/>
      <c r="AO250"/>
    </row>
    <row r="251" spans="1:41">
      <c r="A251" s="34">
        <v>41997</v>
      </c>
      <c r="B251" s="33">
        <v>81.876937999999996</v>
      </c>
      <c r="C251" s="130">
        <f t="shared" si="8"/>
        <v>2.9726241197476841E-3</v>
      </c>
      <c r="E251" s="128">
        <v>41997</v>
      </c>
      <c r="F251" s="76">
        <v>2081.8798830000001</v>
      </c>
      <c r="G251" s="130">
        <f t="shared" si="9"/>
        <v>-1.3929650838553358E-4</v>
      </c>
      <c r="J251"/>
      <c r="K251"/>
      <c r="L251"/>
      <c r="M251"/>
      <c r="N251"/>
      <c r="O251"/>
      <c r="P251"/>
      <c r="Q251"/>
      <c r="R251"/>
      <c r="V251">
        <v>164</v>
      </c>
      <c r="W251">
        <v>9.4124785512718964E-4</v>
      </c>
      <c r="X251">
        <v>3.8465312059738129E-3</v>
      </c>
      <c r="Y251"/>
      <c r="Z251"/>
      <c r="AA251"/>
      <c r="AB251"/>
      <c r="AC251"/>
      <c r="AD251"/>
      <c r="AG251">
        <v>203</v>
      </c>
      <c r="AH251">
        <v>3.1015356498958289E-3</v>
      </c>
      <c r="AI251">
        <v>6.0411215553520178E-3</v>
      </c>
      <c r="AJ251"/>
      <c r="AK251"/>
      <c r="AL251"/>
      <c r="AM251"/>
      <c r="AN251"/>
      <c r="AO251"/>
    </row>
    <row r="252" spans="1:41">
      <c r="A252" s="34">
        <v>41999</v>
      </c>
      <c r="B252" s="33">
        <v>82.244895999999997</v>
      </c>
      <c r="C252" s="130">
        <f t="shared" si="8"/>
        <v>4.4940371365622097E-3</v>
      </c>
      <c r="E252" s="128">
        <v>41999</v>
      </c>
      <c r="F252" s="76">
        <v>2088.7700199999999</v>
      </c>
      <c r="G252" s="130">
        <f t="shared" si="9"/>
        <v>3.3095747051799856E-3</v>
      </c>
      <c r="J252"/>
      <c r="K252"/>
      <c r="L252"/>
      <c r="M252"/>
      <c r="N252"/>
      <c r="O252"/>
      <c r="P252"/>
      <c r="Q252"/>
      <c r="R252"/>
      <c r="V252">
        <v>165</v>
      </c>
      <c r="W252">
        <v>1.3801469905078347E-3</v>
      </c>
      <c r="X252">
        <v>-3.2906588928636364E-4</v>
      </c>
      <c r="Y252"/>
      <c r="Z252"/>
      <c r="AA252"/>
      <c r="AB252"/>
      <c r="AC252"/>
      <c r="AD252"/>
      <c r="AG252">
        <v>204</v>
      </c>
      <c r="AH252">
        <v>6.8643620154894731E-3</v>
      </c>
      <c r="AI252">
        <v>1.2710124885448641E-2</v>
      </c>
      <c r="AJ252"/>
      <c r="AK252"/>
      <c r="AL252"/>
      <c r="AM252"/>
      <c r="AN252"/>
      <c r="AO252"/>
    </row>
    <row r="253" spans="1:41">
      <c r="A253" s="34">
        <v>42002</v>
      </c>
      <c r="B253" s="33">
        <v>82.456260999999998</v>
      </c>
      <c r="C253" s="130">
        <f t="shared" si="8"/>
        <v>2.5699467113436524E-3</v>
      </c>
      <c r="E253" s="128">
        <v>42002</v>
      </c>
      <c r="F253" s="76">
        <v>2090.570068</v>
      </c>
      <c r="G253" s="130">
        <f t="shared" si="9"/>
        <v>8.617741459158155E-4</v>
      </c>
      <c r="J253"/>
      <c r="K253"/>
      <c r="L253"/>
      <c r="M253"/>
      <c r="N253"/>
      <c r="O253"/>
      <c r="P253"/>
      <c r="Q253"/>
      <c r="R253"/>
      <c r="V253">
        <v>166</v>
      </c>
      <c r="W253">
        <v>-9.8232584627587667E-4</v>
      </c>
      <c r="X253">
        <v>1.0323128459060534E-3</v>
      </c>
      <c r="Y253"/>
      <c r="Z253"/>
      <c r="AA253"/>
      <c r="AB253"/>
      <c r="AC253"/>
      <c r="AD253"/>
      <c r="AG253">
        <v>205</v>
      </c>
      <c r="AH253">
        <v>5.0904610829638356E-3</v>
      </c>
      <c r="AI253">
        <v>-1.2389791312667632E-2</v>
      </c>
      <c r="AJ253"/>
      <c r="AK253"/>
      <c r="AL253"/>
      <c r="AM253"/>
      <c r="AN253"/>
      <c r="AO253"/>
    </row>
    <row r="254" spans="1:41">
      <c r="A254" s="34">
        <v>42003</v>
      </c>
      <c r="B254" s="33">
        <v>82.479720999999998</v>
      </c>
      <c r="C254" s="130">
        <f t="shared" si="8"/>
        <v>2.8451447731785991E-4</v>
      </c>
      <c r="E254" s="128">
        <v>42003</v>
      </c>
      <c r="F254" s="76">
        <v>2080.3500979999999</v>
      </c>
      <c r="G254" s="130">
        <f t="shared" si="9"/>
        <v>-4.8886043842468821E-3</v>
      </c>
      <c r="J254"/>
      <c r="K254"/>
      <c r="L254"/>
      <c r="M254"/>
      <c r="N254"/>
      <c r="O254"/>
      <c r="P254"/>
      <c r="Q254"/>
      <c r="R254"/>
      <c r="V254">
        <v>167</v>
      </c>
      <c r="W254">
        <v>-1.2599132994457057E-3</v>
      </c>
      <c r="X254">
        <v>-4.2998781071242899E-4</v>
      </c>
      <c r="Y254"/>
      <c r="Z254"/>
      <c r="AA254"/>
      <c r="AB254"/>
      <c r="AC254"/>
      <c r="AD254"/>
      <c r="AG254">
        <v>206</v>
      </c>
      <c r="AH254">
        <v>8.1341062454170412E-3</v>
      </c>
      <c r="AI254">
        <v>4.1692709279413445E-3</v>
      </c>
      <c r="AJ254"/>
      <c r="AK254"/>
      <c r="AL254"/>
      <c r="AM254"/>
      <c r="AN254"/>
      <c r="AO254"/>
    </row>
    <row r="255" spans="1:41">
      <c r="A255" s="34">
        <v>42004</v>
      </c>
      <c r="B255" s="33">
        <v>81.861275000000006</v>
      </c>
      <c r="C255" s="130">
        <f t="shared" si="8"/>
        <v>-7.4981582442548711E-3</v>
      </c>
      <c r="E255" s="128">
        <v>42004</v>
      </c>
      <c r="F255" s="76">
        <v>2058.8999020000001</v>
      </c>
      <c r="G255" s="130">
        <f t="shared" si="9"/>
        <v>-1.0310858744699508E-2</v>
      </c>
      <c r="J255"/>
      <c r="K255"/>
      <c r="L255"/>
      <c r="M255"/>
      <c r="N255"/>
      <c r="O255"/>
      <c r="P255"/>
      <c r="Q255"/>
      <c r="R255"/>
      <c r="V255">
        <v>168</v>
      </c>
      <c r="W255">
        <v>4.5268453278625252E-3</v>
      </c>
      <c r="X255">
        <v>-1.2064305351483359E-3</v>
      </c>
      <c r="Y255"/>
      <c r="Z255"/>
      <c r="AA255"/>
      <c r="AB255"/>
      <c r="AC255"/>
      <c r="AD255"/>
      <c r="AG255">
        <v>207</v>
      </c>
      <c r="AH255">
        <v>2.9912296233533548E-3</v>
      </c>
      <c r="AI255">
        <v>4.0622198906388324E-3</v>
      </c>
      <c r="AJ255"/>
      <c r="AK255"/>
      <c r="AL255"/>
      <c r="AM255"/>
      <c r="AN255"/>
      <c r="AO255"/>
    </row>
    <row r="256" spans="1:41">
      <c r="A256" s="34">
        <v>42006</v>
      </c>
      <c r="B256" s="33">
        <v>81.822158999999999</v>
      </c>
      <c r="C256" s="130">
        <f t="shared" si="8"/>
        <v>-4.7783277257784016E-4</v>
      </c>
      <c r="E256" s="128">
        <v>42006</v>
      </c>
      <c r="F256" s="76">
        <v>2058.1999510000001</v>
      </c>
      <c r="G256" s="130">
        <f t="shared" si="9"/>
        <v>-3.3996358896327516E-4</v>
      </c>
      <c r="J256"/>
      <c r="K256"/>
      <c r="L256"/>
      <c r="M256"/>
      <c r="N256"/>
      <c r="O256"/>
      <c r="P256"/>
      <c r="Q256"/>
      <c r="R256"/>
      <c r="V256">
        <v>169</v>
      </c>
      <c r="W256">
        <v>-1.8000472295281278E-3</v>
      </c>
      <c r="X256">
        <v>1.2559809797987541E-3</v>
      </c>
      <c r="Y256"/>
      <c r="Z256"/>
      <c r="AA256"/>
      <c r="AB256"/>
      <c r="AC256"/>
      <c r="AD256"/>
      <c r="AG256">
        <v>208</v>
      </c>
      <c r="AH256">
        <v>5.4004021469687699E-3</v>
      </c>
      <c r="AI256">
        <v>-6.9019704547338195E-3</v>
      </c>
      <c r="AJ256"/>
      <c r="AK256"/>
      <c r="AL256"/>
      <c r="AM256"/>
      <c r="AN256"/>
      <c r="AO256"/>
    </row>
    <row r="257" spans="1:41">
      <c r="A257" s="34">
        <v>42009</v>
      </c>
      <c r="B257" s="33">
        <v>81.250670999999997</v>
      </c>
      <c r="C257" s="130">
        <f t="shared" si="8"/>
        <v>-6.9845138161167587E-3</v>
      </c>
      <c r="E257" s="128">
        <v>42009</v>
      </c>
      <c r="F257" s="76">
        <v>2020.579956</v>
      </c>
      <c r="G257" s="130">
        <f t="shared" si="9"/>
        <v>-1.827810508970322E-2</v>
      </c>
      <c r="J257"/>
      <c r="K257"/>
      <c r="L257"/>
      <c r="M257"/>
      <c r="N257"/>
      <c r="O257"/>
      <c r="P257"/>
      <c r="Q257"/>
      <c r="R257"/>
      <c r="V257">
        <v>170</v>
      </c>
      <c r="W257">
        <v>2.4224685317533355E-3</v>
      </c>
      <c r="X257">
        <v>-3.2016092999800289E-3</v>
      </c>
      <c r="Y257"/>
      <c r="Z257"/>
      <c r="AA257"/>
      <c r="AB257"/>
      <c r="AC257"/>
      <c r="AD257"/>
      <c r="AG257">
        <v>209</v>
      </c>
      <c r="AH257">
        <v>4.1533027038884373E-3</v>
      </c>
      <c r="AI257">
        <v>7.7857703834443405E-3</v>
      </c>
      <c r="AJ257"/>
      <c r="AK257"/>
      <c r="AL257"/>
      <c r="AM257"/>
      <c r="AN257"/>
      <c r="AO257"/>
    </row>
    <row r="258" spans="1:41">
      <c r="A258" s="34">
        <v>42010</v>
      </c>
      <c r="B258" s="33">
        <v>80.851433</v>
      </c>
      <c r="C258" s="130">
        <f t="shared" si="8"/>
        <v>-4.9136578822837895E-3</v>
      </c>
      <c r="E258" s="128">
        <v>42010</v>
      </c>
      <c r="F258" s="76">
        <v>2002.6099850000001</v>
      </c>
      <c r="G258" s="130">
        <f t="shared" si="9"/>
        <v>-8.8934718701129123E-3</v>
      </c>
      <c r="J258"/>
      <c r="K258"/>
      <c r="L258"/>
      <c r="M258"/>
      <c r="N258"/>
      <c r="O258"/>
      <c r="P258"/>
      <c r="Q258"/>
      <c r="R258"/>
      <c r="V258">
        <v>171</v>
      </c>
      <c r="W258">
        <v>6.630546794153386E-4</v>
      </c>
      <c r="X258">
        <v>-2.1974758100573918E-3</v>
      </c>
      <c r="Y258"/>
      <c r="Z258"/>
      <c r="AA258"/>
      <c r="AB258"/>
      <c r="AC258"/>
      <c r="AD258"/>
      <c r="AG258">
        <v>210</v>
      </c>
      <c r="AH258">
        <v>4.397045935092255E-3</v>
      </c>
      <c r="AI258">
        <v>-5.782401433501656E-3</v>
      </c>
      <c r="AJ258"/>
      <c r="AK258"/>
      <c r="AL258"/>
      <c r="AM258"/>
      <c r="AN258"/>
      <c r="AO258"/>
    </row>
    <row r="259" spans="1:41">
      <c r="A259" s="34">
        <v>42011</v>
      </c>
      <c r="B259" s="33">
        <v>82.636313999999999</v>
      </c>
      <c r="C259" s="130">
        <f t="shared" si="8"/>
        <v>2.2076058936395086E-2</v>
      </c>
      <c r="E259" s="128">
        <v>42011</v>
      </c>
      <c r="F259" s="76">
        <v>2025.900024</v>
      </c>
      <c r="G259" s="130">
        <f t="shared" si="9"/>
        <v>1.1629842642575248E-2</v>
      </c>
      <c r="J259"/>
      <c r="K259"/>
      <c r="L259"/>
      <c r="M259"/>
      <c r="N259"/>
      <c r="O259"/>
      <c r="P259"/>
      <c r="Q259"/>
      <c r="R259"/>
      <c r="V259">
        <v>172</v>
      </c>
      <c r="W259">
        <v>3.3964901330052169E-3</v>
      </c>
      <c r="X259">
        <v>1.6393954721502083E-3</v>
      </c>
      <c r="Y259"/>
      <c r="Z259"/>
      <c r="AA259"/>
      <c r="AB259"/>
      <c r="AC259"/>
      <c r="AD259"/>
      <c r="AG259">
        <v>211</v>
      </c>
      <c r="AH259">
        <v>8.1854390830838081E-3</v>
      </c>
      <c r="AI259">
        <v>-1.9553151388150228E-3</v>
      </c>
      <c r="AJ259"/>
      <c r="AK259"/>
      <c r="AL259"/>
      <c r="AM259"/>
      <c r="AN259"/>
      <c r="AO259"/>
    </row>
    <row r="260" spans="1:41">
      <c r="A260" s="34">
        <v>42012</v>
      </c>
      <c r="B260" s="33">
        <v>83.286040999999997</v>
      </c>
      <c r="C260" s="130">
        <f t="shared" ref="C260:C323" si="10">(B260-B259)/B259</f>
        <v>7.8624876709771762E-3</v>
      </c>
      <c r="E260" s="128">
        <v>42012</v>
      </c>
      <c r="F260" s="76">
        <v>2062.139893</v>
      </c>
      <c r="G260" s="130">
        <f t="shared" ref="G260:G323" si="11">(F260-F259)/F259</f>
        <v>1.7888281045797549E-2</v>
      </c>
      <c r="J260"/>
      <c r="K260"/>
      <c r="L260"/>
      <c r="M260"/>
      <c r="N260"/>
      <c r="O260"/>
      <c r="P260"/>
      <c r="Q260"/>
      <c r="R260"/>
      <c r="V260">
        <v>173</v>
      </c>
      <c r="W260">
        <v>-1.7864475410555975E-3</v>
      </c>
      <c r="X260">
        <v>-1.2866666636111601E-3</v>
      </c>
      <c r="Y260"/>
      <c r="Z260"/>
      <c r="AA260"/>
      <c r="AB260"/>
      <c r="AC260"/>
      <c r="AD260"/>
      <c r="AG260">
        <v>212</v>
      </c>
      <c r="AH260">
        <v>4.1501957233698239E-3</v>
      </c>
      <c r="AI260">
        <v>7.5811981143693594E-3</v>
      </c>
      <c r="AJ260"/>
      <c r="AK260"/>
      <c r="AL260"/>
      <c r="AM260"/>
      <c r="AN260"/>
      <c r="AO260"/>
    </row>
    <row r="261" spans="1:41">
      <c r="A261" s="34">
        <v>42013</v>
      </c>
      <c r="B261" s="33">
        <v>82.150925000000001</v>
      </c>
      <c r="C261" s="130">
        <f t="shared" si="10"/>
        <v>-1.3629126638400263E-2</v>
      </c>
      <c r="E261" s="128">
        <v>42013</v>
      </c>
      <c r="F261" s="76">
        <v>2044.8100589999999</v>
      </c>
      <c r="G261" s="130">
        <f t="shared" si="11"/>
        <v>-8.403811040573337E-3</v>
      </c>
      <c r="J261"/>
      <c r="K261"/>
      <c r="L261"/>
      <c r="M261"/>
      <c r="N261"/>
      <c r="O261"/>
      <c r="P261"/>
      <c r="Q261"/>
      <c r="R261"/>
      <c r="V261">
        <v>174</v>
      </c>
      <c r="W261">
        <v>-1.139034983839121E-3</v>
      </c>
      <c r="X261">
        <v>-5.4059742314373806E-3</v>
      </c>
      <c r="Y261"/>
      <c r="Z261"/>
      <c r="AA261"/>
      <c r="AB261"/>
      <c r="AC261"/>
      <c r="AD261"/>
      <c r="AG261">
        <v>213</v>
      </c>
      <c r="AH261">
        <v>-1.4604649685695673E-3</v>
      </c>
      <c r="AI261">
        <v>1.3415432400827262E-3</v>
      </c>
      <c r="AJ261"/>
      <c r="AK261"/>
      <c r="AL261"/>
      <c r="AM261"/>
      <c r="AN261"/>
      <c r="AO261"/>
    </row>
    <row r="262" spans="1:41">
      <c r="A262" s="34">
        <v>42016</v>
      </c>
      <c r="B262" s="33">
        <v>81.869124999999997</v>
      </c>
      <c r="C262" s="130">
        <f t="shared" si="10"/>
        <v>-3.4302717833062019E-3</v>
      </c>
      <c r="E262" s="128">
        <v>42016</v>
      </c>
      <c r="F262" s="76">
        <v>2028.26001</v>
      </c>
      <c r="G262" s="130">
        <f t="shared" si="11"/>
        <v>-8.0936852433588034E-3</v>
      </c>
      <c r="J262"/>
      <c r="K262"/>
      <c r="L262"/>
      <c r="M262"/>
      <c r="N262"/>
      <c r="O262"/>
      <c r="P262"/>
      <c r="Q262"/>
      <c r="R262"/>
      <c r="V262">
        <v>175</v>
      </c>
      <c r="W262">
        <v>6.7341072665470757E-3</v>
      </c>
      <c r="X262">
        <v>-3.0880328488536125E-3</v>
      </c>
      <c r="Y262"/>
      <c r="Z262"/>
      <c r="AA262"/>
      <c r="AB262"/>
      <c r="AC262"/>
      <c r="AD262"/>
      <c r="AG262">
        <v>214</v>
      </c>
      <c r="AH262">
        <v>6.3541975598166234E-3</v>
      </c>
      <c r="AI262">
        <v>-9.1840392362079991E-3</v>
      </c>
      <c r="AJ262"/>
      <c r="AK262"/>
      <c r="AL262"/>
      <c r="AM262"/>
      <c r="AN262"/>
      <c r="AO262"/>
    </row>
    <row r="263" spans="1:41">
      <c r="A263" s="34">
        <v>42017</v>
      </c>
      <c r="B263" s="33">
        <v>82.010040000000004</v>
      </c>
      <c r="C263" s="130">
        <f t="shared" si="10"/>
        <v>1.7212227442275313E-3</v>
      </c>
      <c r="E263" s="128">
        <v>42017</v>
      </c>
      <c r="F263" s="76">
        <v>2023.030029</v>
      </c>
      <c r="G263" s="130">
        <f t="shared" si="11"/>
        <v>-2.578555497921567E-3</v>
      </c>
      <c r="J263"/>
      <c r="K263"/>
      <c r="L263"/>
      <c r="M263"/>
      <c r="N263"/>
      <c r="O263"/>
      <c r="P263"/>
      <c r="Q263"/>
      <c r="R263"/>
      <c r="V263">
        <v>176</v>
      </c>
      <c r="W263">
        <v>-2.1541186568525472E-3</v>
      </c>
      <c r="X263">
        <v>3.0360241892911483E-3</v>
      </c>
      <c r="Y263"/>
      <c r="Z263"/>
      <c r="AA263"/>
      <c r="AB263"/>
      <c r="AC263"/>
      <c r="AD263"/>
      <c r="AG263">
        <v>215</v>
      </c>
      <c r="AH263">
        <v>1.2707461743385645E-3</v>
      </c>
      <c r="AI263">
        <v>4.4297508868472776E-3</v>
      </c>
      <c r="AJ263"/>
      <c r="AK263"/>
      <c r="AL263"/>
      <c r="AM263"/>
      <c r="AN263"/>
      <c r="AO263"/>
    </row>
    <row r="264" spans="1:41">
      <c r="A264" s="34">
        <v>42018</v>
      </c>
      <c r="B264" s="33">
        <v>81.415062000000006</v>
      </c>
      <c r="C264" s="130">
        <f t="shared" si="10"/>
        <v>-7.2549409803970046E-3</v>
      </c>
      <c r="E264" s="128">
        <v>42018</v>
      </c>
      <c r="F264" s="76">
        <v>2011.2700199999999</v>
      </c>
      <c r="G264" s="130">
        <f t="shared" si="11"/>
        <v>-5.8130669497838093E-3</v>
      </c>
      <c r="J264"/>
      <c r="K264"/>
      <c r="L264"/>
      <c r="M264"/>
      <c r="N264"/>
      <c r="O264"/>
      <c r="P264"/>
      <c r="Q264"/>
      <c r="R264"/>
      <c r="V264">
        <v>177</v>
      </c>
      <c r="W264">
        <v>3.8823111467834094E-4</v>
      </c>
      <c r="X264">
        <v>-6.3507895227313278E-3</v>
      </c>
      <c r="Y264"/>
      <c r="Z264"/>
      <c r="AA264"/>
      <c r="AB264"/>
      <c r="AC264"/>
      <c r="AD264"/>
      <c r="AG264">
        <v>216</v>
      </c>
      <c r="AH264">
        <v>1.2163664169187083E-3</v>
      </c>
      <c r="AI264">
        <v>2.5591467622041587E-3</v>
      </c>
      <c r="AJ264"/>
      <c r="AK264"/>
      <c r="AL264"/>
      <c r="AM264"/>
      <c r="AN264"/>
      <c r="AO264"/>
    </row>
    <row r="265" spans="1:41">
      <c r="A265" s="34">
        <v>42019</v>
      </c>
      <c r="B265" s="33">
        <v>80.232971000000006</v>
      </c>
      <c r="C265" s="130">
        <f t="shared" si="10"/>
        <v>-1.4519315848460567E-2</v>
      </c>
      <c r="E265" s="128">
        <v>42019</v>
      </c>
      <c r="F265" s="76">
        <v>1992.670044</v>
      </c>
      <c r="G265" s="130">
        <f t="shared" si="11"/>
        <v>-9.2478761255537292E-3</v>
      </c>
      <c r="J265"/>
      <c r="K265"/>
      <c r="L265"/>
      <c r="M265"/>
      <c r="N265"/>
      <c r="O265"/>
      <c r="P265"/>
      <c r="Q265"/>
      <c r="R265"/>
      <c r="V265">
        <v>178</v>
      </c>
      <c r="W265">
        <v>9.8532956782855139E-4</v>
      </c>
      <c r="X265">
        <v>-1.6954809484625816E-3</v>
      </c>
      <c r="Y265"/>
      <c r="Z265"/>
      <c r="AA265"/>
      <c r="AB265"/>
      <c r="AC265"/>
      <c r="AD265"/>
      <c r="AG265">
        <v>217</v>
      </c>
      <c r="AH265">
        <v>-3.9934913703223874E-3</v>
      </c>
      <c r="AI265">
        <v>4.3430775842706265E-3</v>
      </c>
      <c r="AJ265"/>
      <c r="AK265"/>
      <c r="AL265"/>
      <c r="AM265"/>
      <c r="AN265"/>
      <c r="AO265"/>
    </row>
    <row r="266" spans="1:41">
      <c r="A266" s="34">
        <v>42020</v>
      </c>
      <c r="B266" s="33">
        <v>81.446395999999993</v>
      </c>
      <c r="C266" s="130">
        <f t="shared" si="10"/>
        <v>1.5123770002234948E-2</v>
      </c>
      <c r="E266" s="128">
        <v>42020</v>
      </c>
      <c r="F266" s="76">
        <v>2019.420044</v>
      </c>
      <c r="G266" s="130">
        <f t="shared" si="11"/>
        <v>1.3424199395451945E-2</v>
      </c>
      <c r="J266"/>
      <c r="K266"/>
      <c r="L266"/>
      <c r="M266"/>
      <c r="N266"/>
      <c r="O266"/>
      <c r="P266"/>
      <c r="Q266"/>
      <c r="R266"/>
      <c r="V266">
        <v>179</v>
      </c>
      <c r="W266">
        <v>6.5142874590053039E-3</v>
      </c>
      <c r="X266">
        <v>9.7008854588258482E-4</v>
      </c>
      <c r="Y266"/>
      <c r="Z266"/>
      <c r="AA266"/>
      <c r="AB266"/>
      <c r="AC266"/>
      <c r="AD266"/>
      <c r="AG266">
        <v>218</v>
      </c>
      <c r="AH266">
        <v>3.4787038701668571E-3</v>
      </c>
      <c r="AI266">
        <v>-3.5851908793533551E-4</v>
      </c>
      <c r="AJ266"/>
      <c r="AK266"/>
      <c r="AL266"/>
      <c r="AM266"/>
      <c r="AN266"/>
      <c r="AO266"/>
    </row>
    <row r="267" spans="1:41">
      <c r="A267" s="34">
        <v>42024</v>
      </c>
      <c r="B267" s="33">
        <v>79.293571</v>
      </c>
      <c r="C267" s="130">
        <f t="shared" si="10"/>
        <v>-2.6432415744951969E-2</v>
      </c>
      <c r="E267" s="128">
        <v>42024</v>
      </c>
      <c r="F267" s="76">
        <v>2022.5500489999999</v>
      </c>
      <c r="G267" s="130">
        <f t="shared" si="11"/>
        <v>1.5499524278268393E-3</v>
      </c>
      <c r="J267"/>
      <c r="K267"/>
      <c r="L267"/>
      <c r="M267"/>
      <c r="N267"/>
      <c r="O267"/>
      <c r="P267"/>
      <c r="Q267"/>
      <c r="R267"/>
      <c r="V267">
        <v>180</v>
      </c>
      <c r="W267">
        <v>1.8876160758501022E-3</v>
      </c>
      <c r="X267">
        <v>-5.919722845601045E-4</v>
      </c>
      <c r="Y267"/>
      <c r="Z267"/>
      <c r="AA267"/>
      <c r="AB267"/>
      <c r="AC267"/>
      <c r="AD267"/>
      <c r="AG267">
        <v>219</v>
      </c>
      <c r="AH267">
        <v>6.9479846523755524E-4</v>
      </c>
      <c r="AI267">
        <v>1.895770548369707E-6</v>
      </c>
      <c r="AJ267"/>
      <c r="AK267"/>
      <c r="AL267"/>
      <c r="AM267"/>
      <c r="AN267"/>
      <c r="AO267"/>
    </row>
    <row r="268" spans="1:41">
      <c r="A268" s="34">
        <v>42025</v>
      </c>
      <c r="B268" s="33">
        <v>79.771111000000005</v>
      </c>
      <c r="C268" s="130">
        <f t="shared" si="10"/>
        <v>6.0224302421693779E-3</v>
      </c>
      <c r="E268" s="128">
        <v>42025</v>
      </c>
      <c r="F268" s="76">
        <v>2032.119995</v>
      </c>
      <c r="G268" s="130">
        <f t="shared" si="11"/>
        <v>4.7316238254433785E-3</v>
      </c>
      <c r="J268"/>
      <c r="K268"/>
      <c r="L268"/>
      <c r="M268"/>
      <c r="N268"/>
      <c r="O268"/>
      <c r="P268"/>
      <c r="Q268"/>
      <c r="R268"/>
      <c r="V268">
        <v>181</v>
      </c>
      <c r="W268">
        <v>6.4272827724430152E-3</v>
      </c>
      <c r="X268">
        <v>-1.5361027167249035E-3</v>
      </c>
      <c r="Y268"/>
      <c r="Z268"/>
      <c r="AA268"/>
      <c r="AB268"/>
      <c r="AC268"/>
      <c r="AD268"/>
      <c r="AG268">
        <v>220</v>
      </c>
      <c r="AH268">
        <v>-6.0902511266414854E-4</v>
      </c>
      <c r="AI268">
        <v>-9.2091710631475739E-5</v>
      </c>
      <c r="AJ268"/>
      <c r="AK268"/>
      <c r="AL268"/>
      <c r="AM268"/>
      <c r="AN268"/>
      <c r="AO268"/>
    </row>
    <row r="269" spans="1:41">
      <c r="A269" s="34">
        <v>42026</v>
      </c>
      <c r="B269" s="33">
        <v>81.227187999999998</v>
      </c>
      <c r="C269" s="130">
        <f t="shared" si="10"/>
        <v>1.8253186921265183E-2</v>
      </c>
      <c r="E269" s="128">
        <v>42026</v>
      </c>
      <c r="F269" s="76">
        <v>2063.1499020000001</v>
      </c>
      <c r="G269" s="130">
        <f t="shared" si="11"/>
        <v>1.5269721805970466E-2</v>
      </c>
      <c r="J269"/>
      <c r="K269"/>
      <c r="L269"/>
      <c r="M269"/>
      <c r="N269"/>
      <c r="O269"/>
      <c r="P269"/>
      <c r="Q269"/>
      <c r="R269"/>
      <c r="V269">
        <v>182</v>
      </c>
      <c r="W269">
        <v>3.6101035474898732E-3</v>
      </c>
      <c r="X269">
        <v>-4.0873731596722104E-3</v>
      </c>
      <c r="Y269"/>
      <c r="Z269"/>
      <c r="AA269"/>
      <c r="AB269"/>
      <c r="AC269"/>
      <c r="AD269"/>
      <c r="AG269">
        <v>221</v>
      </c>
      <c r="AH269">
        <v>1.895927325969804E-3</v>
      </c>
      <c r="AI269">
        <v>-1.3660826062347185E-3</v>
      </c>
      <c r="AJ269"/>
      <c r="AK269"/>
      <c r="AL269"/>
      <c r="AM269"/>
      <c r="AN269"/>
      <c r="AO269"/>
    </row>
    <row r="270" spans="1:41">
      <c r="A270" s="34">
        <v>42027</v>
      </c>
      <c r="B270" s="33">
        <v>80.005966000000001</v>
      </c>
      <c r="C270" s="130">
        <f t="shared" si="10"/>
        <v>-1.5034645788796694E-2</v>
      </c>
      <c r="E270" s="128">
        <v>42027</v>
      </c>
      <c r="F270" s="76">
        <v>2051.820068</v>
      </c>
      <c r="G270" s="130">
        <f t="shared" si="11"/>
        <v>-5.4915224477955155E-3</v>
      </c>
      <c r="J270"/>
      <c r="K270"/>
      <c r="L270"/>
      <c r="M270"/>
      <c r="N270"/>
      <c r="O270"/>
      <c r="P270"/>
      <c r="Q270"/>
      <c r="R270"/>
      <c r="V270">
        <v>183</v>
      </c>
      <c r="W270">
        <v>-3.5306361192117739E-4</v>
      </c>
      <c r="X270">
        <v>-7.660259511676263E-3</v>
      </c>
      <c r="Y270"/>
      <c r="Z270"/>
      <c r="AA270"/>
      <c r="AB270"/>
      <c r="AC270"/>
      <c r="AD270"/>
      <c r="AG270">
        <v>222</v>
      </c>
      <c r="AH270">
        <v>-4.511803673368819E-3</v>
      </c>
      <c r="AI270">
        <v>4.752073767258439E-3</v>
      </c>
      <c r="AJ270"/>
      <c r="AK270"/>
      <c r="AL270"/>
      <c r="AM270"/>
      <c r="AN270"/>
      <c r="AO270"/>
    </row>
    <row r="271" spans="1:41">
      <c r="A271" s="34">
        <v>42030</v>
      </c>
      <c r="B271" s="33">
        <v>80.052940000000007</v>
      </c>
      <c r="C271" s="130">
        <f t="shared" si="10"/>
        <v>5.8713121468973752E-4</v>
      </c>
      <c r="E271" s="128">
        <v>42030</v>
      </c>
      <c r="F271" s="76">
        <v>2057.0900879999999</v>
      </c>
      <c r="G271" s="130">
        <f t="shared" si="11"/>
        <v>2.5684610859356949E-3</v>
      </c>
      <c r="J271"/>
      <c r="K271"/>
      <c r="L271"/>
      <c r="M271"/>
      <c r="N271"/>
      <c r="O271"/>
      <c r="P271"/>
      <c r="Q271"/>
      <c r="R271"/>
      <c r="V271">
        <v>184</v>
      </c>
      <c r="W271">
        <v>-1.9853731463296683E-3</v>
      </c>
      <c r="X271">
        <v>-3.7911281522359855E-3</v>
      </c>
      <c r="Y271"/>
      <c r="Z271"/>
      <c r="AA271"/>
      <c r="AB271"/>
      <c r="AC271"/>
      <c r="AD271"/>
      <c r="AG271">
        <v>223</v>
      </c>
      <c r="AH271">
        <v>9.6016417703600869E-4</v>
      </c>
      <c r="AI271">
        <v>-2.2480515530399938E-4</v>
      </c>
      <c r="AJ271"/>
      <c r="AK271"/>
      <c r="AL271"/>
      <c r="AM271"/>
      <c r="AN271"/>
      <c r="AO271"/>
    </row>
    <row r="272" spans="1:41">
      <c r="A272" s="34">
        <v>42031</v>
      </c>
      <c r="B272" s="33">
        <v>79.919846000000007</v>
      </c>
      <c r="C272" s="130">
        <f t="shared" si="10"/>
        <v>-1.6625747911319661E-3</v>
      </c>
      <c r="E272" s="128">
        <v>42031</v>
      </c>
      <c r="F272" s="76">
        <v>2029.5500489999999</v>
      </c>
      <c r="G272" s="130">
        <f t="shared" si="11"/>
        <v>-1.3387862379316457E-2</v>
      </c>
      <c r="J272"/>
      <c r="K272"/>
      <c r="L272"/>
      <c r="M272"/>
      <c r="N272"/>
      <c r="O272"/>
      <c r="P272"/>
      <c r="Q272"/>
      <c r="R272"/>
      <c r="V272">
        <v>185</v>
      </c>
      <c r="W272">
        <v>6.4597688815230085E-3</v>
      </c>
      <c r="X272">
        <v>1.3727224529989923E-3</v>
      </c>
      <c r="Y272"/>
      <c r="Z272"/>
      <c r="AA272"/>
      <c r="AB272"/>
      <c r="AC272"/>
      <c r="AD272"/>
      <c r="AG272">
        <v>224</v>
      </c>
      <c r="AH272">
        <v>3.0036226383844257E-3</v>
      </c>
      <c r="AI272">
        <v>2.1303609003233627E-3</v>
      </c>
      <c r="AJ272"/>
      <c r="AK272"/>
      <c r="AL272"/>
      <c r="AM272"/>
      <c r="AN272"/>
      <c r="AO272"/>
    </row>
    <row r="273" spans="1:41">
      <c r="A273" s="34">
        <v>42032</v>
      </c>
      <c r="B273" s="33">
        <v>79.442313999999996</v>
      </c>
      <c r="C273" s="130">
        <f t="shared" si="10"/>
        <v>-5.97513663877694E-3</v>
      </c>
      <c r="E273" s="128">
        <v>42032</v>
      </c>
      <c r="F273" s="76">
        <v>2002.160034</v>
      </c>
      <c r="G273" s="130">
        <f t="shared" si="11"/>
        <v>-1.3495609538427277E-2</v>
      </c>
      <c r="J273"/>
      <c r="K273"/>
      <c r="L273"/>
      <c r="M273"/>
      <c r="N273"/>
      <c r="O273"/>
      <c r="P273"/>
      <c r="Q273"/>
      <c r="R273"/>
      <c r="V273">
        <v>186</v>
      </c>
      <c r="W273">
        <v>-7.8227891854875768E-3</v>
      </c>
      <c r="X273">
        <v>-8.3459833750539128E-3</v>
      </c>
      <c r="Y273"/>
      <c r="Z273"/>
      <c r="AA273"/>
      <c r="AB273"/>
      <c r="AC273"/>
      <c r="AD273"/>
      <c r="AG273">
        <v>225</v>
      </c>
      <c r="AH273">
        <v>-1.3990761054777427E-4</v>
      </c>
      <c r="AI273">
        <v>-1.3612513359592777E-3</v>
      </c>
      <c r="AJ273"/>
      <c r="AK273"/>
      <c r="AL273"/>
      <c r="AM273"/>
      <c r="AN273"/>
      <c r="AO273"/>
    </row>
    <row r="274" spans="1:41">
      <c r="A274" s="34">
        <v>42033</v>
      </c>
      <c r="B274" s="33">
        <v>80.146880999999993</v>
      </c>
      <c r="C274" s="130">
        <f t="shared" si="10"/>
        <v>8.8689133602024399E-3</v>
      </c>
      <c r="E274" s="128">
        <v>42033</v>
      </c>
      <c r="F274" s="76">
        <v>2021.25</v>
      </c>
      <c r="G274" s="130">
        <f t="shared" si="11"/>
        <v>9.5346853777024312E-3</v>
      </c>
      <c r="J274"/>
      <c r="K274"/>
      <c r="L274"/>
      <c r="M274"/>
      <c r="N274"/>
      <c r="O274"/>
      <c r="P274"/>
      <c r="Q274"/>
      <c r="R274"/>
      <c r="V274">
        <v>187</v>
      </c>
      <c r="W274">
        <v>2.2522564150947988E-4</v>
      </c>
      <c r="X274">
        <v>8.3505993045778267E-3</v>
      </c>
      <c r="Y274"/>
      <c r="Z274"/>
      <c r="AA274"/>
      <c r="AB274"/>
      <c r="AC274"/>
      <c r="AD274"/>
      <c r="AG274">
        <v>226</v>
      </c>
      <c r="AH274">
        <v>-2.8024188607492779E-3</v>
      </c>
      <c r="AI274">
        <v>4.7695149290484101E-3</v>
      </c>
      <c r="AJ274"/>
      <c r="AK274"/>
      <c r="AL274"/>
      <c r="AM274"/>
      <c r="AN274"/>
      <c r="AO274"/>
    </row>
    <row r="275" spans="1:41">
      <c r="A275" s="34">
        <v>42034</v>
      </c>
      <c r="B275" s="33">
        <v>78.393310999999997</v>
      </c>
      <c r="C275" s="130">
        <f t="shared" si="10"/>
        <v>-2.1879454048873048E-2</v>
      </c>
      <c r="E275" s="128">
        <v>42034</v>
      </c>
      <c r="F275" s="76">
        <v>1994.98999</v>
      </c>
      <c r="G275" s="130">
        <f t="shared" si="11"/>
        <v>-1.299196536796535E-2</v>
      </c>
      <c r="J275"/>
      <c r="K275"/>
      <c r="L275"/>
      <c r="M275"/>
      <c r="N275"/>
      <c r="O275"/>
      <c r="P275"/>
      <c r="Q275"/>
      <c r="R275"/>
      <c r="V275">
        <v>188</v>
      </c>
      <c r="W275">
        <v>-2.7436849863502117E-3</v>
      </c>
      <c r="X275">
        <v>1.9688262554466316E-4</v>
      </c>
      <c r="Y275"/>
      <c r="Z275"/>
      <c r="AA275"/>
      <c r="AB275"/>
      <c r="AC275"/>
      <c r="AD275"/>
      <c r="AG275">
        <v>227</v>
      </c>
      <c r="AH275">
        <v>2.2323592250536738E-3</v>
      </c>
      <c r="AI275">
        <v>3.0045181345858345E-3</v>
      </c>
      <c r="AJ275"/>
      <c r="AK275"/>
      <c r="AL275"/>
      <c r="AM275"/>
      <c r="AN275"/>
      <c r="AO275"/>
    </row>
    <row r="276" spans="1:41">
      <c r="A276" s="34">
        <v>42037</v>
      </c>
      <c r="B276" s="33">
        <v>78.933471999999995</v>
      </c>
      <c r="C276" s="130">
        <f t="shared" si="10"/>
        <v>6.8903965543692589E-3</v>
      </c>
      <c r="E276" s="128">
        <v>42037</v>
      </c>
      <c r="F276" s="76">
        <v>2020.849976</v>
      </c>
      <c r="G276" s="130">
        <f t="shared" si="11"/>
        <v>1.2962464037225537E-2</v>
      </c>
      <c r="J276"/>
      <c r="K276"/>
      <c r="L276"/>
      <c r="M276"/>
      <c r="N276"/>
      <c r="O276"/>
      <c r="P276"/>
      <c r="Q276"/>
      <c r="R276"/>
      <c r="V276">
        <v>189</v>
      </c>
      <c r="W276">
        <v>4.9177220538651283E-4</v>
      </c>
      <c r="X276">
        <v>-3.2777009461537584E-3</v>
      </c>
      <c r="Y276"/>
      <c r="Z276"/>
      <c r="AA276"/>
      <c r="AB276"/>
      <c r="AC276"/>
      <c r="AD276"/>
      <c r="AG276">
        <v>228</v>
      </c>
      <c r="AH276">
        <v>-4.9332743475625244E-3</v>
      </c>
      <c r="AI276">
        <v>7.7972976090115564E-3</v>
      </c>
      <c r="AJ276"/>
      <c r="AK276"/>
      <c r="AL276"/>
      <c r="AM276"/>
      <c r="AN276"/>
      <c r="AO276"/>
    </row>
    <row r="277" spans="1:41">
      <c r="A277" s="34">
        <v>42038</v>
      </c>
      <c r="B277" s="33">
        <v>80.209496000000001</v>
      </c>
      <c r="C277" s="130">
        <f t="shared" si="10"/>
        <v>1.6165816195187852E-2</v>
      </c>
      <c r="E277" s="128">
        <v>42038</v>
      </c>
      <c r="F277" s="76">
        <v>2050.030029</v>
      </c>
      <c r="G277" s="130">
        <f t="shared" si="11"/>
        <v>1.4439494938539686E-2</v>
      </c>
      <c r="J277"/>
      <c r="K277"/>
      <c r="L277"/>
      <c r="M277"/>
      <c r="N277"/>
      <c r="O277"/>
      <c r="P277"/>
      <c r="Q277"/>
      <c r="R277"/>
      <c r="V277">
        <v>190</v>
      </c>
      <c r="W277">
        <v>-1.1972566636636817E-2</v>
      </c>
      <c r="X277">
        <v>-1.2759944184342446E-3</v>
      </c>
      <c r="Y277"/>
      <c r="Z277"/>
      <c r="AA277"/>
      <c r="AB277"/>
      <c r="AC277"/>
      <c r="AD277"/>
      <c r="AG277">
        <v>229</v>
      </c>
      <c r="AH277">
        <v>-7.3104288746787989E-4</v>
      </c>
      <c r="AI277">
        <v>-4.1898688005169481E-4</v>
      </c>
      <c r="AJ277"/>
      <c r="AK277"/>
      <c r="AL277"/>
      <c r="AM277"/>
      <c r="AN277"/>
      <c r="AO277"/>
    </row>
    <row r="278" spans="1:41">
      <c r="A278" s="34">
        <v>42039</v>
      </c>
      <c r="B278" s="33">
        <v>79.348365999999999</v>
      </c>
      <c r="C278" s="130">
        <f t="shared" si="10"/>
        <v>-1.0736010609018199E-2</v>
      </c>
      <c r="E278" s="128">
        <v>42039</v>
      </c>
      <c r="F278" s="76">
        <v>2041.51001</v>
      </c>
      <c r="G278" s="130">
        <f t="shared" si="11"/>
        <v>-4.1560459502908327E-3</v>
      </c>
      <c r="J278"/>
      <c r="K278"/>
      <c r="L278"/>
      <c r="M278"/>
      <c r="N278"/>
      <c r="O278"/>
      <c r="P278"/>
      <c r="Q278"/>
      <c r="R278"/>
      <c r="V278">
        <v>191</v>
      </c>
      <c r="W278">
        <v>-2.2244781077046406E-3</v>
      </c>
      <c r="X278">
        <v>2.229621569611723E-3</v>
      </c>
      <c r="Y278"/>
      <c r="Z278"/>
      <c r="AA278"/>
      <c r="AB278"/>
      <c r="AC278"/>
      <c r="AD278"/>
      <c r="AG278">
        <v>230</v>
      </c>
      <c r="AH278">
        <v>2.939089459464203E-3</v>
      </c>
      <c r="AI278">
        <v>-1.3310748599189379E-4</v>
      </c>
      <c r="AJ278"/>
      <c r="AK278"/>
      <c r="AL278"/>
      <c r="AM278"/>
      <c r="AN278"/>
      <c r="AO278"/>
    </row>
    <row r="279" spans="1:41">
      <c r="A279" s="34">
        <v>42040</v>
      </c>
      <c r="B279" s="33">
        <v>80.209496000000001</v>
      </c>
      <c r="C279" s="130">
        <f t="shared" si="10"/>
        <v>1.0852523415542078E-2</v>
      </c>
      <c r="E279" s="128">
        <v>42040</v>
      </c>
      <c r="F279" s="76">
        <v>2062.5200199999999</v>
      </c>
      <c r="G279" s="130">
        <f t="shared" si="11"/>
        <v>1.0291406800400634E-2</v>
      </c>
      <c r="J279"/>
      <c r="K279"/>
      <c r="L279"/>
      <c r="M279"/>
      <c r="N279"/>
      <c r="O279"/>
      <c r="P279"/>
      <c r="Q279"/>
      <c r="R279"/>
      <c r="V279">
        <v>192</v>
      </c>
      <c r="W279">
        <v>7.2232874907532819E-3</v>
      </c>
      <c r="X279">
        <v>3.9422219502090461E-3</v>
      </c>
      <c r="Y279"/>
      <c r="Z279"/>
      <c r="AA279"/>
      <c r="AB279"/>
      <c r="AC279"/>
      <c r="AD279"/>
      <c r="AG279">
        <v>231</v>
      </c>
      <c r="AH279">
        <v>5.7330838150163174E-3</v>
      </c>
      <c r="AI279">
        <v>-8.2755107394098994E-3</v>
      </c>
      <c r="AJ279"/>
      <c r="AK279"/>
      <c r="AL279"/>
      <c r="AM279"/>
      <c r="AN279"/>
      <c r="AO279"/>
    </row>
    <row r="280" spans="1:41">
      <c r="A280" s="34">
        <v>42041</v>
      </c>
      <c r="B280" s="33">
        <v>79.144835999999998</v>
      </c>
      <c r="C280" s="130">
        <f t="shared" si="10"/>
        <v>-1.3273490709878086E-2</v>
      </c>
      <c r="E280" s="128">
        <v>42041</v>
      </c>
      <c r="F280" s="76">
        <v>2055.469971</v>
      </c>
      <c r="G280" s="130">
        <f t="shared" si="11"/>
        <v>-3.4181723966974849E-3</v>
      </c>
      <c r="J280"/>
      <c r="K280"/>
      <c r="L280"/>
      <c r="M280"/>
      <c r="N280"/>
      <c r="O280"/>
      <c r="P280"/>
      <c r="Q280"/>
      <c r="R280"/>
      <c r="V280">
        <v>193</v>
      </c>
      <c r="W280">
        <v>-1.2329312152376355E-3</v>
      </c>
      <c r="X280">
        <v>-3.3222858070530996E-4</v>
      </c>
      <c r="Y280"/>
      <c r="Z280"/>
      <c r="AA280"/>
      <c r="AB280"/>
      <c r="AC280"/>
      <c r="AD280"/>
      <c r="AG280">
        <v>232</v>
      </c>
      <c r="AH280">
        <v>-9.2877324076958226E-4</v>
      </c>
      <c r="AI280">
        <v>-5.9005896783560583E-3</v>
      </c>
      <c r="AJ280"/>
      <c r="AK280"/>
      <c r="AL280"/>
      <c r="AM280"/>
      <c r="AN280"/>
      <c r="AO280"/>
    </row>
    <row r="281" spans="1:41">
      <c r="A281" s="34">
        <v>42044</v>
      </c>
      <c r="B281" s="33">
        <v>78.111480999999998</v>
      </c>
      <c r="C281" s="130">
        <f t="shared" si="10"/>
        <v>-1.3056505670186748E-2</v>
      </c>
      <c r="E281" s="128">
        <v>42044</v>
      </c>
      <c r="F281" s="76">
        <v>2046.73999</v>
      </c>
      <c r="G281" s="130">
        <f t="shared" si="11"/>
        <v>-4.2471946188310196E-3</v>
      </c>
      <c r="J281"/>
      <c r="K281"/>
      <c r="L281"/>
      <c r="M281"/>
      <c r="N281"/>
      <c r="O281"/>
      <c r="P281"/>
      <c r="Q281"/>
      <c r="R281"/>
      <c r="V281">
        <v>194</v>
      </c>
      <c r="W281">
        <v>-1.3148626480649997E-2</v>
      </c>
      <c r="X281">
        <v>-1.9774261943059507E-3</v>
      </c>
      <c r="Y281"/>
      <c r="Z281"/>
      <c r="AA281"/>
      <c r="AB281"/>
      <c r="AC281"/>
      <c r="AD281"/>
      <c r="AG281">
        <v>233</v>
      </c>
      <c r="AH281">
        <v>2.7478153881548102E-3</v>
      </c>
      <c r="AI281">
        <v>3.636645992106155E-3</v>
      </c>
      <c r="AJ281"/>
      <c r="AK281"/>
      <c r="AL281"/>
      <c r="AM281"/>
      <c r="AN281"/>
      <c r="AO281"/>
    </row>
    <row r="282" spans="1:41">
      <c r="A282" s="34">
        <v>42045</v>
      </c>
      <c r="B282" s="33">
        <v>78.557715999999999</v>
      </c>
      <c r="C282" s="130">
        <f t="shared" si="10"/>
        <v>5.7127965605978138E-3</v>
      </c>
      <c r="E282" s="128">
        <v>42045</v>
      </c>
      <c r="F282" s="76">
        <v>2068.5900879999999</v>
      </c>
      <c r="G282" s="130">
        <f t="shared" si="11"/>
        <v>1.0675561188404731E-2</v>
      </c>
      <c r="J282"/>
      <c r="K282"/>
      <c r="L282"/>
      <c r="M282"/>
      <c r="N282"/>
      <c r="O282"/>
      <c r="P282"/>
      <c r="Q282"/>
      <c r="R282"/>
      <c r="V282">
        <v>195</v>
      </c>
      <c r="W282">
        <v>1.4198996854772796E-2</v>
      </c>
      <c r="X282">
        <v>3.2626534057199862E-3</v>
      </c>
      <c r="Y282"/>
      <c r="Z282"/>
      <c r="AA282"/>
      <c r="AB282"/>
      <c r="AC282"/>
      <c r="AD282"/>
      <c r="AG282">
        <v>234</v>
      </c>
      <c r="AH282">
        <v>-3.9084084963772314E-3</v>
      </c>
      <c r="AI282">
        <v>7.6731510941985409E-3</v>
      </c>
      <c r="AJ282"/>
      <c r="AK282"/>
      <c r="AL282"/>
      <c r="AM282"/>
      <c r="AN282"/>
      <c r="AO282"/>
    </row>
    <row r="283" spans="1:41">
      <c r="A283" s="34">
        <v>42046</v>
      </c>
      <c r="B283" s="33">
        <v>78.581183999999993</v>
      </c>
      <c r="C283" s="130">
        <f t="shared" si="10"/>
        <v>2.9873577281694456E-4</v>
      </c>
      <c r="E283" s="128">
        <v>42046</v>
      </c>
      <c r="F283" s="76">
        <v>2068.530029</v>
      </c>
      <c r="G283" s="130">
        <f t="shared" si="11"/>
        <v>-2.903378506370865E-5</v>
      </c>
      <c r="J283"/>
      <c r="K283"/>
      <c r="L283"/>
      <c r="M283"/>
      <c r="N283"/>
      <c r="O283"/>
      <c r="P283"/>
      <c r="Q283"/>
      <c r="R283"/>
      <c r="V283">
        <v>196</v>
      </c>
      <c r="W283">
        <v>-1.5090484387274424E-2</v>
      </c>
      <c r="X283">
        <v>-5.570930770544805E-3</v>
      </c>
      <c r="Y283"/>
      <c r="Z283"/>
      <c r="AA283"/>
      <c r="AB283"/>
      <c r="AC283"/>
      <c r="AD283"/>
      <c r="AG283">
        <v>235</v>
      </c>
      <c r="AH283">
        <v>-6.1817668093810138E-4</v>
      </c>
      <c r="AI283">
        <v>-5.4371940568843371E-4</v>
      </c>
      <c r="AJ283"/>
      <c r="AK283"/>
      <c r="AL283"/>
      <c r="AM283"/>
      <c r="AN283"/>
      <c r="AO283"/>
    </row>
    <row r="284" spans="1:41">
      <c r="A284" s="34">
        <v>42047</v>
      </c>
      <c r="B284" s="33">
        <v>77.0625</v>
      </c>
      <c r="C284" s="130">
        <f t="shared" si="10"/>
        <v>-1.9326305900404777E-2</v>
      </c>
      <c r="E284" s="128">
        <v>42047</v>
      </c>
      <c r="F284" s="76">
        <v>2088.4799800000001</v>
      </c>
      <c r="G284" s="130">
        <f t="shared" si="11"/>
        <v>9.6445063500695521E-3</v>
      </c>
      <c r="J284"/>
      <c r="K284"/>
      <c r="L284"/>
      <c r="M284"/>
      <c r="N284"/>
      <c r="O284"/>
      <c r="P284"/>
      <c r="Q284"/>
      <c r="R284"/>
      <c r="V284">
        <v>197</v>
      </c>
      <c r="W284">
        <v>-4.5023257436493319E-3</v>
      </c>
      <c r="X284">
        <v>-6.9486865665189168E-3</v>
      </c>
      <c r="Y284"/>
      <c r="Z284"/>
      <c r="AA284"/>
      <c r="AB284"/>
      <c r="AC284"/>
      <c r="AD284"/>
      <c r="AG284">
        <v>236</v>
      </c>
      <c r="AH284">
        <v>5.2400275098110393E-3</v>
      </c>
      <c r="AI284">
        <v>-3.5748111260284743E-3</v>
      </c>
      <c r="AJ284"/>
      <c r="AK284"/>
      <c r="AL284"/>
      <c r="AM284"/>
      <c r="AN284"/>
      <c r="AO284"/>
    </row>
    <row r="285" spans="1:41">
      <c r="A285" s="34">
        <v>42048</v>
      </c>
      <c r="B285" s="33">
        <v>77.986251999999993</v>
      </c>
      <c r="C285" s="130">
        <f t="shared" si="10"/>
        <v>1.1987049472830406E-2</v>
      </c>
      <c r="E285" s="128">
        <v>42048</v>
      </c>
      <c r="F285" s="76">
        <v>2096.98999</v>
      </c>
      <c r="G285" s="130">
        <f t="shared" si="11"/>
        <v>4.0747386048680077E-3</v>
      </c>
      <c r="J285"/>
      <c r="K285"/>
      <c r="L285"/>
      <c r="M285"/>
      <c r="N285"/>
      <c r="O285"/>
      <c r="P285"/>
      <c r="Q285"/>
      <c r="R285"/>
      <c r="V285">
        <v>198</v>
      </c>
      <c r="W285">
        <v>-1.1609140549246078E-2</v>
      </c>
      <c r="X285">
        <v>-4.8587891919889391E-3</v>
      </c>
      <c r="Y285"/>
      <c r="Z285"/>
      <c r="AA285"/>
      <c r="AB285"/>
      <c r="AC285"/>
      <c r="AD285"/>
      <c r="AG285">
        <v>237</v>
      </c>
      <c r="AH285">
        <v>2.7749310029906579E-4</v>
      </c>
      <c r="AI285">
        <v>-7.5340580265444729E-3</v>
      </c>
      <c r="AJ285"/>
      <c r="AK285"/>
      <c r="AL285"/>
      <c r="AM285"/>
      <c r="AN285"/>
      <c r="AO285"/>
    </row>
    <row r="286" spans="1:41">
      <c r="A286" s="34">
        <v>42052</v>
      </c>
      <c r="B286" s="33">
        <v>78.628189000000006</v>
      </c>
      <c r="C286" s="130">
        <f t="shared" si="10"/>
        <v>8.2314123776587311E-3</v>
      </c>
      <c r="E286" s="128">
        <v>42052</v>
      </c>
      <c r="F286" s="76">
        <v>2100.3400879999999</v>
      </c>
      <c r="G286" s="130">
        <f t="shared" si="11"/>
        <v>1.597574626476824E-3</v>
      </c>
      <c r="J286"/>
      <c r="K286"/>
      <c r="L286"/>
      <c r="M286"/>
      <c r="N286"/>
      <c r="O286"/>
      <c r="P286"/>
      <c r="Q286"/>
      <c r="R286"/>
      <c r="V286">
        <v>199</v>
      </c>
      <c r="W286">
        <v>-1.1861066085949503E-2</v>
      </c>
      <c r="X286">
        <v>1.3439930896957253E-2</v>
      </c>
      <c r="Y286"/>
      <c r="Z286"/>
      <c r="AA286"/>
      <c r="AB286"/>
      <c r="AC286"/>
      <c r="AD286"/>
      <c r="AG286">
        <v>238</v>
      </c>
      <c r="AH286">
        <v>-2.2337586585709627E-3</v>
      </c>
      <c r="AI286">
        <v>1.9959347456800351E-3</v>
      </c>
      <c r="AJ286"/>
      <c r="AK286"/>
      <c r="AL286"/>
      <c r="AM286"/>
      <c r="AN286"/>
      <c r="AO286"/>
    </row>
    <row r="287" spans="1:41">
      <c r="A287" s="34">
        <v>42053</v>
      </c>
      <c r="B287" s="33">
        <v>78.252419000000003</v>
      </c>
      <c r="C287" s="130">
        <f t="shared" si="10"/>
        <v>-4.779074842993049E-3</v>
      </c>
      <c r="E287" s="128">
        <v>42053</v>
      </c>
      <c r="F287" s="76">
        <v>2099.679932</v>
      </c>
      <c r="G287" s="130">
        <f t="shared" si="11"/>
        <v>-3.1430909868912401E-4</v>
      </c>
      <c r="J287"/>
      <c r="K287"/>
      <c r="L287"/>
      <c r="M287"/>
      <c r="N287"/>
      <c r="O287"/>
      <c r="P287"/>
      <c r="Q287"/>
      <c r="R287"/>
      <c r="V287">
        <v>200</v>
      </c>
      <c r="W287">
        <v>7.2484767924706544E-3</v>
      </c>
      <c r="X287">
        <v>-1.5348791750619161E-2</v>
      </c>
      <c r="Y287"/>
      <c r="Z287"/>
      <c r="AA287"/>
      <c r="AB287"/>
      <c r="AC287"/>
      <c r="AD287"/>
      <c r="AG287">
        <v>239</v>
      </c>
      <c r="AH287">
        <v>-9.2858115263661882E-3</v>
      </c>
      <c r="AI287">
        <v>-7.0651569505561576E-3</v>
      </c>
      <c r="AJ287"/>
      <c r="AK287"/>
      <c r="AL287"/>
      <c r="AM287"/>
      <c r="AN287"/>
      <c r="AO287"/>
    </row>
    <row r="288" spans="1:41">
      <c r="A288" s="34">
        <v>42054</v>
      </c>
      <c r="B288" s="33">
        <v>78.831695999999994</v>
      </c>
      <c r="C288" s="130">
        <f t="shared" si="10"/>
        <v>7.4026721141999515E-3</v>
      </c>
      <c r="E288" s="128">
        <v>42054</v>
      </c>
      <c r="F288" s="76">
        <v>2097.4499510000001</v>
      </c>
      <c r="G288" s="130">
        <f t="shared" si="11"/>
        <v>-1.0620575860225694E-3</v>
      </c>
      <c r="J288"/>
      <c r="K288"/>
      <c r="L288"/>
      <c r="M288"/>
      <c r="N288"/>
      <c r="O288"/>
      <c r="P288"/>
      <c r="Q288"/>
      <c r="R288"/>
      <c r="V288">
        <v>201</v>
      </c>
      <c r="W288">
        <v>-8.041738572807695E-3</v>
      </c>
      <c r="X288">
        <v>8.1867165331992731E-3</v>
      </c>
      <c r="Y288"/>
      <c r="Z288"/>
      <c r="AA288"/>
      <c r="AB288"/>
      <c r="AC288"/>
      <c r="AD288"/>
      <c r="AG288">
        <v>240</v>
      </c>
      <c r="AH288">
        <v>2.790530776265213E-3</v>
      </c>
      <c r="AI288">
        <v>1.7451582343484444E-3</v>
      </c>
      <c r="AJ288"/>
      <c r="AK288"/>
      <c r="AL288"/>
      <c r="AM288"/>
      <c r="AN288"/>
      <c r="AO288"/>
    </row>
    <row r="289" spans="1:41">
      <c r="A289" s="34">
        <v>42055</v>
      </c>
      <c r="B289" s="33">
        <v>79.036674000000005</v>
      </c>
      <c r="C289" s="130">
        <f t="shared" si="10"/>
        <v>2.6001977681668958E-3</v>
      </c>
      <c r="E289" s="128">
        <v>42055</v>
      </c>
      <c r="F289" s="76">
        <v>2110.3000489999999</v>
      </c>
      <c r="G289" s="130">
        <f t="shared" si="11"/>
        <v>6.1265337911273424E-3</v>
      </c>
      <c r="J289"/>
      <c r="K289"/>
      <c r="L289"/>
      <c r="M289"/>
      <c r="N289"/>
      <c r="O289"/>
      <c r="P289"/>
      <c r="Q289"/>
      <c r="R289"/>
      <c r="V289">
        <v>202</v>
      </c>
      <c r="W289">
        <v>1.1488955513933403E-2</v>
      </c>
      <c r="X289">
        <v>1.3951518703559998E-3</v>
      </c>
      <c r="Y289"/>
      <c r="Z289"/>
      <c r="AA289"/>
      <c r="AB289"/>
      <c r="AC289"/>
      <c r="AD289"/>
      <c r="AG289">
        <v>241</v>
      </c>
      <c r="AH289">
        <v>-1.1957845569335494E-2</v>
      </c>
      <c r="AI289">
        <v>-4.2557417670658973E-3</v>
      </c>
      <c r="AJ289"/>
      <c r="AK289"/>
      <c r="AL289"/>
      <c r="AM289"/>
      <c r="AN289"/>
      <c r="AO289"/>
    </row>
    <row r="290" spans="1:41">
      <c r="A290" s="34">
        <v>42058</v>
      </c>
      <c r="B290" s="33">
        <v>78.973595000000003</v>
      </c>
      <c r="C290" s="130">
        <f t="shared" si="10"/>
        <v>-7.9809785518051885E-4</v>
      </c>
      <c r="E290" s="128">
        <v>42058</v>
      </c>
      <c r="F290" s="76">
        <v>2109.6599120000001</v>
      </c>
      <c r="G290" s="130">
        <f t="shared" si="11"/>
        <v>-3.0333932859604834E-4</v>
      </c>
      <c r="J290"/>
      <c r="K290"/>
      <c r="L290"/>
      <c r="M290"/>
      <c r="N290"/>
      <c r="O290"/>
      <c r="P290"/>
      <c r="Q290"/>
      <c r="R290"/>
      <c r="V290">
        <v>203</v>
      </c>
      <c r="W290">
        <v>3.1015356498958289E-3</v>
      </c>
      <c r="X290">
        <v>6.0411215553520178E-3</v>
      </c>
      <c r="Y290"/>
      <c r="Z290"/>
      <c r="AA290"/>
      <c r="AB290"/>
      <c r="AC290"/>
      <c r="AD290"/>
      <c r="AG290">
        <v>242</v>
      </c>
      <c r="AH290">
        <v>-2.3300652540860995E-3</v>
      </c>
      <c r="AI290">
        <v>-4.0125212721477694E-3</v>
      </c>
      <c r="AJ290"/>
      <c r="AK290"/>
      <c r="AL290"/>
      <c r="AM290"/>
      <c r="AN290"/>
      <c r="AO290"/>
    </row>
    <row r="291" spans="1:41">
      <c r="A291" s="34">
        <v>42059</v>
      </c>
      <c r="B291" s="33">
        <v>79.383529999999993</v>
      </c>
      <c r="C291" s="130">
        <f t="shared" si="10"/>
        <v>5.1907856037197008E-3</v>
      </c>
      <c r="E291" s="128">
        <v>42059</v>
      </c>
      <c r="F291" s="76">
        <v>2115.4799800000001</v>
      </c>
      <c r="G291" s="130">
        <f t="shared" si="11"/>
        <v>2.7587707226623321E-3</v>
      </c>
      <c r="J291"/>
      <c r="K291"/>
      <c r="L291"/>
      <c r="M291"/>
      <c r="N291"/>
      <c r="O291"/>
      <c r="P291"/>
      <c r="Q291"/>
      <c r="R291"/>
      <c r="V291">
        <v>204</v>
      </c>
      <c r="W291">
        <v>6.8643620154894731E-3</v>
      </c>
      <c r="X291">
        <v>1.2710124885448641E-2</v>
      </c>
      <c r="Y291"/>
      <c r="Z291"/>
      <c r="AA291"/>
      <c r="AB291"/>
      <c r="AC291"/>
      <c r="AD291"/>
      <c r="AG291">
        <v>243</v>
      </c>
      <c r="AH291">
        <v>-6.3283017406366429E-3</v>
      </c>
      <c r="AI291">
        <v>-2.1607213227243004E-3</v>
      </c>
      <c r="AJ291"/>
      <c r="AK291"/>
      <c r="AL291"/>
      <c r="AM291"/>
      <c r="AN291"/>
      <c r="AO291"/>
    </row>
    <row r="292" spans="1:41">
      <c r="A292" s="34">
        <v>42060</v>
      </c>
      <c r="B292" s="33">
        <v>79.785567999999998</v>
      </c>
      <c r="C292" s="130">
        <f t="shared" si="10"/>
        <v>5.0645014148401387E-3</v>
      </c>
      <c r="E292" s="128">
        <v>42060</v>
      </c>
      <c r="F292" s="76">
        <v>2113.860107</v>
      </c>
      <c r="G292" s="130">
        <f t="shared" si="11"/>
        <v>-7.657236255197734E-4</v>
      </c>
      <c r="J292"/>
      <c r="K292"/>
      <c r="L292"/>
      <c r="M292"/>
      <c r="N292"/>
      <c r="O292"/>
      <c r="P292"/>
      <c r="Q292"/>
      <c r="R292"/>
      <c r="V292">
        <v>205</v>
      </c>
      <c r="W292">
        <v>5.0904610829638356E-3</v>
      </c>
      <c r="X292">
        <v>-1.2389791312667632E-2</v>
      </c>
      <c r="Y292"/>
      <c r="Z292"/>
      <c r="AA292"/>
      <c r="AB292"/>
      <c r="AC292"/>
      <c r="AD292"/>
      <c r="AG292">
        <v>244</v>
      </c>
      <c r="AH292">
        <v>7.463320056526568E-3</v>
      </c>
      <c r="AI292">
        <v>1.2889095975755473E-2</v>
      </c>
      <c r="AJ292"/>
      <c r="AK292"/>
      <c r="AL292"/>
      <c r="AM292"/>
      <c r="AN292"/>
      <c r="AO292"/>
    </row>
    <row r="293" spans="1:41">
      <c r="A293" s="34">
        <v>42061</v>
      </c>
      <c r="B293" s="33">
        <v>81.038978999999998</v>
      </c>
      <c r="C293" s="130">
        <f t="shared" si="10"/>
        <v>1.5709745902918182E-2</v>
      </c>
      <c r="E293" s="128">
        <v>42061</v>
      </c>
      <c r="F293" s="76">
        <v>2110.73999</v>
      </c>
      <c r="G293" s="130">
        <f t="shared" si="11"/>
        <v>-1.4760281390749272E-3</v>
      </c>
      <c r="J293"/>
      <c r="K293"/>
      <c r="L293"/>
      <c r="M293"/>
      <c r="N293"/>
      <c r="O293"/>
      <c r="P293"/>
      <c r="Q293"/>
      <c r="R293"/>
      <c r="V293">
        <v>206</v>
      </c>
      <c r="W293">
        <v>8.1341062454170412E-3</v>
      </c>
      <c r="X293">
        <v>4.1692709279413445E-3</v>
      </c>
      <c r="Y293"/>
      <c r="Z293"/>
      <c r="AA293"/>
      <c r="AB293"/>
      <c r="AC293"/>
      <c r="AD293"/>
      <c r="AG293">
        <v>245</v>
      </c>
      <c r="AH293">
        <v>1.5173114789604812E-2</v>
      </c>
      <c r="AI293">
        <v>8.8420895383873061E-3</v>
      </c>
      <c r="AJ293"/>
      <c r="AK293"/>
      <c r="AL293"/>
      <c r="AM293"/>
      <c r="AN293"/>
      <c r="AO293"/>
    </row>
    <row r="294" spans="1:41">
      <c r="A294" s="34">
        <v>42062</v>
      </c>
      <c r="B294" s="33">
        <v>80.810387000000006</v>
      </c>
      <c r="C294" s="130">
        <f t="shared" si="10"/>
        <v>-2.8207660414871702E-3</v>
      </c>
      <c r="E294" s="128">
        <v>42062</v>
      </c>
      <c r="F294" s="76">
        <v>2104.5</v>
      </c>
      <c r="G294" s="130">
        <f t="shared" si="11"/>
        <v>-2.9563044380468834E-3</v>
      </c>
      <c r="J294"/>
      <c r="K294"/>
      <c r="L294"/>
      <c r="M294"/>
      <c r="N294"/>
      <c r="O294"/>
      <c r="P294"/>
      <c r="Q294"/>
      <c r="R294"/>
      <c r="V294">
        <v>207</v>
      </c>
      <c r="W294">
        <v>2.9912296233533548E-3</v>
      </c>
      <c r="X294">
        <v>4.0622198906388324E-3</v>
      </c>
      <c r="Y294"/>
      <c r="Z294"/>
      <c r="AA294"/>
      <c r="AB294"/>
      <c r="AC294"/>
      <c r="AD294"/>
      <c r="AG294">
        <v>246</v>
      </c>
      <c r="AH294">
        <v>-6.4721406834558608E-3</v>
      </c>
      <c r="AI294">
        <v>1.1042189679153101E-2</v>
      </c>
      <c r="AJ294"/>
      <c r="AK294"/>
      <c r="AL294"/>
      <c r="AM294"/>
      <c r="AN294"/>
      <c r="AO294"/>
    </row>
    <row r="295" spans="1:41">
      <c r="A295" s="34">
        <v>42065</v>
      </c>
      <c r="B295" s="33">
        <v>81.370093999999995</v>
      </c>
      <c r="C295" s="130">
        <f t="shared" si="10"/>
        <v>6.926176457984155E-3</v>
      </c>
      <c r="E295" s="128">
        <v>42065</v>
      </c>
      <c r="F295" s="76">
        <v>2117.389893</v>
      </c>
      <c r="G295" s="130">
        <f t="shared" si="11"/>
        <v>6.1249194583036489E-3</v>
      </c>
      <c r="J295"/>
      <c r="K295"/>
      <c r="L295"/>
      <c r="M295"/>
      <c r="N295"/>
      <c r="O295"/>
      <c r="P295"/>
      <c r="Q295"/>
      <c r="R295"/>
      <c r="V295">
        <v>208</v>
      </c>
      <c r="W295">
        <v>5.4004021469687699E-3</v>
      </c>
      <c r="X295">
        <v>-6.9019704547338195E-3</v>
      </c>
      <c r="Y295"/>
      <c r="Z295"/>
      <c r="AA295"/>
      <c r="AB295"/>
      <c r="AC295"/>
      <c r="AD295"/>
      <c r="AG295">
        <v>247</v>
      </c>
      <c r="AH295">
        <v>6.6261922084675717E-3</v>
      </c>
      <c r="AI295">
        <v>-2.8157281641214274E-3</v>
      </c>
      <c r="AJ295"/>
      <c r="AK295"/>
      <c r="AL295"/>
      <c r="AM295"/>
      <c r="AN295"/>
      <c r="AO295"/>
    </row>
    <row r="296" spans="1:41">
      <c r="A296" s="34">
        <v>42066</v>
      </c>
      <c r="B296" s="33">
        <v>80.676361</v>
      </c>
      <c r="C296" s="130">
        <f t="shared" si="10"/>
        <v>-8.5256507138850631E-3</v>
      </c>
      <c r="E296" s="128">
        <v>42066</v>
      </c>
      <c r="F296" s="76">
        <v>2107.780029</v>
      </c>
      <c r="G296" s="130">
        <f t="shared" si="11"/>
        <v>-4.5385424912859993E-3</v>
      </c>
      <c r="J296"/>
      <c r="K296"/>
      <c r="L296"/>
      <c r="M296"/>
      <c r="N296"/>
      <c r="O296"/>
      <c r="P296"/>
      <c r="Q296"/>
      <c r="R296"/>
      <c r="V296">
        <v>209</v>
      </c>
      <c r="W296">
        <v>4.1533027038884373E-3</v>
      </c>
      <c r="X296">
        <v>7.7857703834443405E-3</v>
      </c>
      <c r="Y296"/>
      <c r="Z296"/>
      <c r="AA296"/>
      <c r="AB296"/>
      <c r="AC296"/>
      <c r="AD296"/>
      <c r="AG296">
        <v>248</v>
      </c>
      <c r="AH296">
        <v>-1.2859685571708086E-2</v>
      </c>
      <c r="AI296">
        <v>1.4606047408329922E-2</v>
      </c>
      <c r="AJ296"/>
      <c r="AK296"/>
      <c r="AL296"/>
      <c r="AM296"/>
      <c r="AN296"/>
      <c r="AO296"/>
    </row>
    <row r="297" spans="1:41">
      <c r="A297" s="34">
        <v>42067</v>
      </c>
      <c r="B297" s="33">
        <v>80.132416000000006</v>
      </c>
      <c r="C297" s="130">
        <f t="shared" si="10"/>
        <v>-6.7423095595498372E-3</v>
      </c>
      <c r="E297" s="128">
        <v>42067</v>
      </c>
      <c r="F297" s="76">
        <v>2098.530029</v>
      </c>
      <c r="G297" s="130">
        <f t="shared" si="11"/>
        <v>-4.3885034836336802E-3</v>
      </c>
      <c r="J297"/>
      <c r="K297"/>
      <c r="L297"/>
      <c r="M297"/>
      <c r="N297"/>
      <c r="O297"/>
      <c r="P297"/>
      <c r="Q297"/>
      <c r="R297"/>
      <c r="V297">
        <v>210</v>
      </c>
      <c r="W297">
        <v>4.397045935092255E-3</v>
      </c>
      <c r="X297">
        <v>-5.782401433501656E-3</v>
      </c>
      <c r="Y297"/>
      <c r="Z297"/>
      <c r="AA297"/>
      <c r="AB297"/>
      <c r="AC297"/>
      <c r="AD297"/>
      <c r="AG297">
        <v>249</v>
      </c>
      <c r="AH297">
        <v>1.9129669533713245E-3</v>
      </c>
      <c r="AI297">
        <v>-2.0522634617568579E-3</v>
      </c>
      <c r="AJ297"/>
      <c r="AK297"/>
      <c r="AL297"/>
      <c r="AM297"/>
      <c r="AN297"/>
      <c r="AO297"/>
    </row>
    <row r="298" spans="1:41">
      <c r="A298" s="34">
        <v>42068</v>
      </c>
      <c r="B298" s="33">
        <v>80.818245000000005</v>
      </c>
      <c r="C298" s="130">
        <f t="shared" si="10"/>
        <v>8.5586961461388885E-3</v>
      </c>
      <c r="E298" s="128">
        <v>42068</v>
      </c>
      <c r="F298" s="76">
        <v>2101.040039</v>
      </c>
      <c r="G298" s="130">
        <f t="shared" si="11"/>
        <v>1.1960800966932296E-3</v>
      </c>
      <c r="J298"/>
      <c r="K298"/>
      <c r="L298"/>
      <c r="M298"/>
      <c r="N298"/>
      <c r="O298"/>
      <c r="P298"/>
      <c r="Q298"/>
      <c r="R298"/>
      <c r="V298">
        <v>211</v>
      </c>
      <c r="W298">
        <v>8.1854390830838081E-3</v>
      </c>
      <c r="X298">
        <v>-1.9553151388150228E-3</v>
      </c>
      <c r="Y298"/>
      <c r="Z298"/>
      <c r="AA298"/>
      <c r="AB298"/>
      <c r="AC298"/>
      <c r="AD298"/>
      <c r="AG298">
        <v>250</v>
      </c>
      <c r="AH298">
        <v>2.776766578700404E-3</v>
      </c>
      <c r="AI298">
        <v>5.3280812647958165E-4</v>
      </c>
      <c r="AJ298"/>
      <c r="AK298"/>
      <c r="AL298"/>
      <c r="AM298"/>
      <c r="AN298"/>
      <c r="AO298"/>
    </row>
    <row r="299" spans="1:41">
      <c r="A299" s="34">
        <v>42069</v>
      </c>
      <c r="B299" s="33">
        <v>78.918411000000006</v>
      </c>
      <c r="C299" s="130">
        <f t="shared" si="10"/>
        <v>-2.3507488933965325E-2</v>
      </c>
      <c r="E299" s="128">
        <v>42069</v>
      </c>
      <c r="F299" s="76">
        <v>2071.26001</v>
      </c>
      <c r="G299" s="130">
        <f t="shared" si="11"/>
        <v>-1.4173946449004351E-2</v>
      </c>
      <c r="J299"/>
      <c r="K299"/>
      <c r="L299"/>
      <c r="M299"/>
      <c r="N299"/>
      <c r="O299"/>
      <c r="P299"/>
      <c r="Q299"/>
      <c r="R299"/>
      <c r="V299">
        <v>212</v>
      </c>
      <c r="W299">
        <v>4.1501957233698239E-3</v>
      </c>
      <c r="X299">
        <v>7.5811981143693594E-3</v>
      </c>
      <c r="Y299"/>
      <c r="Z299"/>
      <c r="AA299"/>
      <c r="AB299"/>
      <c r="AC299"/>
      <c r="AD299"/>
      <c r="AG299">
        <v>251</v>
      </c>
      <c r="AH299">
        <v>1.6843422533959255E-3</v>
      </c>
      <c r="AI299">
        <v>-8.2256810748010997E-4</v>
      </c>
      <c r="AJ299"/>
      <c r="AK299"/>
      <c r="AL299"/>
      <c r="AM299"/>
      <c r="AN299"/>
      <c r="AO299"/>
    </row>
    <row r="300" spans="1:41">
      <c r="A300" s="34">
        <v>42072</v>
      </c>
      <c r="B300" s="33">
        <v>79.351990000000001</v>
      </c>
      <c r="C300" s="130">
        <f t="shared" si="10"/>
        <v>5.4940158387121428E-3</v>
      </c>
      <c r="E300" s="128">
        <v>42072</v>
      </c>
      <c r="F300" s="76">
        <v>2079.429932</v>
      </c>
      <c r="G300" s="130">
        <f t="shared" si="11"/>
        <v>3.9444212511011798E-3</v>
      </c>
      <c r="J300"/>
      <c r="K300"/>
      <c r="L300"/>
      <c r="M300"/>
      <c r="N300"/>
      <c r="O300"/>
      <c r="P300"/>
      <c r="Q300"/>
      <c r="R300"/>
      <c r="V300">
        <v>213</v>
      </c>
      <c r="W300">
        <v>-1.4604649685695673E-3</v>
      </c>
      <c r="X300">
        <v>1.3415432400827262E-3</v>
      </c>
      <c r="Y300"/>
      <c r="Z300"/>
      <c r="AA300"/>
      <c r="AB300"/>
      <c r="AC300"/>
      <c r="AD300"/>
      <c r="AG300">
        <v>252</v>
      </c>
      <c r="AH300">
        <v>3.8676198712484482E-4</v>
      </c>
      <c r="AI300">
        <v>-5.2753663713717269E-3</v>
      </c>
      <c r="AJ300"/>
      <c r="AK300"/>
      <c r="AL300"/>
      <c r="AM300"/>
      <c r="AN300"/>
      <c r="AO300"/>
    </row>
    <row r="301" spans="1:41">
      <c r="A301" s="34">
        <v>42073</v>
      </c>
      <c r="B301" s="33">
        <v>78.461205000000007</v>
      </c>
      <c r="C301" s="130">
        <f t="shared" si="10"/>
        <v>-1.1225742416793756E-2</v>
      </c>
      <c r="E301" s="128">
        <v>42073</v>
      </c>
      <c r="F301" s="76">
        <v>2044.160034</v>
      </c>
      <c r="G301" s="130">
        <f t="shared" si="11"/>
        <v>-1.6961330342146873E-2</v>
      </c>
      <c r="J301"/>
      <c r="K301"/>
      <c r="L301"/>
      <c r="M301"/>
      <c r="N301"/>
      <c r="O301"/>
      <c r="P301"/>
      <c r="Q301"/>
      <c r="R301"/>
      <c r="V301">
        <v>214</v>
      </c>
      <c r="W301">
        <v>6.3541975598166234E-3</v>
      </c>
      <c r="X301">
        <v>-9.1840392362079991E-3</v>
      </c>
      <c r="Y301"/>
      <c r="Z301"/>
      <c r="AA301"/>
      <c r="AB301"/>
      <c r="AC301"/>
      <c r="AD301"/>
      <c r="AG301">
        <v>253</v>
      </c>
      <c r="AH301">
        <v>-4.0319393823619442E-3</v>
      </c>
      <c r="AI301">
        <v>-6.2789193623375636E-3</v>
      </c>
      <c r="AJ301"/>
      <c r="AK301"/>
      <c r="AL301"/>
      <c r="AM301"/>
      <c r="AN301"/>
      <c r="AO301"/>
    </row>
    <row r="302" spans="1:41">
      <c r="A302" s="34">
        <v>42074</v>
      </c>
      <c r="B302" s="33">
        <v>77.507332000000005</v>
      </c>
      <c r="C302" s="130">
        <f t="shared" si="10"/>
        <v>-1.2157256570301226E-2</v>
      </c>
      <c r="E302" s="128">
        <v>42074</v>
      </c>
      <c r="F302" s="76">
        <v>2040.23999</v>
      </c>
      <c r="G302" s="130">
        <f t="shared" si="11"/>
        <v>-1.9176796017918633E-3</v>
      </c>
      <c r="J302"/>
      <c r="K302"/>
      <c r="L302"/>
      <c r="M302"/>
      <c r="N302"/>
      <c r="O302"/>
      <c r="P302"/>
      <c r="Q302"/>
      <c r="R302"/>
      <c r="V302">
        <v>215</v>
      </c>
      <c r="W302">
        <v>1.2707461743385645E-3</v>
      </c>
      <c r="X302">
        <v>4.4297508868472776E-3</v>
      </c>
      <c r="Y302"/>
      <c r="Z302"/>
      <c r="AA302"/>
      <c r="AB302"/>
      <c r="AC302"/>
      <c r="AD302"/>
      <c r="AG302">
        <v>254</v>
      </c>
      <c r="AH302">
        <v>-4.6069375268342153E-5</v>
      </c>
      <c r="AI302">
        <v>-2.9389421369493301E-4</v>
      </c>
      <c r="AJ302"/>
      <c r="AK302"/>
      <c r="AL302"/>
      <c r="AM302"/>
      <c r="AN302"/>
      <c r="AO302"/>
    </row>
    <row r="303" spans="1:41">
      <c r="A303" s="34">
        <v>42075</v>
      </c>
      <c r="B303" s="33">
        <v>78.697693000000001</v>
      </c>
      <c r="C303" s="130">
        <f t="shared" si="10"/>
        <v>1.5358043804165465E-2</v>
      </c>
      <c r="E303" s="128">
        <v>42075</v>
      </c>
      <c r="F303" s="76">
        <v>2065.9499510000001</v>
      </c>
      <c r="G303" s="130">
        <f t="shared" si="11"/>
        <v>1.2601439598289622E-2</v>
      </c>
      <c r="J303"/>
      <c r="K303"/>
      <c r="L303"/>
      <c r="M303"/>
      <c r="N303"/>
      <c r="O303"/>
      <c r="P303"/>
      <c r="Q303"/>
      <c r="R303"/>
      <c r="V303">
        <v>216</v>
      </c>
      <c r="W303">
        <v>1.2163664169187083E-3</v>
      </c>
      <c r="X303">
        <v>2.5591467622041587E-3</v>
      </c>
      <c r="Y303"/>
      <c r="Z303"/>
      <c r="AA303"/>
      <c r="AB303"/>
      <c r="AC303"/>
      <c r="AD303"/>
      <c r="AG303">
        <v>255</v>
      </c>
      <c r="AH303">
        <v>-3.7403118889236123E-3</v>
      </c>
      <c r="AI303">
        <v>-1.4537793200779608E-2</v>
      </c>
      <c r="AJ303"/>
      <c r="AK303"/>
      <c r="AL303"/>
      <c r="AM303"/>
      <c r="AN303"/>
      <c r="AO303"/>
    </row>
    <row r="304" spans="1:41">
      <c r="A304" s="34">
        <v>42076</v>
      </c>
      <c r="B304" s="33">
        <v>78.208939000000001</v>
      </c>
      <c r="C304" s="130">
        <f t="shared" si="10"/>
        <v>-6.2105251293706936E-3</v>
      </c>
      <c r="E304" s="128">
        <v>42076</v>
      </c>
      <c r="F304" s="76">
        <v>2053.3999020000001</v>
      </c>
      <c r="G304" s="130">
        <f t="shared" si="11"/>
        <v>-6.0747110518941825E-3</v>
      </c>
      <c r="J304"/>
      <c r="K304"/>
      <c r="L304"/>
      <c r="M304"/>
      <c r="N304"/>
      <c r="O304"/>
      <c r="P304"/>
      <c r="Q304"/>
      <c r="R304"/>
      <c r="V304">
        <v>217</v>
      </c>
      <c r="W304">
        <v>-3.9934913703223874E-3</v>
      </c>
      <c r="X304">
        <v>4.3430775842706265E-3</v>
      </c>
      <c r="Y304"/>
      <c r="Z304"/>
      <c r="AA304"/>
      <c r="AB304"/>
      <c r="AC304"/>
      <c r="AD304"/>
      <c r="AG304">
        <v>256</v>
      </c>
      <c r="AH304">
        <v>-2.564559769028682E-3</v>
      </c>
      <c r="AI304">
        <v>-6.3289121010842303E-3</v>
      </c>
      <c r="AJ304"/>
      <c r="AK304"/>
      <c r="AL304"/>
      <c r="AM304"/>
      <c r="AN304"/>
      <c r="AO304"/>
    </row>
    <row r="305" spans="1:41">
      <c r="A305" s="34">
        <v>42079</v>
      </c>
      <c r="B305" s="33">
        <v>79.667312999999993</v>
      </c>
      <c r="C305" s="130">
        <f t="shared" si="10"/>
        <v>1.8647152341498868E-2</v>
      </c>
      <c r="E305" s="128">
        <v>42079</v>
      </c>
      <c r="F305" s="76">
        <v>2081.1899410000001</v>
      </c>
      <c r="G305" s="130">
        <f t="shared" si="11"/>
        <v>1.3533671143615344E-2</v>
      </c>
      <c r="J305"/>
      <c r="K305"/>
      <c r="L305"/>
      <c r="M305"/>
      <c r="N305"/>
      <c r="O305"/>
      <c r="P305"/>
      <c r="Q305"/>
      <c r="R305"/>
      <c r="V305">
        <v>218</v>
      </c>
      <c r="W305">
        <v>3.4787038701668571E-3</v>
      </c>
      <c r="X305">
        <v>-3.5851908793533551E-4</v>
      </c>
      <c r="Y305"/>
      <c r="Z305"/>
      <c r="AA305"/>
      <c r="AB305"/>
      <c r="AC305"/>
      <c r="AD305"/>
      <c r="AG305">
        <v>257</v>
      </c>
      <c r="AH305">
        <v>1.2759160363539976E-2</v>
      </c>
      <c r="AI305">
        <v>-1.1293177209647284E-3</v>
      </c>
      <c r="AJ305"/>
      <c r="AK305"/>
      <c r="AL305"/>
      <c r="AM305"/>
      <c r="AN305"/>
      <c r="AO305"/>
    </row>
    <row r="306" spans="1:41">
      <c r="A306" s="34">
        <v>42080</v>
      </c>
      <c r="B306" s="33">
        <v>78.745002999999997</v>
      </c>
      <c r="C306" s="130">
        <f t="shared" si="10"/>
        <v>-1.1577019046694798E-2</v>
      </c>
      <c r="E306" s="128">
        <v>42080</v>
      </c>
      <c r="F306" s="76">
        <v>2074.280029</v>
      </c>
      <c r="G306" s="130">
        <f t="shared" si="11"/>
        <v>-3.3201736486771134E-3</v>
      </c>
      <c r="J306"/>
      <c r="K306"/>
      <c r="L306"/>
      <c r="M306"/>
      <c r="N306"/>
      <c r="O306"/>
      <c r="P306"/>
      <c r="Q306"/>
      <c r="R306"/>
      <c r="V306">
        <v>219</v>
      </c>
      <c r="W306">
        <v>6.9479846523755524E-4</v>
      </c>
      <c r="X306">
        <v>1.895770548369707E-6</v>
      </c>
      <c r="Y306"/>
      <c r="Z306"/>
      <c r="AA306"/>
      <c r="AB306"/>
      <c r="AC306"/>
      <c r="AD306"/>
      <c r="AG306">
        <v>258</v>
      </c>
      <c r="AH306">
        <v>4.6892428605579952E-3</v>
      </c>
      <c r="AI306">
        <v>1.3199038185239553E-2</v>
      </c>
      <c r="AJ306"/>
      <c r="AK306"/>
      <c r="AL306"/>
      <c r="AM306"/>
      <c r="AN306"/>
      <c r="AO306"/>
    </row>
    <row r="307" spans="1:41">
      <c r="A307" s="34">
        <v>42081</v>
      </c>
      <c r="B307" s="33">
        <v>79.982651000000004</v>
      </c>
      <c r="C307" s="130">
        <f t="shared" si="10"/>
        <v>1.571716239568887E-2</v>
      </c>
      <c r="E307" s="128">
        <v>42081</v>
      </c>
      <c r="F307" s="76">
        <v>2099.5</v>
      </c>
      <c r="G307" s="130">
        <f t="shared" si="11"/>
        <v>1.2158421547431283E-2</v>
      </c>
      <c r="J307"/>
      <c r="K307"/>
      <c r="L307"/>
      <c r="M307"/>
      <c r="N307"/>
      <c r="O307"/>
      <c r="P307"/>
      <c r="Q307"/>
      <c r="R307"/>
      <c r="V307">
        <v>220</v>
      </c>
      <c r="W307">
        <v>-6.0902511266414854E-4</v>
      </c>
      <c r="X307">
        <v>-9.2091710631475739E-5</v>
      </c>
      <c r="Y307"/>
      <c r="Z307"/>
      <c r="AA307"/>
      <c r="AB307"/>
      <c r="AC307"/>
      <c r="AD307"/>
      <c r="AG307">
        <v>259</v>
      </c>
      <c r="AH307">
        <v>-7.5128667460936036E-3</v>
      </c>
      <c r="AI307">
        <v>-8.9094429447973342E-4</v>
      </c>
      <c r="AJ307"/>
      <c r="AK307"/>
      <c r="AL307"/>
      <c r="AM307"/>
      <c r="AN307"/>
      <c r="AO307"/>
    </row>
    <row r="308" spans="1:41">
      <c r="A308" s="34">
        <v>42082</v>
      </c>
      <c r="B308" s="33">
        <v>80.163962999999995</v>
      </c>
      <c r="C308" s="130">
        <f t="shared" si="10"/>
        <v>2.2668916037803153E-3</v>
      </c>
      <c r="E308" s="128">
        <v>42082</v>
      </c>
      <c r="F308" s="76">
        <v>2089.2700199999999</v>
      </c>
      <c r="G308" s="130">
        <f t="shared" si="11"/>
        <v>-4.8725791855203943E-3</v>
      </c>
      <c r="J308"/>
      <c r="K308"/>
      <c r="L308"/>
      <c r="M308"/>
      <c r="N308"/>
      <c r="O308"/>
      <c r="P308"/>
      <c r="Q308"/>
      <c r="R308"/>
      <c r="V308">
        <v>221</v>
      </c>
      <c r="W308">
        <v>1.895927325969804E-3</v>
      </c>
      <c r="X308">
        <v>-1.3660826062347185E-3</v>
      </c>
      <c r="Y308"/>
      <c r="Z308"/>
      <c r="AA308"/>
      <c r="AB308"/>
      <c r="AC308"/>
      <c r="AD308"/>
      <c r="AG308">
        <v>260</v>
      </c>
      <c r="AH308">
        <v>-1.7223503608312677E-3</v>
      </c>
      <c r="AI308">
        <v>-6.3713348825275356E-3</v>
      </c>
      <c r="AJ308"/>
      <c r="AK308"/>
      <c r="AL308"/>
      <c r="AM308"/>
      <c r="AN308"/>
      <c r="AO308"/>
    </row>
    <row r="309" spans="1:41">
      <c r="A309" s="34">
        <v>42083</v>
      </c>
      <c r="B309" s="33">
        <v>80.723679000000004</v>
      </c>
      <c r="C309" s="130">
        <f t="shared" si="10"/>
        <v>6.9821398425625337E-3</v>
      </c>
      <c r="E309" s="128">
        <v>42083</v>
      </c>
      <c r="F309" s="76">
        <v>2108.1000979999999</v>
      </c>
      <c r="G309" s="130">
        <f t="shared" si="11"/>
        <v>9.0127546079467307E-3</v>
      </c>
      <c r="J309"/>
      <c r="K309"/>
      <c r="L309"/>
      <c r="M309"/>
      <c r="N309"/>
      <c r="O309"/>
      <c r="P309"/>
      <c r="Q309"/>
      <c r="R309"/>
      <c r="V309">
        <v>222</v>
      </c>
      <c r="W309">
        <v>-4.511803673368819E-3</v>
      </c>
      <c r="X309">
        <v>4.752073767258439E-3</v>
      </c>
      <c r="Y309"/>
      <c r="Z309"/>
      <c r="AA309"/>
      <c r="AB309"/>
      <c r="AC309"/>
      <c r="AD309"/>
      <c r="AG309">
        <v>261</v>
      </c>
      <c r="AH309">
        <v>1.2024695227828351E-3</v>
      </c>
      <c r="AI309">
        <v>-3.7810250207044021E-3</v>
      </c>
      <c r="AJ309"/>
      <c r="AK309"/>
      <c r="AL309"/>
      <c r="AM309"/>
      <c r="AN309"/>
      <c r="AO309"/>
    </row>
    <row r="310" spans="1:41">
      <c r="A310" s="34">
        <v>42086</v>
      </c>
      <c r="B310" s="33">
        <v>81.180885000000004</v>
      </c>
      <c r="C310" s="130">
        <f t="shared" si="10"/>
        <v>5.6638399743896622E-3</v>
      </c>
      <c r="E310" s="128">
        <v>42086</v>
      </c>
      <c r="F310" s="76">
        <v>2104.419922</v>
      </c>
      <c r="G310" s="130">
        <f t="shared" si="11"/>
        <v>-1.7457311460168847E-3</v>
      </c>
      <c r="J310"/>
      <c r="K310"/>
      <c r="L310"/>
      <c r="M310"/>
      <c r="N310"/>
      <c r="O310"/>
      <c r="P310"/>
      <c r="Q310"/>
      <c r="R310"/>
      <c r="V310">
        <v>223</v>
      </c>
      <c r="W310">
        <v>9.6016417703600869E-4</v>
      </c>
      <c r="X310">
        <v>-2.2480515530399938E-4</v>
      </c>
      <c r="Y310"/>
      <c r="Z310"/>
      <c r="AA310"/>
      <c r="AB310"/>
      <c r="AC310"/>
      <c r="AD310"/>
      <c r="AG310">
        <v>262</v>
      </c>
      <c r="AH310">
        <v>-3.8938500015875711E-3</v>
      </c>
      <c r="AI310">
        <v>-1.9192169481962382E-3</v>
      </c>
      <c r="AJ310"/>
      <c r="AK310"/>
      <c r="AL310"/>
      <c r="AM310"/>
      <c r="AN310"/>
      <c r="AO310"/>
    </row>
    <row r="311" spans="1:41">
      <c r="A311" s="34">
        <v>42087</v>
      </c>
      <c r="B311" s="33">
        <v>80.376793000000006</v>
      </c>
      <c r="C311" s="130">
        <f t="shared" si="10"/>
        <v>-9.9049425243392837E-3</v>
      </c>
      <c r="E311" s="128">
        <v>42087</v>
      </c>
      <c r="F311" s="76">
        <v>2091.5</v>
      </c>
      <c r="G311" s="130">
        <f t="shared" si="11"/>
        <v>-6.1394220159830069E-3</v>
      </c>
      <c r="J311"/>
      <c r="K311"/>
      <c r="L311"/>
      <c r="M311"/>
      <c r="N311"/>
      <c r="O311"/>
      <c r="P311"/>
      <c r="Q311"/>
      <c r="R311"/>
      <c r="V311">
        <v>224</v>
      </c>
      <c r="W311">
        <v>3.0036226383844257E-3</v>
      </c>
      <c r="X311">
        <v>2.1303609003233627E-3</v>
      </c>
      <c r="Y311"/>
      <c r="Z311"/>
      <c r="AA311"/>
      <c r="AB311"/>
      <c r="AC311"/>
      <c r="AD311"/>
      <c r="AG311">
        <v>263</v>
      </c>
      <c r="AH311">
        <v>-8.0182818422073893E-3</v>
      </c>
      <c r="AI311">
        <v>-1.22959428334634E-3</v>
      </c>
      <c r="AJ311"/>
      <c r="AK311"/>
      <c r="AL311"/>
      <c r="AM311"/>
      <c r="AN311"/>
      <c r="AO311"/>
    </row>
    <row r="312" spans="1:41">
      <c r="A312" s="34">
        <v>42088</v>
      </c>
      <c r="B312" s="33">
        <v>79.099739</v>
      </c>
      <c r="C312" s="130">
        <f t="shared" si="10"/>
        <v>-1.5888342298006425E-2</v>
      </c>
      <c r="E312" s="128">
        <v>42088</v>
      </c>
      <c r="F312" s="76">
        <v>2061.0500489999999</v>
      </c>
      <c r="G312" s="130">
        <f t="shared" si="11"/>
        <v>-1.455890557016498E-2</v>
      </c>
      <c r="J312"/>
      <c r="K312"/>
      <c r="L312"/>
      <c r="M312"/>
      <c r="N312"/>
      <c r="O312"/>
      <c r="P312"/>
      <c r="Q312"/>
      <c r="R312"/>
      <c r="V312">
        <v>225</v>
      </c>
      <c r="W312">
        <v>-1.3990761054777427E-4</v>
      </c>
      <c r="X312">
        <v>-1.3612513359592777E-3</v>
      </c>
      <c r="Y312"/>
      <c r="Z312"/>
      <c r="AA312"/>
      <c r="AB312"/>
      <c r="AC312"/>
      <c r="AD312"/>
      <c r="AG312">
        <v>264</v>
      </c>
      <c r="AH312">
        <v>8.8119188780682225E-3</v>
      </c>
      <c r="AI312">
        <v>4.6122805173837225E-3</v>
      </c>
      <c r="AJ312"/>
      <c r="AK312"/>
      <c r="AL312"/>
      <c r="AM312"/>
      <c r="AN312"/>
      <c r="AO312"/>
    </row>
    <row r="313" spans="1:41">
      <c r="A313" s="34">
        <v>42089</v>
      </c>
      <c r="B313" s="33">
        <v>78.942070000000001</v>
      </c>
      <c r="C313" s="130">
        <f t="shared" si="10"/>
        <v>-1.9932935556209422E-3</v>
      </c>
      <c r="E313" s="128">
        <v>42089</v>
      </c>
      <c r="F313" s="76">
        <v>2056.1499020000001</v>
      </c>
      <c r="G313" s="130">
        <f t="shared" si="11"/>
        <v>-2.3775002467200318E-3</v>
      </c>
      <c r="J313"/>
      <c r="K313"/>
      <c r="L313"/>
      <c r="M313"/>
      <c r="N313"/>
      <c r="O313"/>
      <c r="P313"/>
      <c r="Q313"/>
      <c r="R313"/>
      <c r="V313">
        <v>226</v>
      </c>
      <c r="W313">
        <v>-2.8024188607492779E-3</v>
      </c>
      <c r="X313">
        <v>4.7695149290484101E-3</v>
      </c>
      <c r="Y313"/>
      <c r="Z313"/>
      <c r="AA313"/>
      <c r="AB313"/>
      <c r="AC313"/>
      <c r="AD313"/>
      <c r="AG313">
        <v>265</v>
      </c>
      <c r="AH313">
        <v>-1.4782080438227737E-2</v>
      </c>
      <c r="AI313">
        <v>1.6332032866054575E-2</v>
      </c>
      <c r="AJ313"/>
      <c r="AK313"/>
      <c r="AL313"/>
      <c r="AM313"/>
      <c r="AN313"/>
      <c r="AO313"/>
    </row>
    <row r="314" spans="1:41">
      <c r="A314" s="34">
        <v>42090</v>
      </c>
      <c r="B314" s="33">
        <v>79.099739</v>
      </c>
      <c r="C314" s="130">
        <f t="shared" si="10"/>
        <v>1.9972747104300471E-3</v>
      </c>
      <c r="E314" s="128">
        <v>42090</v>
      </c>
      <c r="F314" s="76">
        <v>2061.0200199999999</v>
      </c>
      <c r="G314" s="130">
        <f t="shared" si="11"/>
        <v>2.3685617450666884E-3</v>
      </c>
      <c r="J314"/>
      <c r="K314"/>
      <c r="L314"/>
      <c r="M314"/>
      <c r="N314"/>
      <c r="O314"/>
      <c r="P314"/>
      <c r="Q314"/>
      <c r="R314"/>
      <c r="V314">
        <v>227</v>
      </c>
      <c r="W314">
        <v>2.2323592250536738E-3</v>
      </c>
      <c r="X314">
        <v>3.0045181345858345E-3</v>
      </c>
      <c r="Y314"/>
      <c r="Z314"/>
      <c r="AA314"/>
      <c r="AB314"/>
      <c r="AC314"/>
      <c r="AD314"/>
      <c r="AG314">
        <v>266</v>
      </c>
      <c r="AH314">
        <v>3.6445292292022744E-3</v>
      </c>
      <c r="AI314">
        <v>1.0870945962411041E-3</v>
      </c>
      <c r="AJ314"/>
      <c r="AK314"/>
      <c r="AL314"/>
      <c r="AM314"/>
      <c r="AN314"/>
      <c r="AO314"/>
    </row>
    <row r="315" spans="1:41">
      <c r="A315" s="34">
        <v>42093</v>
      </c>
      <c r="B315" s="33">
        <v>80.053618999999998</v>
      </c>
      <c r="C315" s="130">
        <f t="shared" si="10"/>
        <v>1.2059205403952066E-2</v>
      </c>
      <c r="E315" s="128">
        <v>42093</v>
      </c>
      <c r="F315" s="76">
        <v>2086.23999</v>
      </c>
      <c r="G315" s="130">
        <f t="shared" si="11"/>
        <v>1.2236644843459649E-2</v>
      </c>
      <c r="J315"/>
      <c r="K315"/>
      <c r="L315"/>
      <c r="M315"/>
      <c r="N315"/>
      <c r="O315"/>
      <c r="P315"/>
      <c r="Q315"/>
      <c r="R315"/>
      <c r="V315">
        <v>228</v>
      </c>
      <c r="W315">
        <v>-4.9332743475625244E-3</v>
      </c>
      <c r="X315">
        <v>7.7972976090115564E-3</v>
      </c>
      <c r="Y315"/>
      <c r="Z315"/>
      <c r="AA315"/>
      <c r="AB315"/>
      <c r="AC315"/>
      <c r="AD315"/>
      <c r="AG315">
        <v>267</v>
      </c>
      <c r="AH315">
        <v>1.058868109337819E-2</v>
      </c>
      <c r="AI315">
        <v>4.681040712592276E-3</v>
      </c>
      <c r="AJ315"/>
      <c r="AK315"/>
      <c r="AL315"/>
      <c r="AM315"/>
      <c r="AN315"/>
      <c r="AO315"/>
    </row>
    <row r="316" spans="1:41">
      <c r="A316" s="34">
        <v>42094</v>
      </c>
      <c r="B316" s="33">
        <v>79.304680000000005</v>
      </c>
      <c r="C316" s="130">
        <f t="shared" si="10"/>
        <v>-9.3554671151093484E-3</v>
      </c>
      <c r="E316" s="128">
        <v>42094</v>
      </c>
      <c r="F316" s="76">
        <v>2067.889893</v>
      </c>
      <c r="G316" s="130">
        <f t="shared" si="11"/>
        <v>-8.795774737306231E-3</v>
      </c>
      <c r="J316"/>
      <c r="K316"/>
      <c r="L316"/>
      <c r="M316"/>
      <c r="N316"/>
      <c r="O316"/>
      <c r="P316"/>
      <c r="Q316"/>
      <c r="R316"/>
      <c r="V316">
        <v>229</v>
      </c>
      <c r="W316">
        <v>-7.3104288746787989E-4</v>
      </c>
      <c r="X316">
        <v>-4.1898688005169481E-4</v>
      </c>
      <c r="Y316"/>
      <c r="Z316"/>
      <c r="AA316"/>
      <c r="AB316"/>
      <c r="AC316"/>
      <c r="AD316"/>
      <c r="AG316">
        <v>268</v>
      </c>
      <c r="AH316">
        <v>-8.3108663044563214E-3</v>
      </c>
      <c r="AI316">
        <v>2.8193438566608059E-3</v>
      </c>
      <c r="AJ316"/>
      <c r="AK316"/>
      <c r="AL316"/>
      <c r="AM316"/>
      <c r="AN316"/>
      <c r="AO316"/>
    </row>
    <row r="317" spans="1:41">
      <c r="A317" s="34">
        <v>42095</v>
      </c>
      <c r="B317" s="33">
        <v>78.161636000000001</v>
      </c>
      <c r="C317" s="130">
        <f t="shared" si="10"/>
        <v>-1.4413323400334044E-2</v>
      </c>
      <c r="E317" s="128">
        <v>42095</v>
      </c>
      <c r="F317" s="76">
        <v>2059.6899410000001</v>
      </c>
      <c r="G317" s="130">
        <f t="shared" si="11"/>
        <v>-3.9653716707826374E-3</v>
      </c>
      <c r="J317"/>
      <c r="K317"/>
      <c r="L317"/>
      <c r="M317"/>
      <c r="N317"/>
      <c r="O317"/>
      <c r="P317"/>
      <c r="Q317"/>
      <c r="R317"/>
      <c r="V317">
        <v>230</v>
      </c>
      <c r="W317">
        <v>2.939089459464203E-3</v>
      </c>
      <c r="X317">
        <v>-1.3310748599189379E-4</v>
      </c>
      <c r="Y317"/>
      <c r="Z317"/>
      <c r="AA317"/>
      <c r="AB317"/>
      <c r="AC317"/>
      <c r="AD317"/>
      <c r="AG317">
        <v>269</v>
      </c>
      <c r="AH317">
        <v>5.5857609773857274E-4</v>
      </c>
      <c r="AI317">
        <v>2.0098849881971222E-3</v>
      </c>
      <c r="AJ317"/>
      <c r="AK317"/>
      <c r="AL317"/>
      <c r="AM317"/>
      <c r="AN317"/>
      <c r="AO317"/>
    </row>
    <row r="318" spans="1:41">
      <c r="A318" s="34">
        <v>42096</v>
      </c>
      <c r="B318" s="33">
        <v>78.547905</v>
      </c>
      <c r="C318" s="130">
        <f t="shared" si="10"/>
        <v>4.9419257293948993E-3</v>
      </c>
      <c r="E318" s="128">
        <v>42096</v>
      </c>
      <c r="F318" s="76">
        <v>2066.959961</v>
      </c>
      <c r="G318" s="130">
        <f t="shared" si="11"/>
        <v>3.5296671869311865E-3</v>
      </c>
      <c r="J318"/>
      <c r="K318"/>
      <c r="L318"/>
      <c r="M318"/>
      <c r="N318"/>
      <c r="O318"/>
      <c r="P318"/>
      <c r="Q318"/>
      <c r="R318"/>
      <c r="V318">
        <v>231</v>
      </c>
      <c r="W318">
        <v>5.7330838150163174E-3</v>
      </c>
      <c r="X318">
        <v>-8.2755107394098994E-3</v>
      </c>
      <c r="Y318"/>
      <c r="Z318"/>
      <c r="AA318"/>
      <c r="AB318"/>
      <c r="AC318"/>
      <c r="AD318"/>
      <c r="AG318">
        <v>270</v>
      </c>
      <c r="AH318">
        <v>-7.1872019422964111E-4</v>
      </c>
      <c r="AI318">
        <v>-1.2669142185086815E-2</v>
      </c>
      <c r="AJ318"/>
      <c r="AK318"/>
      <c r="AL318"/>
      <c r="AM318"/>
      <c r="AN318"/>
      <c r="AO318"/>
    </row>
    <row r="319" spans="1:41">
      <c r="A319" s="34">
        <v>42100</v>
      </c>
      <c r="B319" s="33">
        <v>78.169524999999993</v>
      </c>
      <c r="C319" s="130">
        <f t="shared" si="10"/>
        <v>-4.8171876767433459E-3</v>
      </c>
      <c r="E319" s="128">
        <v>42100</v>
      </c>
      <c r="F319" s="76">
        <v>2080.6201169999999</v>
      </c>
      <c r="G319" s="130">
        <f t="shared" si="11"/>
        <v>6.6088150025852945E-3</v>
      </c>
      <c r="J319"/>
      <c r="K319"/>
      <c r="L319"/>
      <c r="M319"/>
      <c r="N319"/>
      <c r="O319"/>
      <c r="P319"/>
      <c r="Q319"/>
      <c r="R319"/>
      <c r="V319">
        <v>232</v>
      </c>
      <c r="W319">
        <v>-9.2877324076958226E-4</v>
      </c>
      <c r="X319">
        <v>-5.9005896783560583E-3</v>
      </c>
      <c r="Y319"/>
      <c r="Z319"/>
      <c r="AA319"/>
      <c r="AB319"/>
      <c r="AC319"/>
      <c r="AD319"/>
      <c r="AG319">
        <v>271</v>
      </c>
      <c r="AH319">
        <v>-3.1672264624380362E-3</v>
      </c>
      <c r="AI319">
        <v>-1.0328383075989241E-2</v>
      </c>
      <c r="AJ319"/>
      <c r="AK319"/>
      <c r="AL319"/>
      <c r="AM319"/>
      <c r="AN319"/>
      <c r="AO319"/>
    </row>
    <row r="320" spans="1:41">
      <c r="A320" s="34">
        <v>42101</v>
      </c>
      <c r="B320" s="33">
        <v>78.910515000000004</v>
      </c>
      <c r="C320" s="130">
        <f t="shared" si="10"/>
        <v>9.4792695746841339E-3</v>
      </c>
      <c r="E320" s="128">
        <v>42101</v>
      </c>
      <c r="F320" s="76">
        <v>2076.330078</v>
      </c>
      <c r="G320" s="130">
        <f t="shared" si="11"/>
        <v>-2.0619040280095394E-3</v>
      </c>
      <c r="J320"/>
      <c r="K320"/>
      <c r="L320"/>
      <c r="M320"/>
      <c r="N320"/>
      <c r="O320"/>
      <c r="P320"/>
      <c r="Q320"/>
      <c r="R320"/>
      <c r="V320">
        <v>233</v>
      </c>
      <c r="W320">
        <v>2.7478153881548102E-3</v>
      </c>
      <c r="X320">
        <v>3.636645992106155E-3</v>
      </c>
      <c r="Y320"/>
      <c r="Z320"/>
      <c r="AA320"/>
      <c r="AB320"/>
      <c r="AC320"/>
      <c r="AD320"/>
      <c r="AG320">
        <v>272</v>
      </c>
      <c r="AH320">
        <v>5.260652545940177E-3</v>
      </c>
      <c r="AI320">
        <v>4.2740328317622542E-3</v>
      </c>
      <c r="AJ320"/>
      <c r="AK320"/>
      <c r="AL320"/>
      <c r="AM320"/>
      <c r="AN320"/>
      <c r="AO320"/>
    </row>
    <row r="321" spans="1:41">
      <c r="A321" s="34">
        <v>42102</v>
      </c>
      <c r="B321" s="33">
        <v>78.95787</v>
      </c>
      <c r="C321" s="130">
        <f t="shared" si="10"/>
        <v>6.0011013741319568E-4</v>
      </c>
      <c r="E321" s="128">
        <v>42102</v>
      </c>
      <c r="F321" s="76">
        <v>2081.8999020000001</v>
      </c>
      <c r="G321" s="130">
        <f t="shared" si="11"/>
        <v>2.6825330225747246E-3</v>
      </c>
      <c r="J321"/>
      <c r="K321"/>
      <c r="L321"/>
      <c r="M321"/>
      <c r="N321"/>
      <c r="O321"/>
      <c r="P321"/>
      <c r="Q321"/>
      <c r="R321"/>
      <c r="V321">
        <v>234</v>
      </c>
      <c r="W321">
        <v>-3.9084084963772314E-3</v>
      </c>
      <c r="X321">
        <v>7.6731510941985409E-3</v>
      </c>
      <c r="Y321"/>
      <c r="Z321"/>
      <c r="AA321"/>
      <c r="AB321"/>
      <c r="AC321"/>
      <c r="AD321"/>
      <c r="AG321">
        <v>273</v>
      </c>
      <c r="AH321">
        <v>-1.2197084409046219E-2</v>
      </c>
      <c r="AI321">
        <v>-7.9488095891913114E-4</v>
      </c>
      <c r="AJ321"/>
      <c r="AK321"/>
      <c r="AL321"/>
      <c r="AM321"/>
      <c r="AN321"/>
      <c r="AO321"/>
    </row>
    <row r="322" spans="1:41">
      <c r="A322" s="34">
        <v>42103</v>
      </c>
      <c r="B322" s="33">
        <v>79.880165000000005</v>
      </c>
      <c r="C322" s="130">
        <f t="shared" si="10"/>
        <v>1.1680849546726697E-2</v>
      </c>
      <c r="E322" s="128">
        <v>42103</v>
      </c>
      <c r="F322" s="76">
        <v>2091.179932</v>
      </c>
      <c r="G322" s="130">
        <f t="shared" si="11"/>
        <v>4.4574813568533881E-3</v>
      </c>
      <c r="J322"/>
      <c r="K322"/>
      <c r="L322"/>
      <c r="M322"/>
      <c r="N322"/>
      <c r="O322"/>
      <c r="P322"/>
      <c r="Q322"/>
      <c r="R322"/>
      <c r="V322">
        <v>235</v>
      </c>
      <c r="W322">
        <v>-6.1817668093810138E-4</v>
      </c>
      <c r="X322">
        <v>-5.4371940568843371E-4</v>
      </c>
      <c r="Y322"/>
      <c r="Z322"/>
      <c r="AA322"/>
      <c r="AB322"/>
      <c r="AC322"/>
      <c r="AD322"/>
      <c r="AG322">
        <v>274</v>
      </c>
      <c r="AH322">
        <v>4.1373270211170002E-3</v>
      </c>
      <c r="AI322">
        <v>8.8251370161085366E-3</v>
      </c>
      <c r="AJ322"/>
      <c r="AK322"/>
      <c r="AL322"/>
      <c r="AM322"/>
      <c r="AN322"/>
      <c r="AO322"/>
    </row>
    <row r="323" spans="1:41">
      <c r="A323" s="34">
        <v>42104</v>
      </c>
      <c r="B323" s="33">
        <v>80.455635000000001</v>
      </c>
      <c r="C323" s="130">
        <f t="shared" si="10"/>
        <v>7.204166390993254E-3</v>
      </c>
      <c r="E323" s="128">
        <v>42104</v>
      </c>
      <c r="F323" s="76">
        <v>2102.0600589999999</v>
      </c>
      <c r="G323" s="130">
        <f t="shared" si="11"/>
        <v>5.2028650588637638E-3</v>
      </c>
      <c r="J323"/>
      <c r="K323"/>
      <c r="L323"/>
      <c r="M323"/>
      <c r="N323"/>
      <c r="O323"/>
      <c r="P323"/>
      <c r="Q323"/>
      <c r="R323"/>
      <c r="V323">
        <v>236</v>
      </c>
      <c r="W323">
        <v>5.2400275098110393E-3</v>
      </c>
      <c r="X323">
        <v>-3.5748111260284743E-3</v>
      </c>
      <c r="Y323"/>
      <c r="Z323"/>
      <c r="AA323"/>
      <c r="AB323"/>
      <c r="AC323"/>
      <c r="AD323"/>
      <c r="AG323">
        <v>275</v>
      </c>
      <c r="AH323">
        <v>9.4035525114736628E-3</v>
      </c>
      <c r="AI323">
        <v>5.035942427066023E-3</v>
      </c>
      <c r="AJ323"/>
      <c r="AK323"/>
      <c r="AL323"/>
      <c r="AM323"/>
      <c r="AN323"/>
      <c r="AO323"/>
    </row>
    <row r="324" spans="1:41">
      <c r="A324" s="34">
        <v>42107</v>
      </c>
      <c r="B324" s="33">
        <v>79.265281999999999</v>
      </c>
      <c r="C324" s="130">
        <f t="shared" ref="C324:C387" si="12">(B324-B323)/B323</f>
        <v>-1.4795147661192429E-2</v>
      </c>
      <c r="E324" s="128">
        <v>42107</v>
      </c>
      <c r="F324" s="76">
        <v>2092.429932</v>
      </c>
      <c r="G324" s="130">
        <f t="shared" ref="G324:G387" si="13">(F324-F323)/F323</f>
        <v>-4.5812806150653867E-3</v>
      </c>
      <c r="J324"/>
      <c r="K324"/>
      <c r="L324"/>
      <c r="M324"/>
      <c r="N324"/>
      <c r="O324"/>
      <c r="P324"/>
      <c r="Q324"/>
      <c r="R324"/>
      <c r="V324">
        <v>237</v>
      </c>
      <c r="W324">
        <v>2.7749310029906579E-4</v>
      </c>
      <c r="X324">
        <v>-7.5340580265444729E-3</v>
      </c>
      <c r="Y324"/>
      <c r="Z324"/>
      <c r="AA324"/>
      <c r="AB324"/>
      <c r="AC324"/>
      <c r="AD324"/>
      <c r="AG324">
        <v>276</v>
      </c>
      <c r="AH324">
        <v>-5.8702670610677448E-3</v>
      </c>
      <c r="AI324">
        <v>1.7142211107769121E-3</v>
      </c>
      <c r="AJ324"/>
      <c r="AK324"/>
      <c r="AL324"/>
      <c r="AM324"/>
      <c r="AN324"/>
      <c r="AO324"/>
    </row>
    <row r="325" spans="1:41">
      <c r="A325" s="34">
        <v>42108</v>
      </c>
      <c r="B325" s="33">
        <v>79.241614999999996</v>
      </c>
      <c r="C325" s="130">
        <f t="shared" si="12"/>
        <v>-2.9857964802299213E-4</v>
      </c>
      <c r="E325" s="128">
        <v>42108</v>
      </c>
      <c r="F325" s="76">
        <v>2095.8400879999999</v>
      </c>
      <c r="G325" s="130">
        <f t="shared" si="13"/>
        <v>1.6297587545693335E-3</v>
      </c>
      <c r="J325"/>
      <c r="K325"/>
      <c r="L325"/>
      <c r="M325"/>
      <c r="N325"/>
      <c r="O325"/>
      <c r="P325"/>
      <c r="Q325"/>
      <c r="R325"/>
      <c r="V325">
        <v>238</v>
      </c>
      <c r="W325">
        <v>-2.2337586585709627E-3</v>
      </c>
      <c r="X325">
        <v>1.9959347456800351E-3</v>
      </c>
      <c r="Y325"/>
      <c r="Z325"/>
      <c r="AA325"/>
      <c r="AB325"/>
      <c r="AC325"/>
      <c r="AD325"/>
      <c r="AG325">
        <v>277</v>
      </c>
      <c r="AH325">
        <v>6.3868698213706901E-3</v>
      </c>
      <c r="AI325">
        <v>3.904536979029944E-3</v>
      </c>
      <c r="AJ325"/>
      <c r="AK325"/>
      <c r="AL325"/>
      <c r="AM325"/>
      <c r="AN325"/>
      <c r="AO325"/>
    </row>
    <row r="326" spans="1:41">
      <c r="A326" s="34">
        <v>42109</v>
      </c>
      <c r="B326" s="33">
        <v>79.304680000000005</v>
      </c>
      <c r="C326" s="130">
        <f t="shared" si="12"/>
        <v>7.9585707585602358E-4</v>
      </c>
      <c r="E326" s="128">
        <v>42109</v>
      </c>
      <c r="F326" s="76">
        <v>2106.6298830000001</v>
      </c>
      <c r="G326" s="130">
        <f t="shared" si="13"/>
        <v>5.1481957339104684E-3</v>
      </c>
      <c r="J326"/>
      <c r="K326"/>
      <c r="L326"/>
      <c r="M326"/>
      <c r="N326"/>
      <c r="O326"/>
      <c r="P326"/>
      <c r="Q326"/>
      <c r="R326"/>
      <c r="V326">
        <v>239</v>
      </c>
      <c r="W326">
        <v>-9.2858115263661882E-3</v>
      </c>
      <c r="X326">
        <v>-7.0651569505561576E-3</v>
      </c>
      <c r="Y326"/>
      <c r="Z326"/>
      <c r="AA326"/>
      <c r="AB326"/>
      <c r="AC326"/>
      <c r="AD326"/>
      <c r="AG326">
        <v>278</v>
      </c>
      <c r="AH326">
        <v>-7.3109503838593593E-3</v>
      </c>
      <c r="AI326">
        <v>3.8927779871618744E-3</v>
      </c>
      <c r="AJ326"/>
      <c r="AK326"/>
      <c r="AL326"/>
      <c r="AM326"/>
      <c r="AN326"/>
      <c r="AO326"/>
    </row>
    <row r="327" spans="1:41">
      <c r="A327" s="34">
        <v>42110</v>
      </c>
      <c r="B327" s="33">
        <v>78.666161000000002</v>
      </c>
      <c r="C327" s="130">
        <f t="shared" si="12"/>
        <v>-8.0514668238999536E-3</v>
      </c>
      <c r="E327" s="128">
        <v>42110</v>
      </c>
      <c r="F327" s="76">
        <v>2104.98999</v>
      </c>
      <c r="G327" s="130">
        <f t="shared" si="13"/>
        <v>-7.7844381361603856E-4</v>
      </c>
      <c r="J327"/>
      <c r="K327"/>
      <c r="L327"/>
      <c r="M327"/>
      <c r="N327"/>
      <c r="O327"/>
      <c r="P327"/>
      <c r="Q327"/>
      <c r="R327"/>
      <c r="V327">
        <v>240</v>
      </c>
      <c r="W327">
        <v>2.790530776265213E-3</v>
      </c>
      <c r="X327">
        <v>1.7451582343484444E-3</v>
      </c>
      <c r="Y327"/>
      <c r="Z327"/>
      <c r="AA327"/>
      <c r="AB327"/>
      <c r="AC327"/>
      <c r="AD327"/>
      <c r="AG327">
        <v>279</v>
      </c>
      <c r="AH327">
        <v>-7.1877546481085046E-3</v>
      </c>
      <c r="AI327">
        <v>2.940560029277485E-3</v>
      </c>
      <c r="AJ327"/>
      <c r="AK327"/>
      <c r="AL327"/>
      <c r="AM327"/>
      <c r="AN327"/>
      <c r="AO327"/>
    </row>
    <row r="328" spans="1:41">
      <c r="A328" s="34">
        <v>42111</v>
      </c>
      <c r="B328" s="33">
        <v>78.500625999999997</v>
      </c>
      <c r="C328" s="130">
        <f t="shared" si="12"/>
        <v>-2.104272000765431E-3</v>
      </c>
      <c r="E328" s="128">
        <v>42111</v>
      </c>
      <c r="F328" s="76">
        <v>2081.179932</v>
      </c>
      <c r="G328" s="130">
        <f t="shared" si="13"/>
        <v>-1.1311245237798032E-2</v>
      </c>
      <c r="J328"/>
      <c r="K328"/>
      <c r="L328"/>
      <c r="M328"/>
      <c r="N328"/>
      <c r="O328"/>
      <c r="P328"/>
      <c r="Q328"/>
      <c r="R328"/>
      <c r="V328">
        <v>241</v>
      </c>
      <c r="W328">
        <v>-1.1957845569335494E-2</v>
      </c>
      <c r="X328">
        <v>-4.2557417670658973E-3</v>
      </c>
      <c r="Y328"/>
      <c r="Z328"/>
      <c r="AA328"/>
      <c r="AB328"/>
      <c r="AC328"/>
      <c r="AD328"/>
      <c r="AG328">
        <v>280</v>
      </c>
      <c r="AH328">
        <v>3.468731168337263E-3</v>
      </c>
      <c r="AI328">
        <v>7.2068300200674677E-3</v>
      </c>
      <c r="AJ328"/>
      <c r="AK328"/>
      <c r="AL328"/>
      <c r="AM328"/>
      <c r="AN328"/>
      <c r="AO328"/>
    </row>
    <row r="329" spans="1:41">
      <c r="A329" s="34">
        <v>42114</v>
      </c>
      <c r="B329" s="33">
        <v>78.997230999999999</v>
      </c>
      <c r="C329" s="130">
        <f t="shared" si="12"/>
        <v>6.3261278961011394E-3</v>
      </c>
      <c r="E329" s="128">
        <v>42114</v>
      </c>
      <c r="F329" s="76">
        <v>2100.3999020000001</v>
      </c>
      <c r="G329" s="130">
        <f t="shared" si="13"/>
        <v>9.235131333180711E-3</v>
      </c>
      <c r="J329"/>
      <c r="K329"/>
      <c r="L329"/>
      <c r="M329"/>
      <c r="N329"/>
      <c r="O329"/>
      <c r="P329"/>
      <c r="Q329"/>
      <c r="R329"/>
      <c r="V329">
        <v>242</v>
      </c>
      <c r="W329">
        <v>-2.3300652540860995E-3</v>
      </c>
      <c r="X329">
        <v>-4.0125212721477694E-3</v>
      </c>
      <c r="Y329"/>
      <c r="Z329"/>
      <c r="AA329"/>
      <c r="AB329"/>
      <c r="AC329"/>
      <c r="AD329"/>
      <c r="AG329">
        <v>281</v>
      </c>
      <c r="AH329">
        <v>3.9483629014975511E-4</v>
      </c>
      <c r="AI329">
        <v>-4.2387007521346373E-4</v>
      </c>
      <c r="AJ329"/>
      <c r="AK329"/>
      <c r="AL329"/>
      <c r="AM329"/>
      <c r="AN329"/>
      <c r="AO329"/>
    </row>
    <row r="330" spans="1:41">
      <c r="A330" s="34">
        <v>42115</v>
      </c>
      <c r="B330" s="33">
        <v>79.068199000000007</v>
      </c>
      <c r="C330" s="130">
        <f t="shared" si="12"/>
        <v>8.983606020318319E-4</v>
      </c>
      <c r="E330" s="128">
        <v>42115</v>
      </c>
      <c r="F330" s="76">
        <v>2097.290039</v>
      </c>
      <c r="G330" s="130">
        <f t="shared" si="13"/>
        <v>-1.4806051919155593E-3</v>
      </c>
      <c r="J330"/>
      <c r="K330"/>
      <c r="L330"/>
      <c r="M330"/>
      <c r="N330"/>
      <c r="O330"/>
      <c r="P330"/>
      <c r="Q330"/>
      <c r="R330"/>
      <c r="V330">
        <v>243</v>
      </c>
      <c r="W330">
        <v>-6.3283017406366429E-3</v>
      </c>
      <c r="X330">
        <v>-2.1607213227243004E-3</v>
      </c>
      <c r="Y330"/>
      <c r="Z330"/>
      <c r="AA330"/>
      <c r="AB330"/>
      <c r="AC330"/>
      <c r="AD330"/>
      <c r="AG330">
        <v>282</v>
      </c>
      <c r="AH330">
        <v>-1.0747505373187749E-2</v>
      </c>
      <c r="AI330">
        <v>2.0392011723257303E-2</v>
      </c>
      <c r="AJ330"/>
      <c r="AK330"/>
      <c r="AL330"/>
      <c r="AM330"/>
      <c r="AN330"/>
      <c r="AO330"/>
    </row>
    <row r="331" spans="1:41">
      <c r="A331" s="34">
        <v>42116</v>
      </c>
      <c r="B331" s="33">
        <v>79.170670000000001</v>
      </c>
      <c r="C331" s="130">
        <f t="shared" si="12"/>
        <v>1.2959824720428271E-3</v>
      </c>
      <c r="E331" s="128">
        <v>42116</v>
      </c>
      <c r="F331" s="76">
        <v>2107.959961</v>
      </c>
      <c r="G331" s="130">
        <f t="shared" si="13"/>
        <v>5.0874804159597893E-3</v>
      </c>
      <c r="J331"/>
      <c r="K331"/>
      <c r="L331"/>
      <c r="M331"/>
      <c r="N331"/>
      <c r="O331"/>
      <c r="P331"/>
      <c r="Q331"/>
      <c r="R331"/>
      <c r="V331">
        <v>244</v>
      </c>
      <c r="W331">
        <v>7.463320056526568E-3</v>
      </c>
      <c r="X331">
        <v>1.2889095975755473E-2</v>
      </c>
      <c r="Y331"/>
      <c r="Z331"/>
      <c r="AA331"/>
      <c r="AB331"/>
      <c r="AC331"/>
      <c r="AD331"/>
      <c r="AG331">
        <v>283</v>
      </c>
      <c r="AH331">
        <v>7.0310099545106237E-3</v>
      </c>
      <c r="AI331">
        <v>-2.956271349642616E-3</v>
      </c>
      <c r="AJ331"/>
      <c r="AK331"/>
      <c r="AL331"/>
      <c r="AM331"/>
      <c r="AN331"/>
      <c r="AO331"/>
    </row>
    <row r="332" spans="1:41">
      <c r="A332" s="34">
        <v>42117</v>
      </c>
      <c r="B332" s="33">
        <v>79.194336000000007</v>
      </c>
      <c r="C332" s="130">
        <f t="shared" si="12"/>
        <v>2.9892383126233158E-4</v>
      </c>
      <c r="E332" s="128">
        <v>42117</v>
      </c>
      <c r="F332" s="76">
        <v>2112.929932</v>
      </c>
      <c r="G332" s="130">
        <f t="shared" si="13"/>
        <v>2.3577160344365701E-3</v>
      </c>
      <c r="J332"/>
      <c r="K332"/>
      <c r="L332"/>
      <c r="M332"/>
      <c r="N332"/>
      <c r="O332"/>
      <c r="P332"/>
      <c r="Q332"/>
      <c r="R332"/>
      <c r="V332">
        <v>245</v>
      </c>
      <c r="W332">
        <v>1.5173114789604812E-2</v>
      </c>
      <c r="X332">
        <v>8.8420895383873061E-3</v>
      </c>
      <c r="Y332"/>
      <c r="Z332"/>
      <c r="AA332"/>
      <c r="AB332"/>
      <c r="AC332"/>
      <c r="AD332"/>
      <c r="AG332">
        <v>284</v>
      </c>
      <c r="AH332">
        <v>4.8987040784417499E-3</v>
      </c>
      <c r="AI332">
        <v>-3.3011294519649259E-3</v>
      </c>
      <c r="AJ332"/>
      <c r="AK332"/>
      <c r="AL332"/>
      <c r="AM332"/>
      <c r="AN332"/>
      <c r="AO332"/>
    </row>
    <row r="333" spans="1:41">
      <c r="A333" s="34">
        <v>42118</v>
      </c>
      <c r="B333" s="33">
        <v>79.683098000000001</v>
      </c>
      <c r="C333" s="130">
        <f t="shared" si="12"/>
        <v>6.1716787422776559E-3</v>
      </c>
      <c r="E333" s="128">
        <v>42118</v>
      </c>
      <c r="F333" s="76">
        <v>2117.6899410000001</v>
      </c>
      <c r="G333" s="130">
        <f t="shared" si="13"/>
        <v>2.2528002125912815E-3</v>
      </c>
      <c r="J333"/>
      <c r="K333"/>
      <c r="L333"/>
      <c r="M333"/>
      <c r="N333"/>
      <c r="O333"/>
      <c r="P333"/>
      <c r="Q333"/>
      <c r="R333"/>
      <c r="V333">
        <v>246</v>
      </c>
      <c r="W333">
        <v>-6.4721406834558608E-3</v>
      </c>
      <c r="X333">
        <v>1.1042189679153101E-2</v>
      </c>
      <c r="Y333"/>
      <c r="Z333"/>
      <c r="AA333"/>
      <c r="AB333"/>
      <c r="AC333"/>
      <c r="AD333"/>
      <c r="AG333">
        <v>285</v>
      </c>
      <c r="AH333">
        <v>-2.488148710604589E-3</v>
      </c>
      <c r="AI333">
        <v>2.1738396119154648E-3</v>
      </c>
      <c r="AJ333"/>
      <c r="AK333"/>
      <c r="AL333"/>
      <c r="AM333"/>
      <c r="AN333"/>
      <c r="AO333"/>
    </row>
    <row r="334" spans="1:41">
      <c r="A334" s="34">
        <v>42121</v>
      </c>
      <c r="B334" s="33">
        <v>79.288925000000006</v>
      </c>
      <c r="C334" s="130">
        <f t="shared" si="12"/>
        <v>-4.9467579686722895E-3</v>
      </c>
      <c r="E334" s="128">
        <v>42121</v>
      </c>
      <c r="F334" s="76">
        <v>2108.919922</v>
      </c>
      <c r="G334" s="130">
        <f t="shared" si="13"/>
        <v>-4.141313999847746E-3</v>
      </c>
      <c r="J334"/>
      <c r="K334"/>
      <c r="L334"/>
      <c r="M334"/>
      <c r="N334"/>
      <c r="O334"/>
      <c r="P334"/>
      <c r="Q334"/>
      <c r="R334"/>
      <c r="V334">
        <v>247</v>
      </c>
      <c r="W334">
        <v>6.6261922084675717E-3</v>
      </c>
      <c r="X334">
        <v>-2.8157281641214274E-3</v>
      </c>
      <c r="Y334"/>
      <c r="Z334"/>
      <c r="AA334"/>
      <c r="AB334"/>
      <c r="AC334"/>
      <c r="AD334"/>
      <c r="AG334">
        <v>286</v>
      </c>
      <c r="AH334">
        <v>4.4281773239318754E-3</v>
      </c>
      <c r="AI334">
        <v>-5.4902349099544452E-3</v>
      </c>
      <c r="AJ334"/>
      <c r="AK334"/>
      <c r="AL334"/>
      <c r="AM334"/>
      <c r="AN334"/>
      <c r="AO334"/>
    </row>
    <row r="335" spans="1:41">
      <c r="A335" s="34">
        <v>42122</v>
      </c>
      <c r="B335" s="33">
        <v>79.415076999999997</v>
      </c>
      <c r="C335" s="130">
        <f t="shared" si="12"/>
        <v>1.5910418762770523E-3</v>
      </c>
      <c r="E335" s="128">
        <v>42122</v>
      </c>
      <c r="F335" s="76">
        <v>2114.76001</v>
      </c>
      <c r="G335" s="130">
        <f t="shared" si="13"/>
        <v>2.7692317470553647E-3</v>
      </c>
      <c r="J335"/>
      <c r="K335"/>
      <c r="L335"/>
      <c r="M335"/>
      <c r="N335"/>
      <c r="O335"/>
      <c r="P335"/>
      <c r="Q335"/>
      <c r="R335"/>
      <c r="V335">
        <v>248</v>
      </c>
      <c r="W335">
        <v>-1.2859685571708086E-2</v>
      </c>
      <c r="X335">
        <v>1.4606047408329922E-2</v>
      </c>
      <c r="Y335"/>
      <c r="Z335"/>
      <c r="AA335"/>
      <c r="AB335"/>
      <c r="AC335"/>
      <c r="AD335"/>
      <c r="AG335">
        <v>287</v>
      </c>
      <c r="AH335">
        <v>1.7015176365830879E-3</v>
      </c>
      <c r="AI335">
        <v>4.4250161545442545E-3</v>
      </c>
      <c r="AJ335"/>
      <c r="AK335"/>
      <c r="AL335"/>
      <c r="AM335"/>
      <c r="AN335"/>
      <c r="AO335"/>
    </row>
    <row r="336" spans="1:41">
      <c r="A336" s="34">
        <v>42123</v>
      </c>
      <c r="B336" s="33">
        <v>79.139144999999999</v>
      </c>
      <c r="C336" s="130">
        <f t="shared" si="12"/>
        <v>-3.4745543343110705E-3</v>
      </c>
      <c r="E336" s="128">
        <v>42123</v>
      </c>
      <c r="F336" s="76">
        <v>2106.8500979999999</v>
      </c>
      <c r="G336" s="130">
        <f t="shared" si="13"/>
        <v>-3.7403355286636411E-3</v>
      </c>
      <c r="J336"/>
      <c r="K336"/>
      <c r="L336"/>
      <c r="M336"/>
      <c r="N336"/>
      <c r="O336"/>
      <c r="P336"/>
      <c r="Q336"/>
      <c r="R336"/>
      <c r="V336">
        <v>249</v>
      </c>
      <c r="W336">
        <v>1.9129669533713245E-3</v>
      </c>
      <c r="X336">
        <v>-2.0522634617568579E-3</v>
      </c>
      <c r="Y336"/>
      <c r="Z336"/>
      <c r="AA336"/>
      <c r="AB336"/>
      <c r="AC336"/>
      <c r="AD336"/>
      <c r="AG336">
        <v>288</v>
      </c>
      <c r="AH336">
        <v>-2.2790353555271286E-4</v>
      </c>
      <c r="AI336">
        <v>-7.5435793043335481E-5</v>
      </c>
      <c r="AJ336"/>
      <c r="AK336"/>
      <c r="AL336"/>
      <c r="AM336"/>
      <c r="AN336"/>
      <c r="AO336"/>
    </row>
    <row r="337" spans="1:41">
      <c r="A337" s="34">
        <v>42124</v>
      </c>
      <c r="B337" s="33">
        <v>78.201035000000005</v>
      </c>
      <c r="C337" s="130">
        <f t="shared" si="12"/>
        <v>-1.1853931452001341E-2</v>
      </c>
      <c r="E337" s="128">
        <v>42124</v>
      </c>
      <c r="F337" s="76">
        <v>2085.51001</v>
      </c>
      <c r="G337" s="130">
        <f t="shared" si="13"/>
        <v>-1.0128906665100539E-2</v>
      </c>
      <c r="J337"/>
      <c r="K337"/>
      <c r="L337"/>
      <c r="M337"/>
      <c r="N337"/>
      <c r="O337"/>
      <c r="P337"/>
      <c r="Q337"/>
      <c r="R337"/>
      <c r="V337">
        <v>250</v>
      </c>
      <c r="W337">
        <v>2.776766578700404E-3</v>
      </c>
      <c r="X337">
        <v>5.3280812647958165E-4</v>
      </c>
      <c r="Y337"/>
      <c r="Z337"/>
      <c r="AA337"/>
      <c r="AB337"/>
      <c r="AC337"/>
      <c r="AD337"/>
      <c r="AG337">
        <v>289</v>
      </c>
      <c r="AH337">
        <v>3.1723534826033186E-3</v>
      </c>
      <c r="AI337">
        <v>-4.1358275994098645E-4</v>
      </c>
      <c r="AJ337"/>
      <c r="AK337"/>
      <c r="AL337"/>
      <c r="AM337"/>
      <c r="AN337"/>
      <c r="AO337"/>
    </row>
    <row r="338" spans="1:41">
      <c r="A338" s="34">
        <v>42125</v>
      </c>
      <c r="B338" s="33">
        <v>78.934173999999999</v>
      </c>
      <c r="C338" s="130">
        <f t="shared" si="12"/>
        <v>9.3750549465233309E-3</v>
      </c>
      <c r="E338" s="128">
        <v>42125</v>
      </c>
      <c r="F338" s="76">
        <v>2108.290039</v>
      </c>
      <c r="G338" s="130">
        <f t="shared" si="13"/>
        <v>1.0923001515586115E-2</v>
      </c>
      <c r="J338"/>
      <c r="K338"/>
      <c r="L338"/>
      <c r="M338"/>
      <c r="N338"/>
      <c r="O338"/>
      <c r="P338"/>
      <c r="Q338"/>
      <c r="R338"/>
      <c r="V338">
        <v>251</v>
      </c>
      <c r="W338">
        <v>1.6843422533959255E-3</v>
      </c>
      <c r="X338">
        <v>-8.2256810748010997E-4</v>
      </c>
      <c r="Y338"/>
      <c r="Z338"/>
      <c r="AA338"/>
      <c r="AB338"/>
      <c r="AC338"/>
      <c r="AD338"/>
      <c r="AG338">
        <v>290</v>
      </c>
      <c r="AH338">
        <v>3.1006541913302962E-3</v>
      </c>
      <c r="AI338">
        <v>-3.8663778168500696E-3</v>
      </c>
      <c r="AJ338"/>
      <c r="AK338"/>
      <c r="AL338"/>
      <c r="AM338"/>
      <c r="AN338"/>
      <c r="AO338"/>
    </row>
    <row r="339" spans="1:41">
      <c r="A339" s="34">
        <v>42128</v>
      </c>
      <c r="B339" s="33">
        <v>79.107613000000001</v>
      </c>
      <c r="C339" s="130">
        <f t="shared" si="12"/>
        <v>2.197261226804019E-3</v>
      </c>
      <c r="E339" s="128">
        <v>42128</v>
      </c>
      <c r="F339" s="76">
        <v>2114.48999</v>
      </c>
      <c r="G339" s="130">
        <f t="shared" si="13"/>
        <v>2.9407486092097672E-3</v>
      </c>
      <c r="J339"/>
      <c r="K339"/>
      <c r="L339"/>
      <c r="M339"/>
      <c r="N339"/>
      <c r="O339"/>
      <c r="P339"/>
      <c r="Q339"/>
      <c r="R339"/>
      <c r="V339">
        <v>252</v>
      </c>
      <c r="W339">
        <v>3.8676198712484482E-4</v>
      </c>
      <c r="X339">
        <v>-5.2753663713717269E-3</v>
      </c>
      <c r="Y339"/>
      <c r="Z339"/>
      <c r="AA339"/>
      <c r="AB339"/>
      <c r="AC339"/>
      <c r="AD339"/>
      <c r="AG339">
        <v>291</v>
      </c>
      <c r="AH339">
        <v>9.1446133915684662E-3</v>
      </c>
      <c r="AI339">
        <v>-1.0620641530643394E-2</v>
      </c>
      <c r="AJ339"/>
      <c r="AK339"/>
      <c r="AL339"/>
      <c r="AM339"/>
      <c r="AN339"/>
      <c r="AO339"/>
    </row>
    <row r="340" spans="1:41">
      <c r="A340" s="34">
        <v>42129</v>
      </c>
      <c r="B340" s="33">
        <v>78.437568999999996</v>
      </c>
      <c r="C340" s="130">
        <f t="shared" si="12"/>
        <v>-8.4700318286686799E-3</v>
      </c>
      <c r="E340" s="128">
        <v>42129</v>
      </c>
      <c r="F340" s="76">
        <v>2089.459961</v>
      </c>
      <c r="G340" s="130">
        <f t="shared" si="13"/>
        <v>-1.1837383538524111E-2</v>
      </c>
      <c r="J340"/>
      <c r="K340"/>
      <c r="L340"/>
      <c r="M340"/>
      <c r="N340"/>
      <c r="O340"/>
      <c r="P340"/>
      <c r="Q340"/>
      <c r="R340"/>
      <c r="V340">
        <v>253</v>
      </c>
      <c r="W340">
        <v>-4.0319393823619442E-3</v>
      </c>
      <c r="X340">
        <v>-6.2789193623375636E-3</v>
      </c>
      <c r="Y340"/>
      <c r="Z340"/>
      <c r="AA340"/>
      <c r="AB340"/>
      <c r="AC340"/>
      <c r="AD340"/>
      <c r="AG340">
        <v>292</v>
      </c>
      <c r="AH340">
        <v>-1.3762965111530599E-3</v>
      </c>
      <c r="AI340">
        <v>-1.5800079268938234E-3</v>
      </c>
      <c r="AJ340"/>
      <c r="AK340"/>
      <c r="AL340"/>
      <c r="AM340"/>
      <c r="AN340"/>
      <c r="AO340"/>
    </row>
    <row r="341" spans="1:41">
      <c r="A341" s="34">
        <v>42130</v>
      </c>
      <c r="B341" s="33">
        <v>78.177398999999994</v>
      </c>
      <c r="C341" s="130">
        <f t="shared" si="12"/>
        <v>-3.3169054487142795E-3</v>
      </c>
      <c r="E341" s="128">
        <v>42130</v>
      </c>
      <c r="F341" s="76">
        <v>2080.1499020000001</v>
      </c>
      <c r="G341" s="130">
        <f t="shared" si="13"/>
        <v>-4.4557250073096327E-3</v>
      </c>
      <c r="J341"/>
      <c r="K341"/>
      <c r="L341"/>
      <c r="M341"/>
      <c r="N341"/>
      <c r="O341"/>
      <c r="P341"/>
      <c r="Q341"/>
      <c r="R341"/>
      <c r="V341">
        <v>254</v>
      </c>
      <c r="W341">
        <v>-4.6069375268342153E-5</v>
      </c>
      <c r="X341">
        <v>-2.9389421369493301E-4</v>
      </c>
      <c r="Y341"/>
      <c r="Z341"/>
      <c r="AA341"/>
      <c r="AB341"/>
      <c r="AC341"/>
      <c r="AD341"/>
      <c r="AG341">
        <v>293</v>
      </c>
      <c r="AH341">
        <v>4.1576414702476968E-3</v>
      </c>
      <c r="AI341">
        <v>1.9672779880559521E-3</v>
      </c>
      <c r="AJ341"/>
      <c r="AK341"/>
      <c r="AL341"/>
      <c r="AM341"/>
      <c r="AN341"/>
      <c r="AO341"/>
    </row>
    <row r="342" spans="1:41">
      <c r="A342" s="34">
        <v>42131</v>
      </c>
      <c r="B342" s="33">
        <v>78.563682999999997</v>
      </c>
      <c r="C342" s="130">
        <f t="shared" si="12"/>
        <v>4.9411211544656717E-3</v>
      </c>
      <c r="E342" s="128">
        <v>42131</v>
      </c>
      <c r="F342" s="76">
        <v>2088</v>
      </c>
      <c r="G342" s="130">
        <f t="shared" si="13"/>
        <v>3.7738136047081325E-3</v>
      </c>
      <c r="J342"/>
      <c r="K342"/>
      <c r="L342"/>
      <c r="M342"/>
      <c r="N342"/>
      <c r="O342"/>
      <c r="P342"/>
      <c r="Q342"/>
      <c r="R342"/>
      <c r="V342">
        <v>255</v>
      </c>
      <c r="W342">
        <v>-3.7403118889236123E-3</v>
      </c>
      <c r="X342">
        <v>-1.4537793200779608E-2</v>
      </c>
      <c r="Y342"/>
      <c r="Z342"/>
      <c r="AA342"/>
      <c r="AB342"/>
      <c r="AC342"/>
      <c r="AD342"/>
      <c r="AG342">
        <v>294</v>
      </c>
      <c r="AH342">
        <v>-4.6153099730469917E-3</v>
      </c>
      <c r="AI342">
        <v>7.6767481760992365E-5</v>
      </c>
      <c r="AJ342"/>
      <c r="AK342"/>
      <c r="AL342"/>
      <c r="AM342"/>
      <c r="AN342"/>
      <c r="AO342"/>
    </row>
    <row r="343" spans="1:41">
      <c r="A343" s="34">
        <v>42132</v>
      </c>
      <c r="B343" s="33">
        <v>79.990523999999994</v>
      </c>
      <c r="C343" s="130">
        <f t="shared" si="12"/>
        <v>1.8161584914495366E-2</v>
      </c>
      <c r="E343" s="128">
        <v>42132</v>
      </c>
      <c r="F343" s="76">
        <v>2116.1000979999999</v>
      </c>
      <c r="G343" s="130">
        <f t="shared" si="13"/>
        <v>1.3457901340996115E-2</v>
      </c>
      <c r="J343"/>
      <c r="K343"/>
      <c r="L343"/>
      <c r="M343"/>
      <c r="N343"/>
      <c r="O343"/>
      <c r="P343"/>
      <c r="Q343"/>
      <c r="R343"/>
      <c r="V343">
        <v>256</v>
      </c>
      <c r="W343">
        <v>-2.564559769028682E-3</v>
      </c>
      <c r="X343">
        <v>-6.3289121010842303E-3</v>
      </c>
      <c r="Y343"/>
      <c r="Z343"/>
      <c r="AA343"/>
      <c r="AB343"/>
      <c r="AC343"/>
      <c r="AD343"/>
      <c r="AG343">
        <v>295</v>
      </c>
      <c r="AH343">
        <v>-3.6027976546142049E-3</v>
      </c>
      <c r="AI343">
        <v>-7.8570582901947529E-4</v>
      </c>
      <c r="AJ343"/>
      <c r="AK343"/>
      <c r="AL343"/>
      <c r="AM343"/>
      <c r="AN343"/>
      <c r="AO343"/>
    </row>
    <row r="344" spans="1:41">
      <c r="A344" s="34">
        <v>42135</v>
      </c>
      <c r="B344" s="33">
        <v>79.643683999999993</v>
      </c>
      <c r="C344" s="130">
        <f t="shared" si="12"/>
        <v>-4.3360136008110195E-3</v>
      </c>
      <c r="E344" s="128">
        <v>42135</v>
      </c>
      <c r="F344" s="76">
        <v>2105.330078</v>
      </c>
      <c r="G344" s="130">
        <f t="shared" si="13"/>
        <v>-5.0895607491247951E-3</v>
      </c>
      <c r="J344"/>
      <c r="K344"/>
      <c r="L344"/>
      <c r="M344"/>
      <c r="N344"/>
      <c r="O344"/>
      <c r="P344"/>
      <c r="Q344"/>
      <c r="R344"/>
      <c r="V344">
        <v>257</v>
      </c>
      <c r="W344">
        <v>1.2759160363539976E-2</v>
      </c>
      <c r="X344">
        <v>-1.1293177209647284E-3</v>
      </c>
      <c r="Y344"/>
      <c r="Z344"/>
      <c r="AA344"/>
      <c r="AB344"/>
      <c r="AC344"/>
      <c r="AD344"/>
      <c r="AG344">
        <v>296</v>
      </c>
      <c r="AH344">
        <v>5.0845231778348723E-3</v>
      </c>
      <c r="AI344">
        <v>-3.888443081141643E-3</v>
      </c>
      <c r="AJ344"/>
      <c r="AK344"/>
      <c r="AL344"/>
      <c r="AM344"/>
      <c r="AN344"/>
      <c r="AO344"/>
    </row>
    <row r="345" spans="1:41">
      <c r="A345" s="34">
        <v>42136</v>
      </c>
      <c r="B345" s="33">
        <v>79.202208999999996</v>
      </c>
      <c r="C345" s="130">
        <f t="shared" si="12"/>
        <v>-5.5431263074168817E-3</v>
      </c>
      <c r="E345" s="128">
        <v>42136</v>
      </c>
      <c r="F345" s="76">
        <v>2099.1201169999999</v>
      </c>
      <c r="G345" s="130">
        <f t="shared" si="13"/>
        <v>-2.9496377147184903E-3</v>
      </c>
      <c r="J345"/>
      <c r="K345"/>
      <c r="L345"/>
      <c r="M345"/>
      <c r="N345"/>
      <c r="O345"/>
      <c r="P345"/>
      <c r="Q345"/>
      <c r="R345"/>
      <c r="V345">
        <v>258</v>
      </c>
      <c r="W345">
        <v>4.6892428605579952E-3</v>
      </c>
      <c r="X345">
        <v>1.3199038185239553E-2</v>
      </c>
      <c r="Y345"/>
      <c r="Z345"/>
      <c r="AA345"/>
      <c r="AB345"/>
      <c r="AC345"/>
      <c r="AD345"/>
      <c r="AG345">
        <v>297</v>
      </c>
      <c r="AH345">
        <v>-1.3121419818447295E-2</v>
      </c>
      <c r="AI345">
        <v>-1.052526630557056E-3</v>
      </c>
      <c r="AJ345"/>
      <c r="AK345"/>
      <c r="AL345"/>
      <c r="AM345"/>
      <c r="AN345"/>
      <c r="AO345"/>
    </row>
    <row r="346" spans="1:41">
      <c r="A346" s="34">
        <v>42137</v>
      </c>
      <c r="B346" s="33">
        <v>79.265281999999999</v>
      </c>
      <c r="C346" s="130">
        <f t="shared" si="12"/>
        <v>7.9635405118565347E-4</v>
      </c>
      <c r="E346" s="128">
        <v>42137</v>
      </c>
      <c r="F346" s="76">
        <v>2098.4799800000001</v>
      </c>
      <c r="G346" s="130">
        <f t="shared" si="13"/>
        <v>-3.0495491649841012E-4</v>
      </c>
      <c r="J346"/>
      <c r="K346"/>
      <c r="L346"/>
      <c r="M346"/>
      <c r="N346"/>
      <c r="O346"/>
      <c r="P346"/>
      <c r="Q346"/>
      <c r="R346"/>
      <c r="V346">
        <v>259</v>
      </c>
      <c r="W346">
        <v>-7.5128667460936036E-3</v>
      </c>
      <c r="X346">
        <v>-8.9094429447973342E-4</v>
      </c>
      <c r="Y346"/>
      <c r="Z346"/>
      <c r="AA346"/>
      <c r="AB346"/>
      <c r="AC346"/>
      <c r="AD346"/>
      <c r="AG346">
        <v>298</v>
      </c>
      <c r="AH346">
        <v>3.3445159135014968E-3</v>
      </c>
      <c r="AI346">
        <v>5.9990533759968299E-4</v>
      </c>
      <c r="AJ346"/>
      <c r="AK346"/>
      <c r="AL346"/>
      <c r="AM346"/>
      <c r="AN346"/>
      <c r="AO346"/>
    </row>
    <row r="347" spans="1:41">
      <c r="A347" s="34">
        <v>42138</v>
      </c>
      <c r="B347" s="33">
        <v>80.274330000000006</v>
      </c>
      <c r="C347" s="130">
        <f t="shared" si="12"/>
        <v>1.2730012112995537E-2</v>
      </c>
      <c r="E347" s="128">
        <v>42138</v>
      </c>
      <c r="F347" s="76">
        <v>2121.1000979999999</v>
      </c>
      <c r="G347" s="130">
        <f t="shared" si="13"/>
        <v>1.0779287015166006E-2</v>
      </c>
      <c r="J347"/>
      <c r="K347"/>
      <c r="L347"/>
      <c r="M347"/>
      <c r="N347"/>
      <c r="O347"/>
      <c r="P347"/>
      <c r="Q347"/>
      <c r="R347"/>
      <c r="V347">
        <v>260</v>
      </c>
      <c r="W347">
        <v>-1.7223503608312677E-3</v>
      </c>
      <c r="X347">
        <v>-6.3713348825275356E-3</v>
      </c>
      <c r="Y347"/>
      <c r="Z347"/>
      <c r="AA347"/>
      <c r="AB347"/>
      <c r="AC347"/>
      <c r="AD347"/>
      <c r="AG347">
        <v>299</v>
      </c>
      <c r="AH347">
        <v>-6.1483178910481419E-3</v>
      </c>
      <c r="AI347">
        <v>-1.0813012451098732E-2</v>
      </c>
      <c r="AJ347"/>
      <c r="AK347"/>
      <c r="AL347"/>
      <c r="AM347"/>
      <c r="AN347"/>
      <c r="AO347"/>
    </row>
    <row r="348" spans="1:41">
      <c r="A348" s="34">
        <v>42139</v>
      </c>
      <c r="B348" s="33">
        <v>80.644858999999997</v>
      </c>
      <c r="C348" s="130">
        <f t="shared" si="12"/>
        <v>4.6157843983249758E-3</v>
      </c>
      <c r="E348" s="128">
        <v>42139</v>
      </c>
      <c r="F348" s="76">
        <v>2122.7299800000001</v>
      </c>
      <c r="G348" s="130">
        <f t="shared" si="13"/>
        <v>7.6841352349990783E-4</v>
      </c>
      <c r="J348"/>
      <c r="K348"/>
      <c r="L348"/>
      <c r="M348"/>
      <c r="N348"/>
      <c r="O348"/>
      <c r="P348"/>
      <c r="Q348"/>
      <c r="R348"/>
      <c r="V348">
        <v>261</v>
      </c>
      <c r="W348">
        <v>1.2024695227828351E-3</v>
      </c>
      <c r="X348">
        <v>-3.7810250207044021E-3</v>
      </c>
      <c r="Y348"/>
      <c r="Z348"/>
      <c r="AA348"/>
      <c r="AB348"/>
      <c r="AC348"/>
      <c r="AD348"/>
      <c r="AG348">
        <v>300</v>
      </c>
      <c r="AH348">
        <v>-6.6771956960200059E-3</v>
      </c>
      <c r="AI348">
        <v>4.7595160942281427E-3</v>
      </c>
      <c r="AJ348"/>
      <c r="AK348"/>
      <c r="AL348"/>
      <c r="AM348"/>
      <c r="AN348"/>
      <c r="AO348"/>
    </row>
    <row r="349" spans="1:41">
      <c r="A349" s="34">
        <v>42142</v>
      </c>
      <c r="B349" s="33">
        <v>81.527771000000001</v>
      </c>
      <c r="C349" s="130">
        <f t="shared" si="12"/>
        <v>1.094814983804491E-2</v>
      </c>
      <c r="E349" s="128">
        <v>42142</v>
      </c>
      <c r="F349" s="76">
        <v>2129.1999510000001</v>
      </c>
      <c r="G349" s="130">
        <f t="shared" si="13"/>
        <v>3.0479481898116815E-3</v>
      </c>
      <c r="J349"/>
      <c r="K349"/>
      <c r="L349"/>
      <c r="M349"/>
      <c r="N349"/>
      <c r="O349"/>
      <c r="P349"/>
      <c r="Q349"/>
      <c r="R349"/>
      <c r="V349">
        <v>262</v>
      </c>
      <c r="W349">
        <v>-3.8938500015875711E-3</v>
      </c>
      <c r="X349">
        <v>-1.9192169481962382E-3</v>
      </c>
      <c r="Y349"/>
      <c r="Z349"/>
      <c r="AA349"/>
      <c r="AB349"/>
      <c r="AC349"/>
      <c r="AD349"/>
      <c r="AG349">
        <v>301</v>
      </c>
      <c r="AH349">
        <v>8.9449305061373077E-3</v>
      </c>
      <c r="AI349">
        <v>3.6565090921523141E-3</v>
      </c>
      <c r="AJ349"/>
      <c r="AK349"/>
      <c r="AL349"/>
      <c r="AM349"/>
      <c r="AN349"/>
      <c r="AO349"/>
    </row>
    <row r="350" spans="1:41">
      <c r="A350" s="34">
        <v>42143</v>
      </c>
      <c r="B350" s="33">
        <v>81.953429999999997</v>
      </c>
      <c r="C350" s="130">
        <f t="shared" si="12"/>
        <v>5.2210307577278915E-3</v>
      </c>
      <c r="E350" s="128">
        <v>42143</v>
      </c>
      <c r="F350" s="76">
        <v>2127.830078</v>
      </c>
      <c r="G350" s="130">
        <f t="shared" si="13"/>
        <v>-6.4337452166327697E-4</v>
      </c>
      <c r="J350"/>
      <c r="K350"/>
      <c r="L350"/>
      <c r="M350"/>
      <c r="N350"/>
      <c r="O350"/>
      <c r="P350"/>
      <c r="Q350"/>
      <c r="R350"/>
      <c r="V350">
        <v>263</v>
      </c>
      <c r="W350">
        <v>-8.0182818422073893E-3</v>
      </c>
      <c r="X350">
        <v>-1.22959428334634E-3</v>
      </c>
      <c r="Y350"/>
      <c r="Z350"/>
      <c r="AA350"/>
      <c r="AB350"/>
      <c r="AC350"/>
      <c r="AD350"/>
      <c r="AG350">
        <v>302</v>
      </c>
      <c r="AH350">
        <v>-3.3008709677331094E-3</v>
      </c>
      <c r="AI350">
        <v>-2.7738400841610731E-3</v>
      </c>
      <c r="AJ350"/>
      <c r="AK350"/>
      <c r="AL350"/>
      <c r="AM350"/>
      <c r="AN350"/>
      <c r="AO350"/>
    </row>
    <row r="351" spans="1:41">
      <c r="A351" s="34">
        <v>42144</v>
      </c>
      <c r="B351" s="33">
        <v>81.669655000000006</v>
      </c>
      <c r="C351" s="130">
        <f t="shared" si="12"/>
        <v>-3.4626372563050923E-3</v>
      </c>
      <c r="E351" s="128">
        <v>42144</v>
      </c>
      <c r="F351" s="76">
        <v>2125.8500979999999</v>
      </c>
      <c r="G351" s="130">
        <f t="shared" si="13"/>
        <v>-9.3051603155318719E-4</v>
      </c>
      <c r="J351"/>
      <c r="K351"/>
      <c r="L351"/>
      <c r="M351"/>
      <c r="N351"/>
      <c r="O351"/>
      <c r="P351"/>
      <c r="Q351"/>
      <c r="R351"/>
      <c r="V351">
        <v>264</v>
      </c>
      <c r="W351">
        <v>8.8119188780682225E-3</v>
      </c>
      <c r="X351">
        <v>4.6122805173837225E-3</v>
      </c>
      <c r="Y351"/>
      <c r="Z351"/>
      <c r="AA351"/>
      <c r="AB351"/>
      <c r="AC351"/>
      <c r="AD351"/>
      <c r="AG351">
        <v>303</v>
      </c>
      <c r="AH351">
        <v>1.0812359462518868E-2</v>
      </c>
      <c r="AI351">
        <v>2.7213116810964767E-3</v>
      </c>
      <c r="AJ351"/>
      <c r="AK351"/>
      <c r="AL351"/>
      <c r="AM351"/>
      <c r="AN351"/>
      <c r="AO351"/>
    </row>
    <row r="352" spans="1:41">
      <c r="A352" s="34">
        <v>42145</v>
      </c>
      <c r="B352" s="33">
        <v>81.328193999999996</v>
      </c>
      <c r="C352" s="130">
        <f t="shared" si="12"/>
        <v>-4.1810021114942822E-3</v>
      </c>
      <c r="E352" s="128">
        <v>42145</v>
      </c>
      <c r="F352" s="76">
        <v>2130.820068</v>
      </c>
      <c r="G352" s="130">
        <f t="shared" si="13"/>
        <v>2.3378741542857849E-3</v>
      </c>
      <c r="J352"/>
      <c r="K352"/>
      <c r="L352"/>
      <c r="M352"/>
      <c r="N352"/>
      <c r="O352"/>
      <c r="P352"/>
      <c r="Q352"/>
      <c r="R352"/>
      <c r="V352">
        <v>265</v>
      </c>
      <c r="W352">
        <v>-1.4782080438227737E-2</v>
      </c>
      <c r="X352">
        <v>1.6332032866054575E-2</v>
      </c>
      <c r="Y352"/>
      <c r="Z352"/>
      <c r="AA352"/>
      <c r="AB352"/>
      <c r="AC352"/>
      <c r="AD352"/>
      <c r="AG352">
        <v>304</v>
      </c>
      <c r="AH352">
        <v>-6.3477592116769725E-3</v>
      </c>
      <c r="AI352">
        <v>3.0275855629998591E-3</v>
      </c>
      <c r="AJ352"/>
      <c r="AK352"/>
      <c r="AL352"/>
      <c r="AM352"/>
      <c r="AN352"/>
      <c r="AO352"/>
    </row>
    <row r="353" spans="1:41">
      <c r="A353" s="34">
        <v>42146</v>
      </c>
      <c r="B353" s="33">
        <v>80.478545999999994</v>
      </c>
      <c r="C353" s="130">
        <f t="shared" si="12"/>
        <v>-1.0447151943396186E-2</v>
      </c>
      <c r="E353" s="128">
        <v>42146</v>
      </c>
      <c r="F353" s="76">
        <v>2126.0600589999999</v>
      </c>
      <c r="G353" s="130">
        <f t="shared" si="13"/>
        <v>-2.2338859444231973E-3</v>
      </c>
      <c r="J353"/>
      <c r="K353"/>
      <c r="L353"/>
      <c r="M353"/>
      <c r="N353"/>
      <c r="O353"/>
      <c r="P353"/>
      <c r="Q353"/>
      <c r="R353"/>
      <c r="V353">
        <v>266</v>
      </c>
      <c r="W353">
        <v>3.6445292292022744E-3</v>
      </c>
      <c r="X353">
        <v>1.0870945962411041E-3</v>
      </c>
      <c r="Y353"/>
      <c r="Z353"/>
      <c r="AA353"/>
      <c r="AB353"/>
      <c r="AC353"/>
      <c r="AD353"/>
      <c r="AG353">
        <v>305</v>
      </c>
      <c r="AH353">
        <v>9.1488241900865366E-3</v>
      </c>
      <c r="AI353">
        <v>3.0095973573447468E-3</v>
      </c>
      <c r="AJ353"/>
      <c r="AK353"/>
      <c r="AL353"/>
      <c r="AM353"/>
      <c r="AN353"/>
      <c r="AO353"/>
    </row>
    <row r="354" spans="1:41">
      <c r="A354" s="34">
        <v>42150</v>
      </c>
      <c r="B354" s="33">
        <v>80.057670999999999</v>
      </c>
      <c r="C354" s="130">
        <f t="shared" si="12"/>
        <v>-5.2296546212452109E-3</v>
      </c>
      <c r="E354" s="128">
        <v>42150</v>
      </c>
      <c r="F354" s="76">
        <v>2104.1999510000001</v>
      </c>
      <c r="G354" s="130">
        <f t="shared" si="13"/>
        <v>-1.0281980467796303E-2</v>
      </c>
      <c r="J354"/>
      <c r="K354"/>
      <c r="L354"/>
      <c r="M354"/>
      <c r="N354"/>
      <c r="O354"/>
      <c r="P354"/>
      <c r="Q354"/>
      <c r="R354"/>
      <c r="V354">
        <v>267</v>
      </c>
      <c r="W354">
        <v>1.058868109337819E-2</v>
      </c>
      <c r="X354">
        <v>4.681040712592276E-3</v>
      </c>
      <c r="Y354"/>
      <c r="Z354"/>
      <c r="AA354"/>
      <c r="AB354"/>
      <c r="AC354"/>
      <c r="AD354"/>
      <c r="AG354">
        <v>306</v>
      </c>
      <c r="AH354">
        <v>1.5122792530967849E-3</v>
      </c>
      <c r="AI354">
        <v>-6.3848584386171792E-3</v>
      </c>
      <c r="AJ354"/>
      <c r="AK354"/>
      <c r="AL354"/>
      <c r="AM354"/>
      <c r="AN354"/>
      <c r="AO354"/>
    </row>
    <row r="355" spans="1:41">
      <c r="A355" s="34">
        <v>42151</v>
      </c>
      <c r="B355" s="33">
        <v>80.303855999999996</v>
      </c>
      <c r="C355" s="130">
        <f t="shared" si="12"/>
        <v>3.0750957019471249E-3</v>
      </c>
      <c r="E355" s="128">
        <v>42151</v>
      </c>
      <c r="F355" s="76">
        <v>2123.4799800000001</v>
      </c>
      <c r="G355" s="130">
        <f t="shared" si="13"/>
        <v>9.1626411220271011E-3</v>
      </c>
      <c r="J355"/>
      <c r="K355"/>
      <c r="L355"/>
      <c r="M355"/>
      <c r="N355"/>
      <c r="O355"/>
      <c r="P355"/>
      <c r="Q355"/>
      <c r="R355"/>
      <c r="V355">
        <v>268</v>
      </c>
      <c r="W355">
        <v>-8.3108663044563214E-3</v>
      </c>
      <c r="X355">
        <v>2.8193438566608059E-3</v>
      </c>
      <c r="Y355"/>
      <c r="Z355"/>
      <c r="AA355"/>
      <c r="AB355"/>
      <c r="AC355"/>
      <c r="AD355"/>
      <c r="AG355">
        <v>307</v>
      </c>
      <c r="AH355">
        <v>4.1894153213300053E-3</v>
      </c>
      <c r="AI355">
        <v>4.8233392866167254E-3</v>
      </c>
      <c r="AJ355"/>
      <c r="AK355"/>
      <c r="AL355"/>
      <c r="AM355"/>
      <c r="AN355"/>
      <c r="AO355"/>
    </row>
    <row r="356" spans="1:41">
      <c r="A356" s="34">
        <v>42152</v>
      </c>
      <c r="B356" s="33">
        <v>80.319755999999998</v>
      </c>
      <c r="C356" s="130">
        <f t="shared" si="12"/>
        <v>1.9799796413265665E-4</v>
      </c>
      <c r="E356" s="128">
        <v>42152</v>
      </c>
      <c r="F356" s="76">
        <v>2120.790039</v>
      </c>
      <c r="G356" s="130">
        <f t="shared" si="13"/>
        <v>-1.2667607066397159E-3</v>
      </c>
      <c r="J356"/>
      <c r="K356"/>
      <c r="L356"/>
      <c r="M356"/>
      <c r="N356"/>
      <c r="O356"/>
      <c r="P356"/>
      <c r="Q356"/>
      <c r="R356"/>
      <c r="V356">
        <v>269</v>
      </c>
      <c r="W356">
        <v>5.5857609773857274E-4</v>
      </c>
      <c r="X356">
        <v>2.0098849881971222E-3</v>
      </c>
      <c r="Y356"/>
      <c r="Z356"/>
      <c r="AA356"/>
      <c r="AB356"/>
      <c r="AC356"/>
      <c r="AD356"/>
      <c r="AG356">
        <v>308</v>
      </c>
      <c r="AH356">
        <v>3.4409355070956272E-3</v>
      </c>
      <c r="AI356">
        <v>-5.1866666531125115E-3</v>
      </c>
      <c r="AJ356"/>
      <c r="AK356"/>
      <c r="AL356"/>
      <c r="AM356"/>
      <c r="AN356"/>
      <c r="AO356"/>
    </row>
    <row r="357" spans="1:41">
      <c r="A357" s="34">
        <v>42153</v>
      </c>
      <c r="B357" s="33">
        <v>79.517730999999998</v>
      </c>
      <c r="C357" s="130">
        <f t="shared" si="12"/>
        <v>-9.9854013500738272E-3</v>
      </c>
      <c r="E357" s="128">
        <v>42153</v>
      </c>
      <c r="F357" s="76">
        <v>2107.389893</v>
      </c>
      <c r="G357" s="130">
        <f t="shared" si="13"/>
        <v>-6.3184689448647254E-3</v>
      </c>
      <c r="J357"/>
      <c r="K357"/>
      <c r="L357"/>
      <c r="M357"/>
      <c r="N357"/>
      <c r="O357"/>
      <c r="P357"/>
      <c r="Q357"/>
      <c r="R357"/>
      <c r="V357">
        <v>270</v>
      </c>
      <c r="W357">
        <v>-7.1872019422964111E-4</v>
      </c>
      <c r="X357">
        <v>-1.2669142185086815E-2</v>
      </c>
      <c r="Y357"/>
      <c r="Z357"/>
      <c r="AA357"/>
      <c r="AB357"/>
      <c r="AC357"/>
      <c r="AD357"/>
      <c r="AG357">
        <v>309</v>
      </c>
      <c r="AH357">
        <v>-5.3984186594603608E-3</v>
      </c>
      <c r="AI357">
        <v>-7.410033565226461E-4</v>
      </c>
      <c r="AJ357"/>
      <c r="AK357"/>
      <c r="AL357"/>
      <c r="AM357"/>
      <c r="AN357"/>
      <c r="AO357"/>
    </row>
    <row r="358" spans="1:41">
      <c r="A358" s="34">
        <v>42156</v>
      </c>
      <c r="B358" s="33">
        <v>79.438323999999994</v>
      </c>
      <c r="C358" s="130">
        <f t="shared" si="12"/>
        <v>-9.9860746781121478E-4</v>
      </c>
      <c r="E358" s="128">
        <v>42156</v>
      </c>
      <c r="F358" s="76">
        <v>2111.7299800000001</v>
      </c>
      <c r="G358" s="130">
        <f t="shared" si="13"/>
        <v>2.0594608593389697E-3</v>
      </c>
      <c r="J358"/>
      <c r="K358"/>
      <c r="L358"/>
      <c r="M358"/>
      <c r="N358"/>
      <c r="O358"/>
      <c r="P358"/>
      <c r="Q358"/>
      <c r="R358"/>
      <c r="V358">
        <v>271</v>
      </c>
      <c r="W358">
        <v>-3.1672264624380362E-3</v>
      </c>
      <c r="X358">
        <v>-1.0328383075989241E-2</v>
      </c>
      <c r="Y358"/>
      <c r="Z358"/>
      <c r="AA358"/>
      <c r="AB358"/>
      <c r="AC358"/>
      <c r="AD358"/>
      <c r="AG358">
        <v>310</v>
      </c>
      <c r="AH358">
        <v>-8.7955622526637942E-3</v>
      </c>
      <c r="AI358">
        <v>-5.7633433175011857E-3</v>
      </c>
      <c r="AJ358"/>
      <c r="AK358"/>
      <c r="AL358"/>
      <c r="AM358"/>
      <c r="AN358"/>
      <c r="AO358"/>
    </row>
    <row r="359" spans="1:41">
      <c r="A359" s="34">
        <v>42157</v>
      </c>
      <c r="B359" s="33">
        <v>79.390693999999996</v>
      </c>
      <c r="C359" s="130">
        <f t="shared" si="12"/>
        <v>-5.9958465387560374E-4</v>
      </c>
      <c r="E359" s="128">
        <v>42157</v>
      </c>
      <c r="F359" s="76">
        <v>2109.6000979999999</v>
      </c>
      <c r="G359" s="130">
        <f t="shared" si="13"/>
        <v>-1.0085958054164574E-3</v>
      </c>
      <c r="J359"/>
      <c r="K359"/>
      <c r="L359"/>
      <c r="M359"/>
      <c r="N359"/>
      <c r="O359"/>
      <c r="P359"/>
      <c r="Q359"/>
      <c r="R359"/>
      <c r="V359">
        <v>272</v>
      </c>
      <c r="W359">
        <v>5.260652545940177E-3</v>
      </c>
      <c r="X359">
        <v>4.2740328317622542E-3</v>
      </c>
      <c r="Y359"/>
      <c r="Z359"/>
      <c r="AA359"/>
      <c r="AB359"/>
      <c r="AC359"/>
      <c r="AD359"/>
      <c r="AG359">
        <v>311</v>
      </c>
      <c r="AH359">
        <v>-9.0648955185812258E-4</v>
      </c>
      <c r="AI359">
        <v>-1.4710106948619094E-3</v>
      </c>
      <c r="AJ359"/>
      <c r="AK359"/>
      <c r="AL359"/>
      <c r="AM359"/>
      <c r="AN359"/>
      <c r="AO359"/>
    </row>
    <row r="360" spans="1:41">
      <c r="A360" s="34">
        <v>42158</v>
      </c>
      <c r="B360" s="33">
        <v>79.478035000000006</v>
      </c>
      <c r="C360" s="130">
        <f t="shared" si="12"/>
        <v>1.1001415354803326E-3</v>
      </c>
      <c r="E360" s="128">
        <v>42158</v>
      </c>
      <c r="F360" s="76">
        <v>2114.070068</v>
      </c>
      <c r="G360" s="130">
        <f t="shared" si="13"/>
        <v>2.1188707775648308E-3</v>
      </c>
      <c r="J360"/>
      <c r="K360"/>
      <c r="L360"/>
      <c r="M360"/>
      <c r="N360"/>
      <c r="O360"/>
      <c r="P360"/>
      <c r="Q360"/>
      <c r="R360"/>
      <c r="V360">
        <v>273</v>
      </c>
      <c r="W360">
        <v>-1.2197084409046219E-2</v>
      </c>
      <c r="X360">
        <v>-7.9488095891913114E-4</v>
      </c>
      <c r="Y360"/>
      <c r="Z360"/>
      <c r="AA360"/>
      <c r="AB360"/>
      <c r="AC360"/>
      <c r="AD360"/>
      <c r="AG360">
        <v>312</v>
      </c>
      <c r="AH360">
        <v>1.3592011810122048E-3</v>
      </c>
      <c r="AI360">
        <v>1.0093605640544836E-3</v>
      </c>
      <c r="AJ360"/>
      <c r="AK360"/>
      <c r="AL360"/>
      <c r="AM360"/>
      <c r="AN360"/>
      <c r="AO360"/>
    </row>
    <row r="361" spans="1:41">
      <c r="A361" s="34">
        <v>42159</v>
      </c>
      <c r="B361" s="33">
        <v>78.795128000000005</v>
      </c>
      <c r="C361" s="130">
        <f t="shared" si="12"/>
        <v>-8.5923991452481197E-3</v>
      </c>
      <c r="E361" s="128">
        <v>42159</v>
      </c>
      <c r="F361" s="76">
        <v>2095.8400879999999</v>
      </c>
      <c r="G361" s="130">
        <f t="shared" si="13"/>
        <v>-8.623167356627116E-3</v>
      </c>
      <c r="J361"/>
      <c r="K361"/>
      <c r="L361"/>
      <c r="M361"/>
      <c r="N361"/>
      <c r="O361"/>
      <c r="P361"/>
      <c r="Q361"/>
      <c r="R361"/>
      <c r="V361">
        <v>274</v>
      </c>
      <c r="W361">
        <v>4.1373270211170002E-3</v>
      </c>
      <c r="X361">
        <v>8.8251370161085366E-3</v>
      </c>
      <c r="Y361"/>
      <c r="Z361"/>
      <c r="AA361"/>
      <c r="AB361"/>
      <c r="AC361"/>
      <c r="AD361"/>
      <c r="AG361">
        <v>313</v>
      </c>
      <c r="AH361">
        <v>7.0719773089234711E-3</v>
      </c>
      <c r="AI361">
        <v>5.1646675345361779E-3</v>
      </c>
      <c r="AJ361"/>
      <c r="AK361"/>
      <c r="AL361"/>
      <c r="AM361"/>
      <c r="AN361"/>
      <c r="AO361"/>
    </row>
    <row r="362" spans="1:41">
      <c r="A362" s="34">
        <v>42160</v>
      </c>
      <c r="B362" s="33">
        <v>78.286934000000002</v>
      </c>
      <c r="C362" s="130">
        <f t="shared" si="12"/>
        <v>-6.4495611962201915E-3</v>
      </c>
      <c r="E362" s="128">
        <v>42160</v>
      </c>
      <c r="F362" s="76">
        <v>2092.830078</v>
      </c>
      <c r="G362" s="130">
        <f t="shared" si="13"/>
        <v>-1.4361830452781976E-3</v>
      </c>
      <c r="J362"/>
      <c r="K362"/>
      <c r="L362"/>
      <c r="M362"/>
      <c r="N362"/>
      <c r="O362"/>
      <c r="P362"/>
      <c r="Q362"/>
      <c r="R362"/>
      <c r="V362">
        <v>275</v>
      </c>
      <c r="W362">
        <v>9.4035525114736628E-3</v>
      </c>
      <c r="X362">
        <v>5.035942427066023E-3</v>
      </c>
      <c r="Y362"/>
      <c r="Z362"/>
      <c r="AA362"/>
      <c r="AB362"/>
      <c r="AC362"/>
      <c r="AD362"/>
      <c r="AG362">
        <v>314</v>
      </c>
      <c r="AH362">
        <v>-5.0864477170701498E-3</v>
      </c>
      <c r="AI362">
        <v>-3.7093270202360812E-3</v>
      </c>
      <c r="AJ362"/>
      <c r="AK362"/>
      <c r="AL362"/>
      <c r="AM362"/>
      <c r="AN362"/>
      <c r="AO362"/>
    </row>
    <row r="363" spans="1:41">
      <c r="A363" s="34">
        <v>42163</v>
      </c>
      <c r="B363" s="33">
        <v>77.786674000000005</v>
      </c>
      <c r="C363" s="130">
        <f t="shared" si="12"/>
        <v>-6.3900829223941412E-3</v>
      </c>
      <c r="E363" s="128">
        <v>42163</v>
      </c>
      <c r="F363" s="76">
        <v>2079.280029</v>
      </c>
      <c r="G363" s="130">
        <f t="shared" si="13"/>
        <v>-6.4745098717947352E-3</v>
      </c>
      <c r="J363"/>
      <c r="K363"/>
      <c r="L363"/>
      <c r="M363"/>
      <c r="N363"/>
      <c r="O363"/>
      <c r="P363"/>
      <c r="Q363"/>
      <c r="R363"/>
      <c r="V363">
        <v>276</v>
      </c>
      <c r="W363">
        <v>-5.8702670610677448E-3</v>
      </c>
      <c r="X363">
        <v>1.7142211107769121E-3</v>
      </c>
      <c r="Y363"/>
      <c r="Z363"/>
      <c r="AA363"/>
      <c r="AB363"/>
      <c r="AC363"/>
      <c r="AD363"/>
      <c r="AG363">
        <v>315</v>
      </c>
      <c r="AH363">
        <v>-7.9581034186185749E-3</v>
      </c>
      <c r="AI363">
        <v>3.9927317478359375E-3</v>
      </c>
      <c r="AJ363"/>
      <c r="AK363"/>
      <c r="AL363"/>
      <c r="AM363"/>
      <c r="AN363"/>
      <c r="AO363"/>
    </row>
    <row r="364" spans="1:41">
      <c r="A364" s="34">
        <v>42164</v>
      </c>
      <c r="B364" s="33">
        <v>77.985175999999996</v>
      </c>
      <c r="C364" s="130">
        <f t="shared" si="12"/>
        <v>2.5518766877729035E-3</v>
      </c>
      <c r="E364" s="128">
        <v>42164</v>
      </c>
      <c r="F364" s="76">
        <v>2080.1499020000001</v>
      </c>
      <c r="G364" s="130">
        <f t="shared" si="13"/>
        <v>4.1835298173784259E-4</v>
      </c>
      <c r="J364"/>
      <c r="K364"/>
      <c r="L364"/>
      <c r="M364"/>
      <c r="N364"/>
      <c r="O364"/>
      <c r="P364"/>
      <c r="Q364"/>
      <c r="R364"/>
      <c r="V364">
        <v>277</v>
      </c>
      <c r="W364">
        <v>6.3868698213706901E-3</v>
      </c>
      <c r="X364">
        <v>3.904536979029944E-3</v>
      </c>
      <c r="Y364"/>
      <c r="Z364"/>
      <c r="AA364"/>
      <c r="AB364"/>
      <c r="AC364"/>
      <c r="AD364"/>
      <c r="AG364">
        <v>316</v>
      </c>
      <c r="AH364">
        <v>3.0310604452588041E-3</v>
      </c>
      <c r="AI364">
        <v>4.9860674167238233E-4</v>
      </c>
      <c r="AJ364"/>
      <c r="AK364"/>
      <c r="AL364"/>
      <c r="AM364"/>
      <c r="AN364"/>
      <c r="AO364"/>
    </row>
    <row r="365" spans="1:41">
      <c r="A365" s="34">
        <v>42165</v>
      </c>
      <c r="B365" s="33">
        <v>78.517234999999999</v>
      </c>
      <c r="C365" s="130">
        <f t="shared" si="12"/>
        <v>6.8225658681594029E-3</v>
      </c>
      <c r="E365" s="128">
        <v>42165</v>
      </c>
      <c r="F365" s="76">
        <v>2105.1999510000001</v>
      </c>
      <c r="G365" s="130">
        <f t="shared" si="13"/>
        <v>1.2042424911740781E-2</v>
      </c>
      <c r="J365"/>
      <c r="K365"/>
      <c r="L365"/>
      <c r="M365"/>
      <c r="N365"/>
      <c r="O365"/>
      <c r="P365"/>
      <c r="Q365"/>
      <c r="R365"/>
      <c r="V365">
        <v>278</v>
      </c>
      <c r="W365">
        <v>-7.3109503838593593E-3</v>
      </c>
      <c r="X365">
        <v>3.8927779871618744E-3</v>
      </c>
      <c r="Y365"/>
      <c r="Z365"/>
      <c r="AA365"/>
      <c r="AB365"/>
      <c r="AC365"/>
      <c r="AD365"/>
      <c r="AG365">
        <v>317</v>
      </c>
      <c r="AH365">
        <v>-2.5097877074778158E-3</v>
      </c>
      <c r="AI365">
        <v>9.1186027100631107E-3</v>
      </c>
      <c r="AJ365"/>
      <c r="AK365"/>
      <c r="AL365"/>
      <c r="AM365"/>
      <c r="AN365"/>
      <c r="AO365"/>
    </row>
    <row r="366" spans="1:41">
      <c r="A366" s="34">
        <v>42166</v>
      </c>
      <c r="B366" s="33">
        <v>78.803084999999996</v>
      </c>
      <c r="C366" s="130">
        <f t="shared" si="12"/>
        <v>3.6406019646514094E-3</v>
      </c>
      <c r="E366" s="128">
        <v>42166</v>
      </c>
      <c r="F366" s="76">
        <v>2108.860107</v>
      </c>
      <c r="G366" s="130">
        <f t="shared" si="13"/>
        <v>1.7386262992554644E-3</v>
      </c>
      <c r="J366"/>
      <c r="K366"/>
      <c r="L366"/>
      <c r="M366"/>
      <c r="N366"/>
      <c r="O366"/>
      <c r="P366"/>
      <c r="Q366"/>
      <c r="R366"/>
      <c r="V366">
        <v>279</v>
      </c>
      <c r="W366">
        <v>-7.1877546481085046E-3</v>
      </c>
      <c r="X366">
        <v>2.940560029277485E-3</v>
      </c>
      <c r="Y366"/>
      <c r="Z366"/>
      <c r="AA366"/>
      <c r="AB366"/>
      <c r="AC366"/>
      <c r="AD366"/>
      <c r="AG366">
        <v>318</v>
      </c>
      <c r="AH366">
        <v>5.6071892611908756E-3</v>
      </c>
      <c r="AI366">
        <v>-7.6690932892004154E-3</v>
      </c>
      <c r="AJ366"/>
      <c r="AK366"/>
      <c r="AL366"/>
      <c r="AM366"/>
      <c r="AN366"/>
      <c r="AO366"/>
    </row>
    <row r="367" spans="1:41">
      <c r="A367" s="34">
        <v>42167</v>
      </c>
      <c r="B367" s="33">
        <v>78.096351999999996</v>
      </c>
      <c r="C367" s="130">
        <f t="shared" si="12"/>
        <v>-8.9683417850963554E-3</v>
      </c>
      <c r="E367" s="128">
        <v>42167</v>
      </c>
      <c r="F367" s="76">
        <v>2094.110107</v>
      </c>
      <c r="G367" s="130">
        <f t="shared" si="13"/>
        <v>-6.9942998831643219E-3</v>
      </c>
      <c r="J367"/>
      <c r="K367"/>
      <c r="L367"/>
      <c r="M367"/>
      <c r="N367"/>
      <c r="O367"/>
      <c r="P367"/>
      <c r="Q367"/>
      <c r="R367"/>
      <c r="V367">
        <v>280</v>
      </c>
      <c r="W367">
        <v>3.468731168337263E-3</v>
      </c>
      <c r="X367">
        <v>7.2068300200674677E-3</v>
      </c>
      <c r="Y367"/>
      <c r="Z367"/>
      <c r="AA367"/>
      <c r="AB367"/>
      <c r="AC367"/>
      <c r="AD367"/>
      <c r="AG367">
        <v>319</v>
      </c>
      <c r="AH367">
        <v>5.6594502942365296E-4</v>
      </c>
      <c r="AI367">
        <v>2.1165879931510714E-3</v>
      </c>
      <c r="AJ367"/>
      <c r="AK367"/>
      <c r="AL367"/>
      <c r="AM367"/>
      <c r="AN367"/>
      <c r="AO367"/>
    </row>
    <row r="368" spans="1:41">
      <c r="A368" s="34">
        <v>42170</v>
      </c>
      <c r="B368" s="33">
        <v>77.413452000000007</v>
      </c>
      <c r="C368" s="130">
        <f t="shared" si="12"/>
        <v>-8.744326495557557E-3</v>
      </c>
      <c r="E368" s="128">
        <v>42170</v>
      </c>
      <c r="F368" s="76">
        <v>2084.429932</v>
      </c>
      <c r="G368" s="130">
        <f t="shared" si="13"/>
        <v>-4.6225721215145078E-3</v>
      </c>
      <c r="J368"/>
      <c r="K368"/>
      <c r="L368"/>
      <c r="M368"/>
      <c r="N368"/>
      <c r="O368"/>
      <c r="P368"/>
      <c r="Q368"/>
      <c r="R368"/>
      <c r="V368">
        <v>281</v>
      </c>
      <c r="W368">
        <v>3.9483629014975511E-4</v>
      </c>
      <c r="X368">
        <v>-4.2387007521346373E-4</v>
      </c>
      <c r="Y368"/>
      <c r="Z368"/>
      <c r="AA368"/>
      <c r="AB368"/>
      <c r="AC368"/>
      <c r="AD368"/>
      <c r="AG368">
        <v>320</v>
      </c>
      <c r="AH368">
        <v>6.8571614475496628E-3</v>
      </c>
      <c r="AI368">
        <v>-2.3996800906962747E-3</v>
      </c>
      <c r="AJ368"/>
      <c r="AK368"/>
      <c r="AL368"/>
      <c r="AM368"/>
      <c r="AN368"/>
      <c r="AO368"/>
    </row>
    <row r="369" spans="1:41">
      <c r="A369" s="34">
        <v>42171</v>
      </c>
      <c r="B369" s="33">
        <v>78.104301000000007</v>
      </c>
      <c r="C369" s="130">
        <f t="shared" si="12"/>
        <v>8.9241466715629728E-3</v>
      </c>
      <c r="E369" s="128">
        <v>42171</v>
      </c>
      <c r="F369" s="76">
        <v>2096.290039</v>
      </c>
      <c r="G369" s="130">
        <f t="shared" si="13"/>
        <v>5.6898564053051463E-3</v>
      </c>
      <c r="J369"/>
      <c r="K369"/>
      <c r="L369"/>
      <c r="M369"/>
      <c r="N369"/>
      <c r="O369"/>
      <c r="P369"/>
      <c r="Q369"/>
      <c r="R369"/>
      <c r="V369">
        <v>282</v>
      </c>
      <c r="W369">
        <v>-1.0747505373187749E-2</v>
      </c>
      <c r="X369">
        <v>2.0392011723257303E-2</v>
      </c>
      <c r="Y369"/>
      <c r="Z369"/>
      <c r="AA369"/>
      <c r="AB369"/>
      <c r="AC369"/>
      <c r="AD369"/>
      <c r="AG369">
        <v>321</v>
      </c>
      <c r="AH369">
        <v>4.3154734312764549E-3</v>
      </c>
      <c r="AI369">
        <v>8.8739162758730891E-4</v>
      </c>
      <c r="AJ369"/>
      <c r="AK369"/>
      <c r="AL369"/>
      <c r="AM369"/>
      <c r="AN369"/>
      <c r="AO369"/>
    </row>
    <row r="370" spans="1:41">
      <c r="A370" s="34">
        <v>42172</v>
      </c>
      <c r="B370" s="33">
        <v>78.398101999999994</v>
      </c>
      <c r="C370" s="130">
        <f t="shared" si="12"/>
        <v>3.7616494384859517E-3</v>
      </c>
      <c r="E370" s="128">
        <v>42172</v>
      </c>
      <c r="F370" s="76">
        <v>2100.4399410000001</v>
      </c>
      <c r="G370" s="130">
        <f t="shared" si="13"/>
        <v>1.9796411387709269E-3</v>
      </c>
      <c r="J370"/>
      <c r="K370"/>
      <c r="L370"/>
      <c r="M370"/>
      <c r="N370"/>
      <c r="O370"/>
      <c r="P370"/>
      <c r="Q370"/>
      <c r="R370"/>
      <c r="V370">
        <v>283</v>
      </c>
      <c r="W370">
        <v>7.0310099545106237E-3</v>
      </c>
      <c r="X370">
        <v>-2.956271349642616E-3</v>
      </c>
      <c r="Y370"/>
      <c r="Z370"/>
      <c r="AA370"/>
      <c r="AB370"/>
      <c r="AC370"/>
      <c r="AD370"/>
      <c r="AG370">
        <v>322</v>
      </c>
      <c r="AH370">
        <v>-8.1748885057881249E-3</v>
      </c>
      <c r="AI370">
        <v>3.5936078907227382E-3</v>
      </c>
      <c r="AJ370"/>
      <c r="AK370"/>
      <c r="AL370"/>
      <c r="AM370"/>
      <c r="AN370"/>
      <c r="AO370"/>
    </row>
    <row r="371" spans="1:41">
      <c r="A371" s="34">
        <v>42173</v>
      </c>
      <c r="B371" s="33">
        <v>79.692436000000001</v>
      </c>
      <c r="C371" s="130">
        <f t="shared" si="12"/>
        <v>1.6509761932757078E-2</v>
      </c>
      <c r="E371" s="128">
        <v>42173</v>
      </c>
      <c r="F371" s="76">
        <v>2121.23999</v>
      </c>
      <c r="G371" s="130">
        <f t="shared" si="13"/>
        <v>9.9027106626515746E-3</v>
      </c>
      <c r="J371"/>
      <c r="K371"/>
      <c r="L371"/>
      <c r="M371"/>
      <c r="N371"/>
      <c r="O371"/>
      <c r="P371"/>
      <c r="Q371"/>
      <c r="R371"/>
      <c r="V371">
        <v>284</v>
      </c>
      <c r="W371">
        <v>4.8987040784417499E-3</v>
      </c>
      <c r="X371">
        <v>-3.3011294519649259E-3</v>
      </c>
      <c r="Y371"/>
      <c r="Z371"/>
      <c r="AA371"/>
      <c r="AB371"/>
      <c r="AC371"/>
      <c r="AD371"/>
      <c r="AG371">
        <v>323</v>
      </c>
      <c r="AH371">
        <v>5.5703634504993352E-5</v>
      </c>
      <c r="AI371">
        <v>1.5740551200643402E-3</v>
      </c>
      <c r="AJ371"/>
      <c r="AK371"/>
      <c r="AL371"/>
      <c r="AM371"/>
      <c r="AN371"/>
      <c r="AO371"/>
    </row>
    <row r="372" spans="1:41">
      <c r="A372" s="34">
        <v>42174</v>
      </c>
      <c r="B372" s="33">
        <v>79.295394999999999</v>
      </c>
      <c r="C372" s="130">
        <f t="shared" si="12"/>
        <v>-4.9821666889439988E-3</v>
      </c>
      <c r="E372" s="128">
        <v>42174</v>
      </c>
      <c r="F372" s="76">
        <v>2109.98999</v>
      </c>
      <c r="G372" s="130">
        <f t="shared" si="13"/>
        <v>-5.3035017504077884E-3</v>
      </c>
      <c r="J372"/>
      <c r="K372"/>
      <c r="L372"/>
      <c r="M372"/>
      <c r="N372"/>
      <c r="O372"/>
      <c r="P372"/>
      <c r="Q372"/>
      <c r="R372"/>
      <c r="V372">
        <v>285</v>
      </c>
      <c r="W372">
        <v>-2.488148710604589E-3</v>
      </c>
      <c r="X372">
        <v>2.1738396119154648E-3</v>
      </c>
      <c r="Y372"/>
      <c r="Z372"/>
      <c r="AA372"/>
      <c r="AB372"/>
      <c r="AC372"/>
      <c r="AD372"/>
      <c r="AG372">
        <v>324</v>
      </c>
      <c r="AH372">
        <v>6.7708259050503177E-4</v>
      </c>
      <c r="AI372">
        <v>4.4711131434054365E-3</v>
      </c>
      <c r="AJ372"/>
      <c r="AK372"/>
      <c r="AL372"/>
      <c r="AM372"/>
      <c r="AN372"/>
      <c r="AO372"/>
    </row>
    <row r="373" spans="1:41">
      <c r="A373" s="34">
        <v>42177</v>
      </c>
      <c r="B373" s="33">
        <v>79.478035000000006</v>
      </c>
      <c r="C373" s="130">
        <f t="shared" si="12"/>
        <v>2.3032863383807643E-3</v>
      </c>
      <c r="E373" s="128">
        <v>42177</v>
      </c>
      <c r="F373" s="76">
        <v>2122.8500979999999</v>
      </c>
      <c r="G373" s="130">
        <f t="shared" si="13"/>
        <v>6.0948668292022815E-3</v>
      </c>
      <c r="J373"/>
      <c r="K373"/>
      <c r="L373"/>
      <c r="M373"/>
      <c r="N373"/>
      <c r="O373"/>
      <c r="P373"/>
      <c r="Q373"/>
      <c r="R373"/>
      <c r="V373">
        <v>286</v>
      </c>
      <c r="W373">
        <v>4.4281773239318754E-3</v>
      </c>
      <c r="X373">
        <v>-5.4902349099544452E-3</v>
      </c>
      <c r="Y373"/>
      <c r="Z373"/>
      <c r="AA373"/>
      <c r="AB373"/>
      <c r="AC373"/>
      <c r="AD373"/>
      <c r="AG373">
        <v>325</v>
      </c>
      <c r="AH373">
        <v>-4.3460866510566052E-3</v>
      </c>
      <c r="AI373">
        <v>3.5676428374405668E-3</v>
      </c>
      <c r="AJ373"/>
      <c r="AK373"/>
      <c r="AL373"/>
      <c r="AM373"/>
      <c r="AN373"/>
      <c r="AO373"/>
    </row>
    <row r="374" spans="1:41">
      <c r="A374" s="34">
        <v>42178</v>
      </c>
      <c r="B374" s="33">
        <v>79.231864999999999</v>
      </c>
      <c r="C374" s="130">
        <f t="shared" si="12"/>
        <v>-3.0973337476197849E-3</v>
      </c>
      <c r="E374" s="128">
        <v>42178</v>
      </c>
      <c r="F374" s="76">
        <v>2124.1999510000001</v>
      </c>
      <c r="G374" s="130">
        <f t="shared" si="13"/>
        <v>6.3586826091578631E-4</v>
      </c>
      <c r="J374"/>
      <c r="K374"/>
      <c r="L374"/>
      <c r="M374"/>
      <c r="N374"/>
      <c r="O374"/>
      <c r="P374"/>
      <c r="Q374"/>
      <c r="R374"/>
      <c r="V374">
        <v>287</v>
      </c>
      <c r="W374">
        <v>1.7015176365830879E-3</v>
      </c>
      <c r="X374">
        <v>4.4250161545442545E-3</v>
      </c>
      <c r="Y374"/>
      <c r="Z374"/>
      <c r="AA374"/>
      <c r="AB374"/>
      <c r="AC374"/>
      <c r="AD374"/>
      <c r="AG374">
        <v>326</v>
      </c>
      <c r="AH374">
        <v>-9.6949883222837189E-4</v>
      </c>
      <c r="AI374">
        <v>-1.034174640556966E-2</v>
      </c>
      <c r="AJ374"/>
      <c r="AK374"/>
      <c r="AL374"/>
      <c r="AM374"/>
      <c r="AN374"/>
      <c r="AO374"/>
    </row>
    <row r="375" spans="1:41">
      <c r="A375" s="34">
        <v>42179</v>
      </c>
      <c r="B375" s="33">
        <v>78.874534999999995</v>
      </c>
      <c r="C375" s="130">
        <f t="shared" si="12"/>
        <v>-4.5099279185212239E-3</v>
      </c>
      <c r="E375" s="128">
        <v>42179</v>
      </c>
      <c r="F375" s="76">
        <v>2108.580078</v>
      </c>
      <c r="G375" s="130">
        <f t="shared" si="13"/>
        <v>-7.3532969401711923E-3</v>
      </c>
      <c r="J375"/>
      <c r="K375"/>
      <c r="L375"/>
      <c r="M375"/>
      <c r="N375"/>
      <c r="O375"/>
      <c r="P375"/>
      <c r="Q375"/>
      <c r="R375"/>
      <c r="V375">
        <v>288</v>
      </c>
      <c r="W375">
        <v>-2.2790353555271286E-4</v>
      </c>
      <c r="X375">
        <v>-7.5435793043335481E-5</v>
      </c>
      <c r="Y375"/>
      <c r="Z375"/>
      <c r="AA375"/>
      <c r="AB375"/>
      <c r="AC375"/>
      <c r="AD375"/>
      <c r="AG375">
        <v>327</v>
      </c>
      <c r="AH375">
        <v>3.8169570425444009E-3</v>
      </c>
      <c r="AI375">
        <v>5.4181742906363097E-3</v>
      </c>
      <c r="AJ375"/>
      <c r="AK375"/>
      <c r="AL375"/>
      <c r="AM375"/>
      <c r="AN375"/>
      <c r="AO375"/>
    </row>
    <row r="376" spans="1:41">
      <c r="A376" s="34">
        <v>42180</v>
      </c>
      <c r="B376" s="33">
        <v>78.707786999999996</v>
      </c>
      <c r="C376" s="130">
        <f t="shared" si="12"/>
        <v>-2.1140917027276085E-3</v>
      </c>
      <c r="E376" s="128">
        <v>42180</v>
      </c>
      <c r="F376" s="76">
        <v>2102.3100589999999</v>
      </c>
      <c r="G376" s="130">
        <f t="shared" si="13"/>
        <v>-2.9735740489150383E-3</v>
      </c>
      <c r="J376"/>
      <c r="K376"/>
      <c r="L376"/>
      <c r="M376"/>
      <c r="N376"/>
      <c r="O376"/>
      <c r="P376"/>
      <c r="Q376"/>
      <c r="R376"/>
      <c r="V376">
        <v>289</v>
      </c>
      <c r="W376">
        <v>3.1723534826033186E-3</v>
      </c>
      <c r="X376">
        <v>-4.1358275994098645E-4</v>
      </c>
      <c r="Y376"/>
      <c r="Z376"/>
      <c r="AA376"/>
      <c r="AB376"/>
      <c r="AC376"/>
      <c r="AD376"/>
      <c r="AG376">
        <v>328</v>
      </c>
      <c r="AH376">
        <v>7.35280138788771E-4</v>
      </c>
      <c r="AI376">
        <v>-2.2158853307043301E-3</v>
      </c>
      <c r="AJ376"/>
      <c r="AK376"/>
      <c r="AL376"/>
      <c r="AM376"/>
      <c r="AN376"/>
      <c r="AO376"/>
    </row>
    <row r="377" spans="1:41">
      <c r="A377" s="34">
        <v>42181</v>
      </c>
      <c r="B377" s="33">
        <v>79.120682000000002</v>
      </c>
      <c r="C377" s="130">
        <f t="shared" si="12"/>
        <v>5.2459231257512805E-3</v>
      </c>
      <c r="E377" s="128">
        <v>42181</v>
      </c>
      <c r="F377" s="76">
        <v>2101.48999</v>
      </c>
      <c r="G377" s="130">
        <f t="shared" si="13"/>
        <v>-3.9007994871601183E-4</v>
      </c>
      <c r="J377"/>
      <c r="K377"/>
      <c r="L377"/>
      <c r="M377"/>
      <c r="N377"/>
      <c r="O377"/>
      <c r="P377"/>
      <c r="Q377"/>
      <c r="R377"/>
      <c r="V377">
        <v>290</v>
      </c>
      <c r="W377">
        <v>3.1006541913302962E-3</v>
      </c>
      <c r="X377">
        <v>-3.8663778168500696E-3</v>
      </c>
      <c r="Y377"/>
      <c r="Z377"/>
      <c r="AA377"/>
      <c r="AB377"/>
      <c r="AC377"/>
      <c r="AD377"/>
      <c r="AG377">
        <v>329</v>
      </c>
      <c r="AH377">
        <v>9.610344990723976E-4</v>
      </c>
      <c r="AI377">
        <v>4.1264459168873918E-3</v>
      </c>
      <c r="AJ377"/>
      <c r="AK377"/>
      <c r="AL377"/>
      <c r="AM377"/>
      <c r="AN377"/>
      <c r="AO377"/>
    </row>
    <row r="378" spans="1:41">
      <c r="A378" s="34">
        <v>42184</v>
      </c>
      <c r="B378" s="33">
        <v>77.564339000000004</v>
      </c>
      <c r="C378" s="130">
        <f t="shared" si="12"/>
        <v>-1.9670495256853299E-2</v>
      </c>
      <c r="E378" s="128">
        <v>42184</v>
      </c>
      <c r="F378" s="76">
        <v>2057.639893</v>
      </c>
      <c r="G378" s="130">
        <f t="shared" si="13"/>
        <v>-2.0866193609611249E-2</v>
      </c>
      <c r="J378"/>
      <c r="K378"/>
      <c r="L378"/>
      <c r="M378"/>
      <c r="N378"/>
      <c r="O378"/>
      <c r="P378"/>
      <c r="Q378"/>
      <c r="R378"/>
      <c r="V378">
        <v>291</v>
      </c>
      <c r="W378">
        <v>9.1446133915684662E-3</v>
      </c>
      <c r="X378">
        <v>-1.0620641530643394E-2</v>
      </c>
      <c r="Y378"/>
      <c r="Z378"/>
      <c r="AA378"/>
      <c r="AB378"/>
      <c r="AC378"/>
      <c r="AD378"/>
      <c r="AG378">
        <v>330</v>
      </c>
      <c r="AH378">
        <v>3.9494306248104847E-4</v>
      </c>
      <c r="AI378">
        <v>1.9627729719555215E-3</v>
      </c>
      <c r="AJ378"/>
      <c r="AK378"/>
      <c r="AL378"/>
      <c r="AM378"/>
      <c r="AN378"/>
      <c r="AO378"/>
    </row>
    <row r="379" spans="1:41">
      <c r="A379" s="34">
        <v>42185</v>
      </c>
      <c r="B379" s="33">
        <v>77.389647999999994</v>
      </c>
      <c r="C379" s="130">
        <f t="shared" si="12"/>
        <v>-2.2522076801300391E-3</v>
      </c>
      <c r="E379" s="128">
        <v>42185</v>
      </c>
      <c r="F379" s="76">
        <v>2063.110107</v>
      </c>
      <c r="G379" s="130">
        <f t="shared" si="13"/>
        <v>2.6584894755439801E-3</v>
      </c>
      <c r="J379"/>
      <c r="K379"/>
      <c r="L379"/>
      <c r="M379"/>
      <c r="N379"/>
      <c r="O379"/>
      <c r="P379"/>
      <c r="Q379"/>
      <c r="R379"/>
      <c r="V379">
        <v>292</v>
      </c>
      <c r="W379">
        <v>-1.3762965111530599E-3</v>
      </c>
      <c r="X379">
        <v>-1.5800079268938234E-3</v>
      </c>
      <c r="Y379"/>
      <c r="Z379"/>
      <c r="AA379"/>
      <c r="AB379"/>
      <c r="AC379"/>
      <c r="AD379"/>
      <c r="AG379">
        <v>331</v>
      </c>
      <c r="AH379">
        <v>3.7292667705862616E-3</v>
      </c>
      <c r="AI379">
        <v>-1.4764665579949801E-3</v>
      </c>
      <c r="AJ379"/>
      <c r="AK379"/>
      <c r="AL379"/>
      <c r="AM379"/>
      <c r="AN379"/>
      <c r="AO379"/>
    </row>
    <row r="380" spans="1:41">
      <c r="A380" s="34">
        <v>42186</v>
      </c>
      <c r="B380" s="33">
        <v>78.191649999999996</v>
      </c>
      <c r="C380" s="130">
        <f t="shared" si="12"/>
        <v>1.0363168986115581E-2</v>
      </c>
      <c r="E380" s="128">
        <v>42186</v>
      </c>
      <c r="F380" s="76">
        <v>2077.419922</v>
      </c>
      <c r="G380" s="130">
        <f t="shared" si="13"/>
        <v>6.9360403748921539E-3</v>
      </c>
      <c r="J380"/>
      <c r="K380"/>
      <c r="L380"/>
      <c r="M380"/>
      <c r="N380"/>
      <c r="O380"/>
      <c r="P380"/>
      <c r="Q380"/>
      <c r="R380"/>
      <c r="V380">
        <v>293</v>
      </c>
      <c r="W380">
        <v>4.1576414702476968E-3</v>
      </c>
      <c r="X380">
        <v>1.9672779880559521E-3</v>
      </c>
      <c r="Y380"/>
      <c r="Z380"/>
      <c r="AA380"/>
      <c r="AB380"/>
      <c r="AC380"/>
      <c r="AD380"/>
      <c r="AG380">
        <v>332</v>
      </c>
      <c r="AH380">
        <v>-2.5833527213070914E-3</v>
      </c>
      <c r="AI380">
        <v>-1.5579612785406546E-3</v>
      </c>
      <c r="AJ380"/>
      <c r="AK380"/>
      <c r="AL380"/>
      <c r="AM380"/>
      <c r="AN380"/>
      <c r="AO380"/>
    </row>
    <row r="381" spans="1:41">
      <c r="A381" s="34">
        <v>42187</v>
      </c>
      <c r="B381" s="33">
        <v>78.167809000000005</v>
      </c>
      <c r="C381" s="130">
        <f t="shared" si="12"/>
        <v>-3.0490467971951266E-4</v>
      </c>
      <c r="E381" s="128">
        <v>42187</v>
      </c>
      <c r="F381" s="76">
        <v>2076.780029</v>
      </c>
      <c r="G381" s="130">
        <f t="shared" si="13"/>
        <v>-3.0802294385623452E-4</v>
      </c>
      <c r="J381"/>
      <c r="K381"/>
      <c r="L381"/>
      <c r="M381"/>
      <c r="N381"/>
      <c r="O381"/>
      <c r="P381"/>
      <c r="Q381"/>
      <c r="R381"/>
      <c r="V381">
        <v>294</v>
      </c>
      <c r="W381">
        <v>-4.6153099730469917E-3</v>
      </c>
      <c r="X381">
        <v>7.6767481760992365E-5</v>
      </c>
      <c r="Y381"/>
      <c r="Z381"/>
      <c r="AA381"/>
      <c r="AB381"/>
      <c r="AC381"/>
      <c r="AD381"/>
      <c r="AG381">
        <v>333</v>
      </c>
      <c r="AH381">
        <v>1.1285578474403419E-3</v>
      </c>
      <c r="AI381">
        <v>1.6406738996150227E-3</v>
      </c>
      <c r="AJ381"/>
      <c r="AK381"/>
      <c r="AL381"/>
      <c r="AM381"/>
      <c r="AN381"/>
      <c r="AO381"/>
    </row>
    <row r="382" spans="1:41">
      <c r="A382" s="34">
        <v>42191</v>
      </c>
      <c r="B382" s="33">
        <v>77.977242000000004</v>
      </c>
      <c r="C382" s="130">
        <f t="shared" si="12"/>
        <v>-2.4379217281119071E-3</v>
      </c>
      <c r="E382" s="128">
        <v>42191</v>
      </c>
      <c r="F382" s="76">
        <v>2068.76001</v>
      </c>
      <c r="G382" s="130">
        <f t="shared" si="13"/>
        <v>-3.8617566078299609E-3</v>
      </c>
      <c r="J382"/>
      <c r="K382"/>
      <c r="L382"/>
      <c r="M382"/>
      <c r="N382"/>
      <c r="O382"/>
      <c r="P382"/>
      <c r="Q382"/>
      <c r="R382"/>
      <c r="V382">
        <v>295</v>
      </c>
      <c r="W382">
        <v>-3.6027976546142049E-3</v>
      </c>
      <c r="X382">
        <v>-7.8570582901947529E-4</v>
      </c>
      <c r="Y382"/>
      <c r="Z382"/>
      <c r="AA382"/>
      <c r="AB382"/>
      <c r="AC382"/>
      <c r="AD382"/>
      <c r="AG382">
        <v>334</v>
      </c>
      <c r="AH382">
        <v>-1.747492285176512E-3</v>
      </c>
      <c r="AI382">
        <v>-1.9928432434871291E-3</v>
      </c>
      <c r="AJ382"/>
      <c r="AK382"/>
      <c r="AL382"/>
      <c r="AM382"/>
      <c r="AN382"/>
      <c r="AO382"/>
    </row>
    <row r="383" spans="1:41">
      <c r="A383" s="34">
        <v>42192</v>
      </c>
      <c r="B383" s="33">
        <v>78.548950000000005</v>
      </c>
      <c r="C383" s="130">
        <f t="shared" si="12"/>
        <v>7.3317289164959304E-3</v>
      </c>
      <c r="E383" s="128">
        <v>42192</v>
      </c>
      <c r="F383" s="76">
        <v>2081.3400879999999</v>
      </c>
      <c r="G383" s="130">
        <f t="shared" si="13"/>
        <v>6.0809750474633151E-3</v>
      </c>
      <c r="J383"/>
      <c r="K383"/>
      <c r="L383"/>
      <c r="M383"/>
      <c r="N383"/>
      <c r="O383"/>
      <c r="P383"/>
      <c r="Q383"/>
      <c r="R383"/>
      <c r="V383">
        <v>296</v>
      </c>
      <c r="W383">
        <v>5.0845231778348723E-3</v>
      </c>
      <c r="X383">
        <v>-3.888443081141643E-3</v>
      </c>
      <c r="Y383"/>
      <c r="Z383"/>
      <c r="AA383"/>
      <c r="AB383"/>
      <c r="AC383"/>
      <c r="AD383"/>
      <c r="AG383">
        <v>335</v>
      </c>
      <c r="AH383">
        <v>-6.5049793940398044E-3</v>
      </c>
      <c r="AI383">
        <v>-3.6239272710607345E-3</v>
      </c>
      <c r="AJ383"/>
      <c r="AK383"/>
      <c r="AL383"/>
      <c r="AM383"/>
      <c r="AN383"/>
      <c r="AO383"/>
    </row>
    <row r="384" spans="1:41">
      <c r="A384" s="34">
        <v>42193</v>
      </c>
      <c r="B384" s="33">
        <v>77.635779999999997</v>
      </c>
      <c r="C384" s="130">
        <f t="shared" si="12"/>
        <v>-1.1625489583247236E-2</v>
      </c>
      <c r="E384" s="128">
        <v>42193</v>
      </c>
      <c r="F384" s="76">
        <v>2046.6800539999999</v>
      </c>
      <c r="G384" s="130">
        <f t="shared" si="13"/>
        <v>-1.6652748966799316E-2</v>
      </c>
      <c r="J384"/>
      <c r="K384"/>
      <c r="L384"/>
      <c r="M384"/>
      <c r="N384"/>
      <c r="O384"/>
      <c r="P384"/>
      <c r="Q384"/>
      <c r="R384"/>
      <c r="V384">
        <v>297</v>
      </c>
      <c r="W384">
        <v>-1.3121419818447295E-2</v>
      </c>
      <c r="X384">
        <v>-1.052526630557056E-3</v>
      </c>
      <c r="Y384"/>
      <c r="Z384"/>
      <c r="AA384"/>
      <c r="AB384"/>
      <c r="AC384"/>
      <c r="AD384"/>
      <c r="AG384">
        <v>336</v>
      </c>
      <c r="AH384">
        <v>5.5480202152025666E-3</v>
      </c>
      <c r="AI384">
        <v>5.3749813003835488E-3</v>
      </c>
      <c r="AJ384"/>
      <c r="AK384"/>
      <c r="AL384"/>
      <c r="AM384"/>
      <c r="AN384"/>
      <c r="AO384"/>
    </row>
    <row r="385" spans="1:41">
      <c r="A385" s="34">
        <v>42194</v>
      </c>
      <c r="B385" s="33">
        <v>78.136070000000004</v>
      </c>
      <c r="C385" s="130">
        <f t="shared" si="12"/>
        <v>6.4440648371151396E-3</v>
      </c>
      <c r="E385" s="128">
        <v>42194</v>
      </c>
      <c r="F385" s="76">
        <v>2051.3100589999999</v>
      </c>
      <c r="G385" s="130">
        <f t="shared" si="13"/>
        <v>2.262202629546896E-3</v>
      </c>
      <c r="J385"/>
      <c r="K385"/>
      <c r="L385"/>
      <c r="M385"/>
      <c r="N385"/>
      <c r="O385"/>
      <c r="P385"/>
      <c r="Q385"/>
      <c r="R385"/>
      <c r="V385">
        <v>298</v>
      </c>
      <c r="W385">
        <v>3.3445159135014968E-3</v>
      </c>
      <c r="X385">
        <v>5.9990533759968299E-4</v>
      </c>
      <c r="Y385"/>
      <c r="Z385"/>
      <c r="AA385"/>
      <c r="AB385"/>
      <c r="AC385"/>
      <c r="AD385"/>
      <c r="AG385">
        <v>337</v>
      </c>
      <c r="AH385">
        <v>1.4727458109092188E-3</v>
      </c>
      <c r="AI385">
        <v>1.4680027983005484E-3</v>
      </c>
      <c r="AJ385"/>
      <c r="AK385"/>
      <c r="AL385"/>
      <c r="AM385"/>
      <c r="AN385"/>
      <c r="AO385"/>
    </row>
    <row r="386" spans="1:41">
      <c r="A386" s="34">
        <v>42195</v>
      </c>
      <c r="B386" s="33">
        <v>79.033378999999996</v>
      </c>
      <c r="C386" s="130">
        <f t="shared" si="12"/>
        <v>1.1483927973341797E-2</v>
      </c>
      <c r="E386" s="128">
        <v>42195</v>
      </c>
      <c r="F386" s="76">
        <v>2076.6201169999999</v>
      </c>
      <c r="G386" s="130">
        <f t="shared" si="13"/>
        <v>1.2338484808258832E-2</v>
      </c>
      <c r="J386"/>
      <c r="K386"/>
      <c r="L386"/>
      <c r="M386"/>
      <c r="N386"/>
      <c r="O386"/>
      <c r="P386"/>
      <c r="Q386"/>
      <c r="R386"/>
      <c r="V386">
        <v>299</v>
      </c>
      <c r="W386">
        <v>-6.1483178910481419E-3</v>
      </c>
      <c r="X386">
        <v>-1.0813012451098732E-2</v>
      </c>
      <c r="Y386"/>
      <c r="Z386"/>
      <c r="AA386"/>
      <c r="AB386"/>
      <c r="AC386"/>
      <c r="AD386"/>
      <c r="AG386">
        <v>338</v>
      </c>
      <c r="AH386">
        <v>-4.583731715414016E-3</v>
      </c>
      <c r="AI386">
        <v>-7.2536518231100947E-3</v>
      </c>
      <c r="AJ386"/>
      <c r="AK386"/>
      <c r="AL386"/>
      <c r="AM386"/>
      <c r="AN386"/>
      <c r="AO386"/>
    </row>
    <row r="387" spans="1:41">
      <c r="A387" s="34">
        <v>42198</v>
      </c>
      <c r="B387" s="33">
        <v>79.620934000000005</v>
      </c>
      <c r="C387" s="130">
        <f t="shared" si="12"/>
        <v>7.4342639456173188E-3</v>
      </c>
      <c r="E387" s="128">
        <v>42198</v>
      </c>
      <c r="F387" s="76">
        <v>2099.6000979999999</v>
      </c>
      <c r="G387" s="130">
        <f t="shared" si="13"/>
        <v>1.1066049496427928E-2</v>
      </c>
      <c r="J387"/>
      <c r="K387"/>
      <c r="L387"/>
      <c r="M387"/>
      <c r="N387"/>
      <c r="O387"/>
      <c r="P387"/>
      <c r="Q387"/>
      <c r="R387"/>
      <c r="V387">
        <v>300</v>
      </c>
      <c r="W387">
        <v>-6.6771956960200059E-3</v>
      </c>
      <c r="X387">
        <v>4.7595160942281427E-3</v>
      </c>
      <c r="Y387"/>
      <c r="Z387"/>
      <c r="AA387"/>
      <c r="AB387"/>
      <c r="AC387"/>
      <c r="AD387"/>
      <c r="AG387">
        <v>339</v>
      </c>
      <c r="AH387">
        <v>-1.6579853289410665E-3</v>
      </c>
      <c r="AI387">
        <v>-2.7977396783685662E-3</v>
      </c>
      <c r="AJ387"/>
      <c r="AK387"/>
      <c r="AL387"/>
      <c r="AM387"/>
      <c r="AN387"/>
      <c r="AO387"/>
    </row>
    <row r="388" spans="1:41">
      <c r="A388" s="34">
        <v>42199</v>
      </c>
      <c r="B388" s="33">
        <v>79.231864999999999</v>
      </c>
      <c r="C388" s="130">
        <f t="shared" ref="C388:C451" si="14">(B388-B387)/B387</f>
        <v>-4.8865164028345396E-3</v>
      </c>
      <c r="E388" s="128">
        <v>42199</v>
      </c>
      <c r="F388" s="76">
        <v>2108.9499510000001</v>
      </c>
      <c r="G388" s="130">
        <f t="shared" ref="G388:G451" si="15">(F388-F387)/F387</f>
        <v>4.4531589653222462E-3</v>
      </c>
      <c r="J388"/>
      <c r="K388"/>
      <c r="L388"/>
      <c r="M388"/>
      <c r="N388"/>
      <c r="O388"/>
      <c r="P388"/>
      <c r="Q388"/>
      <c r="R388"/>
      <c r="V388">
        <v>301</v>
      </c>
      <c r="W388">
        <v>8.9449305061373077E-3</v>
      </c>
      <c r="X388">
        <v>3.6565090921523141E-3</v>
      </c>
      <c r="Y388"/>
      <c r="Z388"/>
      <c r="AA388"/>
      <c r="AB388"/>
      <c r="AC388"/>
      <c r="AD388"/>
      <c r="AG388">
        <v>340</v>
      </c>
      <c r="AH388">
        <v>3.0306036386489386E-3</v>
      </c>
      <c r="AI388">
        <v>7.432099660591939E-4</v>
      </c>
      <c r="AJ388"/>
      <c r="AK388"/>
      <c r="AL388"/>
      <c r="AM388"/>
      <c r="AN388"/>
      <c r="AO388"/>
    </row>
    <row r="389" spans="1:41">
      <c r="A389" s="34">
        <v>42200</v>
      </c>
      <c r="B389" s="33">
        <v>79.740082000000001</v>
      </c>
      <c r="C389" s="130">
        <f t="shared" si="14"/>
        <v>6.4143006099881897E-3</v>
      </c>
      <c r="E389" s="128">
        <v>42200</v>
      </c>
      <c r="F389" s="76">
        <v>2107.3999020000001</v>
      </c>
      <c r="G389" s="130">
        <f t="shared" si="15"/>
        <v>-7.3498614761576409E-4</v>
      </c>
      <c r="J389"/>
      <c r="K389"/>
      <c r="L389"/>
      <c r="M389"/>
      <c r="N389"/>
      <c r="O389"/>
      <c r="P389"/>
      <c r="Q389"/>
      <c r="R389"/>
      <c r="V389">
        <v>302</v>
      </c>
      <c r="W389">
        <v>-3.3008709677331094E-3</v>
      </c>
      <c r="X389">
        <v>-2.7738400841610731E-3</v>
      </c>
      <c r="Y389"/>
      <c r="Z389"/>
      <c r="AA389"/>
      <c r="AB389"/>
      <c r="AC389"/>
      <c r="AD389"/>
      <c r="AG389">
        <v>341</v>
      </c>
      <c r="AH389">
        <v>1.0536673007307762E-2</v>
      </c>
      <c r="AI389">
        <v>2.9212283336883527E-3</v>
      </c>
      <c r="AJ389"/>
      <c r="AK389"/>
      <c r="AL389"/>
      <c r="AM389"/>
      <c r="AN389"/>
      <c r="AO389"/>
    </row>
    <row r="390" spans="1:41">
      <c r="A390" s="34">
        <v>42201</v>
      </c>
      <c r="B390" s="33">
        <v>80.287964000000002</v>
      </c>
      <c r="C390" s="130">
        <f t="shared" si="14"/>
        <v>6.8708482140763449E-3</v>
      </c>
      <c r="E390" s="128">
        <v>42201</v>
      </c>
      <c r="F390" s="76">
        <v>2124.290039</v>
      </c>
      <c r="G390" s="130">
        <f t="shared" si="15"/>
        <v>8.0146805473277783E-3</v>
      </c>
      <c r="J390"/>
      <c r="K390"/>
      <c r="L390"/>
      <c r="M390"/>
      <c r="N390"/>
      <c r="O390"/>
      <c r="P390"/>
      <c r="Q390"/>
      <c r="R390"/>
      <c r="V390">
        <v>303</v>
      </c>
      <c r="W390">
        <v>1.0812359462518868E-2</v>
      </c>
      <c r="X390">
        <v>2.7213116810964767E-3</v>
      </c>
      <c r="Y390"/>
      <c r="Z390"/>
      <c r="AA390"/>
      <c r="AB390"/>
      <c r="AC390"/>
      <c r="AD390"/>
      <c r="AG390">
        <v>342</v>
      </c>
      <c r="AH390">
        <v>-2.2365956275397485E-3</v>
      </c>
      <c r="AI390">
        <v>-2.8529651215850466E-3</v>
      </c>
      <c r="AJ390"/>
      <c r="AK390"/>
      <c r="AL390"/>
      <c r="AM390"/>
      <c r="AN390"/>
      <c r="AO390"/>
    </row>
    <row r="391" spans="1:41">
      <c r="A391" s="34">
        <v>42202</v>
      </c>
      <c r="B391" s="33">
        <v>79.470078000000001</v>
      </c>
      <c r="C391" s="130">
        <f t="shared" si="14"/>
        <v>-1.0186906719916343E-2</v>
      </c>
      <c r="E391" s="128">
        <v>42202</v>
      </c>
      <c r="F391" s="76">
        <v>2126.639893</v>
      </c>
      <c r="G391" s="130">
        <f t="shared" si="15"/>
        <v>1.1061832220925132E-3</v>
      </c>
      <c r="J391"/>
      <c r="K391"/>
      <c r="L391"/>
      <c r="M391"/>
      <c r="N391"/>
      <c r="O391"/>
      <c r="P391"/>
      <c r="Q391"/>
      <c r="R391"/>
      <c r="V391">
        <v>304</v>
      </c>
      <c r="W391">
        <v>-6.3477592116769725E-3</v>
      </c>
      <c r="X391">
        <v>3.0275855629998591E-3</v>
      </c>
      <c r="Y391"/>
      <c r="Z391"/>
      <c r="AA391"/>
      <c r="AB391"/>
      <c r="AC391"/>
      <c r="AD391"/>
      <c r="AG391">
        <v>343</v>
      </c>
      <c r="AH391">
        <v>-2.9219476602700104E-3</v>
      </c>
      <c r="AI391">
        <v>-2.7690054448479932E-5</v>
      </c>
      <c r="AJ391"/>
      <c r="AK391"/>
      <c r="AL391"/>
      <c r="AM391"/>
      <c r="AN391"/>
      <c r="AO391"/>
    </row>
    <row r="392" spans="1:41">
      <c r="A392" s="34">
        <v>42205</v>
      </c>
      <c r="B392" s="33">
        <v>79.700394000000003</v>
      </c>
      <c r="C392" s="130">
        <f t="shared" si="14"/>
        <v>2.8981474008368526E-3</v>
      </c>
      <c r="E392" s="128">
        <v>42205</v>
      </c>
      <c r="F392" s="76">
        <v>2128.280029</v>
      </c>
      <c r="G392" s="130">
        <f t="shared" si="15"/>
        <v>7.7123353389476929E-4</v>
      </c>
      <c r="J392"/>
      <c r="K392"/>
      <c r="L392"/>
      <c r="M392"/>
      <c r="N392"/>
      <c r="O392"/>
      <c r="P392"/>
      <c r="Q392"/>
      <c r="R392"/>
      <c r="V392">
        <v>305</v>
      </c>
      <c r="W392">
        <v>9.1488241900865366E-3</v>
      </c>
      <c r="X392">
        <v>3.0095973573447468E-3</v>
      </c>
      <c r="Y392"/>
      <c r="Z392"/>
      <c r="AA392"/>
      <c r="AB392"/>
      <c r="AC392"/>
      <c r="AD392"/>
      <c r="AG392">
        <v>344</v>
      </c>
      <c r="AH392">
        <v>6.7736475392731594E-4</v>
      </c>
      <c r="AI392">
        <v>-9.8231967042572595E-4</v>
      </c>
      <c r="AJ392"/>
      <c r="AK392"/>
      <c r="AL392"/>
      <c r="AM392"/>
      <c r="AN392"/>
      <c r="AO392"/>
    </row>
    <row r="393" spans="1:41">
      <c r="A393" s="34">
        <v>42206</v>
      </c>
      <c r="B393" s="33">
        <v>79.676552000000001</v>
      </c>
      <c r="C393" s="130">
        <f t="shared" si="14"/>
        <v>-2.9914532166556063E-4</v>
      </c>
      <c r="E393" s="128">
        <v>42206</v>
      </c>
      <c r="F393" s="76">
        <v>2119.209961</v>
      </c>
      <c r="G393" s="130">
        <f t="shared" si="15"/>
        <v>-4.2616891933443934E-3</v>
      </c>
      <c r="J393"/>
      <c r="K393"/>
      <c r="L393"/>
      <c r="M393"/>
      <c r="N393"/>
      <c r="O393"/>
      <c r="P393"/>
      <c r="Q393"/>
      <c r="R393"/>
      <c r="V393">
        <v>306</v>
      </c>
      <c r="W393">
        <v>1.5122792530967849E-3</v>
      </c>
      <c r="X393">
        <v>-6.3848584386171792E-3</v>
      </c>
      <c r="Y393"/>
      <c r="Z393"/>
      <c r="AA393"/>
      <c r="AB393"/>
      <c r="AC393"/>
      <c r="AD393"/>
      <c r="AG393">
        <v>345</v>
      </c>
      <c r="AH393">
        <v>7.4528354832233057E-3</v>
      </c>
      <c r="AI393">
        <v>3.3264515319427002E-3</v>
      </c>
      <c r="AJ393"/>
      <c r="AK393"/>
      <c r="AL393"/>
      <c r="AM393"/>
      <c r="AN393"/>
      <c r="AO393"/>
    </row>
    <row r="394" spans="1:41">
      <c r="A394" s="34">
        <v>42207</v>
      </c>
      <c r="B394" s="33">
        <v>79.549499999999995</v>
      </c>
      <c r="C394" s="130">
        <f t="shared" si="14"/>
        <v>-1.5945971155981518E-3</v>
      </c>
      <c r="E394" s="128">
        <v>42207</v>
      </c>
      <c r="F394" s="76">
        <v>2114.1499020000001</v>
      </c>
      <c r="G394" s="130">
        <f t="shared" si="15"/>
        <v>-2.3877100868345295E-3</v>
      </c>
      <c r="J394"/>
      <c r="K394"/>
      <c r="L394"/>
      <c r="M394"/>
      <c r="N394"/>
      <c r="O394"/>
      <c r="P394"/>
      <c r="Q394"/>
      <c r="R394"/>
      <c r="V394">
        <v>307</v>
      </c>
      <c r="W394">
        <v>4.1894153213300053E-3</v>
      </c>
      <c r="X394">
        <v>4.8233392866167254E-3</v>
      </c>
      <c r="Y394"/>
      <c r="Z394"/>
      <c r="AA394"/>
      <c r="AB394"/>
      <c r="AC394"/>
      <c r="AD394"/>
      <c r="AG394">
        <v>346</v>
      </c>
      <c r="AH394">
        <v>2.8458899777598582E-3</v>
      </c>
      <c r="AI394">
        <v>-2.0774764542599504E-3</v>
      </c>
      <c r="AJ394"/>
      <c r="AK394"/>
      <c r="AL394"/>
      <c r="AM394"/>
      <c r="AN394"/>
      <c r="AO394"/>
    </row>
    <row r="395" spans="1:41">
      <c r="A395" s="34">
        <v>42208</v>
      </c>
      <c r="B395" s="33">
        <v>79.565360999999996</v>
      </c>
      <c r="C395" s="130">
        <f t="shared" si="14"/>
        <v>1.9938528840534529E-4</v>
      </c>
      <c r="E395" s="128">
        <v>42208</v>
      </c>
      <c r="F395" s="76">
        <v>2102.1499020000001</v>
      </c>
      <c r="G395" s="130">
        <f t="shared" si="15"/>
        <v>-5.6760402791911392E-3</v>
      </c>
      <c r="J395"/>
      <c r="K395"/>
      <c r="L395"/>
      <c r="M395"/>
      <c r="N395"/>
      <c r="O395"/>
      <c r="P395"/>
      <c r="Q395"/>
      <c r="R395"/>
      <c r="V395">
        <v>308</v>
      </c>
      <c r="W395">
        <v>3.4409355070956272E-3</v>
      </c>
      <c r="X395">
        <v>-5.1866666531125115E-3</v>
      </c>
      <c r="Y395"/>
      <c r="Z395"/>
      <c r="AA395"/>
      <c r="AB395"/>
      <c r="AC395"/>
      <c r="AD395"/>
      <c r="AG395">
        <v>347</v>
      </c>
      <c r="AH395">
        <v>6.4411628154601294E-3</v>
      </c>
      <c r="AI395">
        <v>-3.3932146256484478E-3</v>
      </c>
      <c r="AJ395"/>
      <c r="AK395"/>
      <c r="AL395"/>
      <c r="AM395"/>
      <c r="AN395"/>
      <c r="AO395"/>
    </row>
    <row r="396" spans="1:41">
      <c r="A396" s="34">
        <v>42209</v>
      </c>
      <c r="B396" s="33">
        <v>78.731598000000005</v>
      </c>
      <c r="C396" s="130">
        <f t="shared" si="14"/>
        <v>-1.047896961090883E-2</v>
      </c>
      <c r="E396" s="128">
        <v>42209</v>
      </c>
      <c r="F396" s="76">
        <v>2079.6499020000001</v>
      </c>
      <c r="G396" s="130">
        <f t="shared" si="15"/>
        <v>-1.070332804458585E-2</v>
      </c>
      <c r="J396"/>
      <c r="K396"/>
      <c r="L396"/>
      <c r="M396"/>
      <c r="N396"/>
      <c r="O396"/>
      <c r="P396"/>
      <c r="Q396"/>
      <c r="R396"/>
      <c r="V396">
        <v>309</v>
      </c>
      <c r="W396">
        <v>-5.3984186594603608E-3</v>
      </c>
      <c r="X396">
        <v>-7.410033565226461E-4</v>
      </c>
      <c r="Y396"/>
      <c r="Z396"/>
      <c r="AA396"/>
      <c r="AB396"/>
      <c r="AC396"/>
      <c r="AD396"/>
      <c r="AG396">
        <v>348</v>
      </c>
      <c r="AH396">
        <v>3.189525514399784E-3</v>
      </c>
      <c r="AI396">
        <v>-3.8329000360630607E-3</v>
      </c>
      <c r="AJ396"/>
      <c r="AK396"/>
      <c r="AL396"/>
      <c r="AM396"/>
      <c r="AN396"/>
      <c r="AO396"/>
    </row>
    <row r="397" spans="1:41">
      <c r="A397" s="34">
        <v>42212</v>
      </c>
      <c r="B397" s="33">
        <v>78.040779000000001</v>
      </c>
      <c r="C397" s="130">
        <f t="shared" si="14"/>
        <v>-8.7743551197830977E-3</v>
      </c>
      <c r="E397" s="128">
        <v>42212</v>
      </c>
      <c r="F397" s="76">
        <v>2067.639893</v>
      </c>
      <c r="G397" s="130">
        <f t="shared" si="15"/>
        <v>-5.7750148178547034E-3</v>
      </c>
      <c r="J397"/>
      <c r="K397"/>
      <c r="L397"/>
      <c r="M397"/>
      <c r="N397"/>
      <c r="O397"/>
      <c r="P397"/>
      <c r="Q397"/>
      <c r="R397"/>
      <c r="V397">
        <v>310</v>
      </c>
      <c r="W397">
        <v>-8.7955622526637942E-3</v>
      </c>
      <c r="X397">
        <v>-5.7633433175011857E-3</v>
      </c>
      <c r="Y397"/>
      <c r="Z397"/>
      <c r="AA397"/>
      <c r="AB397"/>
      <c r="AC397"/>
      <c r="AD397"/>
      <c r="AG397">
        <v>349</v>
      </c>
      <c r="AH397">
        <v>-1.7407262279633732E-3</v>
      </c>
      <c r="AI397">
        <v>8.1021019641018598E-4</v>
      </c>
      <c r="AJ397"/>
      <c r="AK397"/>
      <c r="AL397"/>
      <c r="AM397"/>
      <c r="AN397"/>
      <c r="AO397"/>
    </row>
    <row r="398" spans="1:41">
      <c r="A398" s="34">
        <v>42213</v>
      </c>
      <c r="B398" s="33">
        <v>78.628371999999999</v>
      </c>
      <c r="C398" s="130">
        <f t="shared" si="14"/>
        <v>7.5293072100164234E-3</v>
      </c>
      <c r="E398" s="128">
        <v>42213</v>
      </c>
      <c r="F398" s="76">
        <v>2093.25</v>
      </c>
      <c r="G398" s="130">
        <f t="shared" si="15"/>
        <v>1.2386154420169127E-2</v>
      </c>
      <c r="J398"/>
      <c r="K398"/>
      <c r="L398"/>
      <c r="M398"/>
      <c r="N398"/>
      <c r="O398"/>
      <c r="P398"/>
      <c r="Q398"/>
      <c r="R398"/>
      <c r="V398">
        <v>311</v>
      </c>
      <c r="W398">
        <v>-9.0648955185812258E-4</v>
      </c>
      <c r="X398">
        <v>-1.4710106948619094E-3</v>
      </c>
      <c r="Y398"/>
      <c r="Z398"/>
      <c r="AA398"/>
      <c r="AB398"/>
      <c r="AC398"/>
      <c r="AD398"/>
      <c r="AG398">
        <v>350</v>
      </c>
      <c r="AH398">
        <v>-2.148586083179564E-3</v>
      </c>
      <c r="AI398">
        <v>4.4864602374653489E-3</v>
      </c>
      <c r="AJ398"/>
      <c r="AK398"/>
      <c r="AL398"/>
      <c r="AM398"/>
      <c r="AN398"/>
      <c r="AO398"/>
    </row>
    <row r="399" spans="1:41">
      <c r="A399" s="34">
        <v>42214</v>
      </c>
      <c r="B399" s="33">
        <v>79.192183999999997</v>
      </c>
      <c r="C399" s="130">
        <f t="shared" si="14"/>
        <v>7.1705923149470606E-3</v>
      </c>
      <c r="E399" s="128">
        <v>42214</v>
      </c>
      <c r="F399" s="76">
        <v>2108.570068</v>
      </c>
      <c r="G399" s="130">
        <f t="shared" si="15"/>
        <v>7.3187951749671522E-3</v>
      </c>
      <c r="J399"/>
      <c r="K399"/>
      <c r="L399"/>
      <c r="M399"/>
      <c r="N399"/>
      <c r="O399"/>
      <c r="P399"/>
      <c r="Q399"/>
      <c r="R399"/>
      <c r="V399">
        <v>312</v>
      </c>
      <c r="W399">
        <v>1.3592011810122048E-3</v>
      </c>
      <c r="X399">
        <v>1.0093605640544836E-3</v>
      </c>
      <c r="Y399"/>
      <c r="Z399"/>
      <c r="AA399"/>
      <c r="AB399"/>
      <c r="AC399"/>
      <c r="AD399"/>
      <c r="AG399">
        <v>351</v>
      </c>
      <c r="AH399">
        <v>-5.7062642529020968E-3</v>
      </c>
      <c r="AI399">
        <v>3.4723783084788995E-3</v>
      </c>
      <c r="AJ399"/>
      <c r="AK399"/>
      <c r="AL399"/>
      <c r="AM399"/>
      <c r="AN399"/>
      <c r="AO399"/>
    </row>
    <row r="400" spans="1:41">
      <c r="A400" s="34">
        <v>42215</v>
      </c>
      <c r="B400" s="33">
        <v>79.279510000000002</v>
      </c>
      <c r="C400" s="130">
        <f t="shared" si="14"/>
        <v>1.1027098330815635E-3</v>
      </c>
      <c r="E400" s="128">
        <v>42215</v>
      </c>
      <c r="F400" s="76">
        <v>2108.6298830000001</v>
      </c>
      <c r="G400" s="130">
        <f t="shared" si="15"/>
        <v>2.836756572989134E-5</v>
      </c>
      <c r="J400"/>
      <c r="K400"/>
      <c r="L400"/>
      <c r="M400"/>
      <c r="N400"/>
      <c r="O400"/>
      <c r="P400"/>
      <c r="Q400"/>
      <c r="R400"/>
      <c r="V400">
        <v>313</v>
      </c>
      <c r="W400">
        <v>7.0719773089234711E-3</v>
      </c>
      <c r="X400">
        <v>5.1646675345361779E-3</v>
      </c>
      <c r="Y400"/>
      <c r="Z400"/>
      <c r="AA400"/>
      <c r="AB400"/>
      <c r="AC400"/>
      <c r="AD400"/>
      <c r="AG400">
        <v>352</v>
      </c>
      <c r="AH400">
        <v>-2.7439705284367979E-3</v>
      </c>
      <c r="AI400">
        <v>-7.5380099393595051E-3</v>
      </c>
      <c r="AJ400"/>
      <c r="AK400"/>
      <c r="AL400"/>
      <c r="AM400"/>
      <c r="AN400"/>
      <c r="AO400"/>
    </row>
    <row r="401" spans="1:41">
      <c r="A401" s="34">
        <v>42216</v>
      </c>
      <c r="B401" s="33">
        <v>79.573311000000004</v>
      </c>
      <c r="C401" s="130">
        <f t="shared" si="14"/>
        <v>3.7058881922958651E-3</v>
      </c>
      <c r="E401" s="128">
        <v>42216</v>
      </c>
      <c r="F401" s="76">
        <v>2103.8400879999999</v>
      </c>
      <c r="G401" s="130">
        <f t="shared" si="15"/>
        <v>-2.2715200228432598E-3</v>
      </c>
      <c r="J401"/>
      <c r="K401"/>
      <c r="L401"/>
      <c r="M401"/>
      <c r="N401"/>
      <c r="O401"/>
      <c r="P401"/>
      <c r="Q401"/>
      <c r="R401"/>
      <c r="V401">
        <v>314</v>
      </c>
      <c r="W401">
        <v>-5.0864477170701498E-3</v>
      </c>
      <c r="X401">
        <v>-3.7093270202360812E-3</v>
      </c>
      <c r="Y401"/>
      <c r="Z401"/>
      <c r="AA401"/>
      <c r="AB401"/>
      <c r="AC401"/>
      <c r="AD401"/>
      <c r="AG401">
        <v>353</v>
      </c>
      <c r="AH401">
        <v>1.9711463650974605E-3</v>
      </c>
      <c r="AI401">
        <v>7.1914947569296402E-3</v>
      </c>
      <c r="AJ401"/>
      <c r="AK401"/>
      <c r="AL401"/>
      <c r="AM401"/>
      <c r="AN401"/>
      <c r="AO401"/>
    </row>
    <row r="402" spans="1:41">
      <c r="A402" s="34">
        <v>42219</v>
      </c>
      <c r="B402" s="33">
        <v>79.422439999999995</v>
      </c>
      <c r="C402" s="130">
        <f t="shared" si="14"/>
        <v>-1.8960000294572297E-3</v>
      </c>
      <c r="E402" s="128">
        <v>42219</v>
      </c>
      <c r="F402" s="76">
        <v>2098.040039</v>
      </c>
      <c r="G402" s="130">
        <f t="shared" si="15"/>
        <v>-2.7568868152492132E-3</v>
      </c>
      <c r="J402"/>
      <c r="K402"/>
      <c r="L402"/>
      <c r="M402"/>
      <c r="N402"/>
      <c r="O402"/>
      <c r="P402"/>
      <c r="Q402"/>
      <c r="R402"/>
      <c r="V402">
        <v>315</v>
      </c>
      <c r="W402">
        <v>-7.9581034186185749E-3</v>
      </c>
      <c r="X402">
        <v>3.9927317478359375E-3</v>
      </c>
      <c r="Y402"/>
      <c r="Z402"/>
      <c r="AA402"/>
      <c r="AB402"/>
      <c r="AC402"/>
      <c r="AD402"/>
      <c r="AG402">
        <v>354</v>
      </c>
      <c r="AH402">
        <v>3.3764124814850176E-4</v>
      </c>
      <c r="AI402">
        <v>-1.6044019547882178E-3</v>
      </c>
      <c r="AJ402"/>
      <c r="AK402"/>
      <c r="AL402"/>
      <c r="AM402"/>
      <c r="AN402"/>
      <c r="AO402"/>
    </row>
    <row r="403" spans="1:41">
      <c r="A403" s="34">
        <v>42220</v>
      </c>
      <c r="B403" s="33">
        <v>79.247748999999999</v>
      </c>
      <c r="C403" s="130">
        <f t="shared" si="14"/>
        <v>-2.1995169123486475E-3</v>
      </c>
      <c r="E403" s="128">
        <v>42220</v>
      </c>
      <c r="F403" s="76">
        <v>2093.320068</v>
      </c>
      <c r="G403" s="130">
        <f t="shared" si="15"/>
        <v>-2.2497049209078447E-3</v>
      </c>
      <c r="J403"/>
      <c r="K403"/>
      <c r="L403"/>
      <c r="M403"/>
      <c r="N403"/>
      <c r="O403"/>
      <c r="P403"/>
      <c r="Q403"/>
      <c r="R403"/>
      <c r="V403">
        <v>316</v>
      </c>
      <c r="W403">
        <v>3.0310604452588041E-3</v>
      </c>
      <c r="X403">
        <v>4.9860674167238233E-4</v>
      </c>
      <c r="Y403"/>
      <c r="Z403"/>
      <c r="AA403"/>
      <c r="AB403"/>
      <c r="AC403"/>
      <c r="AD403"/>
      <c r="AG403">
        <v>355</v>
      </c>
      <c r="AH403">
        <v>-5.44410007716601E-3</v>
      </c>
      <c r="AI403">
        <v>-8.7436886769871533E-4</v>
      </c>
      <c r="AJ403"/>
      <c r="AK403"/>
      <c r="AL403"/>
      <c r="AM403"/>
      <c r="AN403"/>
      <c r="AO403"/>
    </row>
    <row r="404" spans="1:41">
      <c r="A404" s="34">
        <v>42221</v>
      </c>
      <c r="B404" s="33">
        <v>79.819466000000006</v>
      </c>
      <c r="C404" s="130">
        <f t="shared" si="14"/>
        <v>7.214299550640949E-3</v>
      </c>
      <c r="E404" s="128">
        <v>42221</v>
      </c>
      <c r="F404" s="76">
        <v>2099.8400879999999</v>
      </c>
      <c r="G404" s="130">
        <f t="shared" si="15"/>
        <v>3.1146789732108618E-3</v>
      </c>
      <c r="J404"/>
      <c r="K404"/>
      <c r="L404"/>
      <c r="M404"/>
      <c r="N404"/>
      <c r="O404"/>
      <c r="P404"/>
      <c r="Q404"/>
      <c r="R404"/>
      <c r="V404">
        <v>317</v>
      </c>
      <c r="W404">
        <v>-2.5097877074778158E-3</v>
      </c>
      <c r="X404">
        <v>9.1186027100631107E-3</v>
      </c>
      <c r="Y404"/>
      <c r="Z404"/>
      <c r="AA404"/>
      <c r="AB404"/>
      <c r="AC404"/>
      <c r="AD404"/>
      <c r="AG404">
        <v>356</v>
      </c>
      <c r="AH404">
        <v>-3.4174515932684985E-4</v>
      </c>
      <c r="AI404">
        <v>2.4012060186658197E-3</v>
      </c>
      <c r="AJ404"/>
      <c r="AK404"/>
      <c r="AL404"/>
      <c r="AM404"/>
      <c r="AN404"/>
      <c r="AO404"/>
    </row>
    <row r="405" spans="1:41">
      <c r="A405" s="34">
        <v>42222</v>
      </c>
      <c r="B405" s="33">
        <v>78.668098000000001</v>
      </c>
      <c r="C405" s="130">
        <f t="shared" si="14"/>
        <v>-1.4424651750990228E-2</v>
      </c>
      <c r="E405" s="128">
        <v>42222</v>
      </c>
      <c r="F405" s="76">
        <v>2083.5600589999999</v>
      </c>
      <c r="G405" s="130">
        <f t="shared" si="15"/>
        <v>-7.7529851406475357E-3</v>
      </c>
      <c r="J405"/>
      <c r="K405"/>
      <c r="L405"/>
      <c r="M405"/>
      <c r="N405"/>
      <c r="O405"/>
      <c r="P405"/>
      <c r="Q405"/>
      <c r="R405"/>
      <c r="V405">
        <v>318</v>
      </c>
      <c r="W405">
        <v>5.6071892611908756E-3</v>
      </c>
      <c r="X405">
        <v>-7.6690932892004154E-3</v>
      </c>
      <c r="Y405"/>
      <c r="Z405"/>
      <c r="AA405"/>
      <c r="AB405"/>
      <c r="AC405"/>
      <c r="AD405"/>
      <c r="AG405">
        <v>357</v>
      </c>
      <c r="AH405">
        <v>-1.151953971215782E-4</v>
      </c>
      <c r="AI405">
        <v>-8.9340040829487917E-4</v>
      </c>
      <c r="AJ405"/>
      <c r="AK405"/>
      <c r="AL405"/>
      <c r="AM405"/>
      <c r="AN405"/>
      <c r="AO405"/>
    </row>
    <row r="406" spans="1:41">
      <c r="A406" s="34">
        <v>42223</v>
      </c>
      <c r="B406" s="33">
        <v>78.493408000000002</v>
      </c>
      <c r="C406" s="130">
        <f t="shared" si="14"/>
        <v>-2.2205951896790265E-3</v>
      </c>
      <c r="E406" s="128">
        <v>42223</v>
      </c>
      <c r="F406" s="76">
        <v>2077.570068</v>
      </c>
      <c r="G406" s="130">
        <f t="shared" si="15"/>
        <v>-2.8748828113334063E-3</v>
      </c>
      <c r="J406"/>
      <c r="K406"/>
      <c r="L406"/>
      <c r="M406"/>
      <c r="N406"/>
      <c r="O406"/>
      <c r="P406"/>
      <c r="Q406"/>
      <c r="R406"/>
      <c r="V406">
        <v>319</v>
      </c>
      <c r="W406">
        <v>5.6594502942365296E-4</v>
      </c>
      <c r="X406">
        <v>2.1165879931510714E-3</v>
      </c>
      <c r="Y406"/>
      <c r="Z406"/>
      <c r="AA406"/>
      <c r="AB406"/>
      <c r="AC406"/>
      <c r="AD406"/>
      <c r="AG406">
        <v>358</v>
      </c>
      <c r="AH406">
        <v>8.4984356948447106E-4</v>
      </c>
      <c r="AI406">
        <v>1.2690272080803596E-3</v>
      </c>
      <c r="AJ406"/>
      <c r="AK406"/>
      <c r="AL406"/>
      <c r="AM406"/>
      <c r="AN406"/>
      <c r="AO406"/>
    </row>
    <row r="407" spans="1:41">
      <c r="A407" s="34">
        <v>42226</v>
      </c>
      <c r="B407" s="33">
        <v>79.239799000000005</v>
      </c>
      <c r="C407" s="130">
        <f t="shared" si="14"/>
        <v>9.5089641158147015E-3</v>
      </c>
      <c r="E407" s="128">
        <v>42226</v>
      </c>
      <c r="F407" s="76">
        <v>2104.179932</v>
      </c>
      <c r="G407" s="130">
        <f t="shared" si="15"/>
        <v>1.2808166814617401E-2</v>
      </c>
      <c r="J407"/>
      <c r="K407"/>
      <c r="L407"/>
      <c r="M407"/>
      <c r="N407"/>
      <c r="O407"/>
      <c r="P407"/>
      <c r="Q407"/>
      <c r="R407"/>
      <c r="V407">
        <v>320</v>
      </c>
      <c r="W407">
        <v>6.8571614475496628E-3</v>
      </c>
      <c r="X407">
        <v>-2.3996800906962747E-3</v>
      </c>
      <c r="Y407"/>
      <c r="Z407"/>
      <c r="AA407"/>
      <c r="AB407"/>
      <c r="AC407"/>
      <c r="AD407"/>
      <c r="AG407">
        <v>359</v>
      </c>
      <c r="AH407">
        <v>-4.6532071576809398E-3</v>
      </c>
      <c r="AI407">
        <v>-3.9699601989461762E-3</v>
      </c>
      <c r="AJ407"/>
      <c r="AK407"/>
      <c r="AL407"/>
      <c r="AM407"/>
      <c r="AN407"/>
      <c r="AO407"/>
    </row>
    <row r="408" spans="1:41">
      <c r="A408" s="34">
        <v>42227</v>
      </c>
      <c r="B408" s="33">
        <v>78.620414999999994</v>
      </c>
      <c r="C408" s="130">
        <f t="shared" si="14"/>
        <v>-7.8165771218073228E-3</v>
      </c>
      <c r="E408" s="128">
        <v>42227</v>
      </c>
      <c r="F408" s="76">
        <v>2084.070068</v>
      </c>
      <c r="G408" s="130">
        <f t="shared" si="15"/>
        <v>-9.5571028381046339E-3</v>
      </c>
      <c r="J408"/>
      <c r="K408"/>
      <c r="L408"/>
      <c r="M408"/>
      <c r="N408"/>
      <c r="O408"/>
      <c r="P408"/>
      <c r="Q408"/>
      <c r="R408"/>
      <c r="V408">
        <v>321</v>
      </c>
      <c r="W408">
        <v>4.3154734312764549E-3</v>
      </c>
      <c r="X408">
        <v>8.8739162758730891E-4</v>
      </c>
      <c r="Y408"/>
      <c r="Z408"/>
      <c r="AA408"/>
      <c r="AB408"/>
      <c r="AC408"/>
      <c r="AD408"/>
      <c r="AG408">
        <v>360</v>
      </c>
      <c r="AH408">
        <v>-3.4365864261278662E-3</v>
      </c>
      <c r="AI408">
        <v>2.0004033808496686E-3</v>
      </c>
      <c r="AJ408"/>
      <c r="AK408"/>
      <c r="AL408"/>
      <c r="AM408"/>
      <c r="AN408"/>
      <c r="AO408"/>
    </row>
    <row r="409" spans="1:41">
      <c r="A409" s="34">
        <v>42228</v>
      </c>
      <c r="B409" s="33">
        <v>78.382225000000005</v>
      </c>
      <c r="C409" s="130">
        <f t="shared" si="14"/>
        <v>-3.0296202328617679E-3</v>
      </c>
      <c r="E409" s="128">
        <v>42228</v>
      </c>
      <c r="F409" s="76">
        <v>2086.0500489999999</v>
      </c>
      <c r="G409" s="130">
        <f t="shared" si="15"/>
        <v>9.5005490957415957E-4</v>
      </c>
      <c r="J409"/>
      <c r="K409"/>
      <c r="L409"/>
      <c r="M409"/>
      <c r="N409"/>
      <c r="O409"/>
      <c r="P409"/>
      <c r="Q409"/>
      <c r="R409"/>
      <c r="V409">
        <v>322</v>
      </c>
      <c r="W409">
        <v>-8.1748885057881249E-3</v>
      </c>
      <c r="X409">
        <v>3.5936078907227382E-3</v>
      </c>
      <c r="Y409"/>
      <c r="Z409"/>
      <c r="AA409"/>
      <c r="AB409"/>
      <c r="AC409"/>
      <c r="AD409"/>
      <c r="AG409">
        <v>361</v>
      </c>
      <c r="AH409">
        <v>-3.4028169565109082E-3</v>
      </c>
      <c r="AI409">
        <v>-3.071692915283827E-3</v>
      </c>
      <c r="AJ409"/>
      <c r="AK409"/>
      <c r="AL409"/>
      <c r="AM409"/>
      <c r="AN409"/>
      <c r="AO409"/>
    </row>
    <row r="410" spans="1:41">
      <c r="A410" s="34">
        <v>42229</v>
      </c>
      <c r="B410" s="33">
        <v>78.199577000000005</v>
      </c>
      <c r="C410" s="130">
        <f t="shared" si="14"/>
        <v>-2.3302221900437293E-3</v>
      </c>
      <c r="E410" s="128">
        <v>42229</v>
      </c>
      <c r="F410" s="76">
        <v>2083.389893</v>
      </c>
      <c r="G410" s="130">
        <f t="shared" si="15"/>
        <v>-1.275211973593408E-3</v>
      </c>
      <c r="J410"/>
      <c r="K410"/>
      <c r="L410"/>
      <c r="M410"/>
      <c r="N410"/>
      <c r="O410"/>
      <c r="P410"/>
      <c r="Q410"/>
      <c r="R410"/>
      <c r="V410">
        <v>323</v>
      </c>
      <c r="W410">
        <v>5.5703634504993352E-5</v>
      </c>
      <c r="X410">
        <v>1.5740551200643402E-3</v>
      </c>
      <c r="Y410"/>
      <c r="Z410"/>
      <c r="AA410"/>
      <c r="AB410"/>
      <c r="AC410"/>
      <c r="AD410"/>
      <c r="AG410">
        <v>362</v>
      </c>
      <c r="AH410">
        <v>1.6740827910293014E-3</v>
      </c>
      <c r="AI410">
        <v>-1.2557298092914589E-3</v>
      </c>
      <c r="AJ410"/>
      <c r="AK410"/>
      <c r="AL410"/>
      <c r="AM410"/>
      <c r="AN410"/>
      <c r="AO410"/>
    </row>
    <row r="411" spans="1:41">
      <c r="A411" s="34">
        <v>42230</v>
      </c>
      <c r="B411" s="33">
        <v>78.461617000000004</v>
      </c>
      <c r="C411" s="130">
        <f t="shared" si="14"/>
        <v>3.3509132664489849E-3</v>
      </c>
      <c r="E411" s="128">
        <v>42230</v>
      </c>
      <c r="F411" s="76">
        <v>2091.540039</v>
      </c>
      <c r="G411" s="130">
        <f t="shared" si="15"/>
        <v>3.9119638755010268E-3</v>
      </c>
      <c r="J411"/>
      <c r="K411"/>
      <c r="L411"/>
      <c r="M411"/>
      <c r="N411"/>
      <c r="O411"/>
      <c r="P411"/>
      <c r="Q411"/>
      <c r="R411"/>
      <c r="V411">
        <v>324</v>
      </c>
      <c r="W411">
        <v>6.7708259050503177E-4</v>
      </c>
      <c r="X411">
        <v>4.4711131434054365E-3</v>
      </c>
      <c r="Y411"/>
      <c r="Z411"/>
      <c r="AA411"/>
      <c r="AB411"/>
      <c r="AC411"/>
      <c r="AD411"/>
      <c r="AG411">
        <v>363</v>
      </c>
      <c r="AH411">
        <v>4.0988153739269654E-3</v>
      </c>
      <c r="AI411">
        <v>7.9436095378138151E-3</v>
      </c>
      <c r="AJ411"/>
      <c r="AK411"/>
      <c r="AL411"/>
      <c r="AM411"/>
      <c r="AN411"/>
      <c r="AO411"/>
    </row>
    <row r="412" spans="1:41">
      <c r="A412" s="34">
        <v>42233</v>
      </c>
      <c r="B412" s="33">
        <v>79.303321999999994</v>
      </c>
      <c r="C412" s="130">
        <f t="shared" si="14"/>
        <v>1.0727602006978653E-2</v>
      </c>
      <c r="E412" s="128">
        <v>42233</v>
      </c>
      <c r="F412" s="76">
        <v>2102.4399410000001</v>
      </c>
      <c r="G412" s="130">
        <f t="shared" si="15"/>
        <v>5.211424020938913E-3</v>
      </c>
      <c r="J412"/>
      <c r="K412"/>
      <c r="L412"/>
      <c r="M412"/>
      <c r="N412"/>
      <c r="O412"/>
      <c r="P412"/>
      <c r="Q412"/>
      <c r="R412"/>
      <c r="V412">
        <v>325</v>
      </c>
      <c r="W412">
        <v>-4.3460866510566052E-3</v>
      </c>
      <c r="X412">
        <v>3.5676428374405668E-3</v>
      </c>
      <c r="Y412"/>
      <c r="Z412"/>
      <c r="AA412"/>
      <c r="AB412"/>
      <c r="AC412"/>
      <c r="AD412"/>
      <c r="AG412">
        <v>364</v>
      </c>
      <c r="AH412">
        <v>2.2922190077306736E-3</v>
      </c>
      <c r="AI412">
        <v>-5.5359270847520916E-4</v>
      </c>
      <c r="AJ412"/>
      <c r="AK412"/>
      <c r="AL412"/>
      <c r="AM412"/>
      <c r="AN412"/>
      <c r="AO412"/>
    </row>
    <row r="413" spans="1:41">
      <c r="A413" s="34">
        <v>42234</v>
      </c>
      <c r="B413" s="33">
        <v>78.906311000000002</v>
      </c>
      <c r="C413" s="130">
        <f t="shared" si="14"/>
        <v>-5.0062341650705632E-3</v>
      </c>
      <c r="E413" s="128">
        <v>42234</v>
      </c>
      <c r="F413" s="76">
        <v>2096.919922</v>
      </c>
      <c r="G413" s="130">
        <f t="shared" si="15"/>
        <v>-2.6255299342222908E-3</v>
      </c>
      <c r="J413"/>
      <c r="K413"/>
      <c r="L413"/>
      <c r="M413"/>
      <c r="N413"/>
      <c r="O413"/>
      <c r="P413"/>
      <c r="Q413"/>
      <c r="R413"/>
      <c r="V413">
        <v>326</v>
      </c>
      <c r="W413">
        <v>-9.6949883222837189E-4</v>
      </c>
      <c r="X413">
        <v>-1.034174640556966E-2</v>
      </c>
      <c r="Y413"/>
      <c r="Z413"/>
      <c r="AA413"/>
      <c r="AB413"/>
      <c r="AC413"/>
      <c r="AD413"/>
      <c r="AG413">
        <v>365</v>
      </c>
      <c r="AH413">
        <v>-4.8666528873132896E-3</v>
      </c>
      <c r="AI413">
        <v>-2.1276469958510322E-3</v>
      </c>
      <c r="AJ413"/>
      <c r="AK413"/>
      <c r="AL413"/>
      <c r="AM413"/>
      <c r="AN413"/>
      <c r="AO413"/>
    </row>
    <row r="414" spans="1:41">
      <c r="A414" s="34">
        <v>42235</v>
      </c>
      <c r="B414" s="33">
        <v>78.858665000000002</v>
      </c>
      <c r="C414" s="130">
        <f t="shared" si="14"/>
        <v>-6.0383002824704725E-4</v>
      </c>
      <c r="E414" s="128">
        <v>42235</v>
      </c>
      <c r="F414" s="76">
        <v>2079.610107</v>
      </c>
      <c r="G414" s="130">
        <f t="shared" si="15"/>
        <v>-8.2548765064382225E-3</v>
      </c>
      <c r="J414"/>
      <c r="K414"/>
      <c r="L414"/>
      <c r="M414"/>
      <c r="N414"/>
      <c r="O414"/>
      <c r="P414"/>
      <c r="Q414"/>
      <c r="R414"/>
      <c r="V414">
        <v>327</v>
      </c>
      <c r="W414">
        <v>3.8169570425444009E-3</v>
      </c>
      <c r="X414">
        <v>5.4181742906363097E-3</v>
      </c>
      <c r="Y414"/>
      <c r="Z414"/>
      <c r="AA414"/>
      <c r="AB414"/>
      <c r="AC414"/>
      <c r="AD414"/>
      <c r="AG414">
        <v>366</v>
      </c>
      <c r="AH414">
        <v>-4.7394656468775853E-3</v>
      </c>
      <c r="AI414">
        <v>1.1689352536307755E-4</v>
      </c>
      <c r="AJ414"/>
      <c r="AK414"/>
      <c r="AL414"/>
      <c r="AM414"/>
      <c r="AN414"/>
      <c r="AO414"/>
    </row>
    <row r="415" spans="1:41">
      <c r="A415" s="34">
        <v>42236</v>
      </c>
      <c r="B415" s="33">
        <v>78.445740000000001</v>
      </c>
      <c r="C415" s="130">
        <f t="shared" si="14"/>
        <v>-5.236266680395887E-3</v>
      </c>
      <c r="E415" s="128">
        <v>42236</v>
      </c>
      <c r="F415" s="76">
        <v>2035.7299800000001</v>
      </c>
      <c r="G415" s="130">
        <f t="shared" si="15"/>
        <v>-2.1100170100298469E-2</v>
      </c>
      <c r="J415"/>
      <c r="K415"/>
      <c r="L415"/>
      <c r="M415"/>
      <c r="N415"/>
      <c r="O415"/>
      <c r="P415"/>
      <c r="Q415"/>
      <c r="R415"/>
      <c r="V415">
        <v>328</v>
      </c>
      <c r="W415">
        <v>7.35280138788771E-4</v>
      </c>
      <c r="X415">
        <v>-2.2158853307043301E-3</v>
      </c>
      <c r="Y415"/>
      <c r="Z415"/>
      <c r="AA415"/>
      <c r="AB415"/>
      <c r="AC415"/>
      <c r="AD415"/>
      <c r="AG415">
        <v>367</v>
      </c>
      <c r="AH415">
        <v>5.2920118896105806E-3</v>
      </c>
      <c r="AI415">
        <v>3.9784451569456567E-4</v>
      </c>
      <c r="AJ415"/>
      <c r="AK415"/>
      <c r="AL415"/>
      <c r="AM415"/>
      <c r="AN415"/>
      <c r="AO415"/>
    </row>
    <row r="416" spans="1:41">
      <c r="A416" s="34">
        <v>42237</v>
      </c>
      <c r="B416" s="33">
        <v>76.461394999999996</v>
      </c>
      <c r="C416" s="130">
        <f t="shared" si="14"/>
        <v>-2.5295764945298557E-2</v>
      </c>
      <c r="E416" s="128">
        <v>42237</v>
      </c>
      <c r="F416" s="76">
        <v>1970.8900149999999</v>
      </c>
      <c r="G416" s="130">
        <f t="shared" si="15"/>
        <v>-3.1850965323014069E-2</v>
      </c>
      <c r="J416"/>
      <c r="K416"/>
      <c r="L416"/>
      <c r="M416"/>
      <c r="N416"/>
      <c r="O416"/>
      <c r="P416"/>
      <c r="Q416"/>
      <c r="R416"/>
      <c r="V416">
        <v>329</v>
      </c>
      <c r="W416">
        <v>9.610344990723976E-4</v>
      </c>
      <c r="X416">
        <v>4.1264459168873918E-3</v>
      </c>
      <c r="Y416"/>
      <c r="Z416"/>
      <c r="AA416"/>
      <c r="AB416"/>
      <c r="AC416"/>
      <c r="AD416"/>
      <c r="AG416">
        <v>368</v>
      </c>
      <c r="AH416">
        <v>2.3609450941974729E-3</v>
      </c>
      <c r="AI416">
        <v>-3.8130395542654598E-4</v>
      </c>
      <c r="AJ416"/>
      <c r="AK416"/>
      <c r="AL416"/>
      <c r="AM416"/>
      <c r="AN416"/>
      <c r="AO416"/>
    </row>
    <row r="417" spans="1:41">
      <c r="A417" s="34">
        <v>42240</v>
      </c>
      <c r="B417" s="33">
        <v>74.269005000000007</v>
      </c>
      <c r="C417" s="130">
        <f t="shared" si="14"/>
        <v>-2.8673162450148719E-2</v>
      </c>
      <c r="E417" s="128">
        <v>42240</v>
      </c>
      <c r="F417" s="76">
        <v>1893.209961</v>
      </c>
      <c r="G417" s="130">
        <f t="shared" si="15"/>
        <v>-3.9413693006101071E-2</v>
      </c>
      <c r="J417"/>
      <c r="K417"/>
      <c r="L417"/>
      <c r="M417"/>
      <c r="N417"/>
      <c r="O417"/>
      <c r="P417"/>
      <c r="Q417"/>
      <c r="R417"/>
      <c r="V417">
        <v>330</v>
      </c>
      <c r="W417">
        <v>3.9494306248104847E-4</v>
      </c>
      <c r="X417">
        <v>1.9627729719555215E-3</v>
      </c>
      <c r="Y417"/>
      <c r="Z417"/>
      <c r="AA417"/>
      <c r="AB417"/>
      <c r="AC417"/>
      <c r="AD417"/>
      <c r="AG417">
        <v>369</v>
      </c>
      <c r="AH417">
        <v>9.5988316342117391E-3</v>
      </c>
      <c r="AI417">
        <v>3.0387902843983551E-4</v>
      </c>
      <c r="AJ417"/>
      <c r="AK417"/>
      <c r="AL417"/>
      <c r="AM417"/>
      <c r="AN417"/>
      <c r="AO417"/>
    </row>
    <row r="418" spans="1:41">
      <c r="A418" s="34">
        <v>42241</v>
      </c>
      <c r="B418" s="33">
        <v>72.596703000000005</v>
      </c>
      <c r="C418" s="130">
        <f t="shared" si="14"/>
        <v>-2.2516822461806266E-2</v>
      </c>
      <c r="E418" s="128">
        <v>42241</v>
      </c>
      <c r="F418" s="76">
        <v>1867.6099850000001</v>
      </c>
      <c r="G418" s="130">
        <f t="shared" si="15"/>
        <v>-1.3521995197235268E-2</v>
      </c>
      <c r="J418"/>
      <c r="K418"/>
      <c r="L418"/>
      <c r="M418"/>
      <c r="N418"/>
      <c r="O418"/>
      <c r="P418"/>
      <c r="Q418"/>
      <c r="R418"/>
      <c r="V418">
        <v>331</v>
      </c>
      <c r="W418">
        <v>3.7292667705862616E-3</v>
      </c>
      <c r="X418">
        <v>-1.4764665579949801E-3</v>
      </c>
      <c r="Y418"/>
      <c r="Z418"/>
      <c r="AA418"/>
      <c r="AB418"/>
      <c r="AC418"/>
      <c r="AD418"/>
      <c r="AG418">
        <v>370</v>
      </c>
      <c r="AH418">
        <v>-2.6034564268532191E-3</v>
      </c>
      <c r="AI418">
        <v>-2.7000453235545693E-3</v>
      </c>
      <c r="AJ418"/>
      <c r="AK418"/>
      <c r="AL418"/>
      <c r="AM418"/>
      <c r="AN418"/>
      <c r="AO418"/>
    </row>
    <row r="419" spans="1:41">
      <c r="A419" s="34">
        <v>42242</v>
      </c>
      <c r="B419" s="33">
        <v>76.101326</v>
      </c>
      <c r="C419" s="130">
        <f t="shared" si="14"/>
        <v>4.8275236411218218E-2</v>
      </c>
      <c r="E419" s="128">
        <v>42242</v>
      </c>
      <c r="F419" s="76">
        <v>1940.51001</v>
      </c>
      <c r="G419" s="130">
        <f t="shared" si="15"/>
        <v>3.9033859095586231E-2</v>
      </c>
      <c r="J419"/>
      <c r="K419"/>
      <c r="L419"/>
      <c r="M419"/>
      <c r="N419"/>
      <c r="O419"/>
      <c r="P419"/>
      <c r="Q419"/>
      <c r="R419"/>
      <c r="V419">
        <v>332</v>
      </c>
      <c r="W419">
        <v>-2.5833527213070914E-3</v>
      </c>
      <c r="X419">
        <v>-1.5579612785406546E-3</v>
      </c>
      <c r="Y419"/>
      <c r="Z419"/>
      <c r="AA419"/>
      <c r="AB419"/>
      <c r="AC419"/>
      <c r="AD419"/>
      <c r="AG419">
        <v>371</v>
      </c>
      <c r="AH419">
        <v>1.5329427795451401E-3</v>
      </c>
      <c r="AI419">
        <v>4.5619240496571414E-3</v>
      </c>
      <c r="AJ419"/>
      <c r="AK419"/>
      <c r="AL419"/>
      <c r="AM419"/>
      <c r="AN419"/>
      <c r="AO419"/>
    </row>
    <row r="420" spans="1:41">
      <c r="A420" s="34">
        <v>42243</v>
      </c>
      <c r="B420" s="33">
        <v>76.989486999999997</v>
      </c>
      <c r="C420" s="130">
        <f t="shared" si="14"/>
        <v>1.1670769048097751E-2</v>
      </c>
      <c r="E420" s="128">
        <v>42243</v>
      </c>
      <c r="F420" s="76">
        <v>1987.660034</v>
      </c>
      <c r="G420" s="130">
        <f t="shared" si="15"/>
        <v>2.4297748404812421E-2</v>
      </c>
      <c r="J420"/>
      <c r="K420"/>
      <c r="L420"/>
      <c r="M420"/>
      <c r="N420"/>
      <c r="O420"/>
      <c r="P420"/>
      <c r="Q420"/>
      <c r="R420"/>
      <c r="V420">
        <v>333</v>
      </c>
      <c r="W420">
        <v>1.1285578474403419E-3</v>
      </c>
      <c r="X420">
        <v>1.6406738996150227E-3</v>
      </c>
      <c r="Y420"/>
      <c r="Z420"/>
      <c r="AA420"/>
      <c r="AB420"/>
      <c r="AC420"/>
      <c r="AD420"/>
      <c r="AG420">
        <v>372</v>
      </c>
      <c r="AH420">
        <v>-1.5333209866210517E-3</v>
      </c>
      <c r="AI420">
        <v>2.169189247536838E-3</v>
      </c>
      <c r="AJ420"/>
      <c r="AK420"/>
      <c r="AL420"/>
      <c r="AM420"/>
      <c r="AN420"/>
      <c r="AO420"/>
    </row>
    <row r="421" spans="1:41">
      <c r="A421" s="34">
        <v>42244</v>
      </c>
      <c r="B421" s="33">
        <v>76.149338</v>
      </c>
      <c r="C421" s="130">
        <f t="shared" si="14"/>
        <v>-1.0912515886746936E-2</v>
      </c>
      <c r="E421" s="128">
        <v>42244</v>
      </c>
      <c r="F421" s="76">
        <v>1988.869995</v>
      </c>
      <c r="G421" s="130">
        <f t="shared" si="15"/>
        <v>6.0873639319752057E-4</v>
      </c>
      <c r="J421"/>
      <c r="K421"/>
      <c r="L421"/>
      <c r="M421"/>
      <c r="N421"/>
      <c r="O421"/>
      <c r="P421"/>
      <c r="Q421"/>
      <c r="R421"/>
      <c r="V421">
        <v>334</v>
      </c>
      <c r="W421">
        <v>-1.747492285176512E-3</v>
      </c>
      <c r="X421">
        <v>-1.9928432434871291E-3</v>
      </c>
      <c r="Y421"/>
      <c r="Z421"/>
      <c r="AA421"/>
      <c r="AB421"/>
      <c r="AC421"/>
      <c r="AD421"/>
      <c r="AG421">
        <v>373</v>
      </c>
      <c r="AH421">
        <v>-2.3353374687210319E-3</v>
      </c>
      <c r="AI421">
        <v>-5.0179594714501608E-3</v>
      </c>
      <c r="AJ421"/>
      <c r="AK421"/>
      <c r="AL421"/>
      <c r="AM421"/>
      <c r="AN421"/>
      <c r="AO421"/>
    </row>
    <row r="422" spans="1:41">
      <c r="A422" s="34">
        <v>42247</v>
      </c>
      <c r="B422" s="33">
        <v>75.197181999999998</v>
      </c>
      <c r="C422" s="130">
        <f t="shared" si="14"/>
        <v>-1.2503798785486516E-2</v>
      </c>
      <c r="E422" s="128">
        <v>42247</v>
      </c>
      <c r="F422" s="76">
        <v>1972.1800539999999</v>
      </c>
      <c r="G422" s="130">
        <f t="shared" si="15"/>
        <v>-8.3916701654499493E-3</v>
      </c>
      <c r="J422"/>
      <c r="K422"/>
      <c r="L422"/>
      <c r="M422"/>
      <c r="N422"/>
      <c r="O422"/>
      <c r="P422"/>
      <c r="Q422"/>
      <c r="R422"/>
      <c r="V422">
        <v>335</v>
      </c>
      <c r="W422">
        <v>-6.5049793940398044E-3</v>
      </c>
      <c r="X422">
        <v>-3.6239272710607345E-3</v>
      </c>
      <c r="Y422"/>
      <c r="Z422"/>
      <c r="AA422"/>
      <c r="AB422"/>
      <c r="AC422"/>
      <c r="AD422"/>
      <c r="AG422">
        <v>374</v>
      </c>
      <c r="AH422">
        <v>-9.7507408022613903E-4</v>
      </c>
      <c r="AI422">
        <v>-1.9984999686888994E-3</v>
      </c>
      <c r="AJ422"/>
      <c r="AK422"/>
      <c r="AL422"/>
      <c r="AM422"/>
      <c r="AN422"/>
      <c r="AO422"/>
    </row>
    <row r="423" spans="1:41">
      <c r="A423" s="34">
        <v>42248</v>
      </c>
      <c r="B423" s="33">
        <v>73.684898000000004</v>
      </c>
      <c r="C423" s="130">
        <f t="shared" si="14"/>
        <v>-2.0110913198848248E-2</v>
      </c>
      <c r="E423" s="128">
        <v>42248</v>
      </c>
      <c r="F423" s="76">
        <v>1913.849976</v>
      </c>
      <c r="G423" s="130">
        <f t="shared" si="15"/>
        <v>-2.9576446573270111E-2</v>
      </c>
      <c r="J423"/>
      <c r="K423"/>
      <c r="L423"/>
      <c r="M423"/>
      <c r="N423"/>
      <c r="O423"/>
      <c r="P423"/>
      <c r="Q423"/>
      <c r="R423"/>
      <c r="V423">
        <v>336</v>
      </c>
      <c r="W423">
        <v>5.5480202152025666E-3</v>
      </c>
      <c r="X423">
        <v>5.3749813003835488E-3</v>
      </c>
      <c r="Y423"/>
      <c r="Z423"/>
      <c r="AA423"/>
      <c r="AB423"/>
      <c r="AC423"/>
      <c r="AD423"/>
      <c r="AG423">
        <v>375</v>
      </c>
      <c r="AH423">
        <v>3.2036584407876341E-3</v>
      </c>
      <c r="AI423">
        <v>-3.5937383895036459E-3</v>
      </c>
      <c r="AJ423"/>
      <c r="AK423"/>
      <c r="AL423"/>
      <c r="AM423"/>
      <c r="AN423"/>
      <c r="AO423"/>
    </row>
    <row r="424" spans="1:41">
      <c r="A424" s="34">
        <v>42249</v>
      </c>
      <c r="B424" s="33">
        <v>74.693084999999996</v>
      </c>
      <c r="C424" s="130">
        <f t="shared" si="14"/>
        <v>1.3682410200255585E-2</v>
      </c>
      <c r="E424" s="128">
        <v>42249</v>
      </c>
      <c r="F424" s="76">
        <v>1948.8599850000001</v>
      </c>
      <c r="G424" s="130">
        <f t="shared" si="15"/>
        <v>1.8292974600429224E-2</v>
      </c>
      <c r="J424"/>
      <c r="K424"/>
      <c r="L424"/>
      <c r="M424"/>
      <c r="N424"/>
      <c r="O424"/>
      <c r="P424"/>
      <c r="Q424"/>
      <c r="R424"/>
      <c r="V424">
        <v>337</v>
      </c>
      <c r="W424">
        <v>1.4727458109092188E-3</v>
      </c>
      <c r="X424">
        <v>1.4680027983005484E-3</v>
      </c>
      <c r="Y424"/>
      <c r="Z424"/>
      <c r="AA424"/>
      <c r="AB424"/>
      <c r="AC424"/>
      <c r="AD424"/>
      <c r="AG424">
        <v>376</v>
      </c>
      <c r="AH424">
        <v>-1.0942922813328355E-2</v>
      </c>
      <c r="AI424">
        <v>-9.9232707962828934E-3</v>
      </c>
      <c r="AJ424"/>
      <c r="AK424"/>
      <c r="AL424"/>
      <c r="AM424"/>
      <c r="AN424"/>
      <c r="AO424"/>
    </row>
    <row r="425" spans="1:41">
      <c r="A425" s="34">
        <v>42250</v>
      </c>
      <c r="B425" s="33">
        <v>74.124968999999993</v>
      </c>
      <c r="C425" s="130">
        <f t="shared" si="14"/>
        <v>-7.6060052948677031E-3</v>
      </c>
      <c r="E425" s="128">
        <v>42250</v>
      </c>
      <c r="F425" s="76">
        <v>1951.130005</v>
      </c>
      <c r="G425" s="130">
        <f t="shared" si="15"/>
        <v>1.1647937858398438E-3</v>
      </c>
      <c r="J425"/>
      <c r="K425"/>
      <c r="L425"/>
      <c r="M425"/>
      <c r="N425"/>
      <c r="O425"/>
      <c r="P425"/>
      <c r="Q425"/>
      <c r="R425"/>
      <c r="V425">
        <v>338</v>
      </c>
      <c r="W425">
        <v>-4.583731715414016E-3</v>
      </c>
      <c r="X425">
        <v>-7.2536518231100947E-3</v>
      </c>
      <c r="Y425"/>
      <c r="Z425"/>
      <c r="AA425"/>
      <c r="AB425"/>
      <c r="AC425"/>
      <c r="AD425"/>
      <c r="AG425">
        <v>377</v>
      </c>
      <c r="AH425">
        <v>-1.0534910046336708E-3</v>
      </c>
      <c r="AI425">
        <v>3.7119804801776508E-3</v>
      </c>
      <c r="AJ425"/>
      <c r="AK425"/>
      <c r="AL425"/>
      <c r="AM425"/>
      <c r="AN425"/>
      <c r="AO425"/>
    </row>
    <row r="426" spans="1:41">
      <c r="A426" s="34">
        <v>42251</v>
      </c>
      <c r="B426" s="33">
        <v>73.060790999999995</v>
      </c>
      <c r="C426" s="130">
        <f t="shared" si="14"/>
        <v>-1.4356538887726191E-2</v>
      </c>
      <c r="E426" s="128">
        <v>42251</v>
      </c>
      <c r="F426" s="76">
        <v>1921.219971</v>
      </c>
      <c r="G426" s="130">
        <f t="shared" si="15"/>
        <v>-1.5329595630917478E-2</v>
      </c>
      <c r="J426"/>
      <c r="K426"/>
      <c r="L426"/>
      <c r="M426"/>
      <c r="N426"/>
      <c r="O426"/>
      <c r="P426"/>
      <c r="Q426"/>
      <c r="R426"/>
      <c r="V426">
        <v>339</v>
      </c>
      <c r="W426">
        <v>-1.6579853289410665E-3</v>
      </c>
      <c r="X426">
        <v>-2.7977396783685662E-3</v>
      </c>
      <c r="Y426"/>
      <c r="Z426"/>
      <c r="AA426"/>
      <c r="AB426"/>
      <c r="AC426"/>
      <c r="AD426"/>
      <c r="AG426">
        <v>378</v>
      </c>
      <c r="AH426">
        <v>6.109033252260236E-3</v>
      </c>
      <c r="AI426">
        <v>8.270071226319179E-4</v>
      </c>
      <c r="AJ426"/>
      <c r="AK426"/>
      <c r="AL426"/>
      <c r="AM426"/>
      <c r="AN426"/>
      <c r="AO426"/>
    </row>
    <row r="427" spans="1:41">
      <c r="A427" s="34">
        <v>42255</v>
      </c>
      <c r="B427" s="33">
        <v>75.165176000000002</v>
      </c>
      <c r="C427" s="130">
        <f t="shared" si="14"/>
        <v>2.8803205812540516E-2</v>
      </c>
      <c r="E427" s="128">
        <v>42255</v>
      </c>
      <c r="F427" s="76">
        <v>1969.410034</v>
      </c>
      <c r="G427" s="130">
        <f t="shared" si="15"/>
        <v>2.5083053334552293E-2</v>
      </c>
      <c r="J427"/>
      <c r="K427"/>
      <c r="L427"/>
      <c r="M427"/>
      <c r="N427"/>
      <c r="O427"/>
      <c r="P427"/>
      <c r="Q427"/>
      <c r="R427"/>
      <c r="V427">
        <v>340</v>
      </c>
      <c r="W427">
        <v>3.0306036386489386E-3</v>
      </c>
      <c r="X427">
        <v>7.432099660591939E-4</v>
      </c>
      <c r="Y427"/>
      <c r="Z427"/>
      <c r="AA427"/>
      <c r="AB427"/>
      <c r="AC427"/>
      <c r="AD427"/>
      <c r="AG427">
        <v>379</v>
      </c>
      <c r="AH427">
        <v>5.2112525483796496E-5</v>
      </c>
      <c r="AI427">
        <v>-3.6013546934003101E-4</v>
      </c>
      <c r="AJ427"/>
      <c r="AK427"/>
      <c r="AL427"/>
      <c r="AM427"/>
      <c r="AN427"/>
      <c r="AO427"/>
    </row>
    <row r="428" spans="1:41">
      <c r="A428" s="34">
        <v>42256</v>
      </c>
      <c r="B428" s="33">
        <v>73.788939999999997</v>
      </c>
      <c r="C428" s="130">
        <f t="shared" si="14"/>
        <v>-1.8309489490186331E-2</v>
      </c>
      <c r="E428" s="128">
        <v>42256</v>
      </c>
      <c r="F428" s="76">
        <v>1942.040039</v>
      </c>
      <c r="G428" s="130">
        <f t="shared" si="15"/>
        <v>-1.3897560450837034E-2</v>
      </c>
      <c r="J428"/>
      <c r="K428"/>
      <c r="L428"/>
      <c r="M428"/>
      <c r="N428"/>
      <c r="O428"/>
      <c r="P428"/>
      <c r="Q428"/>
      <c r="R428"/>
      <c r="V428">
        <v>341</v>
      </c>
      <c r="W428">
        <v>1.0536673007307762E-2</v>
      </c>
      <c r="X428">
        <v>2.9212283336883527E-3</v>
      </c>
      <c r="Y428"/>
      <c r="Z428"/>
      <c r="AA428"/>
      <c r="AB428"/>
      <c r="AC428"/>
      <c r="AD428"/>
      <c r="AG428">
        <v>380</v>
      </c>
      <c r="AH428">
        <v>-1.1589322775110151E-3</v>
      </c>
      <c r="AI428">
        <v>-2.7028243303189457E-3</v>
      </c>
      <c r="AJ428"/>
      <c r="AK428"/>
      <c r="AL428"/>
      <c r="AM428"/>
      <c r="AN428"/>
      <c r="AO428"/>
    </row>
    <row r="429" spans="1:41">
      <c r="A429" s="34">
        <v>42257</v>
      </c>
      <c r="B429" s="33">
        <v>74.189003</v>
      </c>
      <c r="C429" s="130">
        <f t="shared" si="14"/>
        <v>5.4217203824855455E-3</v>
      </c>
      <c r="E429" s="128">
        <v>42257</v>
      </c>
      <c r="F429" s="76">
        <v>1952.290039</v>
      </c>
      <c r="G429" s="130">
        <f t="shared" si="15"/>
        <v>5.2779550339641578E-3</v>
      </c>
      <c r="J429"/>
      <c r="K429"/>
      <c r="L429"/>
      <c r="M429"/>
      <c r="N429"/>
      <c r="O429"/>
      <c r="P429"/>
      <c r="Q429"/>
      <c r="R429"/>
      <c r="V429">
        <v>342</v>
      </c>
      <c r="W429">
        <v>-2.2365956275397485E-3</v>
      </c>
      <c r="X429">
        <v>-2.8529651215850466E-3</v>
      </c>
      <c r="Y429"/>
      <c r="Z429"/>
      <c r="AA429"/>
      <c r="AB429"/>
      <c r="AC429"/>
      <c r="AD429"/>
      <c r="AG429">
        <v>381</v>
      </c>
      <c r="AH429">
        <v>4.3878985127746737E-3</v>
      </c>
      <c r="AI429">
        <v>1.6930765346886414E-3</v>
      </c>
      <c r="AJ429"/>
      <c r="AK429"/>
      <c r="AL429"/>
      <c r="AM429"/>
      <c r="AN429"/>
      <c r="AO429"/>
    </row>
    <row r="430" spans="1:41">
      <c r="A430" s="34">
        <v>42258</v>
      </c>
      <c r="B430" s="33">
        <v>74.357024999999993</v>
      </c>
      <c r="C430" s="130">
        <f t="shared" si="14"/>
        <v>2.2647830973007341E-3</v>
      </c>
      <c r="E430" s="128">
        <v>42258</v>
      </c>
      <c r="F430" s="76">
        <v>1961.0500489999999</v>
      </c>
      <c r="G430" s="130">
        <f t="shared" si="15"/>
        <v>4.4870433311676424E-3</v>
      </c>
      <c r="J430"/>
      <c r="K430"/>
      <c r="L430"/>
      <c r="M430"/>
      <c r="N430"/>
      <c r="O430"/>
      <c r="P430"/>
      <c r="Q430"/>
      <c r="R430"/>
      <c r="V430">
        <v>343</v>
      </c>
      <c r="W430">
        <v>-2.9219476602700104E-3</v>
      </c>
      <c r="X430">
        <v>-2.7690054448479932E-5</v>
      </c>
      <c r="Y430"/>
      <c r="Z430"/>
      <c r="AA430"/>
      <c r="AB430"/>
      <c r="AC430"/>
      <c r="AD430"/>
      <c r="AG430">
        <v>382</v>
      </c>
      <c r="AH430">
        <v>-6.3752789126725372E-3</v>
      </c>
      <c r="AI430">
        <v>-1.027747005412678E-2</v>
      </c>
      <c r="AJ430"/>
      <c r="AK430"/>
      <c r="AL430"/>
      <c r="AM430"/>
      <c r="AN430"/>
      <c r="AO430"/>
    </row>
    <row r="431" spans="1:41">
      <c r="A431" s="34">
        <v>42261</v>
      </c>
      <c r="B431" s="33">
        <v>74.669098000000005</v>
      </c>
      <c r="C431" s="130">
        <f t="shared" si="14"/>
        <v>4.1969538184188013E-3</v>
      </c>
      <c r="E431" s="128">
        <v>42261</v>
      </c>
      <c r="F431" s="76">
        <v>1953.030029</v>
      </c>
      <c r="G431" s="130">
        <f t="shared" si="15"/>
        <v>-4.0896559494183167E-3</v>
      </c>
      <c r="J431"/>
      <c r="K431"/>
      <c r="L431"/>
      <c r="M431"/>
      <c r="N431"/>
      <c r="O431"/>
      <c r="P431"/>
      <c r="Q431"/>
      <c r="R431"/>
      <c r="V431">
        <v>344</v>
      </c>
      <c r="W431">
        <v>6.7736475392731594E-4</v>
      </c>
      <c r="X431">
        <v>-9.8231967042572595E-4</v>
      </c>
      <c r="Y431"/>
      <c r="Z431"/>
      <c r="AA431"/>
      <c r="AB431"/>
      <c r="AC431"/>
      <c r="AD431"/>
      <c r="AG431">
        <v>383</v>
      </c>
      <c r="AH431">
        <v>3.8839170884585935E-3</v>
      </c>
      <c r="AI431">
        <v>-1.6217144589116975E-3</v>
      </c>
      <c r="AJ431"/>
      <c r="AK431"/>
      <c r="AL431"/>
      <c r="AM431"/>
      <c r="AN431"/>
      <c r="AO431"/>
    </row>
    <row r="432" spans="1:41">
      <c r="A432" s="34">
        <v>42262</v>
      </c>
      <c r="B432" s="33">
        <v>75.533233999999993</v>
      </c>
      <c r="C432" s="130">
        <f t="shared" si="14"/>
        <v>1.1572873158317619E-2</v>
      </c>
      <c r="E432" s="128">
        <v>42262</v>
      </c>
      <c r="F432" s="76">
        <v>1978.089966</v>
      </c>
      <c r="G432" s="130">
        <f t="shared" si="15"/>
        <v>1.2831311668480234E-2</v>
      </c>
      <c r="J432"/>
      <c r="K432"/>
      <c r="L432"/>
      <c r="M432"/>
      <c r="N432"/>
      <c r="O432"/>
      <c r="P432"/>
      <c r="Q432"/>
      <c r="R432"/>
      <c r="V432">
        <v>345</v>
      </c>
      <c r="W432">
        <v>7.4528354832233057E-3</v>
      </c>
      <c r="X432">
        <v>3.3264515319427002E-3</v>
      </c>
      <c r="Y432"/>
      <c r="Z432"/>
      <c r="AA432"/>
      <c r="AB432"/>
      <c r="AC432"/>
      <c r="AD432"/>
      <c r="AG432">
        <v>384</v>
      </c>
      <c r="AH432">
        <v>6.7453569740574884E-3</v>
      </c>
      <c r="AI432">
        <v>5.5931278342013432E-3</v>
      </c>
      <c r="AJ432"/>
      <c r="AK432"/>
      <c r="AL432"/>
      <c r="AM432"/>
      <c r="AN432"/>
      <c r="AO432"/>
    </row>
    <row r="433" spans="1:41">
      <c r="A433" s="34">
        <v>42263</v>
      </c>
      <c r="B433" s="33">
        <v>75.701256000000001</v>
      </c>
      <c r="C433" s="130">
        <f t="shared" si="14"/>
        <v>2.224477770937329E-3</v>
      </c>
      <c r="E433" s="128">
        <v>42263</v>
      </c>
      <c r="F433" s="76">
        <v>1995.3100589999999</v>
      </c>
      <c r="G433" s="130">
        <f t="shared" si="15"/>
        <v>8.7054144634389728E-3</v>
      </c>
      <c r="J433"/>
      <c r="K433"/>
      <c r="L433"/>
      <c r="M433"/>
      <c r="N433"/>
      <c r="O433"/>
      <c r="P433"/>
      <c r="Q433"/>
      <c r="R433"/>
      <c r="V433">
        <v>346</v>
      </c>
      <c r="W433">
        <v>2.8458899777598582E-3</v>
      </c>
      <c r="X433">
        <v>-2.0774764542599504E-3</v>
      </c>
      <c r="Y433"/>
      <c r="Z433"/>
      <c r="AA433"/>
      <c r="AB433"/>
      <c r="AC433"/>
      <c r="AD433"/>
      <c r="AG433">
        <v>385</v>
      </c>
      <c r="AH433">
        <v>4.4461139472157466E-3</v>
      </c>
      <c r="AI433">
        <v>6.6199355492121813E-3</v>
      </c>
      <c r="AJ433"/>
      <c r="AK433"/>
      <c r="AL433"/>
      <c r="AM433"/>
      <c r="AN433"/>
      <c r="AO433"/>
    </row>
    <row r="434" spans="1:41">
      <c r="A434" s="34">
        <v>42264</v>
      </c>
      <c r="B434" s="33">
        <v>75.885268999999994</v>
      </c>
      <c r="C434" s="130">
        <f t="shared" si="14"/>
        <v>2.4307786914393218E-3</v>
      </c>
      <c r="E434" s="128">
        <v>42264</v>
      </c>
      <c r="F434" s="76">
        <v>1990.1999510000001</v>
      </c>
      <c r="G434" s="130">
        <f t="shared" si="15"/>
        <v>-2.5610596092323188E-3</v>
      </c>
      <c r="J434"/>
      <c r="K434"/>
      <c r="L434"/>
      <c r="M434"/>
      <c r="N434"/>
      <c r="O434"/>
      <c r="P434"/>
      <c r="Q434"/>
      <c r="R434"/>
      <c r="V434">
        <v>347</v>
      </c>
      <c r="W434">
        <v>6.4411628154601294E-3</v>
      </c>
      <c r="X434">
        <v>-3.3932146256484478E-3</v>
      </c>
      <c r="Y434"/>
      <c r="Z434"/>
      <c r="AA434"/>
      <c r="AB434"/>
      <c r="AC434"/>
      <c r="AD434"/>
      <c r="AG434">
        <v>386</v>
      </c>
      <c r="AH434">
        <v>-2.5491498839284306E-3</v>
      </c>
      <c r="AI434">
        <v>7.0023088492506772E-3</v>
      </c>
      <c r="AJ434"/>
      <c r="AK434"/>
      <c r="AL434"/>
      <c r="AM434"/>
      <c r="AN434"/>
      <c r="AO434"/>
    </row>
    <row r="435" spans="1:41">
      <c r="A435" s="34">
        <v>42265</v>
      </c>
      <c r="B435" s="33">
        <v>74.725082</v>
      </c>
      <c r="C435" s="130">
        <f t="shared" si="14"/>
        <v>-1.5288698521975241E-2</v>
      </c>
      <c r="E435" s="128">
        <v>42265</v>
      </c>
      <c r="F435" s="76">
        <v>1958.030029</v>
      </c>
      <c r="G435" s="130">
        <f t="shared" si="15"/>
        <v>-1.6164165808483653E-2</v>
      </c>
      <c r="J435"/>
      <c r="K435"/>
      <c r="L435"/>
      <c r="M435"/>
      <c r="N435"/>
      <c r="O435"/>
      <c r="P435"/>
      <c r="Q435"/>
      <c r="R435"/>
      <c r="V435">
        <v>348</v>
      </c>
      <c r="W435">
        <v>3.189525514399784E-3</v>
      </c>
      <c r="X435">
        <v>-3.8329000360630607E-3</v>
      </c>
      <c r="Y435"/>
      <c r="Z435"/>
      <c r="AA435"/>
      <c r="AB435"/>
      <c r="AC435"/>
      <c r="AD435"/>
      <c r="AG435">
        <v>387</v>
      </c>
      <c r="AH435">
        <v>3.8670181083944551E-3</v>
      </c>
      <c r="AI435">
        <v>-4.6020042560102189E-3</v>
      </c>
      <c r="AJ435"/>
      <c r="AK435"/>
      <c r="AL435"/>
      <c r="AM435"/>
      <c r="AN435"/>
      <c r="AO435"/>
    </row>
    <row r="436" spans="1:41">
      <c r="A436" s="34">
        <v>42268</v>
      </c>
      <c r="B436" s="33">
        <v>74.517052000000007</v>
      </c>
      <c r="C436" s="130">
        <f t="shared" si="14"/>
        <v>-2.7839380624566424E-3</v>
      </c>
      <c r="E436" s="128">
        <v>42268</v>
      </c>
      <c r="F436" s="76">
        <v>1966.969971</v>
      </c>
      <c r="G436" s="130">
        <f t="shared" si="15"/>
        <v>4.5657839091291959E-3</v>
      </c>
      <c r="J436"/>
      <c r="K436"/>
      <c r="L436"/>
      <c r="M436"/>
      <c r="N436"/>
      <c r="O436"/>
      <c r="P436"/>
      <c r="Q436"/>
      <c r="R436"/>
      <c r="V436">
        <v>349</v>
      </c>
      <c r="W436">
        <v>-1.7407262279633732E-3</v>
      </c>
      <c r="X436">
        <v>8.1021019641018598E-4</v>
      </c>
      <c r="Y436"/>
      <c r="Z436"/>
      <c r="AA436"/>
      <c r="AB436"/>
      <c r="AC436"/>
      <c r="AD436"/>
      <c r="AG436">
        <v>388</v>
      </c>
      <c r="AH436">
        <v>4.1262282275387916E-3</v>
      </c>
      <c r="AI436">
        <v>3.8884523197889867E-3</v>
      </c>
      <c r="AJ436"/>
      <c r="AK436"/>
      <c r="AL436"/>
      <c r="AM436"/>
      <c r="AN436"/>
      <c r="AO436"/>
    </row>
    <row r="437" spans="1:41">
      <c r="A437" s="34">
        <v>42269</v>
      </c>
      <c r="B437" s="33">
        <v>74.605080000000001</v>
      </c>
      <c r="C437" s="130">
        <f t="shared" si="14"/>
        <v>1.1813135066050951E-3</v>
      </c>
      <c r="E437" s="128">
        <v>42269</v>
      </c>
      <c r="F437" s="76">
        <v>1942.73999</v>
      </c>
      <c r="G437" s="130">
        <f t="shared" si="15"/>
        <v>-1.2318429542511786E-2</v>
      </c>
      <c r="J437"/>
      <c r="K437"/>
      <c r="L437"/>
      <c r="M437"/>
      <c r="N437"/>
      <c r="O437"/>
      <c r="P437"/>
      <c r="Q437"/>
      <c r="R437"/>
      <c r="V437">
        <v>350</v>
      </c>
      <c r="W437">
        <v>-2.148586083179564E-3</v>
      </c>
      <c r="X437">
        <v>4.4864602374653489E-3</v>
      </c>
      <c r="Y437"/>
      <c r="Z437"/>
      <c r="AA437"/>
      <c r="AB437"/>
      <c r="AC437"/>
      <c r="AD437"/>
      <c r="AG437">
        <v>389</v>
      </c>
      <c r="AH437">
        <v>-5.5585070534755745E-3</v>
      </c>
      <c r="AI437">
        <v>6.6646902755680875E-3</v>
      </c>
      <c r="AJ437"/>
      <c r="AK437"/>
      <c r="AL437"/>
      <c r="AM437"/>
      <c r="AN437"/>
      <c r="AO437"/>
    </row>
    <row r="438" spans="1:41">
      <c r="A438" s="34">
        <v>42270</v>
      </c>
      <c r="B438" s="33">
        <v>74.405045000000001</v>
      </c>
      <c r="C438" s="130">
        <f t="shared" si="14"/>
        <v>-2.6812517324557488E-3</v>
      </c>
      <c r="E438" s="128">
        <v>42270</v>
      </c>
      <c r="F438" s="76">
        <v>1938.76001</v>
      </c>
      <c r="G438" s="130">
        <f t="shared" si="15"/>
        <v>-2.0486426492924916E-3</v>
      </c>
      <c r="J438"/>
      <c r="K438"/>
      <c r="L438"/>
      <c r="M438"/>
      <c r="N438"/>
      <c r="O438"/>
      <c r="P438"/>
      <c r="Q438"/>
      <c r="R438"/>
      <c r="V438">
        <v>351</v>
      </c>
      <c r="W438">
        <v>-5.7062642529020968E-3</v>
      </c>
      <c r="X438">
        <v>3.4723783084788995E-3</v>
      </c>
      <c r="Y438"/>
      <c r="Z438"/>
      <c r="AA438"/>
      <c r="AB438"/>
      <c r="AC438"/>
      <c r="AD438"/>
      <c r="AG438">
        <v>390</v>
      </c>
      <c r="AH438">
        <v>1.8706819451717671E-3</v>
      </c>
      <c r="AI438">
        <v>-1.099448411276998E-3</v>
      </c>
      <c r="AJ438"/>
      <c r="AK438"/>
      <c r="AL438"/>
      <c r="AM438"/>
      <c r="AN438"/>
      <c r="AO438"/>
    </row>
    <row r="439" spans="1:41">
      <c r="A439" s="34">
        <v>42271</v>
      </c>
      <c r="B439" s="33">
        <v>73.996978999999996</v>
      </c>
      <c r="C439" s="130">
        <f t="shared" si="14"/>
        <v>-5.4843861730075579E-3</v>
      </c>
      <c r="E439" s="128">
        <v>42271</v>
      </c>
      <c r="F439" s="76">
        <v>1932.23999</v>
      </c>
      <c r="G439" s="130">
        <f t="shared" si="15"/>
        <v>-3.3629845707411365E-3</v>
      </c>
      <c r="J439"/>
      <c r="K439"/>
      <c r="L439"/>
      <c r="M439"/>
      <c r="N439"/>
      <c r="O439"/>
      <c r="P439"/>
      <c r="Q439"/>
      <c r="R439"/>
      <c r="V439">
        <v>352</v>
      </c>
      <c r="W439">
        <v>-2.7439705284367979E-3</v>
      </c>
      <c r="X439">
        <v>-7.5380099393595051E-3</v>
      </c>
      <c r="Y439"/>
      <c r="Z439"/>
      <c r="AA439"/>
      <c r="AB439"/>
      <c r="AC439"/>
      <c r="AD439"/>
      <c r="AG439">
        <v>391</v>
      </c>
      <c r="AH439">
        <v>5.5382466830529588E-5</v>
      </c>
      <c r="AI439">
        <v>-4.317071660174923E-3</v>
      </c>
      <c r="AJ439"/>
      <c r="AK439"/>
      <c r="AL439"/>
      <c r="AM439"/>
      <c r="AN439"/>
      <c r="AO439"/>
    </row>
    <row r="440" spans="1:41">
      <c r="A440" s="34">
        <v>42272</v>
      </c>
      <c r="B440" s="33">
        <v>72.812766999999994</v>
      </c>
      <c r="C440" s="130">
        <f t="shared" si="14"/>
        <v>-1.6003518197682129E-2</v>
      </c>
      <c r="E440" s="128">
        <v>42272</v>
      </c>
      <c r="F440" s="76">
        <v>1931.339966</v>
      </c>
      <c r="G440" s="130">
        <f t="shared" si="15"/>
        <v>-4.6579307159460578E-4</v>
      </c>
      <c r="J440"/>
      <c r="K440"/>
      <c r="L440"/>
      <c r="M440"/>
      <c r="N440"/>
      <c r="O440"/>
      <c r="P440"/>
      <c r="Q440"/>
      <c r="R440"/>
      <c r="V440">
        <v>353</v>
      </c>
      <c r="W440">
        <v>1.9711463650974605E-3</v>
      </c>
      <c r="X440">
        <v>7.1914947569296402E-3</v>
      </c>
      <c r="Y440"/>
      <c r="Z440"/>
      <c r="AA440"/>
      <c r="AB440"/>
      <c r="AC440"/>
      <c r="AD440"/>
      <c r="AG440">
        <v>392</v>
      </c>
      <c r="AH440">
        <v>-6.8012509217129659E-4</v>
      </c>
      <c r="AI440">
        <v>-1.7075849946632329E-3</v>
      </c>
      <c r="AJ440"/>
      <c r="AK440"/>
      <c r="AL440"/>
      <c r="AM440"/>
      <c r="AN440"/>
      <c r="AO440"/>
    </row>
    <row r="441" spans="1:41">
      <c r="A441" s="34">
        <v>42275</v>
      </c>
      <c r="B441" s="33">
        <v>73.108802999999995</v>
      </c>
      <c r="C441" s="130">
        <f t="shared" si="14"/>
        <v>4.0657155633159895E-3</v>
      </c>
      <c r="E441" s="128">
        <v>42275</v>
      </c>
      <c r="F441" s="76">
        <v>1881.7700199999999</v>
      </c>
      <c r="G441" s="130">
        <f t="shared" si="15"/>
        <v>-2.5666090316902847E-2</v>
      </c>
      <c r="J441"/>
      <c r="K441"/>
      <c r="L441"/>
      <c r="M441"/>
      <c r="N441"/>
      <c r="O441"/>
      <c r="P441"/>
      <c r="Q441"/>
      <c r="R441"/>
      <c r="V441">
        <v>354</v>
      </c>
      <c r="W441">
        <v>3.3764124814850176E-4</v>
      </c>
      <c r="X441">
        <v>-1.6044019547882178E-3</v>
      </c>
      <c r="Y441"/>
      <c r="Z441"/>
      <c r="AA441"/>
      <c r="AB441"/>
      <c r="AC441"/>
      <c r="AD441"/>
      <c r="AG441">
        <v>393</v>
      </c>
      <c r="AH441">
        <v>3.3842891735713486E-4</v>
      </c>
      <c r="AI441">
        <v>-6.0144691965482739E-3</v>
      </c>
      <c r="AJ441"/>
      <c r="AK441"/>
      <c r="AL441"/>
      <c r="AM441"/>
      <c r="AN441"/>
      <c r="AO441"/>
    </row>
    <row r="442" spans="1:41">
      <c r="A442" s="34">
        <v>42276</v>
      </c>
      <c r="B442" s="33">
        <v>74.445044999999993</v>
      </c>
      <c r="C442" s="130">
        <f t="shared" si="14"/>
        <v>1.8277443278615829E-2</v>
      </c>
      <c r="E442" s="128">
        <v>42276</v>
      </c>
      <c r="F442" s="76">
        <v>1884.089966</v>
      </c>
      <c r="G442" s="130">
        <f t="shared" si="15"/>
        <v>1.2328530985949457E-3</v>
      </c>
      <c r="J442"/>
      <c r="K442"/>
      <c r="L442"/>
      <c r="M442"/>
      <c r="N442"/>
      <c r="O442"/>
      <c r="P442"/>
      <c r="Q442"/>
      <c r="R442"/>
      <c r="V442">
        <v>355</v>
      </c>
      <c r="W442">
        <v>-5.44410007716601E-3</v>
      </c>
      <c r="X442">
        <v>-8.7436886769871533E-4</v>
      </c>
      <c r="Y442"/>
      <c r="Z442"/>
      <c r="AA442"/>
      <c r="AB442"/>
      <c r="AC442"/>
      <c r="AD442"/>
      <c r="AG442">
        <v>394</v>
      </c>
      <c r="AH442">
        <v>-5.7243290972096685E-3</v>
      </c>
      <c r="AI442">
        <v>-4.9789989473761819E-3</v>
      </c>
      <c r="AJ442"/>
      <c r="AK442"/>
      <c r="AL442"/>
      <c r="AM442"/>
      <c r="AN442"/>
      <c r="AO442"/>
    </row>
    <row r="443" spans="1:41">
      <c r="A443" s="34">
        <v>42277</v>
      </c>
      <c r="B443" s="33">
        <v>74.693084999999996</v>
      </c>
      <c r="C443" s="130">
        <f t="shared" si="14"/>
        <v>3.3318537184040009E-3</v>
      </c>
      <c r="E443" s="128">
        <v>42277</v>
      </c>
      <c r="F443" s="76">
        <v>1920.030029</v>
      </c>
      <c r="G443" s="130">
        <f t="shared" si="15"/>
        <v>1.9075555652102023E-2</v>
      </c>
      <c r="J443"/>
      <c r="K443"/>
      <c r="L443"/>
      <c r="M443"/>
      <c r="N443"/>
      <c r="O443"/>
      <c r="P443"/>
      <c r="Q443"/>
      <c r="R443"/>
      <c r="V443">
        <v>356</v>
      </c>
      <c r="W443">
        <v>-3.4174515932684985E-4</v>
      </c>
      <c r="X443">
        <v>2.4012060186658197E-3</v>
      </c>
      <c r="Y443"/>
      <c r="Z443"/>
      <c r="AA443"/>
      <c r="AB443"/>
      <c r="AC443"/>
      <c r="AD443"/>
      <c r="AG443">
        <v>395</v>
      </c>
      <c r="AH443">
        <v>-4.7565147414156874E-3</v>
      </c>
      <c r="AI443">
        <v>-1.018500076439016E-3</v>
      </c>
      <c r="AJ443"/>
      <c r="AK443"/>
      <c r="AL443"/>
      <c r="AM443"/>
      <c r="AN443"/>
      <c r="AO443"/>
    </row>
    <row r="444" spans="1:41">
      <c r="A444" s="34">
        <v>42278</v>
      </c>
      <c r="B444" s="33">
        <v>74.549064999999999</v>
      </c>
      <c r="C444" s="130">
        <f t="shared" si="14"/>
        <v>-1.9281570710327147E-3</v>
      </c>
      <c r="E444" s="128">
        <v>42278</v>
      </c>
      <c r="F444" s="76">
        <v>1923.8199460000001</v>
      </c>
      <c r="G444" s="130">
        <f t="shared" si="15"/>
        <v>1.9738842324116897E-3</v>
      </c>
      <c r="J444"/>
      <c r="K444"/>
      <c r="L444"/>
      <c r="M444"/>
      <c r="N444"/>
      <c r="O444"/>
      <c r="P444"/>
      <c r="Q444"/>
      <c r="R444"/>
      <c r="V444">
        <v>357</v>
      </c>
      <c r="W444">
        <v>-1.151953971215782E-4</v>
      </c>
      <c r="X444">
        <v>-8.9340040829487917E-4</v>
      </c>
      <c r="Y444"/>
      <c r="Z444"/>
      <c r="AA444"/>
      <c r="AB444"/>
      <c r="AC444"/>
      <c r="AD444"/>
      <c r="AG444">
        <v>396</v>
      </c>
      <c r="AH444">
        <v>4.5000758466281062E-3</v>
      </c>
      <c r="AI444">
        <v>7.8860785735410215E-3</v>
      </c>
      <c r="AJ444"/>
      <c r="AK444"/>
      <c r="AL444"/>
      <c r="AM444"/>
      <c r="AN444"/>
      <c r="AO444"/>
    </row>
    <row r="445" spans="1:41">
      <c r="A445" s="34">
        <v>42279</v>
      </c>
      <c r="B445" s="33">
        <v>75.157166000000004</v>
      </c>
      <c r="C445" s="130">
        <f t="shared" si="14"/>
        <v>8.1570573688617681E-3</v>
      </c>
      <c r="E445" s="128">
        <v>42279</v>
      </c>
      <c r="F445" s="76">
        <v>1951.3599850000001</v>
      </c>
      <c r="G445" s="130">
        <f t="shared" si="15"/>
        <v>1.4315289254205485E-2</v>
      </c>
      <c r="J445"/>
      <c r="K445"/>
      <c r="L445"/>
      <c r="M445"/>
      <c r="N445"/>
      <c r="O445"/>
      <c r="P445"/>
      <c r="Q445"/>
      <c r="R445"/>
      <c r="V445">
        <v>358</v>
      </c>
      <c r="W445">
        <v>8.4984356948447106E-4</v>
      </c>
      <c r="X445">
        <v>1.2690272080803596E-3</v>
      </c>
      <c r="Y445"/>
      <c r="Z445"/>
      <c r="AA445"/>
      <c r="AB445"/>
      <c r="AC445"/>
      <c r="AD445"/>
      <c r="AG445">
        <v>397</v>
      </c>
      <c r="AH445">
        <v>4.296411365953658E-3</v>
      </c>
      <c r="AI445">
        <v>3.0223838090134942E-3</v>
      </c>
      <c r="AJ445"/>
      <c r="AK445"/>
      <c r="AL445"/>
      <c r="AM445"/>
      <c r="AN445"/>
      <c r="AO445"/>
    </row>
    <row r="446" spans="1:41">
      <c r="A446" s="34">
        <v>42282</v>
      </c>
      <c r="B446" s="33">
        <v>75.821280999999999</v>
      </c>
      <c r="C446" s="130">
        <f t="shared" si="14"/>
        <v>8.8363496835417565E-3</v>
      </c>
      <c r="E446" s="128">
        <v>42282</v>
      </c>
      <c r="F446" s="76">
        <v>1987.0500489999999</v>
      </c>
      <c r="G446" s="130">
        <f t="shared" si="15"/>
        <v>1.8289841072045912E-2</v>
      </c>
      <c r="J446"/>
      <c r="K446"/>
      <c r="L446"/>
      <c r="M446"/>
      <c r="N446"/>
      <c r="O446"/>
      <c r="P446"/>
      <c r="Q446"/>
      <c r="R446"/>
      <c r="V446">
        <v>359</v>
      </c>
      <c r="W446">
        <v>-4.6532071576809398E-3</v>
      </c>
      <c r="X446">
        <v>-3.9699601989461762E-3</v>
      </c>
      <c r="Y446"/>
      <c r="Z446"/>
      <c r="AA446"/>
      <c r="AB446"/>
      <c r="AC446"/>
      <c r="AD446"/>
      <c r="AG446">
        <v>398</v>
      </c>
      <c r="AH446">
        <v>8.5130174979524678E-4</v>
      </c>
      <c r="AI446">
        <v>-8.229341840653554E-4</v>
      </c>
      <c r="AJ446"/>
      <c r="AK446"/>
      <c r="AL446"/>
      <c r="AM446"/>
      <c r="AN446"/>
      <c r="AO446"/>
    </row>
    <row r="447" spans="1:41">
      <c r="A447" s="34">
        <v>42283</v>
      </c>
      <c r="B447" s="33">
        <v>74.749092000000005</v>
      </c>
      <c r="C447" s="130">
        <f t="shared" si="14"/>
        <v>-1.4141003500059495E-2</v>
      </c>
      <c r="E447" s="128">
        <v>42283</v>
      </c>
      <c r="F447" s="76">
        <v>1979.920044</v>
      </c>
      <c r="G447" s="130">
        <f t="shared" si="15"/>
        <v>-3.588236241753558E-3</v>
      </c>
      <c r="J447"/>
      <c r="K447"/>
      <c r="L447"/>
      <c r="M447"/>
      <c r="N447"/>
      <c r="O447"/>
      <c r="P447"/>
      <c r="Q447"/>
      <c r="R447"/>
      <c r="V447">
        <v>360</v>
      </c>
      <c r="W447">
        <v>-3.4365864261278662E-3</v>
      </c>
      <c r="X447">
        <v>2.0004033808496686E-3</v>
      </c>
      <c r="Y447"/>
      <c r="Z447"/>
      <c r="AA447"/>
      <c r="AB447"/>
      <c r="AC447"/>
      <c r="AD447"/>
      <c r="AG447">
        <v>399</v>
      </c>
      <c r="AH447">
        <v>2.329286009494932E-3</v>
      </c>
      <c r="AI447">
        <v>-4.6008060323381918E-3</v>
      </c>
      <c r="AJ447"/>
      <c r="AK447"/>
      <c r="AL447"/>
      <c r="AM447"/>
      <c r="AN447"/>
      <c r="AO447"/>
    </row>
    <row r="448" spans="1:41">
      <c r="A448" s="34">
        <v>42284</v>
      </c>
      <c r="B448" s="33">
        <v>75.997321999999997</v>
      </c>
      <c r="C448" s="130">
        <f t="shared" si="14"/>
        <v>1.6698931941541074E-2</v>
      </c>
      <c r="E448" s="128">
        <v>42284</v>
      </c>
      <c r="F448" s="76">
        <v>1995.829956</v>
      </c>
      <c r="G448" s="130">
        <f t="shared" si="15"/>
        <v>8.0356335844035103E-3</v>
      </c>
      <c r="J448"/>
      <c r="K448"/>
      <c r="L448"/>
      <c r="M448"/>
      <c r="N448"/>
      <c r="O448"/>
      <c r="P448"/>
      <c r="Q448"/>
      <c r="R448"/>
      <c r="V448">
        <v>361</v>
      </c>
      <c r="W448">
        <v>-3.4028169565109082E-3</v>
      </c>
      <c r="X448">
        <v>-3.071692915283827E-3</v>
      </c>
      <c r="Y448"/>
      <c r="Z448"/>
      <c r="AA448"/>
      <c r="AB448"/>
      <c r="AC448"/>
      <c r="AD448"/>
      <c r="AG448">
        <v>400</v>
      </c>
      <c r="AH448">
        <v>-8.5125004061539398E-4</v>
      </c>
      <c r="AI448">
        <v>-1.9056367746338194E-3</v>
      </c>
      <c r="AJ448"/>
      <c r="AK448"/>
      <c r="AL448"/>
      <c r="AM448"/>
      <c r="AN448"/>
      <c r="AO448"/>
    </row>
    <row r="449" spans="1:41">
      <c r="A449" s="34">
        <v>42285</v>
      </c>
      <c r="B449" s="33">
        <v>76.077338999999995</v>
      </c>
      <c r="C449" s="130">
        <f t="shared" si="14"/>
        <v>1.0528923637598442E-3</v>
      </c>
      <c r="E449" s="128">
        <v>42285</v>
      </c>
      <c r="F449" s="76">
        <v>2013.4300539999999</v>
      </c>
      <c r="G449" s="130">
        <f t="shared" si="15"/>
        <v>8.8184356322988707E-3</v>
      </c>
      <c r="J449"/>
      <c r="K449"/>
      <c r="L449"/>
      <c r="M449"/>
      <c r="N449"/>
      <c r="O449"/>
      <c r="P449"/>
      <c r="Q449"/>
      <c r="R449"/>
      <c r="V449">
        <v>362</v>
      </c>
      <c r="W449">
        <v>1.6740827910293014E-3</v>
      </c>
      <c r="X449">
        <v>-1.2557298092914589E-3</v>
      </c>
      <c r="Y449"/>
      <c r="Z449"/>
      <c r="AA449"/>
      <c r="AB449"/>
      <c r="AC449"/>
      <c r="AD449"/>
      <c r="AG449">
        <v>401</v>
      </c>
      <c r="AH449">
        <v>-1.0235752191337126E-3</v>
      </c>
      <c r="AI449">
        <v>-1.2261297017741321E-3</v>
      </c>
      <c r="AJ449"/>
      <c r="AK449"/>
      <c r="AL449"/>
      <c r="AM449"/>
      <c r="AN449"/>
      <c r="AO449"/>
    </row>
    <row r="450" spans="1:41">
      <c r="A450" s="34">
        <v>42286</v>
      </c>
      <c r="B450" s="33">
        <v>76.309380000000004</v>
      </c>
      <c r="C450" s="130">
        <f t="shared" si="14"/>
        <v>3.0500672480146748E-3</v>
      </c>
      <c r="E450" s="128">
        <v>42286</v>
      </c>
      <c r="F450" s="76">
        <v>2014.8900149999999</v>
      </c>
      <c r="G450" s="130">
        <f t="shared" si="15"/>
        <v>7.2511135765534833E-4</v>
      </c>
      <c r="J450"/>
      <c r="K450"/>
      <c r="L450"/>
      <c r="M450"/>
      <c r="N450"/>
      <c r="O450"/>
      <c r="P450"/>
      <c r="Q450"/>
      <c r="R450"/>
      <c r="V450">
        <v>363</v>
      </c>
      <c r="W450">
        <v>4.0988153739269654E-3</v>
      </c>
      <c r="X450">
        <v>7.9436095378138151E-3</v>
      </c>
      <c r="Y450"/>
      <c r="Z450"/>
      <c r="AA450"/>
      <c r="AB450"/>
      <c r="AC450"/>
      <c r="AD450"/>
      <c r="AG450">
        <v>402</v>
      </c>
      <c r="AH450">
        <v>4.3212266484570242E-3</v>
      </c>
      <c r="AI450">
        <v>-1.2065476752461625E-3</v>
      </c>
      <c r="AJ450"/>
      <c r="AK450"/>
      <c r="AL450"/>
      <c r="AM450"/>
      <c r="AN450"/>
      <c r="AO450"/>
    </row>
    <row r="451" spans="1:41">
      <c r="A451" s="34">
        <v>42289</v>
      </c>
      <c r="B451" s="33">
        <v>76.805449999999993</v>
      </c>
      <c r="C451" s="130">
        <f t="shared" si="14"/>
        <v>6.5007735615200766E-3</v>
      </c>
      <c r="E451" s="128">
        <v>42289</v>
      </c>
      <c r="F451" s="76">
        <v>2017.459961</v>
      </c>
      <c r="G451" s="130">
        <f t="shared" si="15"/>
        <v>1.275477063694751E-3</v>
      </c>
      <c r="J451"/>
      <c r="K451"/>
      <c r="L451"/>
      <c r="M451"/>
      <c r="N451"/>
      <c r="O451"/>
      <c r="P451"/>
      <c r="Q451"/>
      <c r="R451"/>
      <c r="V451">
        <v>364</v>
      </c>
      <c r="W451">
        <v>2.2922190077306736E-3</v>
      </c>
      <c r="X451">
        <v>-5.5359270847520916E-4</v>
      </c>
      <c r="Y451"/>
      <c r="Z451"/>
      <c r="AA451"/>
      <c r="AB451"/>
      <c r="AC451"/>
      <c r="AD451"/>
      <c r="AG451">
        <v>403</v>
      </c>
      <c r="AH451">
        <v>-7.9645352191515407E-3</v>
      </c>
      <c r="AI451">
        <v>2.1155007850400497E-4</v>
      </c>
      <c r="AJ451"/>
      <c r="AK451"/>
      <c r="AL451"/>
      <c r="AM451"/>
      <c r="AN451"/>
      <c r="AO451"/>
    </row>
    <row r="452" spans="1:41">
      <c r="A452" s="34">
        <v>42290</v>
      </c>
      <c r="B452" s="33">
        <v>76.373390000000001</v>
      </c>
      <c r="C452" s="130">
        <f t="shared" ref="C452:C515" si="16">(B452-B451)/B451</f>
        <v>-5.6253820529662E-3</v>
      </c>
      <c r="E452" s="128">
        <v>42290</v>
      </c>
      <c r="F452" s="76">
        <v>2003.6899410000001</v>
      </c>
      <c r="G452" s="130">
        <f t="shared" ref="G452:G515" si="17">(F452-F451)/F451</f>
        <v>-6.8254241800042997E-3</v>
      </c>
      <c r="J452"/>
      <c r="K452"/>
      <c r="L452"/>
      <c r="M452"/>
      <c r="N452"/>
      <c r="O452"/>
      <c r="P452"/>
      <c r="Q452"/>
      <c r="R452"/>
      <c r="V452">
        <v>365</v>
      </c>
      <c r="W452">
        <v>-4.8666528873132896E-3</v>
      </c>
      <c r="X452">
        <v>-2.1276469958510322E-3</v>
      </c>
      <c r="Y452"/>
      <c r="Z452"/>
      <c r="AA452"/>
      <c r="AB452"/>
      <c r="AC452"/>
      <c r="AD452"/>
      <c r="AG452">
        <v>404</v>
      </c>
      <c r="AH452">
        <v>-1.035542651947378E-3</v>
      </c>
      <c r="AI452">
        <v>-1.8393401593860283E-3</v>
      </c>
      <c r="AJ452"/>
      <c r="AK452"/>
      <c r="AL452"/>
      <c r="AM452"/>
      <c r="AN452"/>
      <c r="AO452"/>
    </row>
    <row r="453" spans="1:41">
      <c r="A453" s="34">
        <v>42291</v>
      </c>
      <c r="B453" s="33">
        <v>75.637244999999993</v>
      </c>
      <c r="C453" s="130">
        <f t="shared" si="16"/>
        <v>-9.6387629251498148E-3</v>
      </c>
      <c r="E453" s="128">
        <v>42291</v>
      </c>
      <c r="F453" s="76">
        <v>1994.23999</v>
      </c>
      <c r="G453" s="130">
        <f t="shared" si="17"/>
        <v>-4.7162741133909072E-3</v>
      </c>
      <c r="J453"/>
      <c r="K453"/>
      <c r="L453"/>
      <c r="M453"/>
      <c r="N453"/>
      <c r="O453"/>
      <c r="P453"/>
      <c r="Q453"/>
      <c r="R453"/>
      <c r="V453">
        <v>366</v>
      </c>
      <c r="W453">
        <v>-4.7394656468775853E-3</v>
      </c>
      <c r="X453">
        <v>1.1689352536307755E-4</v>
      </c>
      <c r="Y453"/>
      <c r="Z453"/>
      <c r="AA453"/>
      <c r="AB453"/>
      <c r="AC453"/>
      <c r="AD453"/>
      <c r="AG453">
        <v>405</v>
      </c>
      <c r="AH453">
        <v>5.624048676234273E-3</v>
      </c>
      <c r="AI453">
        <v>7.1841181383831276E-3</v>
      </c>
      <c r="AJ453"/>
      <c r="AK453"/>
      <c r="AL453"/>
      <c r="AM453"/>
      <c r="AN453"/>
      <c r="AO453"/>
    </row>
    <row r="454" spans="1:41">
      <c r="A454" s="34">
        <v>42292</v>
      </c>
      <c r="B454" s="33">
        <v>77.733611999999994</v>
      </c>
      <c r="C454" s="130">
        <f t="shared" si="16"/>
        <v>2.7716067659524099E-2</v>
      </c>
      <c r="E454" s="128">
        <v>42292</v>
      </c>
      <c r="F454" s="76">
        <v>2023.8599850000001</v>
      </c>
      <c r="G454" s="130">
        <f t="shared" si="17"/>
        <v>1.4852773562122789E-2</v>
      </c>
      <c r="J454"/>
      <c r="K454"/>
      <c r="L454"/>
      <c r="M454"/>
      <c r="N454"/>
      <c r="O454"/>
      <c r="P454"/>
      <c r="Q454"/>
      <c r="R454"/>
      <c r="V454">
        <v>367</v>
      </c>
      <c r="W454">
        <v>5.2920118896105806E-3</v>
      </c>
      <c r="X454">
        <v>3.9784451569456567E-4</v>
      </c>
      <c r="Y454"/>
      <c r="Z454"/>
      <c r="AA454"/>
      <c r="AB454"/>
      <c r="AC454"/>
      <c r="AD454"/>
      <c r="AG454">
        <v>406</v>
      </c>
      <c r="AH454">
        <v>-4.2127253386326502E-3</v>
      </c>
      <c r="AI454">
        <v>-5.3443774994719837E-3</v>
      </c>
      <c r="AJ454"/>
      <c r="AK454"/>
      <c r="AL454"/>
      <c r="AM454"/>
      <c r="AN454"/>
      <c r="AO454"/>
    </row>
    <row r="455" spans="1:41">
      <c r="A455" s="34">
        <v>42293</v>
      </c>
      <c r="B455" s="33">
        <v>78.605773999999997</v>
      </c>
      <c r="C455" s="130">
        <f t="shared" si="16"/>
        <v>1.1219882590815451E-2</v>
      </c>
      <c r="E455" s="128">
        <v>42293</v>
      </c>
      <c r="F455" s="76">
        <v>2033.1099850000001</v>
      </c>
      <c r="G455" s="130">
        <f t="shared" si="17"/>
        <v>4.5704742761639213E-3</v>
      </c>
      <c r="J455"/>
      <c r="K455"/>
      <c r="L455"/>
      <c r="M455"/>
      <c r="N455"/>
      <c r="O455"/>
      <c r="P455"/>
      <c r="Q455"/>
      <c r="R455"/>
      <c r="V455">
        <v>368</v>
      </c>
      <c r="W455">
        <v>2.3609450941974729E-3</v>
      </c>
      <c r="X455">
        <v>-3.8130395542654598E-4</v>
      </c>
      <c r="Y455"/>
      <c r="Z455"/>
      <c r="AA455"/>
      <c r="AB455"/>
      <c r="AC455"/>
      <c r="AD455"/>
      <c r="AG455">
        <v>407</v>
      </c>
      <c r="AH455">
        <v>-1.4948758648617045E-3</v>
      </c>
      <c r="AI455">
        <v>2.4449307744358641E-3</v>
      </c>
      <c r="AJ455"/>
      <c r="AK455"/>
      <c r="AL455"/>
      <c r="AM455"/>
      <c r="AN455"/>
      <c r="AO455"/>
    </row>
    <row r="456" spans="1:41">
      <c r="A456" s="34">
        <v>42296</v>
      </c>
      <c r="B456" s="33">
        <v>78.365729999999999</v>
      </c>
      <c r="C456" s="130">
        <f t="shared" si="16"/>
        <v>-3.0537705792452025E-3</v>
      </c>
      <c r="E456" s="128">
        <v>42296</v>
      </c>
      <c r="F456" s="76">
        <v>2033.660034</v>
      </c>
      <c r="G456" s="130">
        <f t="shared" si="17"/>
        <v>2.7054561930152761E-4</v>
      </c>
      <c r="J456"/>
      <c r="K456"/>
      <c r="L456"/>
      <c r="M456"/>
      <c r="N456"/>
      <c r="O456"/>
      <c r="P456"/>
      <c r="Q456"/>
      <c r="R456"/>
      <c r="V456">
        <v>369</v>
      </c>
      <c r="W456">
        <v>9.5988316342117391E-3</v>
      </c>
      <c r="X456">
        <v>3.0387902843983551E-4</v>
      </c>
      <c r="Y456"/>
      <c r="Z456"/>
      <c r="AA456"/>
      <c r="AB456"/>
      <c r="AC456"/>
      <c r="AD456"/>
      <c r="AG456">
        <v>408</v>
      </c>
      <c r="AH456">
        <v>-1.0977846341010808E-3</v>
      </c>
      <c r="AI456">
        <v>-1.7742733949232723E-4</v>
      </c>
      <c r="AJ456"/>
      <c r="AK456"/>
      <c r="AL456"/>
      <c r="AM456"/>
      <c r="AN456"/>
      <c r="AO456"/>
    </row>
    <row r="457" spans="1:41">
      <c r="A457" s="34">
        <v>42297</v>
      </c>
      <c r="B457" s="33">
        <v>78.085693000000006</v>
      </c>
      <c r="C457" s="130">
        <f t="shared" si="16"/>
        <v>-3.5734625326656563E-3</v>
      </c>
      <c r="E457" s="128">
        <v>42297</v>
      </c>
      <c r="F457" s="76">
        <v>2030.7700199999999</v>
      </c>
      <c r="G457" s="130">
        <f t="shared" si="17"/>
        <v>-1.4210900306260651E-3</v>
      </c>
      <c r="J457"/>
      <c r="K457"/>
      <c r="L457"/>
      <c r="M457"/>
      <c r="N457"/>
      <c r="O457"/>
      <c r="P457"/>
      <c r="Q457"/>
      <c r="R457"/>
      <c r="V457">
        <v>370</v>
      </c>
      <c r="W457">
        <v>-2.6034564268532191E-3</v>
      </c>
      <c r="X457">
        <v>-2.7000453235545693E-3</v>
      </c>
      <c r="Y457"/>
      <c r="Z457"/>
      <c r="AA457"/>
      <c r="AB457"/>
      <c r="AC457"/>
      <c r="AD457"/>
      <c r="AG457">
        <v>409</v>
      </c>
      <c r="AH457">
        <v>2.1277449390827985E-3</v>
      </c>
      <c r="AI457">
        <v>1.7842189364182283E-3</v>
      </c>
      <c r="AJ457"/>
      <c r="AK457"/>
      <c r="AL457"/>
      <c r="AM457"/>
      <c r="AN457"/>
      <c r="AO457"/>
    </row>
    <row r="458" spans="1:41">
      <c r="A458" s="34">
        <v>42298</v>
      </c>
      <c r="B458" s="33">
        <v>78.117676000000003</v>
      </c>
      <c r="C458" s="130">
        <f t="shared" si="16"/>
        <v>4.0958847608609634E-4</v>
      </c>
      <c r="E458" s="128">
        <v>42298</v>
      </c>
      <c r="F458" s="76">
        <v>2018.9399410000001</v>
      </c>
      <c r="G458" s="130">
        <f t="shared" si="17"/>
        <v>-5.8254154254255936E-3</v>
      </c>
      <c r="J458"/>
      <c r="K458"/>
      <c r="L458"/>
      <c r="M458"/>
      <c r="N458"/>
      <c r="O458"/>
      <c r="P458"/>
      <c r="Q458"/>
      <c r="R458"/>
      <c r="V458">
        <v>371</v>
      </c>
      <c r="W458">
        <v>1.5329427795451401E-3</v>
      </c>
      <c r="X458">
        <v>4.5619240496571414E-3</v>
      </c>
      <c r="Y458"/>
      <c r="Z458"/>
      <c r="AA458"/>
      <c r="AB458"/>
      <c r="AC458"/>
      <c r="AD458"/>
      <c r="AG458">
        <v>410</v>
      </c>
      <c r="AH458">
        <v>6.3159442641945078E-3</v>
      </c>
      <c r="AI458">
        <v>-1.1045202432555948E-3</v>
      </c>
      <c r="AJ458"/>
      <c r="AK458"/>
      <c r="AL458"/>
      <c r="AM458"/>
      <c r="AN458"/>
      <c r="AO458"/>
    </row>
    <row r="459" spans="1:41">
      <c r="A459" s="34">
        <v>42299</v>
      </c>
      <c r="B459" s="33">
        <v>79.637969999999996</v>
      </c>
      <c r="C459" s="130">
        <f t="shared" si="16"/>
        <v>1.9461587669351462E-2</v>
      </c>
      <c r="E459" s="128">
        <v>42299</v>
      </c>
      <c r="F459" s="76">
        <v>2052.51001</v>
      </c>
      <c r="G459" s="130">
        <f t="shared" si="17"/>
        <v>1.6627571884764589E-2</v>
      </c>
      <c r="J459"/>
      <c r="K459"/>
      <c r="L459"/>
      <c r="M459"/>
      <c r="N459"/>
      <c r="O459"/>
      <c r="P459"/>
      <c r="Q459"/>
      <c r="R459"/>
      <c r="V459">
        <v>372</v>
      </c>
      <c r="W459">
        <v>-1.5333209866210517E-3</v>
      </c>
      <c r="X459">
        <v>2.169189247536838E-3</v>
      </c>
      <c r="Y459"/>
      <c r="Z459"/>
      <c r="AA459"/>
      <c r="AB459"/>
      <c r="AC459"/>
      <c r="AD459"/>
      <c r="AG459">
        <v>411</v>
      </c>
      <c r="AH459">
        <v>-2.6171210114406909E-3</v>
      </c>
      <c r="AI459">
        <v>-8.4089227815999437E-6</v>
      </c>
      <c r="AJ459"/>
      <c r="AK459"/>
      <c r="AL459"/>
      <c r="AM459"/>
      <c r="AN459"/>
      <c r="AO459"/>
    </row>
    <row r="460" spans="1:41">
      <c r="A460" s="34">
        <v>42300</v>
      </c>
      <c r="B460" s="33">
        <v>80.262046999999995</v>
      </c>
      <c r="C460" s="130">
        <f t="shared" si="16"/>
        <v>7.8364252629744297E-3</v>
      </c>
      <c r="E460" s="128">
        <v>42300</v>
      </c>
      <c r="F460" s="76">
        <v>2075.1499020000001</v>
      </c>
      <c r="G460" s="130">
        <f t="shared" si="17"/>
        <v>1.1030344256396657E-2</v>
      </c>
      <c r="J460"/>
      <c r="K460"/>
      <c r="L460"/>
      <c r="M460"/>
      <c r="N460"/>
      <c r="O460"/>
      <c r="P460"/>
      <c r="Q460"/>
      <c r="R460"/>
      <c r="V460">
        <v>373</v>
      </c>
      <c r="W460">
        <v>-2.3353374687210319E-3</v>
      </c>
      <c r="X460">
        <v>-5.0179594714501608E-3</v>
      </c>
      <c r="Y460"/>
      <c r="Z460"/>
      <c r="AA460"/>
      <c r="AB460"/>
      <c r="AC460"/>
      <c r="AD460"/>
      <c r="AG460">
        <v>412</v>
      </c>
      <c r="AH460">
        <v>-1.1760575693242875E-4</v>
      </c>
      <c r="AI460">
        <v>-8.1372707495057945E-3</v>
      </c>
      <c r="AJ460"/>
      <c r="AK460"/>
      <c r="AL460"/>
      <c r="AM460"/>
      <c r="AN460"/>
      <c r="AO460"/>
    </row>
    <row r="461" spans="1:41">
      <c r="A461" s="34">
        <v>42303</v>
      </c>
      <c r="B461" s="33">
        <v>79.966003000000001</v>
      </c>
      <c r="C461" s="130">
        <f t="shared" si="16"/>
        <v>-3.6884680999974355E-3</v>
      </c>
      <c r="E461" s="128">
        <v>42303</v>
      </c>
      <c r="F461" s="76">
        <v>2071.179932</v>
      </c>
      <c r="G461" s="130">
        <f t="shared" si="17"/>
        <v>-1.9131003481598617E-3</v>
      </c>
      <c r="J461"/>
      <c r="K461"/>
      <c r="L461"/>
      <c r="M461"/>
      <c r="N461"/>
      <c r="O461"/>
      <c r="P461"/>
      <c r="Q461"/>
      <c r="R461"/>
      <c r="V461">
        <v>374</v>
      </c>
      <c r="W461">
        <v>-9.7507408022613903E-4</v>
      </c>
      <c r="X461">
        <v>-1.9984999686888994E-3</v>
      </c>
      <c r="Y461"/>
      <c r="Z461"/>
      <c r="AA461"/>
      <c r="AB461"/>
      <c r="AC461"/>
      <c r="AD461"/>
      <c r="AG461">
        <v>413</v>
      </c>
      <c r="AH461">
        <v>-2.7477246005749253E-3</v>
      </c>
      <c r="AI461">
        <v>-1.8352445499723542E-2</v>
      </c>
      <c r="AJ461"/>
      <c r="AK461"/>
      <c r="AL461"/>
      <c r="AM461"/>
      <c r="AN461"/>
      <c r="AO461"/>
    </row>
    <row r="462" spans="1:41">
      <c r="A462" s="34">
        <v>42304</v>
      </c>
      <c r="B462" s="33">
        <v>80.166045999999994</v>
      </c>
      <c r="C462" s="130">
        <f t="shared" si="16"/>
        <v>2.5016005864391365E-3</v>
      </c>
      <c r="E462" s="128">
        <v>42304</v>
      </c>
      <c r="F462" s="76">
        <v>2065.889893</v>
      </c>
      <c r="G462" s="130">
        <f t="shared" si="17"/>
        <v>-2.5541185091011104E-3</v>
      </c>
      <c r="J462"/>
      <c r="K462"/>
      <c r="L462"/>
      <c r="M462"/>
      <c r="N462"/>
      <c r="O462"/>
      <c r="P462"/>
      <c r="Q462"/>
      <c r="R462"/>
      <c r="V462">
        <v>375</v>
      </c>
      <c r="W462">
        <v>3.2036584407876341E-3</v>
      </c>
      <c r="X462">
        <v>-3.5937383895036459E-3</v>
      </c>
      <c r="Y462"/>
      <c r="Z462"/>
      <c r="AA462"/>
      <c r="AB462"/>
      <c r="AC462"/>
      <c r="AD462"/>
      <c r="AG462">
        <v>414</v>
      </c>
      <c r="AH462">
        <v>-1.4136733958330811E-2</v>
      </c>
      <c r="AI462">
        <v>-1.771423136468326E-2</v>
      </c>
      <c r="AJ462"/>
      <c r="AK462"/>
      <c r="AL462"/>
      <c r="AM462"/>
      <c r="AN462"/>
      <c r="AO462"/>
    </row>
    <row r="463" spans="1:41">
      <c r="A463" s="34">
        <v>42305</v>
      </c>
      <c r="B463" s="33">
        <v>80.398064000000005</v>
      </c>
      <c r="C463" s="130">
        <f t="shared" si="16"/>
        <v>2.894217833819704E-3</v>
      </c>
      <c r="E463" s="128">
        <v>42305</v>
      </c>
      <c r="F463" s="76">
        <v>2090.3500979999999</v>
      </c>
      <c r="G463" s="130">
        <f t="shared" si="17"/>
        <v>1.1840033238402537E-2</v>
      </c>
      <c r="J463"/>
      <c r="K463"/>
      <c r="L463"/>
      <c r="M463"/>
      <c r="N463"/>
      <c r="O463"/>
      <c r="P463"/>
      <c r="Q463"/>
      <c r="R463"/>
      <c r="V463">
        <v>376</v>
      </c>
      <c r="W463">
        <v>-1.0942922813328355E-2</v>
      </c>
      <c r="X463">
        <v>-9.9232707962828934E-3</v>
      </c>
      <c r="Y463"/>
      <c r="Z463"/>
      <c r="AA463"/>
      <c r="AB463"/>
      <c r="AC463"/>
      <c r="AD463"/>
      <c r="AG463">
        <v>415</v>
      </c>
      <c r="AH463">
        <v>-1.6054289984889111E-2</v>
      </c>
      <c r="AI463">
        <v>-2.335940302121196E-2</v>
      </c>
      <c r="AJ463"/>
      <c r="AK463"/>
      <c r="AL463"/>
      <c r="AM463"/>
      <c r="AN463"/>
      <c r="AO463"/>
    </row>
    <row r="464" spans="1:41">
      <c r="A464" s="34">
        <v>42306</v>
      </c>
      <c r="B464" s="33">
        <v>81.110213999999999</v>
      </c>
      <c r="C464" s="130">
        <f t="shared" si="16"/>
        <v>8.8578003569836465E-3</v>
      </c>
      <c r="E464" s="128">
        <v>42306</v>
      </c>
      <c r="F464" s="76">
        <v>2089.4099120000001</v>
      </c>
      <c r="G464" s="130">
        <f t="shared" si="17"/>
        <v>-4.497744186006742E-4</v>
      </c>
      <c r="J464"/>
      <c r="K464"/>
      <c r="L464"/>
      <c r="M464"/>
      <c r="N464"/>
      <c r="O464"/>
      <c r="P464"/>
      <c r="Q464"/>
      <c r="R464"/>
      <c r="V464">
        <v>377</v>
      </c>
      <c r="W464">
        <v>-1.0534910046336708E-3</v>
      </c>
      <c r="X464">
        <v>3.7119804801776508E-3</v>
      </c>
      <c r="Y464"/>
      <c r="Z464"/>
      <c r="AA464"/>
      <c r="AB464"/>
      <c r="AC464"/>
      <c r="AD464"/>
      <c r="AG464">
        <v>416</v>
      </c>
      <c r="AH464">
        <v>-1.2558957608633429E-2</v>
      </c>
      <c r="AI464">
        <v>-9.6303758860183906E-4</v>
      </c>
      <c r="AJ464"/>
      <c r="AK464"/>
      <c r="AL464"/>
      <c r="AM464"/>
      <c r="AN464"/>
      <c r="AO464"/>
    </row>
    <row r="465" spans="1:41">
      <c r="A465" s="34">
        <v>42307</v>
      </c>
      <c r="B465" s="33">
        <v>80.838165000000004</v>
      </c>
      <c r="C465" s="130">
        <f t="shared" si="16"/>
        <v>-3.3540658640106107E-3</v>
      </c>
      <c r="E465" s="128">
        <v>42307</v>
      </c>
      <c r="F465" s="76">
        <v>2079.360107</v>
      </c>
      <c r="G465" s="130">
        <f t="shared" si="17"/>
        <v>-4.8098771534879677E-3</v>
      </c>
      <c r="J465"/>
      <c r="K465"/>
      <c r="L465"/>
      <c r="M465"/>
      <c r="N465"/>
      <c r="O465"/>
      <c r="P465"/>
      <c r="Q465"/>
      <c r="R465"/>
      <c r="V465">
        <v>378</v>
      </c>
      <c r="W465">
        <v>6.109033252260236E-3</v>
      </c>
      <c r="X465">
        <v>8.270071226319179E-4</v>
      </c>
      <c r="Y465"/>
      <c r="Z465"/>
      <c r="AA465"/>
      <c r="AB465"/>
      <c r="AC465"/>
      <c r="AD465"/>
      <c r="AG465">
        <v>417</v>
      </c>
      <c r="AH465">
        <v>2.7634042750221428E-2</v>
      </c>
      <c r="AI465">
        <v>1.1399816345364803E-2</v>
      </c>
      <c r="AJ465"/>
      <c r="AK465"/>
      <c r="AL465"/>
      <c r="AM465"/>
      <c r="AN465"/>
      <c r="AO465"/>
    </row>
    <row r="466" spans="1:41">
      <c r="A466" s="34">
        <v>42310</v>
      </c>
      <c r="B466" s="33">
        <v>81.750327999999996</v>
      </c>
      <c r="C466" s="130">
        <f t="shared" si="16"/>
        <v>1.1283816251890335E-2</v>
      </c>
      <c r="E466" s="128">
        <v>42310</v>
      </c>
      <c r="F466" s="76">
        <v>2104.0500489999999</v>
      </c>
      <c r="G466" s="130">
        <f t="shared" si="17"/>
        <v>1.1873817294504811E-2</v>
      </c>
      <c r="J466"/>
      <c r="K466"/>
      <c r="L466"/>
      <c r="M466"/>
      <c r="N466"/>
      <c r="O466"/>
      <c r="P466"/>
      <c r="Q466"/>
      <c r="R466"/>
      <c r="V466">
        <v>379</v>
      </c>
      <c r="W466">
        <v>5.2112525483796496E-5</v>
      </c>
      <c r="X466">
        <v>-3.6013546934003101E-4</v>
      </c>
      <c r="Y466"/>
      <c r="Z466"/>
      <c r="AA466"/>
      <c r="AB466"/>
      <c r="AC466"/>
      <c r="AD466"/>
      <c r="AG466">
        <v>418</v>
      </c>
      <c r="AH466">
        <v>6.8514381292642404E-3</v>
      </c>
      <c r="AI466">
        <v>1.7446310275548181E-2</v>
      </c>
      <c r="AJ466"/>
      <c r="AK466"/>
      <c r="AL466"/>
      <c r="AM466"/>
      <c r="AN466"/>
      <c r="AO466"/>
    </row>
    <row r="467" spans="1:41">
      <c r="A467" s="34">
        <v>42311</v>
      </c>
      <c r="B467" s="33">
        <v>81.582290999999998</v>
      </c>
      <c r="C467" s="130">
        <f t="shared" si="16"/>
        <v>-2.0554902238434838E-3</v>
      </c>
      <c r="E467" s="128">
        <v>42311</v>
      </c>
      <c r="F467" s="76">
        <v>2109.790039</v>
      </c>
      <c r="G467" s="130">
        <f t="shared" si="17"/>
        <v>2.7280672352485635E-3</v>
      </c>
      <c r="J467"/>
      <c r="K467"/>
      <c r="L467"/>
      <c r="M467"/>
      <c r="N467"/>
      <c r="O467"/>
      <c r="P467"/>
      <c r="Q467"/>
      <c r="R467"/>
      <c r="V467">
        <v>380</v>
      </c>
      <c r="W467">
        <v>-1.1589322775110151E-3</v>
      </c>
      <c r="X467">
        <v>-2.7028243303189457E-3</v>
      </c>
      <c r="Y467"/>
      <c r="Z467"/>
      <c r="AA467"/>
      <c r="AB467"/>
      <c r="AC467"/>
      <c r="AD467"/>
      <c r="AG467">
        <v>419</v>
      </c>
      <c r="AH467">
        <v>-5.9704799494061881E-3</v>
      </c>
      <c r="AI467">
        <v>6.579216342603709E-3</v>
      </c>
      <c r="AJ467"/>
      <c r="AK467"/>
      <c r="AL467"/>
      <c r="AM467"/>
      <c r="AN467"/>
      <c r="AO467"/>
    </row>
    <row r="468" spans="1:41">
      <c r="A468" s="34">
        <v>42312</v>
      </c>
      <c r="B468" s="33">
        <v>81.566283999999996</v>
      </c>
      <c r="C468" s="130">
        <f t="shared" si="16"/>
        <v>-1.9620679688931366E-4</v>
      </c>
      <c r="E468" s="128">
        <v>42312</v>
      </c>
      <c r="F468" s="76">
        <v>2102.3100589999999</v>
      </c>
      <c r="G468" s="130">
        <f t="shared" si="17"/>
        <v>-3.5453670089111975E-3</v>
      </c>
      <c r="J468"/>
      <c r="K468"/>
      <c r="L468"/>
      <c r="M468"/>
      <c r="N468"/>
      <c r="O468"/>
      <c r="P468"/>
      <c r="Q468"/>
      <c r="R468"/>
      <c r="V468">
        <v>381</v>
      </c>
      <c r="W468">
        <v>4.3878985127746737E-3</v>
      </c>
      <c r="X468">
        <v>1.6930765346886414E-3</v>
      </c>
      <c r="Y468"/>
      <c r="Z468"/>
      <c r="AA468"/>
      <c r="AB468"/>
      <c r="AC468"/>
      <c r="AD468"/>
      <c r="AG468">
        <v>420</v>
      </c>
      <c r="AH468">
        <v>-6.8739489985942901E-3</v>
      </c>
      <c r="AI468">
        <v>-1.5177211668556592E-3</v>
      </c>
      <c r="AJ468"/>
      <c r="AK468"/>
      <c r="AL468"/>
      <c r="AM468"/>
      <c r="AN468"/>
      <c r="AO468"/>
    </row>
    <row r="469" spans="1:41">
      <c r="A469" s="34">
        <v>42313</v>
      </c>
      <c r="B469" s="33">
        <v>81.878342000000004</v>
      </c>
      <c r="C469" s="130">
        <f t="shared" si="16"/>
        <v>3.8258209727932133E-3</v>
      </c>
      <c r="E469" s="128">
        <v>42313</v>
      </c>
      <c r="F469" s="76">
        <v>2099.929932</v>
      </c>
      <c r="G469" s="130">
        <f t="shared" si="17"/>
        <v>-1.1321484144598778E-3</v>
      </c>
      <c r="J469"/>
      <c r="K469"/>
      <c r="L469"/>
      <c r="M469"/>
      <c r="N469"/>
      <c r="O469"/>
      <c r="P469"/>
      <c r="Q469"/>
      <c r="R469"/>
      <c r="V469">
        <v>382</v>
      </c>
      <c r="W469">
        <v>-6.3752789126725372E-3</v>
      </c>
      <c r="X469">
        <v>-1.027747005412678E-2</v>
      </c>
      <c r="Y469"/>
      <c r="Z469"/>
      <c r="AA469"/>
      <c r="AB469"/>
      <c r="AC469"/>
      <c r="AD469"/>
      <c r="AG469">
        <v>421</v>
      </c>
      <c r="AH469">
        <v>-1.1192975132507256E-2</v>
      </c>
      <c r="AI469">
        <v>-1.8383471440762855E-2</v>
      </c>
      <c r="AJ469"/>
      <c r="AK469"/>
      <c r="AL469"/>
      <c r="AM469"/>
      <c r="AN469"/>
      <c r="AO469"/>
    </row>
    <row r="470" spans="1:41">
      <c r="A470" s="34">
        <v>42314</v>
      </c>
      <c r="B470" s="33">
        <v>81.550292999999996</v>
      </c>
      <c r="C470" s="130">
        <f t="shared" si="16"/>
        <v>-4.0065418032036743E-3</v>
      </c>
      <c r="E470" s="128">
        <v>42314</v>
      </c>
      <c r="F470" s="76">
        <v>2099.1999510000001</v>
      </c>
      <c r="G470" s="130">
        <f t="shared" si="17"/>
        <v>-3.4762159864291725E-4</v>
      </c>
      <c r="J470"/>
      <c r="K470"/>
      <c r="L470"/>
      <c r="M470"/>
      <c r="N470"/>
      <c r="O470"/>
      <c r="P470"/>
      <c r="Q470"/>
      <c r="R470"/>
      <c r="V470">
        <v>383</v>
      </c>
      <c r="W470">
        <v>3.8839170884585935E-3</v>
      </c>
      <c r="X470">
        <v>-1.6217144589116975E-3</v>
      </c>
      <c r="Y470"/>
      <c r="Z470"/>
      <c r="AA470"/>
      <c r="AB470"/>
      <c r="AC470"/>
      <c r="AD470"/>
      <c r="AG470">
        <v>422</v>
      </c>
      <c r="AH470">
        <v>7.9935703802217935E-3</v>
      </c>
      <c r="AI470">
        <v>1.029940422020743E-2</v>
      </c>
      <c r="AJ470"/>
      <c r="AK470"/>
      <c r="AL470"/>
      <c r="AM470"/>
      <c r="AN470"/>
      <c r="AO470"/>
    </row>
    <row r="471" spans="1:41">
      <c r="A471" s="34">
        <v>42317</v>
      </c>
      <c r="B471" s="33">
        <v>80.686133999999996</v>
      </c>
      <c r="C471" s="130">
        <f t="shared" si="16"/>
        <v>-1.0596638812812123E-2</v>
      </c>
      <c r="E471" s="128">
        <v>42317</v>
      </c>
      <c r="F471" s="76">
        <v>2078.580078</v>
      </c>
      <c r="G471" s="130">
        <f t="shared" si="17"/>
        <v>-9.8227293641929472E-3</v>
      </c>
      <c r="J471"/>
      <c r="K471"/>
      <c r="L471"/>
      <c r="M471"/>
      <c r="N471"/>
      <c r="O471"/>
      <c r="P471"/>
      <c r="Q471"/>
      <c r="R471"/>
      <c r="V471">
        <v>384</v>
      </c>
      <c r="W471">
        <v>6.7453569740574884E-3</v>
      </c>
      <c r="X471">
        <v>5.5931278342013432E-3</v>
      </c>
      <c r="Y471"/>
      <c r="Z471"/>
      <c r="AA471"/>
      <c r="AB471"/>
      <c r="AC471"/>
      <c r="AD471"/>
      <c r="AG471">
        <v>423</v>
      </c>
      <c r="AH471">
        <v>-4.0931707777047167E-3</v>
      </c>
      <c r="AI471">
        <v>5.2579645635445604E-3</v>
      </c>
      <c r="AJ471"/>
      <c r="AK471"/>
      <c r="AL471"/>
      <c r="AM471"/>
      <c r="AN471"/>
      <c r="AO471"/>
    </row>
    <row r="472" spans="1:41">
      <c r="A472" s="34">
        <v>42318</v>
      </c>
      <c r="B472" s="33">
        <v>81.174232000000003</v>
      </c>
      <c r="C472" s="130">
        <f t="shared" si="16"/>
        <v>6.0493417617456793E-3</v>
      </c>
      <c r="E472" s="128">
        <v>42318</v>
      </c>
      <c r="F472" s="76">
        <v>2081.719971</v>
      </c>
      <c r="G472" s="130">
        <f t="shared" si="17"/>
        <v>1.5105951573543511E-3</v>
      </c>
      <c r="J472"/>
      <c r="K472"/>
      <c r="L472"/>
      <c r="M472"/>
      <c r="N472"/>
      <c r="O472"/>
      <c r="P472"/>
      <c r="Q472"/>
      <c r="R472"/>
      <c r="V472">
        <v>385</v>
      </c>
      <c r="W472">
        <v>4.4461139472157466E-3</v>
      </c>
      <c r="X472">
        <v>6.6199355492121813E-3</v>
      </c>
      <c r="Y472"/>
      <c r="Z472"/>
      <c r="AA472"/>
      <c r="AB472"/>
      <c r="AC472"/>
      <c r="AD472"/>
      <c r="AG472">
        <v>424</v>
      </c>
      <c r="AH472">
        <v>-7.9258633627145858E-3</v>
      </c>
      <c r="AI472">
        <v>-7.4037322682028919E-3</v>
      </c>
      <c r="AJ472"/>
      <c r="AK472"/>
      <c r="AL472"/>
      <c r="AM472"/>
      <c r="AN472"/>
      <c r="AO472"/>
    </row>
    <row r="473" spans="1:41">
      <c r="A473" s="34">
        <v>42319</v>
      </c>
      <c r="B473" s="33">
        <v>81.502274</v>
      </c>
      <c r="C473" s="130">
        <f t="shared" si="16"/>
        <v>4.0412085450958922E-3</v>
      </c>
      <c r="E473" s="128">
        <v>42319</v>
      </c>
      <c r="F473" s="76">
        <v>2075</v>
      </c>
      <c r="G473" s="130">
        <f t="shared" si="17"/>
        <v>-3.2280859546982687E-3</v>
      </c>
      <c r="J473"/>
      <c r="K473"/>
      <c r="L473"/>
      <c r="M473"/>
      <c r="N473"/>
      <c r="O473"/>
      <c r="P473"/>
      <c r="Q473"/>
      <c r="R473"/>
      <c r="V473">
        <v>386</v>
      </c>
      <c r="W473">
        <v>-2.5491498839284306E-3</v>
      </c>
      <c r="X473">
        <v>7.0023088492506772E-3</v>
      </c>
      <c r="Y473"/>
      <c r="Z473"/>
      <c r="AA473"/>
      <c r="AB473"/>
      <c r="AC473"/>
      <c r="AD473"/>
      <c r="AG473">
        <v>425</v>
      </c>
      <c r="AH473">
        <v>1.657857487289836E-2</v>
      </c>
      <c r="AI473">
        <v>8.5044784616539332E-3</v>
      </c>
      <c r="AJ473"/>
      <c r="AK473"/>
      <c r="AL473"/>
      <c r="AM473"/>
      <c r="AN473"/>
      <c r="AO473"/>
    </row>
    <row r="474" spans="1:41">
      <c r="A474" s="34">
        <v>42320</v>
      </c>
      <c r="B474" s="33">
        <v>80.230048999999994</v>
      </c>
      <c r="C474" s="130">
        <f t="shared" si="16"/>
        <v>-1.5609687160385315E-2</v>
      </c>
      <c r="E474" s="128">
        <v>42320</v>
      </c>
      <c r="F474" s="76">
        <v>2045.969971</v>
      </c>
      <c r="G474" s="130">
        <f t="shared" si="17"/>
        <v>-1.3990375421686753E-2</v>
      </c>
      <c r="J474"/>
      <c r="K474"/>
      <c r="L474"/>
      <c r="M474"/>
      <c r="N474"/>
      <c r="O474"/>
      <c r="P474"/>
      <c r="Q474"/>
      <c r="R474"/>
      <c r="V474">
        <v>387</v>
      </c>
      <c r="W474">
        <v>3.8670181083944551E-3</v>
      </c>
      <c r="X474">
        <v>-4.6020042560102189E-3</v>
      </c>
      <c r="Y474"/>
      <c r="Z474"/>
      <c r="AA474"/>
      <c r="AB474"/>
      <c r="AC474"/>
      <c r="AD474"/>
      <c r="AG474">
        <v>426</v>
      </c>
      <c r="AH474">
        <v>-1.0170196237227971E-2</v>
      </c>
      <c r="AI474">
        <v>-3.7273642136090631E-3</v>
      </c>
      <c r="AJ474"/>
      <c r="AK474"/>
      <c r="AL474"/>
      <c r="AM474"/>
      <c r="AN474"/>
      <c r="AO474"/>
    </row>
    <row r="475" spans="1:41">
      <c r="A475" s="34">
        <v>42321</v>
      </c>
      <c r="B475" s="33">
        <v>79.917991999999998</v>
      </c>
      <c r="C475" s="130">
        <f t="shared" si="16"/>
        <v>-3.8895277254535373E-3</v>
      </c>
      <c r="E475" s="128">
        <v>42321</v>
      </c>
      <c r="F475" s="76">
        <v>2023.040039</v>
      </c>
      <c r="G475" s="130">
        <f t="shared" si="17"/>
        <v>-1.1207364880723368E-2</v>
      </c>
      <c r="J475"/>
      <c r="K475"/>
      <c r="L475"/>
      <c r="M475"/>
      <c r="N475"/>
      <c r="O475"/>
      <c r="P475"/>
      <c r="Q475"/>
      <c r="R475"/>
      <c r="V475">
        <v>388</v>
      </c>
      <c r="W475">
        <v>4.1262282275387916E-3</v>
      </c>
      <c r="X475">
        <v>3.8884523197889867E-3</v>
      </c>
      <c r="Y475"/>
      <c r="Z475"/>
      <c r="AA475"/>
      <c r="AB475"/>
      <c r="AC475"/>
      <c r="AD475"/>
      <c r="AG475">
        <v>427</v>
      </c>
      <c r="AH475">
        <v>3.3034693421159817E-3</v>
      </c>
      <c r="AI475">
        <v>1.9744856918481762E-3</v>
      </c>
      <c r="AJ475"/>
      <c r="AK475"/>
      <c r="AL475"/>
      <c r="AM475"/>
      <c r="AN475"/>
      <c r="AO475"/>
    </row>
    <row r="476" spans="1:41">
      <c r="A476" s="34">
        <v>42324</v>
      </c>
      <c r="B476" s="33">
        <v>80.990189000000001</v>
      </c>
      <c r="C476" s="130">
        <f t="shared" si="16"/>
        <v>1.3416215462470613E-2</v>
      </c>
      <c r="E476" s="128">
        <v>42324</v>
      </c>
      <c r="F476" s="76">
        <v>2053.1899410000001</v>
      </c>
      <c r="G476" s="130">
        <f t="shared" si="17"/>
        <v>1.4903265095486383E-2</v>
      </c>
      <c r="J476"/>
      <c r="K476"/>
      <c r="L476"/>
      <c r="M476"/>
      <c r="N476"/>
      <c r="O476"/>
      <c r="P476"/>
      <c r="Q476"/>
      <c r="R476"/>
      <c r="V476">
        <v>389</v>
      </c>
      <c r="W476">
        <v>-5.5585070534755745E-3</v>
      </c>
      <c r="X476">
        <v>6.6646902755680875E-3</v>
      </c>
      <c r="Y476"/>
      <c r="Z476"/>
      <c r="AA476"/>
      <c r="AB476"/>
      <c r="AC476"/>
      <c r="AD476"/>
      <c r="AG476">
        <v>428</v>
      </c>
      <c r="AH476">
        <v>1.5110821244493124E-3</v>
      </c>
      <c r="AI476">
        <v>2.97596120671833E-3</v>
      </c>
      <c r="AJ476"/>
      <c r="AK476"/>
      <c r="AL476"/>
      <c r="AM476"/>
      <c r="AN476"/>
      <c r="AO476"/>
    </row>
    <row r="477" spans="1:41">
      <c r="A477" s="34">
        <v>42325</v>
      </c>
      <c r="B477" s="33">
        <v>81.214225999999996</v>
      </c>
      <c r="C477" s="130">
        <f t="shared" si="16"/>
        <v>2.7662239434951262E-3</v>
      </c>
      <c r="E477" s="128">
        <v>42325</v>
      </c>
      <c r="F477" s="76">
        <v>2050.4399410000001</v>
      </c>
      <c r="G477" s="130">
        <f t="shared" si="17"/>
        <v>-1.3393792484004772E-3</v>
      </c>
      <c r="J477"/>
      <c r="K477"/>
      <c r="L477"/>
      <c r="M477"/>
      <c r="N477"/>
      <c r="O477"/>
      <c r="P477"/>
      <c r="Q477"/>
      <c r="R477"/>
      <c r="V477">
        <v>390</v>
      </c>
      <c r="W477">
        <v>1.8706819451717671E-3</v>
      </c>
      <c r="X477">
        <v>-1.099448411276998E-3</v>
      </c>
      <c r="Y477"/>
      <c r="Z477"/>
      <c r="AA477"/>
      <c r="AB477"/>
      <c r="AC477"/>
      <c r="AD477"/>
      <c r="AG477">
        <v>429</v>
      </c>
      <c r="AH477">
        <v>2.608094130083461E-3</v>
      </c>
      <c r="AI477">
        <v>-6.6977500795017773E-3</v>
      </c>
      <c r="AJ477"/>
      <c r="AK477"/>
      <c r="AL477"/>
      <c r="AM477"/>
      <c r="AN477"/>
      <c r="AO477"/>
    </row>
    <row r="478" spans="1:41">
      <c r="A478" s="34">
        <v>42326</v>
      </c>
      <c r="B478" s="33">
        <v>82.150397999999996</v>
      </c>
      <c r="C478" s="130">
        <f t="shared" si="16"/>
        <v>1.1527192292640936E-2</v>
      </c>
      <c r="E478" s="128">
        <v>42326</v>
      </c>
      <c r="F478" s="76">
        <v>2083.580078</v>
      </c>
      <c r="G478" s="130">
        <f t="shared" si="17"/>
        <v>1.6162451938893374E-2</v>
      </c>
      <c r="J478"/>
      <c r="K478"/>
      <c r="L478"/>
      <c r="M478"/>
      <c r="N478"/>
      <c r="O478"/>
      <c r="P478"/>
      <c r="Q478"/>
      <c r="R478"/>
      <c r="V478">
        <v>391</v>
      </c>
      <c r="W478">
        <v>5.5382466830529588E-5</v>
      </c>
      <c r="X478">
        <v>-4.317071660174923E-3</v>
      </c>
      <c r="Y478"/>
      <c r="Z478"/>
      <c r="AA478"/>
      <c r="AB478"/>
      <c r="AC478"/>
      <c r="AD478"/>
      <c r="AG478">
        <v>430</v>
      </c>
      <c r="AH478">
        <v>6.7958566191951416E-3</v>
      </c>
      <c r="AI478">
        <v>6.0354550492850928E-3</v>
      </c>
      <c r="AJ478"/>
      <c r="AK478"/>
      <c r="AL478"/>
      <c r="AM478"/>
      <c r="AN478"/>
      <c r="AO478"/>
    </row>
    <row r="479" spans="1:41">
      <c r="A479" s="34">
        <v>42327</v>
      </c>
      <c r="B479" s="33">
        <v>82.006362999999993</v>
      </c>
      <c r="C479" s="130">
        <f t="shared" si="16"/>
        <v>-1.7533086084379331E-3</v>
      </c>
      <c r="E479" s="128">
        <v>42327</v>
      </c>
      <c r="F479" s="76">
        <v>2081.23999</v>
      </c>
      <c r="G479" s="130">
        <f t="shared" si="17"/>
        <v>-1.1231092218188907E-3</v>
      </c>
      <c r="J479"/>
      <c r="K479"/>
      <c r="L479"/>
      <c r="M479"/>
      <c r="N479"/>
      <c r="O479"/>
      <c r="P479"/>
      <c r="Q479"/>
      <c r="R479"/>
      <c r="V479">
        <v>392</v>
      </c>
      <c r="W479">
        <v>-6.8012509217129659E-4</v>
      </c>
      <c r="X479">
        <v>-1.7075849946632329E-3</v>
      </c>
      <c r="Y479"/>
      <c r="Z479"/>
      <c r="AA479"/>
      <c r="AB479"/>
      <c r="AC479"/>
      <c r="AD479"/>
      <c r="AG479">
        <v>431</v>
      </c>
      <c r="AH479">
        <v>1.488198314841602E-3</v>
      </c>
      <c r="AI479">
        <v>7.2172161485973708E-3</v>
      </c>
      <c r="AJ479"/>
      <c r="AK479"/>
      <c r="AL479"/>
      <c r="AM479"/>
      <c r="AN479"/>
      <c r="AO479"/>
    </row>
    <row r="480" spans="1:41">
      <c r="A480" s="34">
        <v>42328</v>
      </c>
      <c r="B480" s="33">
        <v>82.602836999999994</v>
      </c>
      <c r="C480" s="130">
        <f t="shared" si="16"/>
        <v>7.2735087641918796E-3</v>
      </c>
      <c r="E480" s="128">
        <v>42328</v>
      </c>
      <c r="F480" s="76">
        <v>2089.169922</v>
      </c>
      <c r="G480" s="130">
        <f t="shared" si="17"/>
        <v>3.8101958630921791E-3</v>
      </c>
      <c r="J480"/>
      <c r="K480"/>
      <c r="L480"/>
      <c r="M480"/>
      <c r="N480"/>
      <c r="O480"/>
      <c r="P480"/>
      <c r="Q480"/>
      <c r="R480"/>
      <c r="V480">
        <v>393</v>
      </c>
      <c r="W480">
        <v>3.3842891735713486E-4</v>
      </c>
      <c r="X480">
        <v>-6.0144691965482739E-3</v>
      </c>
      <c r="Y480"/>
      <c r="Z480"/>
      <c r="AA480"/>
      <c r="AB480"/>
      <c r="AC480"/>
      <c r="AD480"/>
      <c r="AG480">
        <v>432</v>
      </c>
      <c r="AH480">
        <v>1.605328019836357E-3</v>
      </c>
      <c r="AI480">
        <v>-4.1663876290686762E-3</v>
      </c>
      <c r="AJ480"/>
      <c r="AK480"/>
      <c r="AL480"/>
      <c r="AM480"/>
      <c r="AN480"/>
      <c r="AO480"/>
    </row>
    <row r="481" spans="1:41">
      <c r="A481" s="34">
        <v>42331</v>
      </c>
      <c r="B481" s="33">
        <v>82.836571000000006</v>
      </c>
      <c r="C481" s="130">
        <f t="shared" si="16"/>
        <v>2.8296122565380239E-3</v>
      </c>
      <c r="E481" s="128">
        <v>42331</v>
      </c>
      <c r="F481" s="76">
        <v>2086.5900879999999</v>
      </c>
      <c r="G481" s="130">
        <f t="shared" si="17"/>
        <v>-1.2348607802712369E-3</v>
      </c>
      <c r="J481"/>
      <c r="K481"/>
      <c r="L481"/>
      <c r="M481"/>
      <c r="N481"/>
      <c r="O481"/>
      <c r="P481"/>
      <c r="Q481"/>
      <c r="R481"/>
      <c r="V481">
        <v>394</v>
      </c>
      <c r="W481">
        <v>-5.7243290972096685E-3</v>
      </c>
      <c r="X481">
        <v>-4.9789989473761819E-3</v>
      </c>
      <c r="Y481"/>
      <c r="Z481"/>
      <c r="AA481"/>
      <c r="AB481"/>
      <c r="AC481"/>
      <c r="AD481"/>
      <c r="AG481">
        <v>433</v>
      </c>
      <c r="AH481">
        <v>-8.4551076467533227E-3</v>
      </c>
      <c r="AI481">
        <v>-7.7090581617303301E-3</v>
      </c>
      <c r="AJ481"/>
      <c r="AK481"/>
      <c r="AL481"/>
      <c r="AM481"/>
      <c r="AN481"/>
      <c r="AO481"/>
    </row>
    <row r="482" spans="1:41">
      <c r="A482" s="34">
        <v>42332</v>
      </c>
      <c r="B482" s="33">
        <v>82.248192000000003</v>
      </c>
      <c r="C482" s="130">
        <f t="shared" si="16"/>
        <v>-7.102889374790795E-3</v>
      </c>
      <c r="E482" s="128">
        <v>42332</v>
      </c>
      <c r="F482" s="76">
        <v>2089.139893</v>
      </c>
      <c r="G482" s="130">
        <f t="shared" si="17"/>
        <v>1.2219961240418323E-3</v>
      </c>
      <c r="J482"/>
      <c r="K482"/>
      <c r="L482"/>
      <c r="M482"/>
      <c r="N482"/>
      <c r="O482"/>
      <c r="P482"/>
      <c r="Q482"/>
      <c r="R482"/>
      <c r="V482">
        <v>395</v>
      </c>
      <c r="W482">
        <v>-4.7565147414156874E-3</v>
      </c>
      <c r="X482">
        <v>-1.018500076439016E-3</v>
      </c>
      <c r="Y482"/>
      <c r="Z482"/>
      <c r="AA482"/>
      <c r="AB482"/>
      <c r="AC482"/>
      <c r="AD482"/>
      <c r="AG482">
        <v>434</v>
      </c>
      <c r="AH482">
        <v>-1.3553870052288872E-3</v>
      </c>
      <c r="AI482">
        <v>5.9211709143580831E-3</v>
      </c>
      <c r="AJ482"/>
      <c r="AK482"/>
      <c r="AL482"/>
      <c r="AM482"/>
      <c r="AN482"/>
      <c r="AO482"/>
    </row>
    <row r="483" spans="1:41">
      <c r="A483" s="34">
        <v>42333</v>
      </c>
      <c r="B483" s="33">
        <v>82.183700999999999</v>
      </c>
      <c r="C483" s="130">
        <f t="shared" si="16"/>
        <v>-7.8410234233481811E-4</v>
      </c>
      <c r="E483" s="128">
        <v>42333</v>
      </c>
      <c r="F483" s="76">
        <v>2088.8701169999999</v>
      </c>
      <c r="G483" s="130">
        <f t="shared" si="17"/>
        <v>-1.2913256833782199E-4</v>
      </c>
      <c r="J483"/>
      <c r="K483"/>
      <c r="L483"/>
      <c r="M483"/>
      <c r="N483"/>
      <c r="O483"/>
      <c r="P483"/>
      <c r="Q483"/>
      <c r="R483"/>
      <c r="V483">
        <v>396</v>
      </c>
      <c r="W483">
        <v>4.5000758466281062E-3</v>
      </c>
      <c r="X483">
        <v>7.8860785735410215E-3</v>
      </c>
      <c r="Y483"/>
      <c r="Z483"/>
      <c r="AA483"/>
      <c r="AB483"/>
      <c r="AC483"/>
      <c r="AD483"/>
      <c r="AG483">
        <v>435</v>
      </c>
      <c r="AH483">
        <v>8.9592988363445744E-4</v>
      </c>
      <c r="AI483">
        <v>-1.3214359426146243E-2</v>
      </c>
      <c r="AJ483"/>
      <c r="AK483"/>
      <c r="AL483"/>
      <c r="AM483"/>
      <c r="AN483"/>
      <c r="AO483"/>
    </row>
    <row r="484" spans="1:41">
      <c r="A484" s="34">
        <v>42335</v>
      </c>
      <c r="B484" s="33">
        <v>82.514190999999997</v>
      </c>
      <c r="C484" s="130">
        <f t="shared" si="16"/>
        <v>4.0213569841542852E-3</v>
      </c>
      <c r="E484" s="128">
        <v>42335</v>
      </c>
      <c r="F484" s="76">
        <v>2090.110107</v>
      </c>
      <c r="G484" s="130">
        <f t="shared" si="17"/>
        <v>5.9361756861211026E-4</v>
      </c>
      <c r="J484"/>
      <c r="K484"/>
      <c r="L484"/>
      <c r="M484"/>
      <c r="N484"/>
      <c r="O484"/>
      <c r="P484"/>
      <c r="Q484"/>
      <c r="R484"/>
      <c r="V484">
        <v>397</v>
      </c>
      <c r="W484">
        <v>4.296411365953658E-3</v>
      </c>
      <c r="X484">
        <v>3.0223838090134942E-3</v>
      </c>
      <c r="Y484"/>
      <c r="Z484"/>
      <c r="AA484"/>
      <c r="AB484"/>
      <c r="AC484"/>
      <c r="AD484"/>
      <c r="AG484">
        <v>436</v>
      </c>
      <c r="AH484">
        <v>-1.2970856679845747E-3</v>
      </c>
      <c r="AI484">
        <v>-7.5155698130791688E-4</v>
      </c>
      <c r="AJ484"/>
      <c r="AK484"/>
      <c r="AL484"/>
      <c r="AM484"/>
      <c r="AN484"/>
      <c r="AO484"/>
    </row>
    <row r="485" spans="1:41">
      <c r="A485" s="34">
        <v>42338</v>
      </c>
      <c r="B485" s="33">
        <v>81.603354999999993</v>
      </c>
      <c r="C485" s="130">
        <f t="shared" si="16"/>
        <v>-1.1038537601368513E-2</v>
      </c>
      <c r="E485" s="128">
        <v>42338</v>
      </c>
      <c r="F485" s="76">
        <v>2080.4099120000001</v>
      </c>
      <c r="G485" s="130">
        <f t="shared" si="17"/>
        <v>-4.6409971261862784E-3</v>
      </c>
      <c r="J485"/>
      <c r="K485"/>
      <c r="L485"/>
      <c r="M485"/>
      <c r="N485"/>
      <c r="O485"/>
      <c r="P485"/>
      <c r="Q485"/>
      <c r="R485"/>
      <c r="V485">
        <v>398</v>
      </c>
      <c r="W485">
        <v>8.5130174979524678E-4</v>
      </c>
      <c r="X485">
        <v>-8.229341840653554E-4</v>
      </c>
      <c r="Y485"/>
      <c r="Z485"/>
      <c r="AA485"/>
      <c r="AB485"/>
      <c r="AC485"/>
      <c r="AD485"/>
      <c r="AG485">
        <v>437</v>
      </c>
      <c r="AH485">
        <v>-2.888597277741543E-3</v>
      </c>
      <c r="AI485">
        <v>-4.743872929995935E-4</v>
      </c>
      <c r="AJ485"/>
      <c r="AK485"/>
      <c r="AL485"/>
      <c r="AM485"/>
      <c r="AN485"/>
      <c r="AO485"/>
    </row>
    <row r="486" spans="1:41">
      <c r="A486" s="34">
        <v>42339</v>
      </c>
      <c r="B486" s="33">
        <v>82.506118999999998</v>
      </c>
      <c r="C486" s="130">
        <f t="shared" si="16"/>
        <v>1.1062829463322982E-2</v>
      </c>
      <c r="E486" s="128">
        <v>42339</v>
      </c>
      <c r="F486" s="76">
        <v>2102.6298830000001</v>
      </c>
      <c r="G486" s="130">
        <f t="shared" si="17"/>
        <v>1.0680573511899315E-2</v>
      </c>
      <c r="J486"/>
      <c r="K486"/>
      <c r="L486"/>
      <c r="M486"/>
      <c r="N486"/>
      <c r="O486"/>
      <c r="P486"/>
      <c r="Q486"/>
      <c r="R486"/>
      <c r="V486">
        <v>399</v>
      </c>
      <c r="W486">
        <v>2.329286009494932E-3</v>
      </c>
      <c r="X486">
        <v>-4.6008060323381918E-3</v>
      </c>
      <c r="Y486"/>
      <c r="Z486"/>
      <c r="AA486"/>
      <c r="AB486"/>
      <c r="AC486"/>
      <c r="AD486"/>
      <c r="AG486">
        <v>438</v>
      </c>
      <c r="AH486">
        <v>-8.8609546858080292E-3</v>
      </c>
      <c r="AI486">
        <v>8.3951616142134231E-3</v>
      </c>
      <c r="AJ486"/>
      <c r="AK486"/>
      <c r="AL486"/>
      <c r="AM486"/>
      <c r="AN486"/>
      <c r="AO486"/>
    </row>
    <row r="487" spans="1:41">
      <c r="A487" s="34">
        <v>42340</v>
      </c>
      <c r="B487" s="33">
        <v>82.256232999999995</v>
      </c>
      <c r="C487" s="130">
        <f t="shared" si="16"/>
        <v>-3.0286965746141037E-3</v>
      </c>
      <c r="E487" s="128">
        <v>42340</v>
      </c>
      <c r="F487" s="76">
        <v>2079.51001</v>
      </c>
      <c r="G487" s="130">
        <f t="shared" si="17"/>
        <v>-1.099569314929217E-2</v>
      </c>
      <c r="J487"/>
      <c r="K487"/>
      <c r="L487"/>
      <c r="M487"/>
      <c r="N487"/>
      <c r="O487"/>
      <c r="P487"/>
      <c r="Q487"/>
      <c r="R487"/>
      <c r="V487">
        <v>400</v>
      </c>
      <c r="W487">
        <v>-8.5125004061539398E-4</v>
      </c>
      <c r="X487">
        <v>-1.9056367746338194E-3</v>
      </c>
      <c r="Y487"/>
      <c r="Z487"/>
      <c r="AA487"/>
      <c r="AB487"/>
      <c r="AC487"/>
      <c r="AD487"/>
      <c r="AG487">
        <v>439</v>
      </c>
      <c r="AH487">
        <v>2.533582111102575E-3</v>
      </c>
      <c r="AI487">
        <v>-2.8199672428005421E-2</v>
      </c>
      <c r="AJ487"/>
      <c r="AK487"/>
      <c r="AL487"/>
      <c r="AM487"/>
      <c r="AN487"/>
      <c r="AO487"/>
    </row>
    <row r="488" spans="1:41">
      <c r="A488" s="34">
        <v>42341</v>
      </c>
      <c r="B488" s="33">
        <v>81.240607999999995</v>
      </c>
      <c r="C488" s="130">
        <f t="shared" si="16"/>
        <v>-1.2347088639471249E-2</v>
      </c>
      <c r="E488" s="128">
        <v>42341</v>
      </c>
      <c r="F488" s="76">
        <v>2049.6201169999999</v>
      </c>
      <c r="G488" s="130">
        <f t="shared" si="17"/>
        <v>-1.4373526867514348E-2</v>
      </c>
      <c r="J488"/>
      <c r="K488"/>
      <c r="L488"/>
      <c r="M488"/>
      <c r="N488"/>
      <c r="O488"/>
      <c r="P488"/>
      <c r="Q488"/>
      <c r="R488"/>
      <c r="V488">
        <v>401</v>
      </c>
      <c r="W488">
        <v>-1.0235752191337126E-3</v>
      </c>
      <c r="X488">
        <v>-1.2261297017741321E-3</v>
      </c>
      <c r="Y488"/>
      <c r="Z488"/>
      <c r="AA488"/>
      <c r="AB488"/>
      <c r="AC488"/>
      <c r="AD488"/>
      <c r="AG488">
        <v>440</v>
      </c>
      <c r="AH488">
        <v>1.0602452917438962E-2</v>
      </c>
      <c r="AI488">
        <v>-9.3695998188440162E-3</v>
      </c>
      <c r="AJ488"/>
      <c r="AK488"/>
      <c r="AL488"/>
      <c r="AM488"/>
      <c r="AN488"/>
      <c r="AO488"/>
    </row>
    <row r="489" spans="1:41">
      <c r="A489" s="34">
        <v>42342</v>
      </c>
      <c r="B489" s="33">
        <v>82.981673999999998</v>
      </c>
      <c r="C489" s="130">
        <f t="shared" si="16"/>
        <v>2.1430981905009912E-2</v>
      </c>
      <c r="E489" s="128">
        <v>42342</v>
      </c>
      <c r="F489" s="76">
        <v>2091.6899410000001</v>
      </c>
      <c r="G489" s="130">
        <f t="shared" si="17"/>
        <v>2.0525668952536026E-2</v>
      </c>
      <c r="J489"/>
      <c r="K489"/>
      <c r="L489"/>
      <c r="M489"/>
      <c r="N489"/>
      <c r="O489"/>
      <c r="P489"/>
      <c r="Q489"/>
      <c r="R489"/>
      <c r="V489">
        <v>402</v>
      </c>
      <c r="W489">
        <v>4.3212266484570242E-3</v>
      </c>
      <c r="X489">
        <v>-1.2065476752461625E-3</v>
      </c>
      <c r="Y489"/>
      <c r="Z489"/>
      <c r="AA489"/>
      <c r="AB489"/>
      <c r="AC489"/>
      <c r="AD489"/>
      <c r="AG489">
        <v>441</v>
      </c>
      <c r="AH489">
        <v>2.1169236628887315E-3</v>
      </c>
      <c r="AI489">
        <v>1.6958631989213289E-2</v>
      </c>
      <c r="AJ489"/>
      <c r="AK489"/>
      <c r="AL489"/>
      <c r="AM489"/>
      <c r="AN489"/>
      <c r="AO489"/>
    </row>
    <row r="490" spans="1:41">
      <c r="A490" s="34">
        <v>42345</v>
      </c>
      <c r="B490" s="33">
        <v>83.279906999999994</v>
      </c>
      <c r="C490" s="130">
        <f t="shared" si="16"/>
        <v>3.5939622042331443E-3</v>
      </c>
      <c r="E490" s="128">
        <v>42345</v>
      </c>
      <c r="F490" s="76">
        <v>2077.070068</v>
      </c>
      <c r="G490" s="130">
        <f t="shared" si="17"/>
        <v>-6.989502943734861E-3</v>
      </c>
      <c r="J490"/>
      <c r="K490"/>
      <c r="L490"/>
      <c r="M490"/>
      <c r="N490"/>
      <c r="O490"/>
      <c r="P490"/>
      <c r="Q490"/>
      <c r="R490"/>
      <c r="V490">
        <v>403</v>
      </c>
      <c r="W490">
        <v>-7.9645352191515407E-3</v>
      </c>
      <c r="X490">
        <v>2.1155007850400497E-4</v>
      </c>
      <c r="Y490"/>
      <c r="Z490"/>
      <c r="AA490"/>
      <c r="AB490"/>
      <c r="AC490"/>
      <c r="AD490"/>
      <c r="AG490">
        <v>442</v>
      </c>
      <c r="AH490">
        <v>-8.6950756842513633E-4</v>
      </c>
      <c r="AI490">
        <v>2.8433918008368259E-3</v>
      </c>
      <c r="AJ490"/>
      <c r="AK490"/>
      <c r="AL490"/>
      <c r="AM490"/>
      <c r="AN490"/>
      <c r="AO490"/>
    </row>
    <row r="491" spans="1:41">
      <c r="A491" s="34">
        <v>42346</v>
      </c>
      <c r="B491" s="33">
        <v>82.554466000000005</v>
      </c>
      <c r="C491" s="130">
        <f t="shared" si="16"/>
        <v>-8.7108766824149954E-3</v>
      </c>
      <c r="E491" s="128">
        <v>42346</v>
      </c>
      <c r="F491" s="76">
        <v>2063.5900879999999</v>
      </c>
      <c r="G491" s="130">
        <f t="shared" si="17"/>
        <v>-6.4899014278222552E-3</v>
      </c>
      <c r="J491"/>
      <c r="K491"/>
      <c r="L491"/>
      <c r="M491"/>
      <c r="N491"/>
      <c r="O491"/>
      <c r="P491"/>
      <c r="Q491"/>
      <c r="R491"/>
      <c r="V491">
        <v>404</v>
      </c>
      <c r="W491">
        <v>-1.035542651947378E-3</v>
      </c>
      <c r="X491">
        <v>-1.8393401593860283E-3</v>
      </c>
      <c r="Y491"/>
      <c r="Z491"/>
      <c r="AA491"/>
      <c r="AB491"/>
      <c r="AC491"/>
      <c r="AD491"/>
      <c r="AG491">
        <v>443</v>
      </c>
      <c r="AH491">
        <v>4.8564881725501104E-3</v>
      </c>
      <c r="AI491">
        <v>9.4588010816553745E-3</v>
      </c>
      <c r="AJ491"/>
      <c r="AK491"/>
      <c r="AL491"/>
      <c r="AM491"/>
      <c r="AN491"/>
      <c r="AO491"/>
    </row>
    <row r="492" spans="1:41">
      <c r="A492" s="34">
        <v>42347</v>
      </c>
      <c r="B492" s="33">
        <v>82.336853000000005</v>
      </c>
      <c r="C492" s="130">
        <f t="shared" si="16"/>
        <v>-2.635993066686423E-3</v>
      </c>
      <c r="E492" s="128">
        <v>42347</v>
      </c>
      <c r="F492" s="76">
        <v>2047.619995</v>
      </c>
      <c r="G492" s="130">
        <f t="shared" si="17"/>
        <v>-7.7389851273601904E-3</v>
      </c>
      <c r="J492"/>
      <c r="K492"/>
      <c r="L492"/>
      <c r="M492"/>
      <c r="N492"/>
      <c r="O492"/>
      <c r="P492"/>
      <c r="Q492"/>
      <c r="R492"/>
      <c r="V492">
        <v>405</v>
      </c>
      <c r="W492">
        <v>5.624048676234273E-3</v>
      </c>
      <c r="X492">
        <v>7.1841181383831276E-3</v>
      </c>
      <c r="Y492"/>
      <c r="Z492"/>
      <c r="AA492"/>
      <c r="AB492"/>
      <c r="AC492"/>
      <c r="AD492"/>
      <c r="AG492">
        <v>444</v>
      </c>
      <c r="AH492">
        <v>5.2421641464142346E-3</v>
      </c>
      <c r="AI492">
        <v>1.3047676925631677E-2</v>
      </c>
      <c r="AJ492"/>
      <c r="AK492"/>
      <c r="AL492"/>
      <c r="AM492"/>
      <c r="AN492"/>
      <c r="AO492"/>
    </row>
    <row r="493" spans="1:41">
      <c r="A493" s="34">
        <v>42348</v>
      </c>
      <c r="B493" s="33">
        <v>82.731812000000005</v>
      </c>
      <c r="C493" s="130">
        <f t="shared" si="16"/>
        <v>4.7968678132500409E-3</v>
      </c>
      <c r="E493" s="128">
        <v>42348</v>
      </c>
      <c r="F493" s="76">
        <v>2052.2299800000001</v>
      </c>
      <c r="G493" s="130">
        <f t="shared" si="17"/>
        <v>2.2513869815966765E-3</v>
      </c>
      <c r="J493"/>
      <c r="K493"/>
      <c r="L493"/>
      <c r="M493"/>
      <c r="N493"/>
      <c r="O493"/>
      <c r="P493"/>
      <c r="Q493"/>
      <c r="R493"/>
      <c r="V493">
        <v>406</v>
      </c>
      <c r="W493">
        <v>-4.2127253386326502E-3</v>
      </c>
      <c r="X493">
        <v>-5.3443774994719837E-3</v>
      </c>
      <c r="Y493"/>
      <c r="Z493"/>
      <c r="AA493"/>
      <c r="AB493"/>
      <c r="AC493"/>
      <c r="AD493"/>
      <c r="AG493">
        <v>445</v>
      </c>
      <c r="AH493">
        <v>-7.8034906834657473E-3</v>
      </c>
      <c r="AI493">
        <v>4.2152544417121893E-3</v>
      </c>
      <c r="AJ493"/>
      <c r="AK493"/>
      <c r="AL493"/>
      <c r="AM493"/>
      <c r="AN493"/>
      <c r="AO493"/>
    </row>
    <row r="494" spans="1:41">
      <c r="A494" s="34">
        <v>42349</v>
      </c>
      <c r="B494" s="33">
        <v>81.958015000000003</v>
      </c>
      <c r="C494" s="130">
        <f t="shared" si="16"/>
        <v>-9.3530769034770051E-3</v>
      </c>
      <c r="E494" s="128">
        <v>42349</v>
      </c>
      <c r="F494" s="76">
        <v>2012.369995</v>
      </c>
      <c r="G494" s="130">
        <f t="shared" si="17"/>
        <v>-1.9422767130611768E-2</v>
      </c>
      <c r="J494"/>
      <c r="K494"/>
      <c r="L494"/>
      <c r="M494"/>
      <c r="N494"/>
      <c r="O494"/>
      <c r="P494"/>
      <c r="Q494"/>
      <c r="R494"/>
      <c r="V494">
        <v>407</v>
      </c>
      <c r="W494">
        <v>-1.4948758648617045E-3</v>
      </c>
      <c r="X494">
        <v>2.4449307744358641E-3</v>
      </c>
      <c r="Y494"/>
      <c r="Z494"/>
      <c r="AA494"/>
      <c r="AB494"/>
      <c r="AC494"/>
      <c r="AD494"/>
      <c r="AG494">
        <v>446</v>
      </c>
      <c r="AH494">
        <v>9.7062350683254067E-3</v>
      </c>
      <c r="AI494">
        <v>-1.6706014839218963E-3</v>
      </c>
      <c r="AJ494"/>
      <c r="AK494"/>
      <c r="AL494"/>
      <c r="AM494"/>
      <c r="AN494"/>
      <c r="AO494"/>
    </row>
    <row r="495" spans="1:41">
      <c r="A495" s="34">
        <v>42352</v>
      </c>
      <c r="B495" s="33">
        <v>82.336853000000005</v>
      </c>
      <c r="C495" s="130">
        <f t="shared" si="16"/>
        <v>4.6223423053865049E-3</v>
      </c>
      <c r="E495" s="128">
        <v>42352</v>
      </c>
      <c r="F495" s="76">
        <v>2021.9399410000001</v>
      </c>
      <c r="G495" s="130">
        <f t="shared" si="17"/>
        <v>4.7555598740678263E-3</v>
      </c>
      <c r="J495"/>
      <c r="K495"/>
      <c r="L495"/>
      <c r="M495"/>
      <c r="N495"/>
      <c r="O495"/>
      <c r="P495"/>
      <c r="Q495"/>
      <c r="R495"/>
      <c r="V495">
        <v>408</v>
      </c>
      <c r="W495">
        <v>-1.0977846341010808E-3</v>
      </c>
      <c r="X495">
        <v>-1.7742733949232723E-4</v>
      </c>
      <c r="Y495"/>
      <c r="Z495"/>
      <c r="AA495"/>
      <c r="AB495"/>
      <c r="AC495"/>
      <c r="AD495"/>
      <c r="AG495">
        <v>447</v>
      </c>
      <c r="AH495">
        <v>8.2301731232865838E-4</v>
      </c>
      <c r="AI495">
        <v>7.9954183199702124E-3</v>
      </c>
      <c r="AJ495"/>
      <c r="AK495"/>
      <c r="AL495"/>
      <c r="AM495"/>
      <c r="AN495"/>
      <c r="AO495"/>
    </row>
    <row r="496" spans="1:41">
      <c r="A496" s="34">
        <v>42353</v>
      </c>
      <c r="B496" s="33">
        <v>83.932784999999996</v>
      </c>
      <c r="C496" s="130">
        <f t="shared" si="16"/>
        <v>1.9382960871725211E-2</v>
      </c>
      <c r="E496" s="128">
        <v>42353</v>
      </c>
      <c r="F496" s="76">
        <v>2043.410034</v>
      </c>
      <c r="G496" s="130">
        <f t="shared" si="17"/>
        <v>1.0618561196917325E-2</v>
      </c>
      <c r="J496"/>
      <c r="K496"/>
      <c r="L496"/>
      <c r="M496"/>
      <c r="N496"/>
      <c r="O496"/>
      <c r="P496"/>
      <c r="Q496"/>
      <c r="R496"/>
      <c r="V496">
        <v>409</v>
      </c>
      <c r="W496">
        <v>2.1277449390827985E-3</v>
      </c>
      <c r="X496">
        <v>1.7842189364182283E-3</v>
      </c>
      <c r="Y496"/>
      <c r="Z496"/>
      <c r="AA496"/>
      <c r="AB496"/>
      <c r="AC496"/>
      <c r="AD496"/>
      <c r="AG496">
        <v>448</v>
      </c>
      <c r="AH496">
        <v>1.9569361743797006E-3</v>
      </c>
      <c r="AI496">
        <v>-1.2318248167243523E-3</v>
      </c>
      <c r="AJ496"/>
      <c r="AK496"/>
      <c r="AL496"/>
      <c r="AM496"/>
      <c r="AN496"/>
      <c r="AO496"/>
    </row>
    <row r="497" spans="1:41">
      <c r="A497" s="34">
        <v>42354</v>
      </c>
      <c r="B497" s="33">
        <v>84.835564000000005</v>
      </c>
      <c r="C497" s="130">
        <f t="shared" si="16"/>
        <v>1.0755975748928259E-2</v>
      </c>
      <c r="E497" s="128">
        <v>42354</v>
      </c>
      <c r="F497" s="76">
        <v>2073.070068</v>
      </c>
      <c r="G497" s="130">
        <f t="shared" si="17"/>
        <v>1.4514969343641774E-2</v>
      </c>
      <c r="J497"/>
      <c r="K497"/>
      <c r="L497"/>
      <c r="M497"/>
      <c r="N497"/>
      <c r="O497"/>
      <c r="P497"/>
      <c r="Q497"/>
      <c r="R497"/>
      <c r="V497">
        <v>410</v>
      </c>
      <c r="W497">
        <v>6.3159442641945078E-3</v>
      </c>
      <c r="X497">
        <v>-1.1045202432555948E-3</v>
      </c>
      <c r="Y497"/>
      <c r="Z497"/>
      <c r="AA497"/>
      <c r="AB497"/>
      <c r="AC497"/>
      <c r="AD497"/>
      <c r="AG497">
        <v>449</v>
      </c>
      <c r="AH497">
        <v>3.916114114744353E-3</v>
      </c>
      <c r="AI497">
        <v>-2.640637051049602E-3</v>
      </c>
      <c r="AJ497"/>
      <c r="AK497"/>
      <c r="AL497"/>
      <c r="AM497"/>
      <c r="AN497"/>
      <c r="AO497"/>
    </row>
    <row r="498" spans="1:41">
      <c r="A498" s="34">
        <v>42355</v>
      </c>
      <c r="B498" s="33">
        <v>83.537818999999999</v>
      </c>
      <c r="C498" s="130">
        <f t="shared" si="16"/>
        <v>-1.52971812623301E-2</v>
      </c>
      <c r="E498" s="128">
        <v>42355</v>
      </c>
      <c r="F498" s="76">
        <v>2041.8900149999999</v>
      </c>
      <c r="G498" s="130">
        <f t="shared" si="17"/>
        <v>-1.5040520569611564E-2</v>
      </c>
      <c r="J498"/>
      <c r="K498"/>
      <c r="L498"/>
      <c r="M498"/>
      <c r="N498"/>
      <c r="O498"/>
      <c r="P498"/>
      <c r="Q498"/>
      <c r="R498"/>
      <c r="V498">
        <v>411</v>
      </c>
      <c r="W498">
        <v>-2.6171210114406909E-3</v>
      </c>
      <c r="X498">
        <v>-8.4089227815999437E-6</v>
      </c>
      <c r="Y498"/>
      <c r="Z498"/>
      <c r="AA498"/>
      <c r="AB498"/>
      <c r="AC498"/>
      <c r="AD498"/>
      <c r="AG498">
        <v>450</v>
      </c>
      <c r="AH498">
        <v>-2.968649299733719E-3</v>
      </c>
      <c r="AI498">
        <v>-3.8567748802705807E-3</v>
      </c>
      <c r="AJ498"/>
      <c r="AK498"/>
      <c r="AL498"/>
      <c r="AM498"/>
      <c r="AN498"/>
      <c r="AO498"/>
    </row>
    <row r="499" spans="1:41">
      <c r="A499" s="34">
        <v>42356</v>
      </c>
      <c r="B499" s="33">
        <v>82.175644000000005</v>
      </c>
      <c r="C499" s="130">
        <f t="shared" si="16"/>
        <v>-1.6306087665515823E-2</v>
      </c>
      <c r="E499" s="128">
        <v>42356</v>
      </c>
      <c r="F499" s="76">
        <v>2005.5500489999999</v>
      </c>
      <c r="G499" s="130">
        <f t="shared" si="17"/>
        <v>-1.7797220091700192E-2</v>
      </c>
      <c r="J499"/>
      <c r="K499"/>
      <c r="L499"/>
      <c r="M499"/>
      <c r="N499"/>
      <c r="O499"/>
      <c r="P499"/>
      <c r="Q499"/>
      <c r="R499"/>
      <c r="V499">
        <v>412</v>
      </c>
      <c r="W499">
        <v>-1.1760575693242875E-4</v>
      </c>
      <c r="X499">
        <v>-8.1372707495057945E-3</v>
      </c>
      <c r="Y499"/>
      <c r="Z499"/>
      <c r="AA499"/>
      <c r="AB499"/>
      <c r="AC499"/>
      <c r="AD499"/>
      <c r="AG499">
        <v>451</v>
      </c>
      <c r="AH499">
        <v>-5.2472921504131869E-3</v>
      </c>
      <c r="AI499">
        <v>5.3101803702227963E-4</v>
      </c>
      <c r="AJ499"/>
      <c r="AK499"/>
      <c r="AL499"/>
      <c r="AM499"/>
      <c r="AN499"/>
      <c r="AO499"/>
    </row>
    <row r="500" spans="1:41">
      <c r="A500" s="34">
        <v>42359</v>
      </c>
      <c r="B500" s="33">
        <v>81.877396000000005</v>
      </c>
      <c r="C500" s="130">
        <f t="shared" si="16"/>
        <v>-3.6293965642666694E-3</v>
      </c>
      <c r="E500" s="128">
        <v>42359</v>
      </c>
      <c r="F500" s="76">
        <v>2021.150024</v>
      </c>
      <c r="G500" s="130">
        <f t="shared" si="17"/>
        <v>7.7784022432042963E-3</v>
      </c>
      <c r="J500"/>
      <c r="K500"/>
      <c r="L500"/>
      <c r="M500"/>
      <c r="N500"/>
      <c r="O500"/>
      <c r="P500"/>
      <c r="Q500"/>
      <c r="R500"/>
      <c r="V500">
        <v>413</v>
      </c>
      <c r="W500">
        <v>-2.7477246005749253E-3</v>
      </c>
      <c r="X500">
        <v>-1.8352445499723542E-2</v>
      </c>
      <c r="Y500"/>
      <c r="Z500"/>
      <c r="AA500"/>
      <c r="AB500"/>
      <c r="AC500"/>
      <c r="AD500"/>
      <c r="AG500">
        <v>452</v>
      </c>
      <c r="AH500">
        <v>1.5961339763905593E-2</v>
      </c>
      <c r="AI500">
        <v>-1.1085662017828041E-3</v>
      </c>
      <c r="AJ500"/>
      <c r="AK500"/>
      <c r="AL500"/>
      <c r="AM500"/>
      <c r="AN500"/>
      <c r="AO500"/>
    </row>
    <row r="501" spans="1:41">
      <c r="A501" s="34">
        <v>42360</v>
      </c>
      <c r="B501" s="33">
        <v>82.788246000000001</v>
      </c>
      <c r="C501" s="130">
        <f t="shared" si="16"/>
        <v>1.1124559945702186E-2</v>
      </c>
      <c r="E501" s="128">
        <v>42360</v>
      </c>
      <c r="F501" s="76">
        <v>2038.969971</v>
      </c>
      <c r="G501" s="130">
        <f t="shared" si="17"/>
        <v>8.8167364066983073E-3</v>
      </c>
      <c r="J501"/>
      <c r="K501"/>
      <c r="L501"/>
      <c r="M501"/>
      <c r="N501"/>
      <c r="O501"/>
      <c r="P501"/>
      <c r="Q501"/>
      <c r="R501"/>
      <c r="V501">
        <v>414</v>
      </c>
      <c r="W501">
        <v>-1.4136733958330811E-2</v>
      </c>
      <c r="X501">
        <v>-1.771423136468326E-2</v>
      </c>
      <c r="Y501"/>
      <c r="Z501"/>
      <c r="AA501"/>
      <c r="AB501"/>
      <c r="AC501"/>
      <c r="AD501"/>
      <c r="AG501">
        <v>453</v>
      </c>
      <c r="AH501">
        <v>6.5954421909082805E-3</v>
      </c>
      <c r="AI501">
        <v>-2.0249679147443592E-3</v>
      </c>
      <c r="AJ501"/>
      <c r="AK501"/>
      <c r="AL501"/>
      <c r="AM501"/>
      <c r="AN501"/>
      <c r="AO501"/>
    </row>
    <row r="502" spans="1:41">
      <c r="A502" s="34">
        <v>42361</v>
      </c>
      <c r="B502" s="33">
        <v>83.416945999999996</v>
      </c>
      <c r="C502" s="130">
        <f t="shared" si="16"/>
        <v>7.5940731972989851E-3</v>
      </c>
      <c r="E502" s="128">
        <v>42361</v>
      </c>
      <c r="F502" s="76">
        <v>2064.290039</v>
      </c>
      <c r="G502" s="130">
        <f t="shared" si="17"/>
        <v>1.2418068122691342E-2</v>
      </c>
      <c r="J502"/>
      <c r="K502"/>
      <c r="L502"/>
      <c r="M502"/>
      <c r="N502"/>
      <c r="O502"/>
      <c r="P502"/>
      <c r="Q502"/>
      <c r="R502"/>
      <c r="V502">
        <v>415</v>
      </c>
      <c r="W502">
        <v>-1.6054289984889111E-2</v>
      </c>
      <c r="X502">
        <v>-2.335940302121196E-2</v>
      </c>
      <c r="Y502"/>
      <c r="Z502"/>
      <c r="AA502"/>
      <c r="AB502"/>
      <c r="AC502"/>
      <c r="AD502"/>
      <c r="AG502">
        <v>454</v>
      </c>
      <c r="AH502">
        <v>-1.5085874999844645E-3</v>
      </c>
      <c r="AI502">
        <v>1.7791331192859921E-3</v>
      </c>
      <c r="AJ502"/>
      <c r="AK502"/>
      <c r="AL502"/>
      <c r="AM502"/>
      <c r="AN502"/>
      <c r="AO502"/>
    </row>
    <row r="503" spans="1:41">
      <c r="A503" s="34">
        <v>42362</v>
      </c>
      <c r="B503" s="33">
        <v>83.602324999999993</v>
      </c>
      <c r="C503" s="130">
        <f t="shared" si="16"/>
        <v>2.2223182325566979E-3</v>
      </c>
      <c r="E503" s="128">
        <v>42362</v>
      </c>
      <c r="F503" s="76">
        <v>2060.98999</v>
      </c>
      <c r="G503" s="130">
        <f t="shared" si="17"/>
        <v>-1.5986363048084951E-3</v>
      </c>
      <c r="J503"/>
      <c r="K503"/>
      <c r="L503"/>
      <c r="M503"/>
      <c r="N503"/>
      <c r="O503"/>
      <c r="P503"/>
      <c r="Q503"/>
      <c r="R503"/>
      <c r="V503">
        <v>416</v>
      </c>
      <c r="W503">
        <v>-1.2558957608633429E-2</v>
      </c>
      <c r="X503">
        <v>-9.6303758860183906E-4</v>
      </c>
      <c r="Y503"/>
      <c r="Z503"/>
      <c r="AA503"/>
      <c r="AB503"/>
      <c r="AC503"/>
      <c r="AD503"/>
      <c r="AG503">
        <v>455</v>
      </c>
      <c r="AH503">
        <v>-1.803648545006305E-3</v>
      </c>
      <c r="AI503">
        <v>3.8255851438023986E-4</v>
      </c>
      <c r="AJ503"/>
      <c r="AK503"/>
      <c r="AL503"/>
      <c r="AM503"/>
      <c r="AN503"/>
      <c r="AO503"/>
    </row>
    <row r="504" spans="1:41">
      <c r="A504" s="34">
        <v>42366</v>
      </c>
      <c r="B504" s="33">
        <v>83.199303</v>
      </c>
      <c r="C504" s="130">
        <f t="shared" si="16"/>
        <v>-4.8207032519728714E-3</v>
      </c>
      <c r="E504" s="128">
        <v>42366</v>
      </c>
      <c r="F504" s="76">
        <v>2056.5</v>
      </c>
      <c r="G504" s="130">
        <f t="shared" si="17"/>
        <v>-2.1785598289101996E-3</v>
      </c>
      <c r="J504"/>
      <c r="K504"/>
      <c r="L504"/>
      <c r="M504"/>
      <c r="N504"/>
      <c r="O504"/>
      <c r="P504"/>
      <c r="Q504"/>
      <c r="R504"/>
      <c r="V504">
        <v>417</v>
      </c>
      <c r="W504">
        <v>2.7634042750221428E-2</v>
      </c>
      <c r="X504">
        <v>1.1399816345364803E-2</v>
      </c>
      <c r="Y504"/>
      <c r="Z504"/>
      <c r="AA504"/>
      <c r="AB504"/>
      <c r="AC504"/>
      <c r="AD504"/>
      <c r="AG504">
        <v>456</v>
      </c>
      <c r="AH504">
        <v>4.5777417913344211E-4</v>
      </c>
      <c r="AI504">
        <v>-6.2831896045590354E-3</v>
      </c>
      <c r="AJ504"/>
      <c r="AK504"/>
      <c r="AL504"/>
      <c r="AM504"/>
      <c r="AN504"/>
      <c r="AO504"/>
    </row>
    <row r="505" spans="1:41">
      <c r="A505" s="34">
        <v>42367</v>
      </c>
      <c r="B505" s="33">
        <v>83.852180000000004</v>
      </c>
      <c r="C505" s="130">
        <f t="shared" si="16"/>
        <v>7.8471450656263757E-3</v>
      </c>
      <c r="E505" s="128">
        <v>42367</v>
      </c>
      <c r="F505" s="76">
        <v>2078.360107</v>
      </c>
      <c r="G505" s="130">
        <f t="shared" si="17"/>
        <v>1.0629762703622645E-2</v>
      </c>
      <c r="J505"/>
      <c r="K505"/>
      <c r="L505"/>
      <c r="M505"/>
      <c r="N505"/>
      <c r="O505"/>
      <c r="P505"/>
      <c r="Q505"/>
      <c r="R505"/>
      <c r="V505">
        <v>418</v>
      </c>
      <c r="W505">
        <v>6.8514381292642404E-3</v>
      </c>
      <c r="X505">
        <v>1.7446310275548181E-2</v>
      </c>
      <c r="Y505"/>
      <c r="Z505"/>
      <c r="AA505"/>
      <c r="AB505"/>
      <c r="AC505"/>
      <c r="AD505"/>
      <c r="AG505">
        <v>457</v>
      </c>
      <c r="AH505">
        <v>1.1274764426377279E-2</v>
      </c>
      <c r="AI505">
        <v>5.3528074583873101E-3</v>
      </c>
      <c r="AJ505"/>
      <c r="AK505"/>
      <c r="AL505"/>
      <c r="AM505"/>
      <c r="AN505"/>
      <c r="AO505"/>
    </row>
    <row r="506" spans="1:41">
      <c r="A506" s="34">
        <v>42368</v>
      </c>
      <c r="B506" s="33">
        <v>83.650672999999998</v>
      </c>
      <c r="C506" s="130">
        <f t="shared" si="16"/>
        <v>-2.4031217793026552E-3</v>
      </c>
      <c r="E506" s="128">
        <v>42368</v>
      </c>
      <c r="F506" s="76">
        <v>2063.360107</v>
      </c>
      <c r="G506" s="130">
        <f t="shared" si="17"/>
        <v>-7.2172285974309268E-3</v>
      </c>
      <c r="J506"/>
      <c r="K506"/>
      <c r="L506"/>
      <c r="M506"/>
      <c r="N506"/>
      <c r="O506"/>
      <c r="P506"/>
      <c r="Q506"/>
      <c r="R506"/>
      <c r="V506">
        <v>419</v>
      </c>
      <c r="W506">
        <v>-5.9704799494061881E-3</v>
      </c>
      <c r="X506">
        <v>6.579216342603709E-3</v>
      </c>
      <c r="Y506"/>
      <c r="Z506"/>
      <c r="AA506"/>
      <c r="AB506"/>
      <c r="AC506"/>
      <c r="AD506"/>
      <c r="AG506">
        <v>458</v>
      </c>
      <c r="AH506">
        <v>4.6744456306019363E-3</v>
      </c>
      <c r="AI506">
        <v>6.3558986257947203E-3</v>
      </c>
      <c r="AJ506"/>
      <c r="AK506"/>
      <c r="AL506"/>
      <c r="AM506"/>
      <c r="AN506"/>
      <c r="AO506"/>
    </row>
    <row r="507" spans="1:41">
      <c r="A507" s="34">
        <v>42369</v>
      </c>
      <c r="B507" s="33">
        <v>82.796256999999997</v>
      </c>
      <c r="C507" s="130">
        <f t="shared" si="16"/>
        <v>-1.0214095946364956E-2</v>
      </c>
      <c r="E507" s="128">
        <v>42369</v>
      </c>
      <c r="F507" s="76">
        <v>2043.9399410000001</v>
      </c>
      <c r="G507" s="130">
        <f t="shared" si="17"/>
        <v>-9.4119130897784096E-3</v>
      </c>
      <c r="J507"/>
      <c r="K507"/>
      <c r="L507"/>
      <c r="M507"/>
      <c r="N507"/>
      <c r="O507"/>
      <c r="P507"/>
      <c r="Q507"/>
      <c r="R507"/>
      <c r="V507">
        <v>420</v>
      </c>
      <c r="W507">
        <v>-6.8739489985942901E-3</v>
      </c>
      <c r="X507">
        <v>-1.5177211668556592E-3</v>
      </c>
      <c r="Y507"/>
      <c r="Z507"/>
      <c r="AA507"/>
      <c r="AB507"/>
      <c r="AC507"/>
      <c r="AD507"/>
      <c r="AG507">
        <v>459</v>
      </c>
      <c r="AH507">
        <v>-1.8689442700159063E-3</v>
      </c>
      <c r="AI507">
        <v>-4.4156078143955339E-5</v>
      </c>
      <c r="AJ507"/>
      <c r="AK507"/>
      <c r="AL507"/>
      <c r="AM507"/>
      <c r="AN507"/>
      <c r="AO507"/>
    </row>
    <row r="508" spans="1:41">
      <c r="A508" s="34">
        <v>42373</v>
      </c>
      <c r="B508" s="33">
        <v>80.990746000000001</v>
      </c>
      <c r="C508" s="130">
        <f t="shared" si="16"/>
        <v>-2.1806674183351013E-2</v>
      </c>
      <c r="E508" s="128">
        <v>42373</v>
      </c>
      <c r="F508" s="76">
        <v>2012.660034</v>
      </c>
      <c r="G508" s="130">
        <f t="shared" si="17"/>
        <v>-1.530373098179018E-2</v>
      </c>
      <c r="J508"/>
      <c r="K508"/>
      <c r="L508"/>
      <c r="M508"/>
      <c r="N508"/>
      <c r="O508"/>
      <c r="P508"/>
      <c r="Q508"/>
      <c r="R508"/>
      <c r="V508">
        <v>421</v>
      </c>
      <c r="W508">
        <v>-1.1192975132507256E-2</v>
      </c>
      <c r="X508">
        <v>-1.8383471440762855E-2</v>
      </c>
      <c r="Y508"/>
      <c r="Z508"/>
      <c r="AA508"/>
      <c r="AB508"/>
      <c r="AC508"/>
      <c r="AD508"/>
      <c r="AG508">
        <v>460</v>
      </c>
      <c r="AH508">
        <v>1.6455379599971316E-3</v>
      </c>
      <c r="AI508">
        <v>-4.1996564690982424E-3</v>
      </c>
      <c r="AJ508"/>
      <c r="AK508"/>
      <c r="AL508"/>
      <c r="AM508"/>
      <c r="AN508"/>
      <c r="AO508"/>
    </row>
    <row r="509" spans="1:41">
      <c r="A509" s="34">
        <v>42374</v>
      </c>
      <c r="B509" s="33">
        <v>81.329291999999995</v>
      </c>
      <c r="C509" s="130">
        <f t="shared" si="16"/>
        <v>4.1800578056163827E-3</v>
      </c>
      <c r="E509" s="128">
        <v>42374</v>
      </c>
      <c r="F509" s="76">
        <v>2016.709961</v>
      </c>
      <c r="G509" s="130">
        <f t="shared" si="17"/>
        <v>2.012226074739071E-3</v>
      </c>
      <c r="J509"/>
      <c r="K509"/>
      <c r="L509"/>
      <c r="M509"/>
      <c r="N509"/>
      <c r="O509"/>
      <c r="P509"/>
      <c r="Q509"/>
      <c r="R509"/>
      <c r="V509">
        <v>422</v>
      </c>
      <c r="W509">
        <v>7.9935703802217935E-3</v>
      </c>
      <c r="X509">
        <v>1.029940422020743E-2</v>
      </c>
      <c r="Y509"/>
      <c r="Z509"/>
      <c r="AA509"/>
      <c r="AB509"/>
      <c r="AC509"/>
      <c r="AD509"/>
      <c r="AG509">
        <v>461</v>
      </c>
      <c r="AH509">
        <v>1.8684508885950159E-3</v>
      </c>
      <c r="AI509">
        <v>9.9715823498075212E-3</v>
      </c>
      <c r="AJ509"/>
      <c r="AK509"/>
      <c r="AL509"/>
      <c r="AM509"/>
      <c r="AN509"/>
      <c r="AO509"/>
    </row>
    <row r="510" spans="1:41">
      <c r="A510" s="34">
        <v>42375</v>
      </c>
      <c r="B510" s="33">
        <v>80.918212999999994</v>
      </c>
      <c r="C510" s="130">
        <f t="shared" si="16"/>
        <v>-5.0545011507047285E-3</v>
      </c>
      <c r="E510" s="128">
        <v>42375</v>
      </c>
      <c r="F510" s="76">
        <v>1990.26001</v>
      </c>
      <c r="G510" s="130">
        <f t="shared" si="17"/>
        <v>-1.31153966170151E-2</v>
      </c>
      <c r="J510"/>
      <c r="K510"/>
      <c r="L510"/>
      <c r="M510"/>
      <c r="N510"/>
      <c r="O510"/>
      <c r="P510"/>
      <c r="Q510"/>
      <c r="R510"/>
      <c r="V510">
        <v>423</v>
      </c>
      <c r="W510">
        <v>-4.0931707777047167E-3</v>
      </c>
      <c r="X510">
        <v>5.2579645635445604E-3</v>
      </c>
      <c r="Y510"/>
      <c r="Z510"/>
      <c r="AA510"/>
      <c r="AB510"/>
      <c r="AC510"/>
      <c r="AD510"/>
      <c r="AG510">
        <v>462</v>
      </c>
      <c r="AH510">
        <v>5.2543430113755427E-3</v>
      </c>
      <c r="AI510">
        <v>-5.7041174299762168E-3</v>
      </c>
      <c r="AJ510"/>
      <c r="AK510"/>
      <c r="AL510"/>
      <c r="AM510"/>
      <c r="AN510"/>
      <c r="AO510"/>
    </row>
    <row r="511" spans="1:41">
      <c r="A511" s="34">
        <v>42376</v>
      </c>
      <c r="B511" s="33">
        <v>79.975143000000003</v>
      </c>
      <c r="C511" s="130">
        <f t="shared" si="16"/>
        <v>-1.1654607350263552E-2</v>
      </c>
      <c r="E511" s="128">
        <v>42376</v>
      </c>
      <c r="F511" s="76">
        <v>1943.089966</v>
      </c>
      <c r="G511" s="130">
        <f t="shared" si="17"/>
        <v>-2.3700443039098174E-2</v>
      </c>
      <c r="J511"/>
      <c r="K511"/>
      <c r="L511"/>
      <c r="M511"/>
      <c r="N511"/>
      <c r="O511"/>
      <c r="P511"/>
      <c r="Q511"/>
      <c r="R511"/>
      <c r="V511">
        <v>424</v>
      </c>
      <c r="W511">
        <v>-7.9258633627145858E-3</v>
      </c>
      <c r="X511">
        <v>-7.4037322682028919E-3</v>
      </c>
      <c r="Y511"/>
      <c r="Z511"/>
      <c r="AA511"/>
      <c r="AB511"/>
      <c r="AC511"/>
      <c r="AD511"/>
      <c r="AG511">
        <v>463</v>
      </c>
      <c r="AH511">
        <v>-1.6790835793538653E-3</v>
      </c>
      <c r="AI511">
        <v>-3.1307935741341024E-3</v>
      </c>
      <c r="AJ511"/>
      <c r="AK511"/>
      <c r="AL511"/>
      <c r="AM511"/>
      <c r="AN511"/>
      <c r="AO511"/>
    </row>
    <row r="512" spans="1:41">
      <c r="A512" s="34">
        <v>42377</v>
      </c>
      <c r="B512" s="33">
        <v>79.120757999999995</v>
      </c>
      <c r="C512" s="130">
        <f t="shared" si="16"/>
        <v>-1.0683131882615174E-2</v>
      </c>
      <c r="E512" s="128">
        <v>42377</v>
      </c>
      <c r="F512" s="76">
        <v>1922.030029</v>
      </c>
      <c r="G512" s="130">
        <f t="shared" si="17"/>
        <v>-1.0838374634476389E-2</v>
      </c>
      <c r="J512"/>
      <c r="K512"/>
      <c r="L512"/>
      <c r="M512"/>
      <c r="N512"/>
      <c r="O512"/>
      <c r="P512"/>
      <c r="Q512"/>
      <c r="R512"/>
      <c r="V512">
        <v>425</v>
      </c>
      <c r="W512">
        <v>1.657857487289836E-2</v>
      </c>
      <c r="X512">
        <v>8.5044784616539332E-3</v>
      </c>
      <c r="Y512"/>
      <c r="Z512"/>
      <c r="AA512"/>
      <c r="AB512"/>
      <c r="AC512"/>
      <c r="AD512"/>
      <c r="AG512">
        <v>464</v>
      </c>
      <c r="AH512">
        <v>6.6317412575470237E-3</v>
      </c>
      <c r="AI512">
        <v>5.2420760369577876E-3</v>
      </c>
      <c r="AJ512"/>
      <c r="AK512"/>
      <c r="AL512"/>
      <c r="AM512"/>
      <c r="AN512"/>
      <c r="AO512"/>
    </row>
    <row r="513" spans="1:41">
      <c r="A513" s="34">
        <v>42380</v>
      </c>
      <c r="B513" s="33">
        <v>78.645187000000007</v>
      </c>
      <c r="C513" s="130">
        <f t="shared" si="16"/>
        <v>-6.0106982291548323E-3</v>
      </c>
      <c r="E513" s="128">
        <v>42380</v>
      </c>
      <c r="F513" s="76">
        <v>1923.670044</v>
      </c>
      <c r="G513" s="130">
        <f t="shared" si="17"/>
        <v>8.532723085774163E-4</v>
      </c>
      <c r="J513"/>
      <c r="K513"/>
      <c r="L513"/>
      <c r="M513"/>
      <c r="N513"/>
      <c r="O513"/>
      <c r="P513"/>
      <c r="Q513"/>
      <c r="R513"/>
      <c r="V513">
        <v>426</v>
      </c>
      <c r="W513">
        <v>-1.0170196237227971E-2</v>
      </c>
      <c r="X513">
        <v>-3.7273642136090631E-3</v>
      </c>
      <c r="Y513"/>
      <c r="Z513"/>
      <c r="AA513"/>
      <c r="AB513"/>
      <c r="AC513"/>
      <c r="AD513"/>
      <c r="AG513">
        <v>465</v>
      </c>
      <c r="AH513">
        <v>-9.4180242095650635E-4</v>
      </c>
      <c r="AI513">
        <v>3.66986965620507E-3</v>
      </c>
      <c r="AJ513"/>
      <c r="AK513"/>
      <c r="AL513"/>
      <c r="AM513"/>
      <c r="AN513"/>
      <c r="AO513"/>
    </row>
    <row r="514" spans="1:41">
      <c r="A514" s="34">
        <v>42381</v>
      </c>
      <c r="B514" s="33">
        <v>79.185226</v>
      </c>
      <c r="C514" s="130">
        <f t="shared" si="16"/>
        <v>6.8667774926899593E-3</v>
      </c>
      <c r="E514" s="128">
        <v>42381</v>
      </c>
      <c r="F514" s="76">
        <v>1938.6800539999999</v>
      </c>
      <c r="G514" s="130">
        <f t="shared" si="17"/>
        <v>7.8027986383718759E-3</v>
      </c>
      <c r="J514"/>
      <c r="K514"/>
      <c r="L514"/>
      <c r="M514"/>
      <c r="N514"/>
      <c r="O514"/>
      <c r="P514"/>
      <c r="Q514"/>
      <c r="R514"/>
      <c r="V514">
        <v>427</v>
      </c>
      <c r="W514">
        <v>3.3034693421159817E-3</v>
      </c>
      <c r="X514">
        <v>1.9744856918481762E-3</v>
      </c>
      <c r="Y514"/>
      <c r="Z514"/>
      <c r="AA514"/>
      <c r="AB514"/>
      <c r="AC514"/>
      <c r="AD514"/>
      <c r="AG514">
        <v>466</v>
      </c>
      <c r="AH514">
        <v>1.1382699054035286E-4</v>
      </c>
      <c r="AI514">
        <v>-3.6591939994515504E-3</v>
      </c>
      <c r="AJ514"/>
      <c r="AK514"/>
      <c r="AL514"/>
      <c r="AM514"/>
      <c r="AN514"/>
      <c r="AO514"/>
    </row>
    <row r="515" spans="1:41">
      <c r="A515" s="34">
        <v>42382</v>
      </c>
      <c r="B515" s="33">
        <v>78.201851000000005</v>
      </c>
      <c r="C515" s="130">
        <f t="shared" si="16"/>
        <v>-1.2418667593371461E-2</v>
      </c>
      <c r="E515" s="128">
        <v>42382</v>
      </c>
      <c r="F515" s="76">
        <v>1890.280029</v>
      </c>
      <c r="G515" s="130">
        <f t="shared" si="17"/>
        <v>-2.4965452602732516E-2</v>
      </c>
      <c r="J515"/>
      <c r="K515"/>
      <c r="L515"/>
      <c r="M515"/>
      <c r="N515"/>
      <c r="O515"/>
      <c r="P515"/>
      <c r="Q515"/>
      <c r="R515"/>
      <c r="V515">
        <v>428</v>
      </c>
      <c r="W515">
        <v>1.5110821244493124E-3</v>
      </c>
      <c r="X515">
        <v>2.97596120671833E-3</v>
      </c>
      <c r="Y515"/>
      <c r="Z515"/>
      <c r="AA515"/>
      <c r="AB515"/>
      <c r="AC515"/>
      <c r="AD515"/>
      <c r="AG515">
        <v>467</v>
      </c>
      <c r="AH515">
        <v>2.3973792160820514E-3</v>
      </c>
      <c r="AI515">
        <v>-3.5295276305419292E-3</v>
      </c>
      <c r="AJ515"/>
      <c r="AK515"/>
      <c r="AL515"/>
      <c r="AM515"/>
      <c r="AN515"/>
      <c r="AO515"/>
    </row>
    <row r="516" spans="1:41">
      <c r="A516" s="34">
        <v>42383</v>
      </c>
      <c r="B516" s="33">
        <v>79.709159999999997</v>
      </c>
      <c r="C516" s="130">
        <f t="shared" ref="C516:C579" si="18">(B516-B515)/B515</f>
        <v>1.9274594919754421E-2</v>
      </c>
      <c r="E516" s="128">
        <v>42383</v>
      </c>
      <c r="F516" s="76">
        <v>1921.839966</v>
      </c>
      <c r="G516" s="130">
        <f t="shared" ref="G516:G579" si="19">(F516-F515)/F515</f>
        <v>1.6695905641396367E-2</v>
      </c>
      <c r="J516"/>
      <c r="K516"/>
      <c r="L516"/>
      <c r="M516"/>
      <c r="N516"/>
      <c r="O516"/>
      <c r="P516"/>
      <c r="Q516"/>
      <c r="R516"/>
      <c r="V516">
        <v>429</v>
      </c>
      <c r="W516">
        <v>2.608094130083461E-3</v>
      </c>
      <c r="X516">
        <v>-6.6977500795017773E-3</v>
      </c>
      <c r="Y516"/>
      <c r="Z516"/>
      <c r="AA516"/>
      <c r="AB516"/>
      <c r="AC516"/>
      <c r="AD516"/>
      <c r="AG516">
        <v>468</v>
      </c>
      <c r="AH516">
        <v>-2.0495342496072775E-3</v>
      </c>
      <c r="AI516">
        <v>1.7019126509643604E-3</v>
      </c>
      <c r="AJ516"/>
      <c r="AK516"/>
      <c r="AL516"/>
      <c r="AM516"/>
      <c r="AN516"/>
      <c r="AO516"/>
    </row>
    <row r="517" spans="1:41">
      <c r="A517" s="34">
        <v>42384</v>
      </c>
      <c r="B517" s="33">
        <v>78.185753000000005</v>
      </c>
      <c r="C517" s="130">
        <f t="shared" si="18"/>
        <v>-1.9112069428406871E-2</v>
      </c>
      <c r="E517" s="128">
        <v>42384</v>
      </c>
      <c r="F517" s="76">
        <v>1880.329956</v>
      </c>
      <c r="G517" s="130">
        <f t="shared" si="19"/>
        <v>-2.1599098121783969E-2</v>
      </c>
      <c r="J517"/>
      <c r="K517"/>
      <c r="L517"/>
      <c r="M517"/>
      <c r="N517"/>
      <c r="O517"/>
      <c r="P517"/>
      <c r="Q517"/>
      <c r="R517"/>
      <c r="V517">
        <v>430</v>
      </c>
      <c r="W517">
        <v>6.7958566191951416E-3</v>
      </c>
      <c r="X517">
        <v>6.0354550492850928E-3</v>
      </c>
      <c r="Y517"/>
      <c r="Z517"/>
      <c r="AA517"/>
      <c r="AB517"/>
      <c r="AC517"/>
      <c r="AD517"/>
      <c r="AG517">
        <v>469</v>
      </c>
      <c r="AH517">
        <v>-5.7911371311843299E-3</v>
      </c>
      <c r="AI517">
        <v>-4.0315922330086173E-3</v>
      </c>
      <c r="AJ517"/>
      <c r="AK517"/>
      <c r="AL517"/>
      <c r="AM517"/>
      <c r="AN517"/>
      <c r="AO517"/>
    </row>
    <row r="518" spans="1:41">
      <c r="A518" s="34">
        <v>42388</v>
      </c>
      <c r="B518" s="33">
        <v>78.588768000000002</v>
      </c>
      <c r="C518" s="130">
        <f t="shared" si="18"/>
        <v>5.1545835978582481E-3</v>
      </c>
      <c r="E518" s="128">
        <v>42388</v>
      </c>
      <c r="F518" s="76">
        <v>1881.329956</v>
      </c>
      <c r="G518" s="130">
        <f t="shared" si="19"/>
        <v>5.3182155440808176E-4</v>
      </c>
      <c r="J518"/>
      <c r="K518"/>
      <c r="L518"/>
      <c r="M518"/>
      <c r="N518"/>
      <c r="O518"/>
      <c r="P518"/>
      <c r="Q518"/>
      <c r="R518"/>
      <c r="V518">
        <v>431</v>
      </c>
      <c r="W518">
        <v>1.488198314841602E-3</v>
      </c>
      <c r="X518">
        <v>7.2172161485973708E-3</v>
      </c>
      <c r="Y518"/>
      <c r="Z518"/>
      <c r="AA518"/>
      <c r="AB518"/>
      <c r="AC518"/>
      <c r="AD518"/>
      <c r="AG518">
        <v>470</v>
      </c>
      <c r="AH518">
        <v>3.6598085519569316E-3</v>
      </c>
      <c r="AI518">
        <v>-2.1492133946025803E-3</v>
      </c>
      <c r="AJ518"/>
      <c r="AK518"/>
      <c r="AL518"/>
      <c r="AM518"/>
      <c r="AN518"/>
      <c r="AO518"/>
    </row>
    <row r="519" spans="1:41">
      <c r="A519" s="34">
        <v>42389</v>
      </c>
      <c r="B519" s="33">
        <v>77.178214999999994</v>
      </c>
      <c r="C519" s="130">
        <f t="shared" si="18"/>
        <v>-1.7948531780012218E-2</v>
      </c>
      <c r="E519" s="128">
        <v>42389</v>
      </c>
      <c r="F519" s="76">
        <v>1859.329956</v>
      </c>
      <c r="G519" s="130">
        <f t="shared" si="19"/>
        <v>-1.1693855152753438E-2</v>
      </c>
      <c r="J519"/>
      <c r="K519"/>
      <c r="L519"/>
      <c r="M519"/>
      <c r="N519"/>
      <c r="O519"/>
      <c r="P519"/>
      <c r="Q519"/>
      <c r="R519"/>
      <c r="V519">
        <v>432</v>
      </c>
      <c r="W519">
        <v>1.605328019836357E-3</v>
      </c>
      <c r="X519">
        <v>-4.1663876290686762E-3</v>
      </c>
      <c r="Y519"/>
      <c r="Z519"/>
      <c r="AA519"/>
      <c r="AB519"/>
      <c r="AC519"/>
      <c r="AD519"/>
      <c r="AG519">
        <v>471</v>
      </c>
      <c r="AH519">
        <v>2.5196679714688968E-3</v>
      </c>
      <c r="AI519">
        <v>-5.7477539261671651E-3</v>
      </c>
      <c r="AJ519"/>
      <c r="AK519"/>
      <c r="AL519"/>
      <c r="AM519"/>
      <c r="AN519"/>
      <c r="AO519"/>
    </row>
    <row r="520" spans="1:41">
      <c r="A520" s="34">
        <v>42390</v>
      </c>
      <c r="B520" s="33">
        <v>77.331337000000005</v>
      </c>
      <c r="C520" s="130">
        <f t="shared" si="18"/>
        <v>1.9840054606084169E-3</v>
      </c>
      <c r="E520" s="128">
        <v>42390</v>
      </c>
      <c r="F520" s="76">
        <v>1868.98999</v>
      </c>
      <c r="G520" s="130">
        <f t="shared" si="19"/>
        <v>5.1954382646433282E-3</v>
      </c>
      <c r="J520"/>
      <c r="K520"/>
      <c r="L520"/>
      <c r="M520"/>
      <c r="N520"/>
      <c r="O520"/>
      <c r="P520"/>
      <c r="Q520"/>
      <c r="R520"/>
      <c r="V520">
        <v>433</v>
      </c>
      <c r="W520">
        <v>-8.4551076467533227E-3</v>
      </c>
      <c r="X520">
        <v>-7.7090581617303301E-3</v>
      </c>
      <c r="Y520"/>
      <c r="Z520"/>
      <c r="AA520"/>
      <c r="AB520"/>
      <c r="AC520"/>
      <c r="AD520"/>
      <c r="AG520">
        <v>472</v>
      </c>
      <c r="AH520">
        <v>-8.6373526141153411E-3</v>
      </c>
      <c r="AI520">
        <v>-5.3530228075714115E-3</v>
      </c>
      <c r="AJ520"/>
      <c r="AK520"/>
      <c r="AL520"/>
      <c r="AM520"/>
      <c r="AN520"/>
      <c r="AO520"/>
    </row>
    <row r="521" spans="1:41">
      <c r="A521" s="34">
        <v>42391</v>
      </c>
      <c r="B521" s="33">
        <v>77.984238000000005</v>
      </c>
      <c r="C521" s="130">
        <f t="shared" si="18"/>
        <v>8.4429032954648122E-3</v>
      </c>
      <c r="E521" s="128">
        <v>42391</v>
      </c>
      <c r="F521" s="76">
        <v>1906.900024</v>
      </c>
      <c r="G521" s="130">
        <f t="shared" si="19"/>
        <v>2.0283700930896903E-2</v>
      </c>
      <c r="J521"/>
      <c r="K521"/>
      <c r="L521"/>
      <c r="M521"/>
      <c r="N521"/>
      <c r="O521"/>
      <c r="P521"/>
      <c r="Q521"/>
      <c r="R521"/>
      <c r="V521">
        <v>434</v>
      </c>
      <c r="W521">
        <v>-1.3553870052288872E-3</v>
      </c>
      <c r="X521">
        <v>5.9211709143580831E-3</v>
      </c>
      <c r="Y521"/>
      <c r="Z521"/>
      <c r="AA521"/>
      <c r="AB521"/>
      <c r="AC521"/>
      <c r="AD521"/>
      <c r="AG521">
        <v>473</v>
      </c>
      <c r="AH521">
        <v>-1.9830981698566084E-3</v>
      </c>
      <c r="AI521">
        <v>-9.2242667108667596E-3</v>
      </c>
      <c r="AJ521"/>
      <c r="AK521"/>
      <c r="AL521"/>
      <c r="AM521"/>
      <c r="AN521"/>
      <c r="AO521"/>
    </row>
    <row r="522" spans="1:41">
      <c r="A522" s="34">
        <v>42394</v>
      </c>
      <c r="B522" s="33">
        <v>77.702110000000005</v>
      </c>
      <c r="C522" s="130">
        <f t="shared" si="18"/>
        <v>-3.6177567061692665E-3</v>
      </c>
      <c r="E522" s="128">
        <v>42394</v>
      </c>
      <c r="F522" s="76">
        <v>1877.079956</v>
      </c>
      <c r="G522" s="130">
        <f t="shared" si="19"/>
        <v>-1.5637981868314242E-2</v>
      </c>
      <c r="J522"/>
      <c r="K522"/>
      <c r="L522"/>
      <c r="M522"/>
      <c r="N522"/>
      <c r="O522"/>
      <c r="P522"/>
      <c r="Q522"/>
      <c r="R522"/>
      <c r="V522">
        <v>435</v>
      </c>
      <c r="W522">
        <v>8.9592988363445744E-4</v>
      </c>
      <c r="X522">
        <v>-1.3214359426146243E-2</v>
      </c>
      <c r="Y522"/>
      <c r="Z522"/>
      <c r="AA522"/>
      <c r="AB522"/>
      <c r="AC522"/>
      <c r="AD522"/>
      <c r="AG522">
        <v>474</v>
      </c>
      <c r="AH522">
        <v>7.8424352760640345E-3</v>
      </c>
      <c r="AI522">
        <v>7.0608298194223488E-3</v>
      </c>
      <c r="AJ522"/>
      <c r="AK522"/>
      <c r="AL522"/>
      <c r="AM522"/>
      <c r="AN522"/>
      <c r="AO522"/>
    </row>
    <row r="523" spans="1:41">
      <c r="A523" s="34">
        <v>42395</v>
      </c>
      <c r="B523" s="33">
        <v>81.555000000000007</v>
      </c>
      <c r="C523" s="130">
        <f t="shared" si="18"/>
        <v>4.9585397359222315E-2</v>
      </c>
      <c r="E523" s="128">
        <v>42395</v>
      </c>
      <c r="F523" s="76">
        <v>1903.630005</v>
      </c>
      <c r="G523" s="130">
        <f t="shared" si="19"/>
        <v>1.414433568220359E-2</v>
      </c>
      <c r="J523"/>
      <c r="K523"/>
      <c r="L523"/>
      <c r="M523"/>
      <c r="N523"/>
      <c r="O523"/>
      <c r="P523"/>
      <c r="Q523"/>
      <c r="R523"/>
      <c r="V523">
        <v>436</v>
      </c>
      <c r="W523">
        <v>-1.2970856679845747E-3</v>
      </c>
      <c r="X523">
        <v>-7.5155698130791688E-4</v>
      </c>
      <c r="Y523"/>
      <c r="Z523"/>
      <c r="AA523"/>
      <c r="AB523"/>
      <c r="AC523"/>
      <c r="AD523"/>
      <c r="AG523">
        <v>475</v>
      </c>
      <c r="AH523">
        <v>1.7957808947900006E-3</v>
      </c>
      <c r="AI523">
        <v>-3.1351601431904778E-3</v>
      </c>
      <c r="AJ523"/>
      <c r="AK523"/>
      <c r="AL523"/>
      <c r="AM523"/>
      <c r="AN523"/>
      <c r="AO523"/>
    </row>
    <row r="524" spans="1:41">
      <c r="A524" s="34">
        <v>42396</v>
      </c>
      <c r="B524" s="33">
        <v>82.344909999999999</v>
      </c>
      <c r="C524" s="130">
        <f t="shared" si="18"/>
        <v>9.6856109374041047E-3</v>
      </c>
      <c r="E524" s="128">
        <v>42396</v>
      </c>
      <c r="F524" s="76">
        <v>1882.9499510000001</v>
      </c>
      <c r="G524" s="130">
        <f t="shared" si="19"/>
        <v>-1.0863483946818714E-2</v>
      </c>
      <c r="J524"/>
      <c r="K524"/>
      <c r="L524"/>
      <c r="M524"/>
      <c r="N524"/>
      <c r="O524"/>
      <c r="P524"/>
      <c r="Q524"/>
      <c r="R524"/>
      <c r="V524">
        <v>437</v>
      </c>
      <c r="W524">
        <v>-2.888597277741543E-3</v>
      </c>
      <c r="X524">
        <v>-4.743872929995935E-4</v>
      </c>
      <c r="Y524"/>
      <c r="Z524"/>
      <c r="AA524"/>
      <c r="AB524"/>
      <c r="AC524"/>
      <c r="AD524"/>
      <c r="AG524">
        <v>476</v>
      </c>
      <c r="AH524">
        <v>6.7699207857165747E-3</v>
      </c>
      <c r="AI524">
        <v>9.3925311531768002E-3</v>
      </c>
      <c r="AJ524"/>
      <c r="AK524"/>
      <c r="AL524"/>
      <c r="AM524"/>
      <c r="AN524"/>
      <c r="AO524"/>
    </row>
    <row r="525" spans="1:41">
      <c r="A525" s="34">
        <v>42397</v>
      </c>
      <c r="B525" s="33">
        <v>82.433571000000001</v>
      </c>
      <c r="C525" s="130">
        <f t="shared" si="18"/>
        <v>1.0767028587438116E-3</v>
      </c>
      <c r="E525" s="128">
        <v>42397</v>
      </c>
      <c r="F525" s="76">
        <v>1893.3599850000001</v>
      </c>
      <c r="G525" s="130">
        <f t="shared" si="19"/>
        <v>5.5285771108634189E-3</v>
      </c>
      <c r="J525"/>
      <c r="K525"/>
      <c r="L525"/>
      <c r="M525"/>
      <c r="N525"/>
      <c r="O525"/>
      <c r="P525"/>
      <c r="Q525"/>
      <c r="R525"/>
      <c r="V525">
        <v>438</v>
      </c>
      <c r="W525">
        <v>-8.8609546858080292E-3</v>
      </c>
      <c r="X525">
        <v>8.3951616142134231E-3</v>
      </c>
      <c r="Y525"/>
      <c r="Z525"/>
      <c r="AA525"/>
      <c r="AB525"/>
      <c r="AC525"/>
      <c r="AD525"/>
      <c r="AG525">
        <v>477</v>
      </c>
      <c r="AH525">
        <v>-7.7023535581125532E-4</v>
      </c>
      <c r="AI525">
        <v>-3.5287386600763536E-4</v>
      </c>
      <c r="AJ525"/>
      <c r="AK525"/>
      <c r="AL525"/>
      <c r="AM525"/>
      <c r="AN525"/>
      <c r="AO525"/>
    </row>
    <row r="526" spans="1:41">
      <c r="A526" s="34">
        <v>42398</v>
      </c>
      <c r="B526" s="33">
        <v>84.182654999999997</v>
      </c>
      <c r="C526" s="130">
        <f t="shared" si="18"/>
        <v>2.121810299835241E-2</v>
      </c>
      <c r="E526" s="128">
        <v>42398</v>
      </c>
      <c r="F526" s="76">
        <v>1940.23999</v>
      </c>
      <c r="G526" s="130">
        <f t="shared" si="19"/>
        <v>2.4760217481832957E-2</v>
      </c>
      <c r="J526"/>
      <c r="K526"/>
      <c r="L526"/>
      <c r="M526"/>
      <c r="N526"/>
      <c r="O526"/>
      <c r="P526"/>
      <c r="Q526"/>
      <c r="R526"/>
      <c r="V526">
        <v>439</v>
      </c>
      <c r="W526">
        <v>2.533582111102575E-3</v>
      </c>
      <c r="X526">
        <v>-2.8199672428005421E-2</v>
      </c>
      <c r="Y526"/>
      <c r="Z526"/>
      <c r="AA526"/>
      <c r="AB526"/>
      <c r="AC526"/>
      <c r="AD526"/>
      <c r="AG526">
        <v>478</v>
      </c>
      <c r="AH526">
        <v>4.3548433560282578E-3</v>
      </c>
      <c r="AI526">
        <v>-5.4464749293607877E-4</v>
      </c>
      <c r="AJ526"/>
      <c r="AK526"/>
      <c r="AL526"/>
      <c r="AM526"/>
      <c r="AN526"/>
      <c r="AO526"/>
    </row>
    <row r="527" spans="1:41">
      <c r="A527" s="34">
        <v>42401</v>
      </c>
      <c r="B527" s="33">
        <v>84.126259000000005</v>
      </c>
      <c r="C527" s="130">
        <f t="shared" si="18"/>
        <v>-6.6992422607712178E-4</v>
      </c>
      <c r="E527" s="128">
        <v>42401</v>
      </c>
      <c r="F527" s="76">
        <v>1939.380005</v>
      </c>
      <c r="G527" s="130">
        <f t="shared" si="19"/>
        <v>-4.4323640602833439E-4</v>
      </c>
      <c r="J527"/>
      <c r="K527"/>
      <c r="L527"/>
      <c r="M527"/>
      <c r="N527"/>
      <c r="O527"/>
      <c r="P527"/>
      <c r="Q527"/>
      <c r="R527"/>
      <c r="V527">
        <v>440</v>
      </c>
      <c r="W527">
        <v>1.0602452917438962E-2</v>
      </c>
      <c r="X527">
        <v>-9.3695998188440162E-3</v>
      </c>
      <c r="Y527"/>
      <c r="Z527"/>
      <c r="AA527"/>
      <c r="AB527"/>
      <c r="AC527"/>
      <c r="AD527"/>
      <c r="AG527">
        <v>479</v>
      </c>
      <c r="AH527">
        <v>1.8317703338519464E-3</v>
      </c>
      <c r="AI527">
        <v>-3.0666311141231833E-3</v>
      </c>
      <c r="AJ527"/>
      <c r="AK527"/>
      <c r="AL527"/>
      <c r="AM527"/>
      <c r="AN527"/>
      <c r="AO527"/>
    </row>
    <row r="528" spans="1:41">
      <c r="A528" s="34">
        <v>42402</v>
      </c>
      <c r="B528" s="33">
        <v>83.352440000000001</v>
      </c>
      <c r="C528" s="130">
        <f t="shared" si="18"/>
        <v>-9.1983051332403011E-3</v>
      </c>
      <c r="E528" s="128">
        <v>42402</v>
      </c>
      <c r="F528" s="76">
        <v>1903.030029</v>
      </c>
      <c r="G528" s="130">
        <f t="shared" si="19"/>
        <v>-1.8743091042644822E-2</v>
      </c>
      <c r="J528"/>
      <c r="K528"/>
      <c r="L528"/>
      <c r="M528"/>
      <c r="N528"/>
      <c r="O528"/>
      <c r="P528"/>
      <c r="Q528"/>
      <c r="R528"/>
      <c r="V528">
        <v>441</v>
      </c>
      <c r="W528">
        <v>2.1169236628887315E-3</v>
      </c>
      <c r="X528">
        <v>1.6958631989213289E-2</v>
      </c>
      <c r="Y528"/>
      <c r="Z528"/>
      <c r="AA528"/>
      <c r="AB528"/>
      <c r="AC528"/>
      <c r="AD528"/>
      <c r="AG528">
        <v>480</v>
      </c>
      <c r="AH528">
        <v>-3.8075209650263305E-3</v>
      </c>
      <c r="AI528">
        <v>5.0295170890681633E-3</v>
      </c>
      <c r="AJ528"/>
      <c r="AK528"/>
      <c r="AL528"/>
      <c r="AM528"/>
      <c r="AN528"/>
      <c r="AO528"/>
    </row>
    <row r="529" spans="1:41">
      <c r="A529" s="34">
        <v>42403</v>
      </c>
      <c r="B529" s="33">
        <v>83.940865000000002</v>
      </c>
      <c r="C529" s="130">
        <f t="shared" si="18"/>
        <v>7.0594814021041358E-3</v>
      </c>
      <c r="E529" s="128">
        <v>42403</v>
      </c>
      <c r="F529" s="76">
        <v>1912.530029</v>
      </c>
      <c r="G529" s="130">
        <f t="shared" si="19"/>
        <v>4.9920389353982179E-3</v>
      </c>
      <c r="J529"/>
      <c r="K529"/>
      <c r="L529"/>
      <c r="M529"/>
      <c r="N529"/>
      <c r="O529"/>
      <c r="P529"/>
      <c r="Q529"/>
      <c r="R529"/>
      <c r="V529">
        <v>442</v>
      </c>
      <c r="W529">
        <v>-8.6950756842513633E-4</v>
      </c>
      <c r="X529">
        <v>2.8433918008368259E-3</v>
      </c>
      <c r="Y529"/>
      <c r="Z529"/>
      <c r="AA529"/>
      <c r="AB529"/>
      <c r="AC529"/>
      <c r="AD529"/>
      <c r="AG529">
        <v>481</v>
      </c>
      <c r="AH529">
        <v>-2.1995742320925682E-4</v>
      </c>
      <c r="AI529">
        <v>9.0824854871434827E-5</v>
      </c>
      <c r="AJ529"/>
      <c r="AK529"/>
      <c r="AL529"/>
      <c r="AM529"/>
      <c r="AN529"/>
      <c r="AO529"/>
    </row>
    <row r="530" spans="1:41">
      <c r="A530" s="34">
        <v>42404</v>
      </c>
      <c r="B530" s="33">
        <v>83.747421000000003</v>
      </c>
      <c r="C530" s="130">
        <f t="shared" si="18"/>
        <v>-2.30452712156349E-3</v>
      </c>
      <c r="E530" s="128">
        <v>42404</v>
      </c>
      <c r="F530" s="76">
        <v>1915.4499510000001</v>
      </c>
      <c r="G530" s="130">
        <f t="shared" si="19"/>
        <v>1.5267326294096282E-3</v>
      </c>
      <c r="J530"/>
      <c r="K530"/>
      <c r="L530"/>
      <c r="M530"/>
      <c r="N530"/>
      <c r="O530"/>
      <c r="P530"/>
      <c r="Q530"/>
      <c r="R530"/>
      <c r="V530">
        <v>443</v>
      </c>
      <c r="W530">
        <v>4.8564881725501104E-3</v>
      </c>
      <c r="X530">
        <v>9.4588010816553745E-3</v>
      </c>
      <c r="Y530"/>
      <c r="Z530"/>
      <c r="AA530"/>
      <c r="AB530"/>
      <c r="AC530"/>
      <c r="AD530"/>
      <c r="AG530">
        <v>482</v>
      </c>
      <c r="AH530">
        <v>2.5083970209025209E-3</v>
      </c>
      <c r="AI530">
        <v>-1.9147794522904106E-3</v>
      </c>
      <c r="AJ530"/>
      <c r="AK530"/>
      <c r="AL530"/>
      <c r="AM530"/>
      <c r="AN530"/>
      <c r="AO530"/>
    </row>
    <row r="531" spans="1:41">
      <c r="A531" s="34">
        <v>42405</v>
      </c>
      <c r="B531" s="33">
        <v>81.039116000000007</v>
      </c>
      <c r="C531" s="130">
        <f t="shared" si="18"/>
        <v>-3.2338965996337912E-2</v>
      </c>
      <c r="E531" s="128">
        <v>42405</v>
      </c>
      <c r="F531" s="76">
        <v>1880.0500489999999</v>
      </c>
      <c r="G531" s="130">
        <f t="shared" si="19"/>
        <v>-1.8481246133065947E-2</v>
      </c>
      <c r="J531"/>
      <c r="K531"/>
      <c r="L531"/>
      <c r="M531"/>
      <c r="N531"/>
      <c r="O531"/>
      <c r="P531"/>
      <c r="Q531"/>
      <c r="R531"/>
      <c r="V531">
        <v>444</v>
      </c>
      <c r="W531">
        <v>5.2421641464142346E-3</v>
      </c>
      <c r="X531">
        <v>1.3047676925631677E-2</v>
      </c>
      <c r="Y531"/>
      <c r="Z531"/>
      <c r="AA531"/>
      <c r="AB531"/>
      <c r="AC531"/>
      <c r="AD531"/>
      <c r="AG531">
        <v>483</v>
      </c>
      <c r="AH531">
        <v>-6.0420302179199732E-3</v>
      </c>
      <c r="AI531">
        <v>1.4010330917336947E-3</v>
      </c>
      <c r="AJ531"/>
      <c r="AK531"/>
      <c r="AL531"/>
      <c r="AM531"/>
      <c r="AN531"/>
      <c r="AO531"/>
    </row>
    <row r="532" spans="1:41">
      <c r="A532" s="34">
        <v>42408</v>
      </c>
      <c r="B532" s="33">
        <v>82.215935000000002</v>
      </c>
      <c r="C532" s="130">
        <f t="shared" si="18"/>
        <v>1.4521616943600355E-2</v>
      </c>
      <c r="E532" s="128">
        <v>42408</v>
      </c>
      <c r="F532" s="76">
        <v>1853.4399410000001</v>
      </c>
      <c r="G532" s="130">
        <f t="shared" si="19"/>
        <v>-1.4153935962584503E-2</v>
      </c>
      <c r="J532"/>
      <c r="K532"/>
      <c r="L532"/>
      <c r="M532"/>
      <c r="N532"/>
      <c r="O532"/>
      <c r="P532"/>
      <c r="Q532"/>
      <c r="R532"/>
      <c r="V532">
        <v>445</v>
      </c>
      <c r="W532">
        <v>-7.8034906834657473E-3</v>
      </c>
      <c r="X532">
        <v>4.2152544417121893E-3</v>
      </c>
      <c r="Y532"/>
      <c r="Z532"/>
      <c r="AA532"/>
      <c r="AB532"/>
      <c r="AC532"/>
      <c r="AD532"/>
      <c r="AG532">
        <v>484</v>
      </c>
      <c r="AH532">
        <v>6.506273483144232E-3</v>
      </c>
      <c r="AI532">
        <v>4.1743000287550831E-3</v>
      </c>
      <c r="AJ532"/>
      <c r="AK532"/>
      <c r="AL532"/>
      <c r="AM532"/>
      <c r="AN532"/>
      <c r="AO532"/>
    </row>
    <row r="533" spans="1:41">
      <c r="A533" s="34">
        <v>42409</v>
      </c>
      <c r="B533" s="33">
        <v>82.191742000000005</v>
      </c>
      <c r="C533" s="130">
        <f t="shared" si="18"/>
        <v>-2.9426169026718237E-4</v>
      </c>
      <c r="E533" s="128">
        <v>42409</v>
      </c>
      <c r="F533" s="76">
        <v>1852.209961</v>
      </c>
      <c r="G533" s="130">
        <f t="shared" si="19"/>
        <v>-6.6362010054474632E-4</v>
      </c>
      <c r="J533"/>
      <c r="K533"/>
      <c r="L533"/>
      <c r="M533"/>
      <c r="N533"/>
      <c r="O533"/>
      <c r="P533"/>
      <c r="Q533"/>
      <c r="R533"/>
      <c r="V533">
        <v>446</v>
      </c>
      <c r="W533">
        <v>9.7062350683254067E-3</v>
      </c>
      <c r="X533">
        <v>-1.6706014839218963E-3</v>
      </c>
      <c r="Y533"/>
      <c r="Z533"/>
      <c r="AA533"/>
      <c r="AB533"/>
      <c r="AC533"/>
      <c r="AD533"/>
      <c r="AG533">
        <v>485</v>
      </c>
      <c r="AH533">
        <v>-1.4943514473370438E-3</v>
      </c>
      <c r="AI533">
        <v>-9.5013417019551259E-3</v>
      </c>
      <c r="AJ533"/>
      <c r="AK533"/>
      <c r="AL533"/>
      <c r="AM533"/>
      <c r="AN533"/>
      <c r="AO533"/>
    </row>
    <row r="534" spans="1:41">
      <c r="A534" s="34">
        <v>42410</v>
      </c>
      <c r="B534" s="33">
        <v>81.998313999999993</v>
      </c>
      <c r="C534" s="130">
        <f t="shared" si="18"/>
        <v>-2.3533751115776508E-3</v>
      </c>
      <c r="E534" s="128">
        <v>42410</v>
      </c>
      <c r="F534" s="76">
        <v>1851.8599850000001</v>
      </c>
      <c r="G534" s="130">
        <f t="shared" si="19"/>
        <v>-1.8895050095239695E-4</v>
      </c>
      <c r="J534"/>
      <c r="K534"/>
      <c r="L534"/>
      <c r="M534"/>
      <c r="N534"/>
      <c r="O534"/>
      <c r="P534"/>
      <c r="Q534"/>
      <c r="R534"/>
      <c r="V534">
        <v>447</v>
      </c>
      <c r="W534">
        <v>8.2301731232865838E-4</v>
      </c>
      <c r="X534">
        <v>7.9954183199702124E-3</v>
      </c>
      <c r="Y534"/>
      <c r="Z534"/>
      <c r="AA534"/>
      <c r="AB534"/>
      <c r="AC534"/>
      <c r="AD534"/>
      <c r="AG534">
        <v>486</v>
      </c>
      <c r="AH534">
        <v>-6.7849750224831364E-3</v>
      </c>
      <c r="AI534">
        <v>-7.5885518450312115E-3</v>
      </c>
      <c r="AJ534"/>
      <c r="AK534"/>
      <c r="AL534"/>
      <c r="AM534"/>
      <c r="AN534"/>
      <c r="AO534"/>
    </row>
    <row r="535" spans="1:41">
      <c r="A535" s="34">
        <v>42411</v>
      </c>
      <c r="B535" s="33">
        <v>81.974113000000003</v>
      </c>
      <c r="C535" s="130">
        <f t="shared" si="18"/>
        <v>-2.9514021471210757E-4</v>
      </c>
      <c r="E535" s="128">
        <v>42411</v>
      </c>
      <c r="F535" s="76">
        <v>1829.079956</v>
      </c>
      <c r="G535" s="130">
        <f t="shared" si="19"/>
        <v>-1.2301161634528225E-2</v>
      </c>
      <c r="J535"/>
      <c r="K535"/>
      <c r="L535"/>
      <c r="M535"/>
      <c r="N535"/>
      <c r="O535"/>
      <c r="P535"/>
      <c r="Q535"/>
      <c r="R535"/>
      <c r="V535">
        <v>448</v>
      </c>
      <c r="W535">
        <v>1.9569361743797006E-3</v>
      </c>
      <c r="X535">
        <v>-1.2318248167243523E-3</v>
      </c>
      <c r="Y535"/>
      <c r="Z535"/>
      <c r="AA535"/>
      <c r="AB535"/>
      <c r="AC535"/>
      <c r="AD535"/>
      <c r="AG535">
        <v>487</v>
      </c>
      <c r="AH535">
        <v>1.2392910507741065E-2</v>
      </c>
      <c r="AI535">
        <v>8.1327584447949616E-3</v>
      </c>
      <c r="AJ535"/>
      <c r="AK535"/>
      <c r="AL535"/>
      <c r="AM535"/>
      <c r="AN535"/>
      <c r="AO535"/>
    </row>
    <row r="536" spans="1:41">
      <c r="A536" s="34">
        <v>42412</v>
      </c>
      <c r="B536" s="33">
        <v>82.070853999999997</v>
      </c>
      <c r="C536" s="130">
        <f t="shared" si="18"/>
        <v>1.1801408573947536E-3</v>
      </c>
      <c r="E536" s="128">
        <v>42412</v>
      </c>
      <c r="F536" s="76">
        <v>1864.780029</v>
      </c>
      <c r="G536" s="130">
        <f t="shared" si="19"/>
        <v>1.9518049434029211E-2</v>
      </c>
      <c r="J536"/>
      <c r="K536"/>
      <c r="L536"/>
      <c r="M536"/>
      <c r="N536"/>
      <c r="O536"/>
      <c r="P536"/>
      <c r="Q536"/>
      <c r="R536"/>
      <c r="V536">
        <v>449</v>
      </c>
      <c r="W536">
        <v>3.916114114744353E-3</v>
      </c>
      <c r="X536">
        <v>-2.640637051049602E-3</v>
      </c>
      <c r="Y536"/>
      <c r="Z536"/>
      <c r="AA536"/>
      <c r="AB536"/>
      <c r="AC536"/>
      <c r="AD536"/>
      <c r="AG536">
        <v>488</v>
      </c>
      <c r="AH536">
        <v>2.2657387508053795E-3</v>
      </c>
      <c r="AI536">
        <v>-9.2552416945402404E-3</v>
      </c>
      <c r="AJ536"/>
      <c r="AK536"/>
      <c r="AL536"/>
      <c r="AM536"/>
      <c r="AN536"/>
      <c r="AO536"/>
    </row>
    <row r="537" spans="1:41">
      <c r="A537" s="34">
        <v>42416</v>
      </c>
      <c r="B537" s="33">
        <v>82.473854000000003</v>
      </c>
      <c r="C537" s="130">
        <f t="shared" si="18"/>
        <v>4.9103912090400059E-3</v>
      </c>
      <c r="E537" s="128">
        <v>42416</v>
      </c>
      <c r="F537" s="76">
        <v>1895.579956</v>
      </c>
      <c r="G537" s="130">
        <f t="shared" si="19"/>
        <v>1.651665425466653E-2</v>
      </c>
      <c r="J537"/>
      <c r="K537"/>
      <c r="L537"/>
      <c r="M537"/>
      <c r="N537"/>
      <c r="O537"/>
      <c r="P537"/>
      <c r="Q537"/>
      <c r="R537"/>
      <c r="V537">
        <v>450</v>
      </c>
      <c r="W537">
        <v>-2.968649299733719E-3</v>
      </c>
      <c r="X537">
        <v>-3.8567748802705807E-3</v>
      </c>
      <c r="Y537"/>
      <c r="Z537"/>
      <c r="AA537"/>
      <c r="AB537"/>
      <c r="AC537"/>
      <c r="AD537"/>
      <c r="AG537">
        <v>489</v>
      </c>
      <c r="AH537">
        <v>-4.7204741332382656E-3</v>
      </c>
      <c r="AI537">
        <v>-1.7694272945839896E-3</v>
      </c>
      <c r="AJ537"/>
      <c r="AK537"/>
      <c r="AL537"/>
      <c r="AM537"/>
      <c r="AN537"/>
      <c r="AO537"/>
    </row>
    <row r="538" spans="1:41">
      <c r="A538" s="34">
        <v>42417</v>
      </c>
      <c r="B538" s="33">
        <v>82.618958000000006</v>
      </c>
      <c r="C538" s="130">
        <f t="shared" si="18"/>
        <v>1.7593939529005574E-3</v>
      </c>
      <c r="E538" s="128">
        <v>42417</v>
      </c>
      <c r="F538" s="76">
        <v>1926.8199460000001</v>
      </c>
      <c r="G538" s="130">
        <f t="shared" si="19"/>
        <v>1.6480439087318579E-2</v>
      </c>
      <c r="J538"/>
      <c r="K538"/>
      <c r="L538"/>
      <c r="M538"/>
      <c r="N538"/>
      <c r="O538"/>
      <c r="P538"/>
      <c r="Q538"/>
      <c r="R538"/>
      <c r="V538">
        <v>451</v>
      </c>
      <c r="W538">
        <v>-5.2472921504131869E-3</v>
      </c>
      <c r="X538">
        <v>5.3101803702227963E-4</v>
      </c>
      <c r="Y538"/>
      <c r="Z538"/>
      <c r="AA538"/>
      <c r="AB538"/>
      <c r="AC538"/>
      <c r="AD538"/>
      <c r="AG538">
        <v>490</v>
      </c>
      <c r="AH538">
        <v>-1.2713895433278449E-3</v>
      </c>
      <c r="AI538">
        <v>-6.4675955840323455E-3</v>
      </c>
      <c r="AJ538"/>
      <c r="AK538"/>
      <c r="AL538"/>
      <c r="AM538"/>
      <c r="AN538"/>
      <c r="AO538"/>
    </row>
    <row r="539" spans="1:41">
      <c r="A539" s="34">
        <v>42418</v>
      </c>
      <c r="B539" s="33">
        <v>84.021454000000006</v>
      </c>
      <c r="C539" s="130">
        <f t="shared" si="18"/>
        <v>1.6975474321523146E-2</v>
      </c>
      <c r="E539" s="128">
        <v>42418</v>
      </c>
      <c r="F539" s="76">
        <v>1917.829956</v>
      </c>
      <c r="G539" s="130">
        <f t="shared" si="19"/>
        <v>-4.665713586089291E-3</v>
      </c>
      <c r="J539"/>
      <c r="K539"/>
      <c r="L539"/>
      <c r="M539"/>
      <c r="N539"/>
      <c r="O539"/>
      <c r="P539"/>
      <c r="Q539"/>
      <c r="R539"/>
      <c r="V539">
        <v>452</v>
      </c>
      <c r="W539">
        <v>1.5961339763905593E-2</v>
      </c>
      <c r="X539">
        <v>-1.1085662017828041E-3</v>
      </c>
      <c r="Y539"/>
      <c r="Z539"/>
      <c r="AA539"/>
      <c r="AB539"/>
      <c r="AC539"/>
      <c r="AD539"/>
      <c r="AG539">
        <v>491</v>
      </c>
      <c r="AH539">
        <v>2.9487021558054272E-3</v>
      </c>
      <c r="AI539">
        <v>-6.9731517420875072E-4</v>
      </c>
      <c r="AJ539"/>
      <c r="AK539"/>
      <c r="AL539"/>
      <c r="AM539"/>
      <c r="AN539"/>
      <c r="AO539"/>
    </row>
    <row r="540" spans="1:41">
      <c r="A540" s="34">
        <v>42419</v>
      </c>
      <c r="B540" s="33">
        <v>84.565444999999997</v>
      </c>
      <c r="C540" s="130">
        <f t="shared" si="18"/>
        <v>6.4744297331487642E-3</v>
      </c>
      <c r="E540" s="128">
        <v>42419</v>
      </c>
      <c r="F540" s="76">
        <v>1917.780029</v>
      </c>
      <c r="G540" s="130">
        <f t="shared" si="19"/>
        <v>-2.6033069221714223E-5</v>
      </c>
      <c r="J540"/>
      <c r="K540"/>
      <c r="L540"/>
      <c r="M540"/>
      <c r="N540"/>
      <c r="O540"/>
      <c r="P540"/>
      <c r="Q540"/>
      <c r="R540"/>
      <c r="V540">
        <v>453</v>
      </c>
      <c r="W540">
        <v>6.5954421909082805E-3</v>
      </c>
      <c r="X540">
        <v>-2.0249679147443592E-3</v>
      </c>
      <c r="Y540"/>
      <c r="Z540"/>
      <c r="AA540"/>
      <c r="AB540"/>
      <c r="AC540"/>
      <c r="AD540"/>
      <c r="AG540">
        <v>492</v>
      </c>
      <c r="AH540">
        <v>-5.0850906471031805E-3</v>
      </c>
      <c r="AI540">
        <v>-1.4337676483508588E-2</v>
      </c>
      <c r="AJ540"/>
      <c r="AK540"/>
      <c r="AL540"/>
      <c r="AM540"/>
      <c r="AN540"/>
      <c r="AO540"/>
    </row>
    <row r="541" spans="1:41">
      <c r="A541" s="34">
        <v>42422</v>
      </c>
      <c r="B541" s="33">
        <v>85.044410999999997</v>
      </c>
      <c r="C541" s="130">
        <f t="shared" si="18"/>
        <v>5.6638500512827643E-3</v>
      </c>
      <c r="E541" s="128">
        <v>42422</v>
      </c>
      <c r="F541" s="76">
        <v>1945.5</v>
      </c>
      <c r="G541" s="130">
        <f t="shared" si="19"/>
        <v>1.4454197343192787E-2</v>
      </c>
      <c r="J541"/>
      <c r="K541"/>
      <c r="L541"/>
      <c r="M541"/>
      <c r="N541"/>
      <c r="O541"/>
      <c r="P541"/>
      <c r="Q541"/>
      <c r="R541"/>
      <c r="V541">
        <v>454</v>
      </c>
      <c r="W541">
        <v>-1.5085874999844645E-3</v>
      </c>
      <c r="X541">
        <v>1.7791331192859921E-3</v>
      </c>
      <c r="Y541"/>
      <c r="Z541"/>
      <c r="AA541"/>
      <c r="AB541"/>
      <c r="AC541"/>
      <c r="AD541"/>
      <c r="AG541">
        <v>493</v>
      </c>
      <c r="AH541">
        <v>2.8496133044305818E-3</v>
      </c>
      <c r="AI541">
        <v>1.9059465696372444E-3</v>
      </c>
      <c r="AJ541"/>
      <c r="AK541"/>
      <c r="AL541"/>
      <c r="AM541"/>
      <c r="AN541"/>
      <c r="AO541"/>
    </row>
    <row r="542" spans="1:41">
      <c r="A542" s="34">
        <v>42423</v>
      </c>
      <c r="B542" s="33">
        <v>84.500480999999994</v>
      </c>
      <c r="C542" s="130">
        <f t="shared" si="18"/>
        <v>-6.3958347597939521E-3</v>
      </c>
      <c r="E542" s="128">
        <v>42423</v>
      </c>
      <c r="F542" s="76">
        <v>1921.2700199999999</v>
      </c>
      <c r="G542" s="130">
        <f t="shared" si="19"/>
        <v>-1.2454371626831185E-2</v>
      </c>
      <c r="J542"/>
      <c r="K542"/>
      <c r="L542"/>
      <c r="M542"/>
      <c r="N542"/>
      <c r="O542"/>
      <c r="P542"/>
      <c r="Q542"/>
      <c r="R542"/>
      <c r="V542">
        <v>455</v>
      </c>
      <c r="W542">
        <v>-1.803648545006305E-3</v>
      </c>
      <c r="X542">
        <v>3.8255851438023986E-4</v>
      </c>
      <c r="Y542"/>
      <c r="Z542"/>
      <c r="AA542"/>
      <c r="AB542"/>
      <c r="AC542"/>
      <c r="AD542"/>
      <c r="AG542">
        <v>494</v>
      </c>
      <c r="AH542">
        <v>1.1230123163564511E-2</v>
      </c>
      <c r="AI542">
        <v>-6.1156196664718596E-4</v>
      </c>
      <c r="AJ542"/>
      <c r="AK542"/>
      <c r="AL542"/>
      <c r="AM542"/>
      <c r="AN542"/>
      <c r="AO542"/>
    </row>
    <row r="543" spans="1:41">
      <c r="A543" s="34">
        <v>42424</v>
      </c>
      <c r="B543" s="33">
        <v>85.214928</v>
      </c>
      <c r="C543" s="130">
        <f t="shared" si="18"/>
        <v>8.4549459546864238E-3</v>
      </c>
      <c r="E543" s="128">
        <v>42424</v>
      </c>
      <c r="F543" s="76">
        <v>1929.8000489999999</v>
      </c>
      <c r="G543" s="130">
        <f t="shared" si="19"/>
        <v>4.4397866573694898E-3</v>
      </c>
      <c r="J543"/>
      <c r="K543"/>
      <c r="L543"/>
      <c r="M543"/>
      <c r="N543"/>
      <c r="O543"/>
      <c r="P543"/>
      <c r="Q543"/>
      <c r="R543"/>
      <c r="V543">
        <v>456</v>
      </c>
      <c r="W543">
        <v>4.5777417913344211E-4</v>
      </c>
      <c r="X543">
        <v>-6.2831896045590354E-3</v>
      </c>
      <c r="Y543"/>
      <c r="Z543"/>
      <c r="AA543"/>
      <c r="AB543"/>
      <c r="AC543"/>
      <c r="AD543"/>
      <c r="AG543">
        <v>495</v>
      </c>
      <c r="AH543">
        <v>6.3320537804102753E-3</v>
      </c>
      <c r="AI543">
        <v>8.1829155632314986E-3</v>
      </c>
      <c r="AJ543"/>
      <c r="AK543"/>
      <c r="AL543"/>
      <c r="AM543"/>
      <c r="AN543"/>
      <c r="AO543"/>
    </row>
    <row r="544" spans="1:41">
      <c r="A544" s="34">
        <v>42425</v>
      </c>
      <c r="B544" s="33">
        <v>86.367789999999999</v>
      </c>
      <c r="C544" s="130">
        <f t="shared" si="18"/>
        <v>1.352887372034157E-2</v>
      </c>
      <c r="E544" s="128">
        <v>42425</v>
      </c>
      <c r="F544" s="76">
        <v>1951.6999510000001</v>
      </c>
      <c r="G544" s="130">
        <f t="shared" si="19"/>
        <v>1.1348275180813881E-2</v>
      </c>
      <c r="J544"/>
      <c r="K544"/>
      <c r="L544"/>
      <c r="M544"/>
      <c r="N544"/>
      <c r="O544"/>
      <c r="P544"/>
      <c r="Q544"/>
      <c r="R544"/>
      <c r="V544">
        <v>457</v>
      </c>
      <c r="W544">
        <v>1.1274764426377279E-2</v>
      </c>
      <c r="X544">
        <v>5.3528074583873101E-3</v>
      </c>
      <c r="Y544"/>
      <c r="Z544"/>
      <c r="AA544"/>
      <c r="AB544"/>
      <c r="AC544"/>
      <c r="AD544"/>
      <c r="AG544">
        <v>496</v>
      </c>
      <c r="AH544">
        <v>-8.4599238195212107E-3</v>
      </c>
      <c r="AI544">
        <v>-6.5805967500903537E-3</v>
      </c>
      <c r="AJ544"/>
      <c r="AK544"/>
      <c r="AL544"/>
      <c r="AM544"/>
      <c r="AN544"/>
      <c r="AO544"/>
    </row>
    <row r="545" spans="1:41">
      <c r="A545" s="34">
        <v>42426</v>
      </c>
      <c r="B545" s="33">
        <v>85.880645999999999</v>
      </c>
      <c r="C545" s="130">
        <f t="shared" si="18"/>
        <v>-5.6403434660074166E-3</v>
      </c>
      <c r="E545" s="128">
        <v>42426</v>
      </c>
      <c r="F545" s="76">
        <v>1948.0500489999999</v>
      </c>
      <c r="G545" s="130">
        <f t="shared" si="19"/>
        <v>-1.8701143063153721E-3</v>
      </c>
      <c r="J545"/>
      <c r="K545"/>
      <c r="L545"/>
      <c r="M545"/>
      <c r="N545"/>
      <c r="O545"/>
      <c r="P545"/>
      <c r="Q545"/>
      <c r="R545"/>
      <c r="V545">
        <v>458</v>
      </c>
      <c r="W545">
        <v>4.6744456306019363E-3</v>
      </c>
      <c r="X545">
        <v>6.3558986257947203E-3</v>
      </c>
      <c r="Y545"/>
      <c r="Z545"/>
      <c r="AA545"/>
      <c r="AB545"/>
      <c r="AC545"/>
      <c r="AD545"/>
      <c r="AG545">
        <v>497</v>
      </c>
      <c r="AH545">
        <v>-9.0327419586013098E-3</v>
      </c>
      <c r="AI545">
        <v>-8.7644781330988818E-3</v>
      </c>
      <c r="AJ545"/>
      <c r="AK545"/>
      <c r="AL545"/>
      <c r="AM545"/>
      <c r="AN545"/>
      <c r="AO545"/>
    </row>
    <row r="546" spans="1:41">
      <c r="A546" s="34">
        <v>42429</v>
      </c>
      <c r="B546" s="33">
        <v>85.417900000000003</v>
      </c>
      <c r="C546" s="130">
        <f t="shared" si="18"/>
        <v>-5.3882454493879295E-3</v>
      </c>
      <c r="E546" s="128">
        <v>42429</v>
      </c>
      <c r="F546" s="76">
        <v>1932.2299800000001</v>
      </c>
      <c r="G546" s="130">
        <f t="shared" si="19"/>
        <v>-8.1209766700403065E-3</v>
      </c>
      <c r="J546"/>
      <c r="K546"/>
      <c r="L546"/>
      <c r="M546"/>
      <c r="N546"/>
      <c r="O546"/>
      <c r="P546"/>
      <c r="Q546"/>
      <c r="R546"/>
      <c r="V546">
        <v>459</v>
      </c>
      <c r="W546">
        <v>-1.8689442700159063E-3</v>
      </c>
      <c r="X546">
        <v>-4.4156078143955339E-5</v>
      </c>
      <c r="Y546"/>
      <c r="Z546"/>
      <c r="AA546"/>
      <c r="AB546"/>
      <c r="AC546"/>
      <c r="AD546"/>
      <c r="AG546">
        <v>498</v>
      </c>
      <c r="AH546">
        <v>-1.8354057306003008E-3</v>
      </c>
      <c r="AI546">
        <v>9.613807973804598E-3</v>
      </c>
      <c r="AJ546"/>
      <c r="AK546"/>
      <c r="AL546"/>
      <c r="AM546"/>
      <c r="AN546"/>
      <c r="AO546"/>
    </row>
    <row r="547" spans="1:41">
      <c r="A547" s="34">
        <v>42430</v>
      </c>
      <c r="B547" s="33">
        <v>87.049773999999999</v>
      </c>
      <c r="C547" s="130">
        <f t="shared" si="18"/>
        <v>1.9104590489815321E-2</v>
      </c>
      <c r="E547" s="128">
        <v>42430</v>
      </c>
      <c r="F547" s="76">
        <v>1978.349976</v>
      </c>
      <c r="G547" s="130">
        <f t="shared" si="19"/>
        <v>2.3868792264572926E-2</v>
      </c>
      <c r="J547"/>
      <c r="K547"/>
      <c r="L547"/>
      <c r="M547"/>
      <c r="N547"/>
      <c r="O547"/>
      <c r="P547"/>
      <c r="Q547"/>
      <c r="R547"/>
      <c r="V547">
        <v>460</v>
      </c>
      <c r="W547">
        <v>1.6455379599971316E-3</v>
      </c>
      <c r="X547">
        <v>-4.1996564690982424E-3</v>
      </c>
      <c r="Y547"/>
      <c r="Z547"/>
      <c r="AA547"/>
      <c r="AB547"/>
      <c r="AC547"/>
      <c r="AD547"/>
      <c r="AG547">
        <v>499</v>
      </c>
      <c r="AH547">
        <v>6.5413216699030021E-3</v>
      </c>
      <c r="AI547">
        <v>2.2754147367953052E-3</v>
      </c>
      <c r="AJ547"/>
      <c r="AK547"/>
      <c r="AL547"/>
      <c r="AM547"/>
      <c r="AN547"/>
      <c r="AO547"/>
    </row>
    <row r="548" spans="1:41">
      <c r="A548" s="34">
        <v>42431</v>
      </c>
      <c r="B548" s="33">
        <v>86.903632999999999</v>
      </c>
      <c r="C548" s="130">
        <f t="shared" si="18"/>
        <v>-1.6788211305407879E-3</v>
      </c>
      <c r="E548" s="128">
        <v>42431</v>
      </c>
      <c r="F548" s="76">
        <v>1986.4499510000001</v>
      </c>
      <c r="G548" s="130">
        <f t="shared" si="19"/>
        <v>4.0943084379728E-3</v>
      </c>
      <c r="J548"/>
      <c r="K548"/>
      <c r="L548"/>
      <c r="M548"/>
      <c r="N548"/>
      <c r="O548"/>
      <c r="P548"/>
      <c r="Q548"/>
      <c r="R548"/>
      <c r="V548">
        <v>461</v>
      </c>
      <c r="W548">
        <v>1.8684508885950159E-3</v>
      </c>
      <c r="X548">
        <v>9.9715823498075212E-3</v>
      </c>
      <c r="Y548"/>
      <c r="Z548"/>
      <c r="AA548"/>
      <c r="AB548"/>
      <c r="AC548"/>
      <c r="AD548"/>
      <c r="AG548">
        <v>500</v>
      </c>
      <c r="AH548">
        <v>4.5368474759821652E-3</v>
      </c>
      <c r="AI548">
        <v>7.8812206467091771E-3</v>
      </c>
      <c r="AJ548"/>
      <c r="AK548"/>
      <c r="AL548"/>
      <c r="AM548"/>
      <c r="AN548"/>
      <c r="AO548"/>
    </row>
    <row r="549" spans="1:41">
      <c r="A549" s="34">
        <v>42432</v>
      </c>
      <c r="B549" s="33">
        <v>86.587029000000001</v>
      </c>
      <c r="C549" s="130">
        <f t="shared" si="18"/>
        <v>-3.6431618457193628E-3</v>
      </c>
      <c r="E549" s="128">
        <v>42432</v>
      </c>
      <c r="F549" s="76">
        <v>1993.400024</v>
      </c>
      <c r="G549" s="130">
        <f t="shared" si="19"/>
        <v>3.4987405529654718E-3</v>
      </c>
      <c r="J549"/>
      <c r="K549"/>
      <c r="L549"/>
      <c r="M549"/>
      <c r="N549"/>
      <c r="O549"/>
      <c r="P549"/>
      <c r="Q549"/>
      <c r="R549"/>
      <c r="V549">
        <v>462</v>
      </c>
      <c r="W549">
        <v>5.2543430113755427E-3</v>
      </c>
      <c r="X549">
        <v>-5.7041174299762168E-3</v>
      </c>
      <c r="Y549"/>
      <c r="Z549"/>
      <c r="AA549"/>
      <c r="AB549"/>
      <c r="AC549"/>
      <c r="AD549"/>
      <c r="AG549">
        <v>501</v>
      </c>
      <c r="AH549">
        <v>1.4869722122491723E-3</v>
      </c>
      <c r="AI549">
        <v>-3.0856085170576676E-3</v>
      </c>
      <c r="AJ549"/>
      <c r="AK549"/>
      <c r="AL549"/>
      <c r="AM549"/>
      <c r="AN549"/>
      <c r="AO549"/>
    </row>
    <row r="550" spans="1:41">
      <c r="A550" s="34">
        <v>42433</v>
      </c>
      <c r="B550" s="33">
        <v>86.465225000000004</v>
      </c>
      <c r="C550" s="130">
        <f t="shared" si="18"/>
        <v>-1.40672340195432E-3</v>
      </c>
      <c r="E550" s="128">
        <v>42433</v>
      </c>
      <c r="F550" s="76">
        <v>1999.98999</v>
      </c>
      <c r="G550" s="130">
        <f t="shared" si="19"/>
        <v>3.305892405266673E-3</v>
      </c>
      <c r="J550"/>
      <c r="K550"/>
      <c r="L550"/>
      <c r="M550"/>
      <c r="N550"/>
      <c r="O550"/>
      <c r="P550"/>
      <c r="Q550"/>
      <c r="R550"/>
      <c r="V550">
        <v>463</v>
      </c>
      <c r="W550">
        <v>-1.6790835793538653E-3</v>
      </c>
      <c r="X550">
        <v>-3.1307935741341024E-3</v>
      </c>
      <c r="Y550"/>
      <c r="Z550"/>
      <c r="AA550"/>
      <c r="AB550"/>
      <c r="AC550"/>
      <c r="AD550"/>
      <c r="AG550">
        <v>502</v>
      </c>
      <c r="AH550">
        <v>-2.5117837154865013E-3</v>
      </c>
      <c r="AI550">
        <v>3.3322388657630164E-4</v>
      </c>
      <c r="AJ550"/>
      <c r="AK550"/>
      <c r="AL550"/>
      <c r="AM550"/>
      <c r="AN550"/>
      <c r="AO550"/>
    </row>
    <row r="551" spans="1:41">
      <c r="A551" s="34">
        <v>42436</v>
      </c>
      <c r="B551" s="33">
        <v>86.660065000000003</v>
      </c>
      <c r="C551" s="130">
        <f t="shared" si="18"/>
        <v>2.2533914646032465E-3</v>
      </c>
      <c r="E551" s="128">
        <v>42436</v>
      </c>
      <c r="F551" s="76">
        <v>2001.76001</v>
      </c>
      <c r="G551" s="130">
        <f t="shared" si="19"/>
        <v>8.8501442949718526E-4</v>
      </c>
      <c r="J551"/>
      <c r="K551"/>
      <c r="L551"/>
      <c r="M551"/>
      <c r="N551"/>
      <c r="O551"/>
      <c r="P551"/>
      <c r="Q551"/>
      <c r="R551"/>
      <c r="V551">
        <v>464</v>
      </c>
      <c r="W551">
        <v>6.6317412575470237E-3</v>
      </c>
      <c r="X551">
        <v>5.2420760369577876E-3</v>
      </c>
      <c r="Y551"/>
      <c r="Z551"/>
      <c r="AA551"/>
      <c r="AB551"/>
      <c r="AC551"/>
      <c r="AD551"/>
      <c r="AG551">
        <v>503</v>
      </c>
      <c r="AH551">
        <v>4.6805319210516793E-3</v>
      </c>
      <c r="AI551">
        <v>5.9492307825709662E-3</v>
      </c>
      <c r="AJ551"/>
      <c r="AK551"/>
      <c r="AL551"/>
      <c r="AM551"/>
      <c r="AN551"/>
      <c r="AO551"/>
    </row>
    <row r="552" spans="1:41">
      <c r="A552" s="34">
        <v>42437</v>
      </c>
      <c r="B552" s="33">
        <v>86.237885000000006</v>
      </c>
      <c r="C552" s="130">
        <f t="shared" si="18"/>
        <v>-4.871678783070349E-3</v>
      </c>
      <c r="E552" s="128">
        <v>42437</v>
      </c>
      <c r="F552" s="76">
        <v>1979.26001</v>
      </c>
      <c r="G552" s="130">
        <f t="shared" si="19"/>
        <v>-1.1240108648189051E-2</v>
      </c>
      <c r="J552"/>
      <c r="K552"/>
      <c r="L552"/>
      <c r="M552"/>
      <c r="N552"/>
      <c r="O552"/>
      <c r="P552"/>
      <c r="Q552"/>
      <c r="R552"/>
      <c r="V552">
        <v>465</v>
      </c>
      <c r="W552">
        <v>-9.4180242095650635E-4</v>
      </c>
      <c r="X552">
        <v>3.66986965620507E-3</v>
      </c>
      <c r="Y552"/>
      <c r="Z552"/>
      <c r="AA552"/>
      <c r="AB552"/>
      <c r="AC552"/>
      <c r="AD552"/>
      <c r="AG552">
        <v>504</v>
      </c>
      <c r="AH552">
        <v>-1.1391742089190676E-3</v>
      </c>
      <c r="AI552">
        <v>-6.0780543885118592E-3</v>
      </c>
      <c r="AJ552"/>
      <c r="AK552"/>
      <c r="AL552"/>
      <c r="AM552"/>
      <c r="AN552"/>
      <c r="AO552"/>
    </row>
    <row r="553" spans="1:41">
      <c r="A553" s="34">
        <v>42438</v>
      </c>
      <c r="B553" s="33">
        <v>86.741234000000006</v>
      </c>
      <c r="C553" s="130">
        <f t="shared" si="18"/>
        <v>5.8367502867214338E-3</v>
      </c>
      <c r="E553" s="128">
        <v>42438</v>
      </c>
      <c r="F553" s="76">
        <v>1989.26001</v>
      </c>
      <c r="G553" s="130">
        <f t="shared" si="19"/>
        <v>5.0523932931883977E-3</v>
      </c>
      <c r="J553"/>
      <c r="K553"/>
      <c r="L553"/>
      <c r="M553"/>
      <c r="N553"/>
      <c r="O553"/>
      <c r="P553"/>
      <c r="Q553"/>
      <c r="R553"/>
      <c r="V553">
        <v>466</v>
      </c>
      <c r="W553">
        <v>1.1382699054035286E-4</v>
      </c>
      <c r="X553">
        <v>-3.6591939994515504E-3</v>
      </c>
      <c r="Y553"/>
      <c r="Z553"/>
      <c r="AA553"/>
      <c r="AB553"/>
      <c r="AC553"/>
      <c r="AD553"/>
      <c r="AG553">
        <v>505</v>
      </c>
      <c r="AH553">
        <v>-5.5739440474803148E-3</v>
      </c>
      <c r="AI553">
        <v>-3.8379690422980948E-3</v>
      </c>
      <c r="AJ553"/>
      <c r="AK553"/>
      <c r="AL553"/>
      <c r="AM553"/>
      <c r="AN553"/>
      <c r="AO553"/>
    </row>
    <row r="554" spans="1:41">
      <c r="A554" s="34">
        <v>42439</v>
      </c>
      <c r="B554" s="33">
        <v>86.984832999999995</v>
      </c>
      <c r="C554" s="130">
        <f t="shared" si="18"/>
        <v>2.8083414169550436E-3</v>
      </c>
      <c r="E554" s="128">
        <v>42439</v>
      </c>
      <c r="F554" s="76">
        <v>1989.5699460000001</v>
      </c>
      <c r="G554" s="130">
        <f t="shared" si="19"/>
        <v>1.5580467030054408E-4</v>
      </c>
      <c r="J554"/>
      <c r="K554"/>
      <c r="L554"/>
      <c r="M554"/>
      <c r="N554"/>
      <c r="O554"/>
      <c r="P554"/>
      <c r="Q554"/>
      <c r="R554"/>
      <c r="V554">
        <v>467</v>
      </c>
      <c r="W554">
        <v>2.3973792160820514E-3</v>
      </c>
      <c r="X554">
        <v>-3.5295276305419292E-3</v>
      </c>
      <c r="Y554"/>
      <c r="Z554"/>
      <c r="AA554"/>
      <c r="AB554"/>
      <c r="AC554"/>
      <c r="AD554"/>
      <c r="AG554">
        <v>506</v>
      </c>
      <c r="AH554">
        <v>-1.2155762808747923E-2</v>
      </c>
      <c r="AI554">
        <v>-3.1479681730422569E-3</v>
      </c>
      <c r="AJ554"/>
      <c r="AK554"/>
      <c r="AL554"/>
      <c r="AM554"/>
      <c r="AN554"/>
      <c r="AO554"/>
    </row>
    <row r="555" spans="1:41">
      <c r="A555" s="34">
        <v>42440</v>
      </c>
      <c r="B555" s="33">
        <v>87.447593999999995</v>
      </c>
      <c r="C555" s="130">
        <f t="shared" si="18"/>
        <v>5.3200194107402661E-3</v>
      </c>
      <c r="E555" s="128">
        <v>42440</v>
      </c>
      <c r="F555" s="76">
        <v>2022.1899410000001</v>
      </c>
      <c r="G555" s="130">
        <f t="shared" si="19"/>
        <v>1.6395500477669567E-2</v>
      </c>
      <c r="J555"/>
      <c r="K555"/>
      <c r="L555"/>
      <c r="M555"/>
      <c r="N555"/>
      <c r="O555"/>
      <c r="P555"/>
      <c r="Q555"/>
      <c r="R555"/>
      <c r="V555">
        <v>468</v>
      </c>
      <c r="W555">
        <v>-2.0495342496072775E-3</v>
      </c>
      <c r="X555">
        <v>1.7019126509643604E-3</v>
      </c>
      <c r="Y555"/>
      <c r="Z555"/>
      <c r="AA555"/>
      <c r="AB555"/>
      <c r="AC555"/>
      <c r="AD555"/>
      <c r="AG555">
        <v>507</v>
      </c>
      <c r="AH555">
        <v>2.5985012257458591E-3</v>
      </c>
      <c r="AI555">
        <v>-5.8627515100678805E-4</v>
      </c>
      <c r="AJ555"/>
      <c r="AK555"/>
      <c r="AL555"/>
      <c r="AM555"/>
      <c r="AN555"/>
      <c r="AO555"/>
    </row>
    <row r="556" spans="1:41">
      <c r="A556" s="34">
        <v>42443</v>
      </c>
      <c r="B556" s="33">
        <v>87.407013000000006</v>
      </c>
      <c r="C556" s="130">
        <f t="shared" si="18"/>
        <v>-4.6406079508589884E-4</v>
      </c>
      <c r="E556" s="128">
        <v>42443</v>
      </c>
      <c r="F556" s="76">
        <v>2019.6400149999999</v>
      </c>
      <c r="G556" s="130">
        <f t="shared" si="19"/>
        <v>-1.2609725467921024E-3</v>
      </c>
      <c r="J556"/>
      <c r="K556"/>
      <c r="L556"/>
      <c r="M556"/>
      <c r="N556"/>
      <c r="O556"/>
      <c r="P556"/>
      <c r="Q556"/>
      <c r="R556"/>
      <c r="V556">
        <v>469</v>
      </c>
      <c r="W556">
        <v>-5.7911371311843299E-3</v>
      </c>
      <c r="X556">
        <v>-4.0315922330086173E-3</v>
      </c>
      <c r="Y556"/>
      <c r="Z556"/>
      <c r="AA556"/>
      <c r="AB556"/>
      <c r="AC556"/>
      <c r="AD556"/>
      <c r="AG556">
        <v>508</v>
      </c>
      <c r="AH556">
        <v>-2.6445251440764504E-3</v>
      </c>
      <c r="AI556">
        <v>-1.047087147293865E-2</v>
      </c>
      <c r="AJ556"/>
      <c r="AK556"/>
      <c r="AL556"/>
      <c r="AM556"/>
      <c r="AN556"/>
      <c r="AO556"/>
    </row>
    <row r="557" spans="1:41">
      <c r="A557" s="34">
        <v>42444</v>
      </c>
      <c r="B557" s="33">
        <v>87.488181999999995</v>
      </c>
      <c r="C557" s="130">
        <f t="shared" si="18"/>
        <v>9.2863258008815035E-4</v>
      </c>
      <c r="E557" s="128">
        <v>42444</v>
      </c>
      <c r="F557" s="76">
        <v>2015.9300539999999</v>
      </c>
      <c r="G557" s="130">
        <f t="shared" si="19"/>
        <v>-1.8369417185468179E-3</v>
      </c>
      <c r="J557"/>
      <c r="K557"/>
      <c r="L557"/>
      <c r="M557"/>
      <c r="N557"/>
      <c r="O557"/>
      <c r="P557"/>
      <c r="Q557"/>
      <c r="R557"/>
      <c r="V557">
        <v>470</v>
      </c>
      <c r="W557">
        <v>3.6598085519569316E-3</v>
      </c>
      <c r="X557">
        <v>-2.1492133946025803E-3</v>
      </c>
      <c r="Y557"/>
      <c r="Z557"/>
      <c r="AA557"/>
      <c r="AB557"/>
      <c r="AC557"/>
      <c r="AD557"/>
      <c r="AG557">
        <v>509</v>
      </c>
      <c r="AH557">
        <v>-6.3918108576218281E-3</v>
      </c>
      <c r="AI557">
        <v>-1.7308632181476345E-2</v>
      </c>
      <c r="AJ557"/>
      <c r="AK557"/>
      <c r="AL557"/>
      <c r="AM557"/>
      <c r="AN557"/>
      <c r="AO557"/>
    </row>
    <row r="558" spans="1:41">
      <c r="A558" s="34">
        <v>42445</v>
      </c>
      <c r="B558" s="33">
        <v>87.204041000000004</v>
      </c>
      <c r="C558" s="130">
        <f t="shared" si="18"/>
        <v>-3.2477643666202951E-3</v>
      </c>
      <c r="E558" s="128">
        <v>42445</v>
      </c>
      <c r="F558" s="76">
        <v>2027.219971</v>
      </c>
      <c r="G558" s="130">
        <f t="shared" si="19"/>
        <v>5.6003515487051021E-3</v>
      </c>
      <c r="J558"/>
      <c r="K558"/>
      <c r="L558"/>
      <c r="M558"/>
      <c r="N558"/>
      <c r="O558"/>
      <c r="P558"/>
      <c r="Q558"/>
      <c r="R558"/>
      <c r="V558">
        <v>471</v>
      </c>
      <c r="W558">
        <v>2.5196679714688968E-3</v>
      </c>
      <c r="X558">
        <v>-5.7477539261671651E-3</v>
      </c>
      <c r="Y558"/>
      <c r="Z558"/>
      <c r="AA558"/>
      <c r="AB558"/>
      <c r="AC558"/>
      <c r="AD558"/>
      <c r="AG558">
        <v>510</v>
      </c>
      <c r="AH558">
        <v>-5.8402445599125699E-3</v>
      </c>
      <c r="AI558">
        <v>-4.9981300745638195E-3</v>
      </c>
      <c r="AJ558"/>
      <c r="AK558"/>
      <c r="AL558"/>
      <c r="AM558"/>
      <c r="AN558"/>
      <c r="AO558"/>
    </row>
    <row r="559" spans="1:41">
      <c r="A559" s="34">
        <v>42446</v>
      </c>
      <c r="B559" s="33">
        <v>86.660065000000003</v>
      </c>
      <c r="C559" s="130">
        <f t="shared" si="18"/>
        <v>-6.2379678024324656E-3</v>
      </c>
      <c r="E559" s="128">
        <v>42446</v>
      </c>
      <c r="F559" s="76">
        <v>2040.589966</v>
      </c>
      <c r="G559" s="130">
        <f t="shared" si="19"/>
        <v>6.5952364278479263E-3</v>
      </c>
      <c r="J559"/>
      <c r="K559"/>
      <c r="L559"/>
      <c r="M559"/>
      <c r="N559"/>
      <c r="O559"/>
      <c r="P559"/>
      <c r="Q559"/>
      <c r="R559"/>
      <c r="V559">
        <v>472</v>
      </c>
      <c r="W559">
        <v>-8.6373526141153411E-3</v>
      </c>
      <c r="X559">
        <v>-5.3530228075714115E-3</v>
      </c>
      <c r="Y559"/>
      <c r="Z559"/>
      <c r="AA559"/>
      <c r="AB559"/>
      <c r="AC559"/>
      <c r="AD559"/>
      <c r="AG559">
        <v>511</v>
      </c>
      <c r="AH559">
        <v>-3.1874169617337805E-3</v>
      </c>
      <c r="AI559">
        <v>4.0406892703111971E-3</v>
      </c>
      <c r="AJ559"/>
      <c r="AK559"/>
      <c r="AL559"/>
      <c r="AM559"/>
      <c r="AN559"/>
      <c r="AO559"/>
    </row>
    <row r="560" spans="1:41">
      <c r="A560" s="34">
        <v>42447</v>
      </c>
      <c r="B560" s="33">
        <v>87.277107000000001</v>
      </c>
      <c r="C560" s="130">
        <f t="shared" si="18"/>
        <v>7.120257756557162E-3</v>
      </c>
      <c r="E560" s="128">
        <v>42447</v>
      </c>
      <c r="F560" s="76">
        <v>2049.580078</v>
      </c>
      <c r="G560" s="130">
        <f t="shared" si="19"/>
        <v>4.4056435392665037E-3</v>
      </c>
      <c r="J560"/>
      <c r="K560"/>
      <c r="L560"/>
      <c r="M560"/>
      <c r="N560"/>
      <c r="O560"/>
      <c r="P560"/>
      <c r="Q560"/>
      <c r="R560"/>
      <c r="V560">
        <v>473</v>
      </c>
      <c r="W560">
        <v>-1.9830981698566084E-3</v>
      </c>
      <c r="X560">
        <v>-9.2242667108667596E-3</v>
      </c>
      <c r="Y560"/>
      <c r="Z560"/>
      <c r="AA560"/>
      <c r="AB560"/>
      <c r="AC560"/>
      <c r="AD560"/>
      <c r="AG560">
        <v>512</v>
      </c>
      <c r="AH560">
        <v>4.1239170289559491E-3</v>
      </c>
      <c r="AI560">
        <v>3.6788816094159267E-3</v>
      </c>
      <c r="AJ560"/>
      <c r="AK560"/>
      <c r="AL560"/>
      <c r="AM560"/>
      <c r="AN560"/>
      <c r="AO560"/>
    </row>
    <row r="561" spans="1:41">
      <c r="A561" s="34">
        <v>42450</v>
      </c>
      <c r="B561" s="33">
        <v>87.098479999999995</v>
      </c>
      <c r="C561" s="130">
        <f t="shared" si="18"/>
        <v>-2.0466649977296551E-3</v>
      </c>
      <c r="E561" s="128">
        <v>42450</v>
      </c>
      <c r="F561" s="76">
        <v>2051.6000979999999</v>
      </c>
      <c r="G561" s="130">
        <f t="shared" si="19"/>
        <v>9.8557749545023212E-4</v>
      </c>
      <c r="J561"/>
      <c r="K561"/>
      <c r="L561"/>
      <c r="M561"/>
      <c r="N561"/>
      <c r="O561"/>
      <c r="P561"/>
      <c r="Q561"/>
      <c r="R561"/>
      <c r="V561">
        <v>474</v>
      </c>
      <c r="W561">
        <v>7.8424352760640345E-3</v>
      </c>
      <c r="X561">
        <v>7.0608298194223488E-3</v>
      </c>
      <c r="Y561"/>
      <c r="Z561"/>
      <c r="AA561"/>
      <c r="AB561"/>
      <c r="AC561"/>
      <c r="AD561"/>
      <c r="AG561">
        <v>513</v>
      </c>
      <c r="AH561">
        <v>-6.8256147914854473E-3</v>
      </c>
      <c r="AI561">
        <v>-1.8139837811247068E-2</v>
      </c>
      <c r="AJ561"/>
      <c r="AK561"/>
      <c r="AL561"/>
      <c r="AM561"/>
      <c r="AN561"/>
      <c r="AO561"/>
    </row>
    <row r="562" spans="1:41">
      <c r="A562" s="34">
        <v>42451</v>
      </c>
      <c r="B562" s="33">
        <v>87.179665</v>
      </c>
      <c r="C562" s="130">
        <f t="shared" si="18"/>
        <v>9.3210581860906131E-4</v>
      </c>
      <c r="E562" s="128">
        <v>42451</v>
      </c>
      <c r="F562" s="76">
        <v>2049.8000489999999</v>
      </c>
      <c r="G562" s="130">
        <f t="shared" si="19"/>
        <v>-8.7738785046594624E-4</v>
      </c>
      <c r="J562"/>
      <c r="K562"/>
      <c r="L562"/>
      <c r="M562"/>
      <c r="N562"/>
      <c r="O562"/>
      <c r="P562"/>
      <c r="Q562"/>
      <c r="R562"/>
      <c r="V562">
        <v>475</v>
      </c>
      <c r="W562">
        <v>1.7957808947900006E-3</v>
      </c>
      <c r="X562">
        <v>-3.1351601431904778E-3</v>
      </c>
      <c r="Y562"/>
      <c r="Z562"/>
      <c r="AA562"/>
      <c r="AB562"/>
      <c r="AC562"/>
      <c r="AD562"/>
      <c r="AG562">
        <v>514</v>
      </c>
      <c r="AH562">
        <v>1.1168597156046326E-2</v>
      </c>
      <c r="AI562">
        <v>5.5273084853500413E-3</v>
      </c>
      <c r="AJ562"/>
      <c r="AK562"/>
      <c r="AL562"/>
      <c r="AM562"/>
      <c r="AN562"/>
      <c r="AO562"/>
    </row>
    <row r="563" spans="1:41">
      <c r="A563" s="34">
        <v>42452</v>
      </c>
      <c r="B563" s="33">
        <v>88.088973999999993</v>
      </c>
      <c r="C563" s="130">
        <f t="shared" si="18"/>
        <v>1.0430287842927514E-2</v>
      </c>
      <c r="E563" s="128">
        <v>42452</v>
      </c>
      <c r="F563" s="76">
        <v>2036.709961</v>
      </c>
      <c r="G563" s="130">
        <f t="shared" si="19"/>
        <v>-6.386031655324604E-3</v>
      </c>
      <c r="J563"/>
      <c r="K563"/>
      <c r="L563"/>
      <c r="M563"/>
      <c r="N563"/>
      <c r="O563"/>
      <c r="P563"/>
      <c r="Q563"/>
      <c r="R563"/>
      <c r="V563">
        <v>476</v>
      </c>
      <c r="W563">
        <v>6.7699207857165747E-3</v>
      </c>
      <c r="X563">
        <v>9.3925311531768002E-3</v>
      </c>
      <c r="Y563"/>
      <c r="Z563"/>
      <c r="AA563"/>
      <c r="AB563"/>
      <c r="AC563"/>
      <c r="AD563"/>
      <c r="AG563">
        <v>515</v>
      </c>
      <c r="AH563">
        <v>-1.0625870168152446E-2</v>
      </c>
      <c r="AI563">
        <v>-1.0973227953631523E-2</v>
      </c>
      <c r="AJ563"/>
      <c r="AK563"/>
      <c r="AL563"/>
      <c r="AM563"/>
      <c r="AN563"/>
      <c r="AO563"/>
    </row>
    <row r="564" spans="1:41">
      <c r="A564" s="34">
        <v>42453</v>
      </c>
      <c r="B564" s="33">
        <v>87.934723000000005</v>
      </c>
      <c r="C564" s="130">
        <f t="shared" si="18"/>
        <v>-1.7510818096256626E-3</v>
      </c>
      <c r="E564" s="128">
        <v>42453</v>
      </c>
      <c r="F564" s="76">
        <v>2035.9399410000001</v>
      </c>
      <c r="G564" s="130">
        <f t="shared" si="19"/>
        <v>-3.7807052292406954E-4</v>
      </c>
      <c r="J564"/>
      <c r="K564"/>
      <c r="L564"/>
      <c r="M564"/>
      <c r="N564"/>
      <c r="O564"/>
      <c r="P564"/>
      <c r="Q564"/>
      <c r="R564"/>
      <c r="V564">
        <v>477</v>
      </c>
      <c r="W564">
        <v>-7.7023535581125532E-4</v>
      </c>
      <c r="X564">
        <v>-3.5287386600763536E-4</v>
      </c>
      <c r="Y564"/>
      <c r="Z564"/>
      <c r="AA564"/>
      <c r="AB564"/>
      <c r="AC564"/>
      <c r="AD564"/>
      <c r="AG564">
        <v>516</v>
      </c>
      <c r="AH564">
        <v>3.1517993800988199E-3</v>
      </c>
      <c r="AI564">
        <v>-2.6199778256907379E-3</v>
      </c>
      <c r="AJ564"/>
      <c r="AK564"/>
      <c r="AL564"/>
      <c r="AM564"/>
      <c r="AN564"/>
      <c r="AO564"/>
    </row>
    <row r="565" spans="1:41">
      <c r="A565" s="34">
        <v>42457</v>
      </c>
      <c r="B565" s="33">
        <v>87.869759000000002</v>
      </c>
      <c r="C565" s="130">
        <f t="shared" si="18"/>
        <v>-7.3877528448009497E-4</v>
      </c>
      <c r="E565" s="128">
        <v>42457</v>
      </c>
      <c r="F565" s="76">
        <v>2037.0500489999999</v>
      </c>
      <c r="G565" s="130">
        <f t="shared" si="19"/>
        <v>5.4525576989987185E-4</v>
      </c>
      <c r="J565"/>
      <c r="K565"/>
      <c r="L565"/>
      <c r="M565"/>
      <c r="N565"/>
      <c r="O565"/>
      <c r="P565"/>
      <c r="Q565"/>
      <c r="R565"/>
      <c r="V565">
        <v>478</v>
      </c>
      <c r="W565">
        <v>4.3548433560282578E-3</v>
      </c>
      <c r="X565">
        <v>-5.4464749293607877E-4</v>
      </c>
      <c r="Y565"/>
      <c r="Z565"/>
      <c r="AA565"/>
      <c r="AB565"/>
      <c r="AC565"/>
      <c r="AD565"/>
      <c r="AG565">
        <v>517</v>
      </c>
      <c r="AH565">
        <v>-9.9652583726493795E-3</v>
      </c>
      <c r="AI565">
        <v>-1.7285967801040584E-3</v>
      </c>
      <c r="AJ565"/>
      <c r="AK565"/>
      <c r="AL565"/>
      <c r="AM565"/>
      <c r="AN565"/>
      <c r="AO565"/>
    </row>
    <row r="566" spans="1:41">
      <c r="A566" s="34">
        <v>42458</v>
      </c>
      <c r="B566" s="33">
        <v>88.608588999999995</v>
      </c>
      <c r="C566" s="130">
        <f t="shared" si="18"/>
        <v>8.4082397449160295E-3</v>
      </c>
      <c r="E566" s="128">
        <v>42458</v>
      </c>
      <c r="F566" s="76">
        <v>2055.01001</v>
      </c>
      <c r="G566" s="130">
        <f t="shared" si="19"/>
        <v>8.8166518092261271E-3</v>
      </c>
      <c r="J566"/>
      <c r="K566"/>
      <c r="L566"/>
      <c r="M566"/>
      <c r="N566"/>
      <c r="O566"/>
      <c r="P566"/>
      <c r="Q566"/>
      <c r="R566"/>
      <c r="V566">
        <v>479</v>
      </c>
      <c r="W566">
        <v>1.8317703338519464E-3</v>
      </c>
      <c r="X566">
        <v>-3.0666311141231833E-3</v>
      </c>
      <c r="Y566"/>
      <c r="Z566"/>
      <c r="AA566"/>
      <c r="AB566"/>
      <c r="AC566"/>
      <c r="AD566"/>
      <c r="AG566">
        <v>518</v>
      </c>
      <c r="AH566">
        <v>1.3516674127995992E-3</v>
      </c>
      <c r="AI566">
        <v>3.8437708518437291E-3</v>
      </c>
      <c r="AJ566"/>
      <c r="AK566"/>
      <c r="AL566"/>
      <c r="AM566"/>
      <c r="AN566"/>
      <c r="AO566"/>
    </row>
    <row r="567" spans="1:41">
      <c r="A567" s="34">
        <v>42459</v>
      </c>
      <c r="B567" s="33">
        <v>88.478683000000004</v>
      </c>
      <c r="C567" s="130">
        <f t="shared" si="18"/>
        <v>-1.4660655526293417E-3</v>
      </c>
      <c r="E567" s="128">
        <v>42459</v>
      </c>
      <c r="F567" s="76">
        <v>2063.9499510000001</v>
      </c>
      <c r="G567" s="130">
        <f t="shared" si="19"/>
        <v>4.3503150624556279E-3</v>
      </c>
      <c r="J567"/>
      <c r="K567"/>
      <c r="L567"/>
      <c r="M567"/>
      <c r="N567"/>
      <c r="O567"/>
      <c r="P567"/>
      <c r="Q567"/>
      <c r="R567"/>
      <c r="V567">
        <v>480</v>
      </c>
      <c r="W567">
        <v>-3.8075209650263305E-3</v>
      </c>
      <c r="X567">
        <v>5.0295170890681633E-3</v>
      </c>
      <c r="Y567"/>
      <c r="Z567"/>
      <c r="AA567"/>
      <c r="AB567"/>
      <c r="AC567"/>
      <c r="AD567"/>
      <c r="AG567">
        <v>519</v>
      </c>
      <c r="AH567">
        <v>5.0187804637114751E-3</v>
      </c>
      <c r="AI567">
        <v>1.5264920467185427E-2</v>
      </c>
      <c r="AJ567"/>
      <c r="AK567"/>
      <c r="AL567"/>
      <c r="AM567"/>
      <c r="AN567"/>
      <c r="AO567"/>
    </row>
    <row r="568" spans="1:41">
      <c r="A568" s="34">
        <v>42460</v>
      </c>
      <c r="B568" s="33">
        <v>87.845412999999994</v>
      </c>
      <c r="C568" s="130">
        <f t="shared" si="18"/>
        <v>-7.1573172037383307E-3</v>
      </c>
      <c r="E568" s="128">
        <v>42460</v>
      </c>
      <c r="F568" s="76">
        <v>2059.73999</v>
      </c>
      <c r="G568" s="130">
        <f t="shared" si="19"/>
        <v>-2.0397592480187136E-3</v>
      </c>
      <c r="J568"/>
      <c r="K568"/>
      <c r="L568"/>
      <c r="M568"/>
      <c r="N568"/>
      <c r="O568"/>
      <c r="P568"/>
      <c r="Q568"/>
      <c r="R568"/>
      <c r="V568">
        <v>481</v>
      </c>
      <c r="W568">
        <v>-2.1995742320925682E-4</v>
      </c>
      <c r="X568">
        <v>9.0824854871434827E-5</v>
      </c>
      <c r="Y568"/>
      <c r="Z568"/>
      <c r="AA568"/>
      <c r="AB568"/>
      <c r="AC568"/>
      <c r="AD568"/>
      <c r="AG568">
        <v>520</v>
      </c>
      <c r="AH568">
        <v>-1.8287970681580192E-3</v>
      </c>
      <c r="AI568">
        <v>-1.3809184800156223E-2</v>
      </c>
      <c r="AJ568"/>
      <c r="AK568"/>
      <c r="AL568"/>
      <c r="AM568"/>
      <c r="AN568"/>
      <c r="AO568"/>
    </row>
    <row r="569" spans="1:41">
      <c r="A569" s="34">
        <v>42461</v>
      </c>
      <c r="B569" s="33">
        <v>88.649169999999998</v>
      </c>
      <c r="C569" s="130">
        <f t="shared" si="18"/>
        <v>9.1496752368846468E-3</v>
      </c>
      <c r="E569" s="128">
        <v>42461</v>
      </c>
      <c r="F569" s="76">
        <v>2072.780029</v>
      </c>
      <c r="G569" s="130">
        <f t="shared" si="19"/>
        <v>6.3309150976866638E-3</v>
      </c>
      <c r="J569"/>
      <c r="K569"/>
      <c r="L569"/>
      <c r="M569"/>
      <c r="N569"/>
      <c r="O569"/>
      <c r="P569"/>
      <c r="Q569"/>
      <c r="R569"/>
      <c r="V569">
        <v>482</v>
      </c>
      <c r="W569">
        <v>2.5083970209025209E-3</v>
      </c>
      <c r="X569">
        <v>-1.9147794522904106E-3</v>
      </c>
      <c r="Y569"/>
      <c r="Z569"/>
      <c r="AA569"/>
      <c r="AB569"/>
      <c r="AC569"/>
      <c r="AD569"/>
      <c r="AG569">
        <v>521</v>
      </c>
      <c r="AH569">
        <v>2.8377901599527366E-2</v>
      </c>
      <c r="AI569">
        <v>-1.4233565917323776E-2</v>
      </c>
      <c r="AJ569"/>
      <c r="AK569"/>
      <c r="AL569"/>
      <c r="AM569"/>
      <c r="AN569"/>
      <c r="AO569"/>
    </row>
    <row r="570" spans="1:41">
      <c r="A570" s="34">
        <v>42464</v>
      </c>
      <c r="B570" s="33">
        <v>88.162032999999994</v>
      </c>
      <c r="C570" s="130">
        <f t="shared" si="18"/>
        <v>-5.4951106705229636E-3</v>
      </c>
      <c r="E570" s="128">
        <v>42464</v>
      </c>
      <c r="F570" s="76">
        <v>2066.1298830000001</v>
      </c>
      <c r="G570" s="130">
        <f t="shared" si="19"/>
        <v>-3.2083221118298171E-3</v>
      </c>
      <c r="J570"/>
      <c r="K570"/>
      <c r="L570"/>
      <c r="M570"/>
      <c r="N570"/>
      <c r="O570"/>
      <c r="P570"/>
      <c r="Q570"/>
      <c r="R570"/>
      <c r="V570">
        <v>483</v>
      </c>
      <c r="W570">
        <v>-6.0420302179199732E-3</v>
      </c>
      <c r="X570">
        <v>1.4010330917336947E-3</v>
      </c>
      <c r="Y570"/>
      <c r="Z570"/>
      <c r="AA570"/>
      <c r="AB570"/>
      <c r="AC570"/>
      <c r="AD570"/>
      <c r="AG570">
        <v>522</v>
      </c>
      <c r="AH570">
        <v>5.7243419277170169E-3</v>
      </c>
      <c r="AI570">
        <v>-1.6587825874535729E-2</v>
      </c>
      <c r="AJ570"/>
      <c r="AK570"/>
      <c r="AL570"/>
      <c r="AM570"/>
      <c r="AN570"/>
      <c r="AO570"/>
    </row>
    <row r="571" spans="1:41">
      <c r="A571" s="34">
        <v>42465</v>
      </c>
      <c r="B571" s="33">
        <v>88.454329999999999</v>
      </c>
      <c r="C571" s="130">
        <f t="shared" si="18"/>
        <v>3.315452128922718E-3</v>
      </c>
      <c r="E571" s="128">
        <v>42465</v>
      </c>
      <c r="F571" s="76">
        <v>2045.170044</v>
      </c>
      <c r="G571" s="130">
        <f t="shared" si="19"/>
        <v>-1.0144492450574609E-2</v>
      </c>
      <c r="J571"/>
      <c r="K571"/>
      <c r="L571"/>
      <c r="M571"/>
      <c r="N571"/>
      <c r="O571"/>
      <c r="P571"/>
      <c r="Q571"/>
      <c r="R571"/>
      <c r="V571">
        <v>484</v>
      </c>
      <c r="W571">
        <v>6.506273483144232E-3</v>
      </c>
      <c r="X571">
        <v>4.1743000287550831E-3</v>
      </c>
      <c r="Y571"/>
      <c r="Z571"/>
      <c r="AA571"/>
      <c r="AB571"/>
      <c r="AC571"/>
      <c r="AD571"/>
      <c r="AG571">
        <v>523</v>
      </c>
      <c r="AH571">
        <v>8.3653599293592338E-4</v>
      </c>
      <c r="AI571">
        <v>4.6920411179274951E-3</v>
      </c>
      <c r="AJ571"/>
      <c r="AK571"/>
      <c r="AL571"/>
      <c r="AM571"/>
      <c r="AN571"/>
      <c r="AO571"/>
    </row>
    <row r="572" spans="1:41">
      <c r="A572" s="34">
        <v>42466</v>
      </c>
      <c r="B572" s="33">
        <v>88.835907000000006</v>
      </c>
      <c r="C572" s="130">
        <f t="shared" si="18"/>
        <v>4.3138306513655937E-3</v>
      </c>
      <c r="E572" s="128">
        <v>42466</v>
      </c>
      <c r="F572" s="76">
        <v>2066.6599120000001</v>
      </c>
      <c r="G572" s="130">
        <f t="shared" si="19"/>
        <v>1.0507619189438957E-2</v>
      </c>
      <c r="J572"/>
      <c r="K572"/>
      <c r="L572"/>
      <c r="M572"/>
      <c r="N572"/>
      <c r="O572"/>
      <c r="P572"/>
      <c r="Q572"/>
      <c r="R572"/>
      <c r="V572">
        <v>485</v>
      </c>
      <c r="W572">
        <v>-1.4943514473370438E-3</v>
      </c>
      <c r="X572">
        <v>-9.5013417019551259E-3</v>
      </c>
      <c r="Y572"/>
      <c r="Z572"/>
      <c r="AA572"/>
      <c r="AB572"/>
      <c r="AC572"/>
      <c r="AD572"/>
      <c r="AG572">
        <v>524</v>
      </c>
      <c r="AH572">
        <v>1.2272046075940537E-2</v>
      </c>
      <c r="AI572">
        <v>1.248817140589242E-2</v>
      </c>
      <c r="AJ572"/>
      <c r="AK572"/>
      <c r="AL572"/>
      <c r="AM572"/>
      <c r="AN572"/>
      <c r="AO572"/>
    </row>
    <row r="573" spans="1:41">
      <c r="A573" s="34">
        <v>42467</v>
      </c>
      <c r="B573" s="33">
        <v>88.714141999999995</v>
      </c>
      <c r="C573" s="130">
        <f t="shared" si="18"/>
        <v>-1.3706732346416021E-3</v>
      </c>
      <c r="E573" s="128">
        <v>42467</v>
      </c>
      <c r="F573" s="76">
        <v>2041.910034</v>
      </c>
      <c r="G573" s="130">
        <f t="shared" si="19"/>
        <v>-1.1975786560861146E-2</v>
      </c>
      <c r="J573"/>
      <c r="K573"/>
      <c r="L573"/>
      <c r="M573"/>
      <c r="N573"/>
      <c r="O573"/>
      <c r="P573"/>
      <c r="Q573"/>
      <c r="R573"/>
      <c r="V573">
        <v>486</v>
      </c>
      <c r="W573">
        <v>-6.7849750224831364E-3</v>
      </c>
      <c r="X573">
        <v>-7.5885518450312115E-3</v>
      </c>
      <c r="Y573"/>
      <c r="Z573"/>
      <c r="AA573"/>
      <c r="AB573"/>
      <c r="AC573"/>
      <c r="AD573"/>
      <c r="AG573">
        <v>525</v>
      </c>
      <c r="AH573">
        <v>-1.5513149300216587E-4</v>
      </c>
      <c r="AI573">
        <v>-2.8810491302616852E-4</v>
      </c>
      <c r="AJ573"/>
      <c r="AK573"/>
      <c r="AL573"/>
      <c r="AM573"/>
      <c r="AN573"/>
      <c r="AO573"/>
    </row>
    <row r="574" spans="1:41">
      <c r="A574" s="34">
        <v>42468</v>
      </c>
      <c r="B574" s="33">
        <v>88.576103000000003</v>
      </c>
      <c r="C574" s="130">
        <f t="shared" si="18"/>
        <v>-1.5559976897481806E-3</v>
      </c>
      <c r="E574" s="128">
        <v>42468</v>
      </c>
      <c r="F574" s="76">
        <v>2047.599976</v>
      </c>
      <c r="G574" s="130">
        <f t="shared" si="19"/>
        <v>2.7865782063148299E-3</v>
      </c>
      <c r="J574"/>
      <c r="K574"/>
      <c r="L574"/>
      <c r="M574"/>
      <c r="N574"/>
      <c r="O574"/>
      <c r="P574"/>
      <c r="Q574"/>
      <c r="R574"/>
      <c r="V574">
        <v>487</v>
      </c>
      <c r="W574">
        <v>1.2392910507741065E-2</v>
      </c>
      <c r="X574">
        <v>8.1327584447949616E-3</v>
      </c>
      <c r="Y574"/>
      <c r="Z574"/>
      <c r="AA574"/>
      <c r="AB574"/>
      <c r="AC574"/>
      <c r="AD574"/>
      <c r="AG574">
        <v>526</v>
      </c>
      <c r="AH574">
        <v>-4.9972172059899308E-3</v>
      </c>
      <c r="AI574">
        <v>-1.374587383665489E-2</v>
      </c>
      <c r="AJ574"/>
      <c r="AK574"/>
      <c r="AL574"/>
      <c r="AM574"/>
      <c r="AN574"/>
      <c r="AO574"/>
    </row>
    <row r="575" spans="1:41">
      <c r="A575" s="34">
        <v>42471</v>
      </c>
      <c r="B575" s="33">
        <v>88.470573000000002</v>
      </c>
      <c r="C575" s="130">
        <f t="shared" si="18"/>
        <v>-1.1914048645829641E-3</v>
      </c>
      <c r="E575" s="128">
        <v>42471</v>
      </c>
      <c r="F575" s="76">
        <v>2041.98999</v>
      </c>
      <c r="G575" s="130">
        <f t="shared" si="19"/>
        <v>-2.739786123146514E-3</v>
      </c>
      <c r="J575"/>
      <c r="K575"/>
      <c r="L575"/>
      <c r="M575"/>
      <c r="N575"/>
      <c r="O575"/>
      <c r="P575"/>
      <c r="Q575"/>
      <c r="R575"/>
      <c r="V575">
        <v>488</v>
      </c>
      <c r="W575">
        <v>2.2657387508053795E-3</v>
      </c>
      <c r="X575">
        <v>-9.2552416945402404E-3</v>
      </c>
      <c r="Y575"/>
      <c r="Z575"/>
      <c r="AA575"/>
      <c r="AB575"/>
      <c r="AC575"/>
      <c r="AD575"/>
      <c r="AG575">
        <v>527</v>
      </c>
      <c r="AH575">
        <v>4.2333268755339265E-3</v>
      </c>
      <c r="AI575">
        <v>7.587120598642914E-4</v>
      </c>
      <c r="AJ575"/>
      <c r="AK575"/>
      <c r="AL575"/>
      <c r="AM575"/>
      <c r="AN575"/>
      <c r="AO575"/>
    </row>
    <row r="576" spans="1:41">
      <c r="A576" s="34">
        <v>42472</v>
      </c>
      <c r="B576" s="33">
        <v>88.982071000000005</v>
      </c>
      <c r="C576" s="130">
        <f t="shared" si="18"/>
        <v>5.7815608360533973E-3</v>
      </c>
      <c r="E576" s="128">
        <v>42472</v>
      </c>
      <c r="F576" s="76">
        <v>2061.719971</v>
      </c>
      <c r="G576" s="130">
        <f t="shared" si="19"/>
        <v>9.6621340440556976E-3</v>
      </c>
      <c r="J576"/>
      <c r="K576"/>
      <c r="L576"/>
      <c r="M576"/>
      <c r="N576"/>
      <c r="O576"/>
      <c r="P576"/>
      <c r="Q576"/>
      <c r="R576"/>
      <c r="V576">
        <v>489</v>
      </c>
      <c r="W576">
        <v>-4.7204741332382656E-3</v>
      </c>
      <c r="X576">
        <v>-1.7694272945839896E-3</v>
      </c>
      <c r="Y576"/>
      <c r="Z576"/>
      <c r="AA576"/>
      <c r="AB576"/>
      <c r="AC576"/>
      <c r="AD576"/>
      <c r="AG576">
        <v>528</v>
      </c>
      <c r="AH576">
        <v>-1.083195965356477E-3</v>
      </c>
      <c r="AI576">
        <v>2.6099285947661054E-3</v>
      </c>
      <c r="AJ576"/>
      <c r="AK576"/>
      <c r="AL576"/>
      <c r="AM576"/>
      <c r="AN576"/>
      <c r="AO576"/>
    </row>
    <row r="577" spans="1:41">
      <c r="A577" s="34">
        <v>42473</v>
      </c>
      <c r="B577" s="33">
        <v>89.201256000000001</v>
      </c>
      <c r="C577" s="130">
        <f t="shared" si="18"/>
        <v>2.4632490291217873E-3</v>
      </c>
      <c r="E577" s="128">
        <v>42473</v>
      </c>
      <c r="F577" s="76">
        <v>2082.419922</v>
      </c>
      <c r="G577" s="130">
        <f t="shared" si="19"/>
        <v>1.0040137017230288E-2</v>
      </c>
      <c r="J577"/>
      <c r="K577"/>
      <c r="L577"/>
      <c r="M577"/>
      <c r="N577"/>
      <c r="O577"/>
      <c r="P577"/>
      <c r="Q577"/>
      <c r="R577"/>
      <c r="V577">
        <v>490</v>
      </c>
      <c r="W577">
        <v>-1.2713895433278449E-3</v>
      </c>
      <c r="X577">
        <v>-6.4675955840323455E-3</v>
      </c>
      <c r="Y577"/>
      <c r="Z577"/>
      <c r="AA577"/>
      <c r="AB577"/>
      <c r="AC577"/>
      <c r="AD577"/>
      <c r="AG577">
        <v>529</v>
      </c>
      <c r="AH577">
        <v>-1.8135591837004302E-2</v>
      </c>
      <c r="AI577">
        <v>-3.4565429606164474E-4</v>
      </c>
      <c r="AJ577"/>
      <c r="AK577"/>
      <c r="AL577"/>
      <c r="AM577"/>
      <c r="AN577"/>
      <c r="AO577"/>
    </row>
    <row r="578" spans="1:41">
      <c r="A578" s="34">
        <v>42474</v>
      </c>
      <c r="B578" s="33">
        <v>89.176895000000002</v>
      </c>
      <c r="C578" s="130">
        <f t="shared" si="18"/>
        <v>-2.7310153570033775E-4</v>
      </c>
      <c r="E578" s="128">
        <v>42474</v>
      </c>
      <c r="F578" s="76">
        <v>2082.780029</v>
      </c>
      <c r="G578" s="130">
        <f t="shared" si="19"/>
        <v>1.7292717774910476E-4</v>
      </c>
      <c r="J578"/>
      <c r="K578"/>
      <c r="L578"/>
      <c r="M578"/>
      <c r="N578"/>
      <c r="O578"/>
      <c r="P578"/>
      <c r="Q578"/>
      <c r="R578"/>
      <c r="V578">
        <v>491</v>
      </c>
      <c r="W578">
        <v>2.9487021558054272E-3</v>
      </c>
      <c r="X578">
        <v>-6.9731517420875072E-4</v>
      </c>
      <c r="Y578"/>
      <c r="Z578"/>
      <c r="AA578"/>
      <c r="AB578"/>
      <c r="AC578"/>
      <c r="AD578"/>
      <c r="AG578">
        <v>530</v>
      </c>
      <c r="AH578">
        <v>8.4700395982863462E-3</v>
      </c>
      <c r="AI578">
        <v>-2.2623975560870847E-2</v>
      </c>
      <c r="AJ578"/>
      <c r="AK578"/>
      <c r="AL578"/>
      <c r="AM578"/>
      <c r="AN578"/>
      <c r="AO578"/>
    </row>
    <row r="579" spans="1:41">
      <c r="A579" s="34">
        <v>42475</v>
      </c>
      <c r="B579" s="33">
        <v>89.452927000000003</v>
      </c>
      <c r="C579" s="130">
        <f t="shared" si="18"/>
        <v>3.0953309150313062E-3</v>
      </c>
      <c r="E579" s="128">
        <v>42475</v>
      </c>
      <c r="F579" s="76">
        <v>2080.7299800000001</v>
      </c>
      <c r="G579" s="130">
        <f t="shared" si="19"/>
        <v>-9.8428493237676627E-4</v>
      </c>
      <c r="J579"/>
      <c r="K579"/>
      <c r="L579"/>
      <c r="M579"/>
      <c r="N579"/>
      <c r="O579"/>
      <c r="P579"/>
      <c r="Q579"/>
      <c r="R579"/>
      <c r="V579">
        <v>492</v>
      </c>
      <c r="W579">
        <v>-5.0850906471031805E-3</v>
      </c>
      <c r="X579">
        <v>-1.4337676483508588E-2</v>
      </c>
      <c r="Y579"/>
      <c r="Z579"/>
      <c r="AA579"/>
      <c r="AB579"/>
      <c r="AC579"/>
      <c r="AD579"/>
      <c r="AG579">
        <v>531</v>
      </c>
      <c r="AH579">
        <v>5.8155204361720798E-5</v>
      </c>
      <c r="AI579">
        <v>-7.2177530490646707E-4</v>
      </c>
      <c r="AJ579"/>
      <c r="AK579"/>
      <c r="AL579"/>
      <c r="AM579"/>
      <c r="AN579"/>
      <c r="AO579"/>
    </row>
    <row r="580" spans="1:41">
      <c r="A580" s="34">
        <v>42478</v>
      </c>
      <c r="B580" s="33">
        <v>90.061852000000002</v>
      </c>
      <c r="C580" s="130">
        <f t="shared" ref="C580:C643" si="20">(B580-B579)/B579</f>
        <v>6.8072115739711819E-3</v>
      </c>
      <c r="E580" s="128">
        <v>42478</v>
      </c>
      <c r="F580" s="76">
        <v>2094.3400879999999</v>
      </c>
      <c r="G580" s="130">
        <f t="shared" ref="G580:G643" si="21">(F580-F579)/F579</f>
        <v>6.5410255683439784E-3</v>
      </c>
      <c r="J580"/>
      <c r="K580"/>
      <c r="L580"/>
      <c r="M580"/>
      <c r="N580"/>
      <c r="O580"/>
      <c r="P580"/>
      <c r="Q580"/>
      <c r="R580"/>
      <c r="V580">
        <v>493</v>
      </c>
      <c r="W580">
        <v>2.8496133044305818E-3</v>
      </c>
      <c r="X580">
        <v>1.9059465696372444E-3</v>
      </c>
      <c r="Y580"/>
      <c r="Z580"/>
      <c r="AA580"/>
      <c r="AB580"/>
      <c r="AC580"/>
      <c r="AD580"/>
      <c r="AG580">
        <v>532</v>
      </c>
      <c r="AH580">
        <v>-1.110929969868057E-3</v>
      </c>
      <c r="AI580">
        <v>9.2197946891566006E-4</v>
      </c>
      <c r="AJ580"/>
      <c r="AK580"/>
      <c r="AL580"/>
      <c r="AM580"/>
      <c r="AN580"/>
      <c r="AO580"/>
    </row>
    <row r="581" spans="1:41">
      <c r="A581" s="34">
        <v>42479</v>
      </c>
      <c r="B581" s="33">
        <v>91.482642999999996</v>
      </c>
      <c r="C581" s="130">
        <f t="shared" si="20"/>
        <v>1.5775724887380663E-2</v>
      </c>
      <c r="E581" s="128">
        <v>42479</v>
      </c>
      <c r="F581" s="76">
        <v>2100.8000489999999</v>
      </c>
      <c r="G581" s="130">
        <f t="shared" si="21"/>
        <v>3.0844851975158397E-3</v>
      </c>
      <c r="J581"/>
      <c r="K581"/>
      <c r="L581"/>
      <c r="M581"/>
      <c r="N581"/>
      <c r="O581"/>
      <c r="P581"/>
      <c r="Q581"/>
      <c r="R581"/>
      <c r="V581">
        <v>494</v>
      </c>
      <c r="W581">
        <v>1.1230123163564511E-2</v>
      </c>
      <c r="X581">
        <v>-6.1156196664718596E-4</v>
      </c>
      <c r="Y581"/>
      <c r="Z581"/>
      <c r="AA581"/>
      <c r="AB581"/>
      <c r="AC581"/>
      <c r="AD581"/>
      <c r="AG581">
        <v>533</v>
      </c>
      <c r="AH581">
        <v>5.7656412069304546E-5</v>
      </c>
      <c r="AI581">
        <v>-1.2358818046597529E-2</v>
      </c>
      <c r="AJ581"/>
      <c r="AK581"/>
      <c r="AL581"/>
      <c r="AM581"/>
      <c r="AN581"/>
      <c r="AO581"/>
    </row>
    <row r="582" spans="1:41">
      <c r="A582" s="34">
        <v>42480</v>
      </c>
      <c r="B582" s="33">
        <v>92.213325999999995</v>
      </c>
      <c r="C582" s="130">
        <f t="shared" si="20"/>
        <v>7.9871216663471249E-3</v>
      </c>
      <c r="E582" s="128">
        <v>42480</v>
      </c>
      <c r="F582" s="76">
        <v>2102.3999020000001</v>
      </c>
      <c r="G582" s="130">
        <f t="shared" si="21"/>
        <v>7.6154463189474471E-4</v>
      </c>
      <c r="J582"/>
      <c r="K582"/>
      <c r="L582"/>
      <c r="M582"/>
      <c r="N582"/>
      <c r="O582"/>
      <c r="P582"/>
      <c r="Q582"/>
      <c r="R582"/>
      <c r="V582">
        <v>495</v>
      </c>
      <c r="W582">
        <v>6.3320537804102753E-3</v>
      </c>
      <c r="X582">
        <v>8.1829155632314986E-3</v>
      </c>
      <c r="Y582"/>
      <c r="Z582"/>
      <c r="AA582"/>
      <c r="AB582"/>
      <c r="AC582"/>
      <c r="AD582"/>
      <c r="AG582">
        <v>534</v>
      </c>
      <c r="AH582">
        <v>8.9526409864554215E-4</v>
      </c>
      <c r="AI582">
        <v>1.8622785335383668E-2</v>
      </c>
      <c r="AJ582"/>
      <c r="AK582"/>
      <c r="AL582"/>
      <c r="AM582"/>
      <c r="AN582"/>
      <c r="AO582"/>
    </row>
    <row r="583" spans="1:41">
      <c r="A583" s="34">
        <v>42481</v>
      </c>
      <c r="B583" s="33">
        <v>92.205192999999994</v>
      </c>
      <c r="C583" s="130">
        <f t="shared" si="20"/>
        <v>-8.8197664619545714E-5</v>
      </c>
      <c r="E583" s="128">
        <v>42481</v>
      </c>
      <c r="F583" s="76">
        <v>2091.4799800000001</v>
      </c>
      <c r="G583" s="130">
        <f t="shared" si="21"/>
        <v>-5.1940270685952696E-3</v>
      </c>
      <c r="J583"/>
      <c r="K583"/>
      <c r="L583"/>
      <c r="M583"/>
      <c r="N583"/>
      <c r="O583"/>
      <c r="P583"/>
      <c r="Q583"/>
      <c r="R583"/>
      <c r="V583">
        <v>496</v>
      </c>
      <c r="W583">
        <v>-8.4599238195212107E-3</v>
      </c>
      <c r="X583">
        <v>-6.5805967500903537E-3</v>
      </c>
      <c r="Y583"/>
      <c r="Z583"/>
      <c r="AA583"/>
      <c r="AB583"/>
      <c r="AC583"/>
      <c r="AD583"/>
      <c r="AG583">
        <v>535</v>
      </c>
      <c r="AH583">
        <v>3.0131563609855391E-3</v>
      </c>
      <c r="AI583">
        <v>1.350349789368099E-2</v>
      </c>
      <c r="AJ583"/>
      <c r="AK583"/>
      <c r="AL583"/>
      <c r="AM583"/>
      <c r="AN583"/>
      <c r="AO583"/>
    </row>
    <row r="584" spans="1:41">
      <c r="A584" s="34">
        <v>42482</v>
      </c>
      <c r="B584" s="33">
        <v>92.002243000000007</v>
      </c>
      <c r="C584" s="130">
        <f t="shared" si="20"/>
        <v>-2.2010690872908546E-3</v>
      </c>
      <c r="E584" s="128">
        <v>42482</v>
      </c>
      <c r="F584" s="76">
        <v>2091.580078</v>
      </c>
      <c r="G584" s="130">
        <f t="shared" si="21"/>
        <v>4.7859889148873896E-5</v>
      </c>
      <c r="J584"/>
      <c r="K584"/>
      <c r="L584"/>
      <c r="M584"/>
      <c r="N584"/>
      <c r="O584"/>
      <c r="P584"/>
      <c r="Q584"/>
      <c r="R584"/>
      <c r="V584">
        <v>497</v>
      </c>
      <c r="W584">
        <v>-9.0327419586013098E-3</v>
      </c>
      <c r="X584">
        <v>-8.7644781330988818E-3</v>
      </c>
      <c r="Y584"/>
      <c r="Z584"/>
      <c r="AA584"/>
      <c r="AB584"/>
      <c r="AC584"/>
      <c r="AD584"/>
      <c r="AG584">
        <v>536</v>
      </c>
      <c r="AH584">
        <v>1.2241416626854857E-3</v>
      </c>
      <c r="AI584">
        <v>1.5256297424633093E-2</v>
      </c>
      <c r="AJ584"/>
      <c r="AK584"/>
      <c r="AL584"/>
      <c r="AM584"/>
      <c r="AN584"/>
      <c r="AO584"/>
    </row>
    <row r="585" spans="1:41">
      <c r="A585" s="34">
        <v>42485</v>
      </c>
      <c r="B585" s="33">
        <v>92.156502000000003</v>
      </c>
      <c r="C585" s="130">
        <f t="shared" si="20"/>
        <v>1.6766873825021433E-3</v>
      </c>
      <c r="E585" s="128">
        <v>42485</v>
      </c>
      <c r="F585" s="76">
        <v>2087.790039</v>
      </c>
      <c r="G585" s="130">
        <f t="shared" si="21"/>
        <v>-1.8120458498648881E-3</v>
      </c>
      <c r="J585"/>
      <c r="K585"/>
      <c r="L585"/>
      <c r="M585"/>
      <c r="N585"/>
      <c r="O585"/>
      <c r="P585"/>
      <c r="Q585"/>
      <c r="R585"/>
      <c r="V585">
        <v>498</v>
      </c>
      <c r="W585">
        <v>-1.8354057306003008E-3</v>
      </c>
      <c r="X585">
        <v>9.613807973804598E-3</v>
      </c>
      <c r="Y585"/>
      <c r="Z585"/>
      <c r="AA585"/>
      <c r="AB585"/>
      <c r="AC585"/>
      <c r="AD585"/>
      <c r="AG585">
        <v>537</v>
      </c>
      <c r="AH585">
        <v>9.8632451645820282E-3</v>
      </c>
      <c r="AI585">
        <v>-1.4528958750671318E-2</v>
      </c>
      <c r="AJ585"/>
      <c r="AK585"/>
      <c r="AL585"/>
      <c r="AM585"/>
      <c r="AN585"/>
      <c r="AO585"/>
    </row>
    <row r="586" spans="1:41">
      <c r="A586" s="34">
        <v>42486</v>
      </c>
      <c r="B586" s="33">
        <v>91.669380000000004</v>
      </c>
      <c r="C586" s="130">
        <f t="shared" si="20"/>
        <v>-5.2858126060383601E-3</v>
      </c>
      <c r="E586" s="128">
        <v>42486</v>
      </c>
      <c r="F586" s="76">
        <v>2091.6999510000001</v>
      </c>
      <c r="G586" s="130">
        <f t="shared" si="21"/>
        <v>1.8727515348587582E-3</v>
      </c>
      <c r="J586"/>
      <c r="K586"/>
      <c r="L586"/>
      <c r="M586"/>
      <c r="N586"/>
      <c r="O586"/>
      <c r="P586"/>
      <c r="Q586"/>
      <c r="R586"/>
      <c r="V586">
        <v>499</v>
      </c>
      <c r="W586">
        <v>6.5413216699030021E-3</v>
      </c>
      <c r="X586">
        <v>2.2754147367953052E-3</v>
      </c>
      <c r="Y586"/>
      <c r="Z586"/>
      <c r="AA586"/>
      <c r="AB586"/>
      <c r="AC586"/>
      <c r="AD586"/>
      <c r="AG586">
        <v>538</v>
      </c>
      <c r="AH586">
        <v>3.9011571051582789E-3</v>
      </c>
      <c r="AI586">
        <v>-3.9271901743799928E-3</v>
      </c>
      <c r="AJ586"/>
      <c r="AK586"/>
      <c r="AL586"/>
      <c r="AM586"/>
      <c r="AN586"/>
      <c r="AO586"/>
    </row>
    <row r="587" spans="1:41">
      <c r="A587" s="34">
        <v>42487</v>
      </c>
      <c r="B587" s="33">
        <v>91.555701999999997</v>
      </c>
      <c r="C587" s="130">
        <f t="shared" si="20"/>
        <v>-1.2400869297905937E-3</v>
      </c>
      <c r="E587" s="128">
        <v>42487</v>
      </c>
      <c r="F587" s="76">
        <v>2095.1499020000001</v>
      </c>
      <c r="G587" s="130">
        <f t="shared" si="21"/>
        <v>1.6493527182762052E-3</v>
      </c>
      <c r="J587"/>
      <c r="K587"/>
      <c r="L587"/>
      <c r="M587"/>
      <c r="N587"/>
      <c r="O587"/>
      <c r="P587"/>
      <c r="Q587"/>
      <c r="R587"/>
      <c r="V587">
        <v>500</v>
      </c>
      <c r="W587">
        <v>4.5368474759821652E-3</v>
      </c>
      <c r="X587">
        <v>7.8812206467091771E-3</v>
      </c>
      <c r="Y587"/>
      <c r="Z587"/>
      <c r="AA587"/>
      <c r="AB587"/>
      <c r="AC587"/>
      <c r="AD587"/>
      <c r="AG587">
        <v>539</v>
      </c>
      <c r="AH587">
        <v>3.4409412283668336E-3</v>
      </c>
      <c r="AI587">
        <v>1.1013256114825953E-2</v>
      </c>
      <c r="AJ587"/>
      <c r="AK587"/>
      <c r="AL587"/>
      <c r="AM587"/>
      <c r="AN587"/>
      <c r="AO587"/>
    </row>
    <row r="588" spans="1:41">
      <c r="A588" s="34">
        <v>42488</v>
      </c>
      <c r="B588" s="33">
        <v>91.320282000000006</v>
      </c>
      <c r="C588" s="130">
        <f t="shared" si="20"/>
        <v>-2.5713308385750858E-3</v>
      </c>
      <c r="E588" s="128">
        <v>42488</v>
      </c>
      <c r="F588" s="76">
        <v>2075.8100589999999</v>
      </c>
      <c r="G588" s="130">
        <f t="shared" si="21"/>
        <v>-9.2307681572276357E-3</v>
      </c>
      <c r="J588"/>
      <c r="K588"/>
      <c r="L588"/>
      <c r="M588"/>
      <c r="N588"/>
      <c r="O588"/>
      <c r="P588"/>
      <c r="Q588"/>
      <c r="R588"/>
      <c r="V588">
        <v>501</v>
      </c>
      <c r="W588">
        <v>1.4869722122491723E-3</v>
      </c>
      <c r="X588">
        <v>-3.0856085170576676E-3</v>
      </c>
      <c r="Y588"/>
      <c r="Z588"/>
      <c r="AA588"/>
      <c r="AB588"/>
      <c r="AC588"/>
      <c r="AD588"/>
      <c r="AG588">
        <v>540</v>
      </c>
      <c r="AH588">
        <v>-3.4060826279203146E-3</v>
      </c>
      <c r="AI588">
        <v>-9.0482889989108705E-3</v>
      </c>
      <c r="AJ588"/>
      <c r="AK588"/>
      <c r="AL588"/>
      <c r="AM588"/>
      <c r="AN588"/>
      <c r="AO588"/>
    </row>
    <row r="589" spans="1:41">
      <c r="A589" s="34">
        <v>42489</v>
      </c>
      <c r="B589" s="33">
        <v>90.995506000000006</v>
      </c>
      <c r="C589" s="130">
        <f t="shared" si="20"/>
        <v>-3.5564498147300939E-3</v>
      </c>
      <c r="E589" s="128">
        <v>42489</v>
      </c>
      <c r="F589" s="76">
        <v>2065.3000489999999</v>
      </c>
      <c r="G589" s="130">
        <f t="shared" si="21"/>
        <v>-5.0630884817385721E-3</v>
      </c>
      <c r="J589"/>
      <c r="K589"/>
      <c r="L589"/>
      <c r="M589"/>
      <c r="N589"/>
      <c r="O589"/>
      <c r="P589"/>
      <c r="Q589"/>
      <c r="R589"/>
      <c r="V589">
        <v>502</v>
      </c>
      <c r="W589">
        <v>-2.5117837154865013E-3</v>
      </c>
      <c r="X589">
        <v>3.3322388657630164E-4</v>
      </c>
      <c r="Y589"/>
      <c r="Z589"/>
      <c r="AA589"/>
      <c r="AB589"/>
      <c r="AC589"/>
      <c r="AD589"/>
      <c r="AG589">
        <v>541</v>
      </c>
      <c r="AH589">
        <v>5.0256178210947942E-3</v>
      </c>
      <c r="AI589">
        <v>-5.8583116372530435E-4</v>
      </c>
      <c r="AJ589"/>
      <c r="AK589"/>
      <c r="AL589"/>
      <c r="AM589"/>
      <c r="AN589"/>
      <c r="AO589"/>
    </row>
    <row r="590" spans="1:41">
      <c r="A590" s="34">
        <v>42492</v>
      </c>
      <c r="B590" s="33">
        <v>91.539473999999998</v>
      </c>
      <c r="C590" s="130">
        <f t="shared" si="20"/>
        <v>5.9779655491996762E-3</v>
      </c>
      <c r="E590" s="128">
        <v>42492</v>
      </c>
      <c r="F590" s="76">
        <v>2081.429932</v>
      </c>
      <c r="G590" s="130">
        <f t="shared" si="21"/>
        <v>7.8099465536787312E-3</v>
      </c>
      <c r="J590"/>
      <c r="K590"/>
      <c r="L590"/>
      <c r="M590"/>
      <c r="N590"/>
      <c r="O590"/>
      <c r="P590"/>
      <c r="Q590"/>
      <c r="R590"/>
      <c r="V590">
        <v>503</v>
      </c>
      <c r="W590">
        <v>4.6805319210516793E-3</v>
      </c>
      <c r="X590">
        <v>5.9492307825709662E-3</v>
      </c>
      <c r="Y590"/>
      <c r="Z590"/>
      <c r="AA590"/>
      <c r="AB590"/>
      <c r="AC590"/>
      <c r="AD590"/>
      <c r="AG590">
        <v>542</v>
      </c>
      <c r="AH590">
        <v>7.906398289304787E-3</v>
      </c>
      <c r="AI590">
        <v>3.4418768915090939E-3</v>
      </c>
      <c r="AJ590"/>
      <c r="AK590"/>
      <c r="AL590"/>
      <c r="AM590"/>
      <c r="AN590"/>
      <c r="AO590"/>
    </row>
    <row r="591" spans="1:41">
      <c r="A591" s="34">
        <v>42493</v>
      </c>
      <c r="B591" s="33">
        <v>91.490768000000003</v>
      </c>
      <c r="C591" s="130">
        <f t="shared" si="20"/>
        <v>-5.3207646790712053E-4</v>
      </c>
      <c r="E591" s="128">
        <v>42493</v>
      </c>
      <c r="F591" s="76">
        <v>2063.3701169999999</v>
      </c>
      <c r="G591" s="130">
        <f t="shared" si="21"/>
        <v>-8.676638460102663E-3</v>
      </c>
      <c r="J591"/>
      <c r="K591"/>
      <c r="L591"/>
      <c r="M591"/>
      <c r="N591"/>
      <c r="O591"/>
      <c r="P591"/>
      <c r="Q591"/>
      <c r="R591"/>
      <c r="V591">
        <v>504</v>
      </c>
      <c r="W591">
        <v>-1.1391742089190676E-3</v>
      </c>
      <c r="X591">
        <v>-6.0780543885118592E-3</v>
      </c>
      <c r="Y591"/>
      <c r="Z591"/>
      <c r="AA591"/>
      <c r="AB591"/>
      <c r="AC591"/>
      <c r="AD591"/>
      <c r="AG591">
        <v>543</v>
      </c>
      <c r="AH591">
        <v>-2.9771438129504229E-3</v>
      </c>
      <c r="AI591">
        <v>1.1070295066350508E-3</v>
      </c>
      <c r="AJ591"/>
      <c r="AK591"/>
      <c r="AL591"/>
      <c r="AM591"/>
      <c r="AN591"/>
      <c r="AO591"/>
    </row>
    <row r="592" spans="1:41">
      <c r="A592" s="34">
        <v>42494</v>
      </c>
      <c r="B592" s="33">
        <v>91.109183999999999</v>
      </c>
      <c r="C592" s="130">
        <f t="shared" si="20"/>
        <v>-4.1707377513762233E-3</v>
      </c>
      <c r="E592" s="128">
        <v>42494</v>
      </c>
      <c r="F592" s="76">
        <v>2051.1201169999999</v>
      </c>
      <c r="G592" s="130">
        <f t="shared" si="21"/>
        <v>-5.9368893147539953E-3</v>
      </c>
      <c r="J592"/>
      <c r="K592"/>
      <c r="L592"/>
      <c r="M592"/>
      <c r="N592"/>
      <c r="O592"/>
      <c r="P592"/>
      <c r="Q592"/>
      <c r="R592"/>
      <c r="V592">
        <v>505</v>
      </c>
      <c r="W592">
        <v>-5.5739440474803148E-3</v>
      </c>
      <c r="X592">
        <v>-3.8379690422980948E-3</v>
      </c>
      <c r="Y592"/>
      <c r="Z592"/>
      <c r="AA592"/>
      <c r="AB592"/>
      <c r="AC592"/>
      <c r="AD592"/>
      <c r="AG592">
        <v>544</v>
      </c>
      <c r="AH592">
        <v>-2.834012283316176E-3</v>
      </c>
      <c r="AI592">
        <v>-5.28696438672413E-3</v>
      </c>
      <c r="AJ592"/>
      <c r="AK592"/>
      <c r="AL592"/>
      <c r="AM592"/>
      <c r="AN592"/>
      <c r="AO592"/>
    </row>
    <row r="593" spans="1:41">
      <c r="A593" s="34">
        <v>42495</v>
      </c>
      <c r="B593" s="33">
        <v>91.645004</v>
      </c>
      <c r="C593" s="130">
        <f t="shared" si="20"/>
        <v>5.881075611433432E-3</v>
      </c>
      <c r="E593" s="128">
        <v>42495</v>
      </c>
      <c r="F593" s="76">
        <v>2050.6298830000001</v>
      </c>
      <c r="G593" s="130">
        <f t="shared" si="21"/>
        <v>-2.3900794299501919E-4</v>
      </c>
      <c r="J593"/>
      <c r="K593"/>
      <c r="L593"/>
      <c r="M593"/>
      <c r="N593"/>
      <c r="O593"/>
      <c r="P593"/>
      <c r="Q593"/>
      <c r="R593"/>
      <c r="V593">
        <v>506</v>
      </c>
      <c r="W593">
        <v>-1.2155762808747923E-2</v>
      </c>
      <c r="X593">
        <v>-3.1479681730422569E-3</v>
      </c>
      <c r="Y593"/>
      <c r="Z593"/>
      <c r="AA593"/>
      <c r="AB593"/>
      <c r="AC593"/>
      <c r="AD593"/>
      <c r="AG593">
        <v>545</v>
      </c>
      <c r="AH593">
        <v>1.1072075198324979E-2</v>
      </c>
      <c r="AI593">
        <v>1.2796717066247947E-2</v>
      </c>
      <c r="AJ593"/>
      <c r="AK593"/>
      <c r="AL593"/>
      <c r="AM593"/>
      <c r="AN593"/>
      <c r="AO593"/>
    </row>
    <row r="594" spans="1:41">
      <c r="A594" s="34">
        <v>42496</v>
      </c>
      <c r="B594" s="33">
        <v>91.531341999999995</v>
      </c>
      <c r="C594" s="130">
        <f t="shared" si="20"/>
        <v>-1.2402421849422914E-3</v>
      </c>
      <c r="E594" s="128">
        <v>42496</v>
      </c>
      <c r="F594" s="76">
        <v>2057.139893</v>
      </c>
      <c r="G594" s="130">
        <f t="shared" si="21"/>
        <v>3.1746391945074201E-3</v>
      </c>
      <c r="J594"/>
      <c r="K594"/>
      <c r="L594"/>
      <c r="M594"/>
      <c r="N594"/>
      <c r="O594"/>
      <c r="P594"/>
      <c r="Q594"/>
      <c r="R594"/>
      <c r="V594">
        <v>507</v>
      </c>
      <c r="W594">
        <v>2.5985012257458591E-3</v>
      </c>
      <c r="X594">
        <v>-5.8627515100678805E-4</v>
      </c>
      <c r="Y594"/>
      <c r="Z594"/>
      <c r="AA594"/>
      <c r="AB594"/>
      <c r="AC594"/>
      <c r="AD594"/>
      <c r="AG594">
        <v>546</v>
      </c>
      <c r="AH594">
        <v>-7.2794423907427655E-4</v>
      </c>
      <c r="AI594">
        <v>4.8222526770470764E-3</v>
      </c>
      <c r="AJ594"/>
      <c r="AK594"/>
      <c r="AL594"/>
      <c r="AM594"/>
      <c r="AN594"/>
      <c r="AO594"/>
    </row>
    <row r="595" spans="1:41">
      <c r="A595" s="34">
        <v>42499</v>
      </c>
      <c r="B595" s="33">
        <v>92.326995999999994</v>
      </c>
      <c r="C595" s="130">
        <f t="shared" si="20"/>
        <v>8.6926945744988538E-3</v>
      </c>
      <c r="E595" s="128">
        <v>42499</v>
      </c>
      <c r="F595" s="76">
        <v>2058.6899410000001</v>
      </c>
      <c r="G595" s="130">
        <f t="shared" si="21"/>
        <v>7.5349664127098855E-4</v>
      </c>
      <c r="J595"/>
      <c r="K595"/>
      <c r="L595"/>
      <c r="M595"/>
      <c r="N595"/>
      <c r="O595"/>
      <c r="P595"/>
      <c r="Q595"/>
      <c r="R595"/>
      <c r="V595">
        <v>508</v>
      </c>
      <c r="W595">
        <v>-2.6445251440764504E-3</v>
      </c>
      <c r="X595">
        <v>-1.047087147293865E-2</v>
      </c>
      <c r="Y595"/>
      <c r="Z595"/>
      <c r="AA595"/>
      <c r="AB595"/>
      <c r="AC595"/>
      <c r="AD595"/>
      <c r="AG595">
        <v>547</v>
      </c>
      <c r="AH595">
        <v>-1.8432211264395463E-3</v>
      </c>
      <c r="AI595">
        <v>5.3419616794050176E-3</v>
      </c>
      <c r="AJ595"/>
      <c r="AK595"/>
      <c r="AL595"/>
      <c r="AM595"/>
      <c r="AN595"/>
      <c r="AO595"/>
    </row>
    <row r="596" spans="1:41">
      <c r="A596" s="34">
        <v>42500</v>
      </c>
      <c r="B596" s="33">
        <v>93.098267000000007</v>
      </c>
      <c r="C596" s="130">
        <f t="shared" si="20"/>
        <v>8.3536888820688257E-3</v>
      </c>
      <c r="E596" s="128">
        <v>42500</v>
      </c>
      <c r="F596" s="76">
        <v>2084.389893</v>
      </c>
      <c r="G596" s="130">
        <f t="shared" si="21"/>
        <v>1.2483643839788859E-2</v>
      </c>
      <c r="J596"/>
      <c r="K596"/>
      <c r="L596"/>
      <c r="M596"/>
      <c r="N596"/>
      <c r="O596"/>
      <c r="P596"/>
      <c r="Q596"/>
      <c r="R596"/>
      <c r="V596">
        <v>509</v>
      </c>
      <c r="W596">
        <v>-6.3918108576218281E-3</v>
      </c>
      <c r="X596">
        <v>-1.7308632181476345E-2</v>
      </c>
      <c r="Y596"/>
      <c r="Z596"/>
      <c r="AA596"/>
      <c r="AB596"/>
      <c r="AC596"/>
      <c r="AD596"/>
      <c r="AG596">
        <v>548</v>
      </c>
      <c r="AH596">
        <v>-5.7345764443609106E-4</v>
      </c>
      <c r="AI596">
        <v>3.8793500497027642E-3</v>
      </c>
      <c r="AJ596"/>
      <c r="AK596"/>
      <c r="AL596"/>
      <c r="AM596"/>
      <c r="AN596"/>
      <c r="AO596"/>
    </row>
    <row r="597" spans="1:41">
      <c r="A597" s="34">
        <v>42501</v>
      </c>
      <c r="B597" s="33">
        <v>92.854713000000004</v>
      </c>
      <c r="C597" s="130">
        <f t="shared" si="20"/>
        <v>-2.6160959580483183E-3</v>
      </c>
      <c r="E597" s="128">
        <v>42501</v>
      </c>
      <c r="F597" s="76">
        <v>2064.459961</v>
      </c>
      <c r="G597" s="130">
        <f t="shared" si="21"/>
        <v>-9.5615182490236764E-3</v>
      </c>
      <c r="J597"/>
      <c r="K597"/>
      <c r="L597"/>
      <c r="M597"/>
      <c r="N597"/>
      <c r="O597"/>
      <c r="P597"/>
      <c r="Q597"/>
      <c r="R597"/>
      <c r="V597">
        <v>510</v>
      </c>
      <c r="W597">
        <v>-5.8402445599125699E-3</v>
      </c>
      <c r="X597">
        <v>-4.9981300745638195E-3</v>
      </c>
      <c r="Y597"/>
      <c r="Z597"/>
      <c r="AA597"/>
      <c r="AB597"/>
      <c r="AC597"/>
      <c r="AD597"/>
      <c r="AG597">
        <v>549</v>
      </c>
      <c r="AH597">
        <v>1.5046143948142794E-3</v>
      </c>
      <c r="AI597">
        <v>-6.1959996531709414E-4</v>
      </c>
      <c r="AJ597"/>
      <c r="AK597"/>
      <c r="AL597"/>
      <c r="AM597"/>
      <c r="AN597"/>
      <c r="AO597"/>
    </row>
    <row r="598" spans="1:41">
      <c r="A598" s="34">
        <v>42502</v>
      </c>
      <c r="B598" s="33">
        <v>92.741050999999999</v>
      </c>
      <c r="C598" s="130">
        <f t="shared" si="20"/>
        <v>-1.2240843391547076E-3</v>
      </c>
      <c r="E598" s="128">
        <v>42502</v>
      </c>
      <c r="F598" s="76">
        <v>2064.110107</v>
      </c>
      <c r="G598" s="130">
        <f t="shared" si="21"/>
        <v>-1.6946514178486907E-4</v>
      </c>
      <c r="J598"/>
      <c r="K598"/>
      <c r="L598"/>
      <c r="M598"/>
      <c r="N598"/>
      <c r="O598"/>
      <c r="P598"/>
      <c r="Q598"/>
      <c r="R598"/>
      <c r="V598">
        <v>511</v>
      </c>
      <c r="W598">
        <v>-3.1874169617337805E-3</v>
      </c>
      <c r="X598">
        <v>4.0406892703111971E-3</v>
      </c>
      <c r="Y598"/>
      <c r="Z598"/>
      <c r="AA598"/>
      <c r="AB598"/>
      <c r="AC598"/>
      <c r="AD598"/>
      <c r="AG598">
        <v>550</v>
      </c>
      <c r="AH598">
        <v>-2.5407256557593311E-3</v>
      </c>
      <c r="AI598">
        <v>-8.6993829924297203E-3</v>
      </c>
      <c r="AJ598"/>
      <c r="AK598"/>
      <c r="AL598"/>
      <c r="AM598"/>
      <c r="AN598"/>
      <c r="AO598"/>
    </row>
    <row r="599" spans="1:41">
      <c r="A599" s="34">
        <v>42503</v>
      </c>
      <c r="B599" s="33">
        <v>92.197083000000006</v>
      </c>
      <c r="C599" s="130">
        <f t="shared" si="20"/>
        <v>-5.8654500260083581E-3</v>
      </c>
      <c r="E599" s="128">
        <v>42503</v>
      </c>
      <c r="F599" s="76">
        <v>2046.6099850000001</v>
      </c>
      <c r="G599" s="130">
        <f t="shared" si="21"/>
        <v>-8.4782889927489322E-3</v>
      </c>
      <c r="J599"/>
      <c r="K599"/>
      <c r="L599"/>
      <c r="M599"/>
      <c r="N599"/>
      <c r="O599"/>
      <c r="P599"/>
      <c r="Q599"/>
      <c r="R599"/>
      <c r="V599">
        <v>512</v>
      </c>
      <c r="W599">
        <v>4.1239170289559491E-3</v>
      </c>
      <c r="X599">
        <v>3.6788816094159267E-3</v>
      </c>
      <c r="Y599"/>
      <c r="Z599"/>
      <c r="AA599"/>
      <c r="AB599"/>
      <c r="AC599"/>
      <c r="AD599"/>
      <c r="AG599">
        <v>551</v>
      </c>
      <c r="AH599">
        <v>3.5391073127506376E-3</v>
      </c>
      <c r="AI599">
        <v>1.5132859804377601E-3</v>
      </c>
      <c r="AJ599"/>
      <c r="AK599"/>
      <c r="AL599"/>
      <c r="AM599"/>
      <c r="AN599"/>
      <c r="AO599"/>
    </row>
    <row r="600" spans="1:41">
      <c r="A600" s="34">
        <v>42506</v>
      </c>
      <c r="B600" s="33">
        <v>92.911574999999999</v>
      </c>
      <c r="C600" s="130">
        <f t="shared" si="20"/>
        <v>7.7496161131257561E-3</v>
      </c>
      <c r="E600" s="128">
        <v>42506</v>
      </c>
      <c r="F600" s="76">
        <v>2066.6599120000001</v>
      </c>
      <c r="G600" s="130">
        <f t="shared" si="21"/>
        <v>9.7966525849819026E-3</v>
      </c>
      <c r="J600"/>
      <c r="K600"/>
      <c r="L600"/>
      <c r="M600"/>
      <c r="N600"/>
      <c r="O600"/>
      <c r="P600"/>
      <c r="Q600"/>
      <c r="R600"/>
      <c r="V600">
        <v>513</v>
      </c>
      <c r="W600">
        <v>-6.8256147914854473E-3</v>
      </c>
      <c r="X600">
        <v>-1.8139837811247068E-2</v>
      </c>
      <c r="Y600"/>
      <c r="Z600"/>
      <c r="AA600"/>
      <c r="AB600"/>
      <c r="AC600"/>
      <c r="AD600"/>
      <c r="AG600">
        <v>552</v>
      </c>
      <c r="AH600">
        <v>1.8196935716189772E-3</v>
      </c>
      <c r="AI600">
        <v>-1.6638889013184332E-3</v>
      </c>
      <c r="AJ600"/>
      <c r="AK600"/>
      <c r="AL600"/>
      <c r="AM600"/>
      <c r="AN600"/>
      <c r="AO600"/>
    </row>
    <row r="601" spans="1:41">
      <c r="A601" s="34">
        <v>42507</v>
      </c>
      <c r="B601" s="33">
        <v>92.416297999999998</v>
      </c>
      <c r="C601" s="130">
        <f t="shared" si="20"/>
        <v>-5.3306275348362301E-3</v>
      </c>
      <c r="E601" s="128">
        <v>42507</v>
      </c>
      <c r="F601" s="76">
        <v>2047.209961</v>
      </c>
      <c r="G601" s="130">
        <f t="shared" si="21"/>
        <v>-9.4112973726661487E-3</v>
      </c>
      <c r="J601"/>
      <c r="K601"/>
      <c r="L601"/>
      <c r="M601"/>
      <c r="N601"/>
      <c r="O601"/>
      <c r="P601"/>
      <c r="Q601"/>
      <c r="R601"/>
      <c r="V601">
        <v>514</v>
      </c>
      <c r="W601">
        <v>1.1168597156046326E-2</v>
      </c>
      <c r="X601">
        <v>5.5273084853500413E-3</v>
      </c>
      <c r="Y601"/>
      <c r="Z601"/>
      <c r="AA601"/>
      <c r="AB601"/>
      <c r="AC601"/>
      <c r="AD601"/>
      <c r="AG601">
        <v>553</v>
      </c>
      <c r="AH601">
        <v>3.2457274532808836E-3</v>
      </c>
      <c r="AI601">
        <v>1.3149773024388684E-2</v>
      </c>
      <c r="AJ601"/>
      <c r="AK601"/>
      <c r="AL601"/>
      <c r="AM601"/>
      <c r="AN601"/>
      <c r="AO601"/>
    </row>
    <row r="602" spans="1:41">
      <c r="A602" s="34">
        <v>42508</v>
      </c>
      <c r="B602" s="33">
        <v>92.221457999999998</v>
      </c>
      <c r="C602" s="130">
        <f t="shared" si="20"/>
        <v>-2.1082861380143062E-3</v>
      </c>
      <c r="E602" s="128">
        <v>42508</v>
      </c>
      <c r="F602" s="76">
        <v>2047.630005</v>
      </c>
      <c r="G602" s="130">
        <f t="shared" si="21"/>
        <v>2.0517875938566796E-4</v>
      </c>
      <c r="J602"/>
      <c r="K602"/>
      <c r="L602"/>
      <c r="M602"/>
      <c r="N602"/>
      <c r="O602"/>
      <c r="P602"/>
      <c r="Q602"/>
      <c r="R602"/>
      <c r="V602">
        <v>515</v>
      </c>
      <c r="W602">
        <v>-1.0625870168152446E-2</v>
      </c>
      <c r="X602">
        <v>-1.0973227953631523E-2</v>
      </c>
      <c r="Y602"/>
      <c r="Z602"/>
      <c r="AA602"/>
      <c r="AB602"/>
      <c r="AC602"/>
      <c r="AD602"/>
      <c r="AG602">
        <v>554</v>
      </c>
      <c r="AH602">
        <v>-3.8250177676298839E-5</v>
      </c>
      <c r="AI602">
        <v>-1.2227223691158035E-3</v>
      </c>
      <c r="AJ602"/>
      <c r="AK602"/>
      <c r="AL602"/>
      <c r="AM602"/>
      <c r="AN602"/>
      <c r="AO602"/>
    </row>
    <row r="603" spans="1:41">
      <c r="A603" s="34">
        <v>42509</v>
      </c>
      <c r="B603" s="33">
        <v>91.620659000000003</v>
      </c>
      <c r="C603" s="130">
        <f t="shared" si="20"/>
        <v>-6.5147419378253054E-3</v>
      </c>
      <c r="E603" s="128">
        <v>42509</v>
      </c>
      <c r="F603" s="76">
        <v>2040.040039</v>
      </c>
      <c r="G603" s="130">
        <f t="shared" si="21"/>
        <v>-3.7067077457677731E-3</v>
      </c>
      <c r="J603"/>
      <c r="K603"/>
      <c r="L603"/>
      <c r="M603"/>
      <c r="N603"/>
      <c r="O603"/>
      <c r="P603"/>
      <c r="Q603"/>
      <c r="R603"/>
      <c r="V603">
        <v>516</v>
      </c>
      <c r="W603">
        <v>3.1517993800988199E-3</v>
      </c>
      <c r="X603">
        <v>-2.6199778256907379E-3</v>
      </c>
      <c r="Y603"/>
      <c r="Z603"/>
      <c r="AA603"/>
      <c r="AB603"/>
      <c r="AC603"/>
      <c r="AD603"/>
      <c r="AG603">
        <v>555</v>
      </c>
      <c r="AH603">
        <v>7.5246740024507671E-4</v>
      </c>
      <c r="AI603">
        <v>-2.5894091187918947E-3</v>
      </c>
      <c r="AJ603"/>
      <c r="AK603"/>
      <c r="AL603"/>
      <c r="AM603"/>
      <c r="AN603"/>
      <c r="AO603"/>
    </row>
    <row r="604" spans="1:41">
      <c r="A604" s="34">
        <v>42510</v>
      </c>
      <c r="B604" s="33">
        <v>92.103095999999994</v>
      </c>
      <c r="C604" s="130">
        <f t="shared" si="20"/>
        <v>5.2655919010579288E-3</v>
      </c>
      <c r="E604" s="128">
        <v>42510</v>
      </c>
      <c r="F604" s="76">
        <v>2052.320068</v>
      </c>
      <c r="G604" s="130">
        <f t="shared" si="21"/>
        <v>6.0195039142562695E-3</v>
      </c>
      <c r="J604"/>
      <c r="K604"/>
      <c r="L604"/>
      <c r="M604"/>
      <c r="N604"/>
      <c r="O604"/>
      <c r="P604"/>
      <c r="Q604"/>
      <c r="R604"/>
      <c r="V604">
        <v>517</v>
      </c>
      <c r="W604">
        <v>-9.9652583726493795E-3</v>
      </c>
      <c r="X604">
        <v>-1.7285967801040584E-3</v>
      </c>
      <c r="Y604"/>
      <c r="Z604"/>
      <c r="AA604"/>
      <c r="AB604"/>
      <c r="AC604"/>
      <c r="AD604"/>
      <c r="AG604">
        <v>556</v>
      </c>
      <c r="AH604">
        <v>-1.6187296895140567E-3</v>
      </c>
      <c r="AI604">
        <v>7.2190812382191584E-3</v>
      </c>
      <c r="AJ604"/>
      <c r="AK604"/>
      <c r="AL604"/>
      <c r="AM604"/>
      <c r="AN604"/>
      <c r="AO604"/>
    </row>
    <row r="605" spans="1:41">
      <c r="A605" s="34">
        <v>42513</v>
      </c>
      <c r="B605" s="33">
        <v>91.710609000000005</v>
      </c>
      <c r="C605" s="130">
        <f t="shared" si="20"/>
        <v>-4.2613876953711575E-3</v>
      </c>
      <c r="E605" s="128">
        <v>42513</v>
      </c>
      <c r="F605" s="76">
        <v>2048.040039</v>
      </c>
      <c r="G605" s="130">
        <f t="shared" si="21"/>
        <v>-2.0854588262009888E-3</v>
      </c>
      <c r="J605"/>
      <c r="K605"/>
      <c r="L605"/>
      <c r="M605"/>
      <c r="N605"/>
      <c r="O605"/>
      <c r="P605"/>
      <c r="Q605"/>
      <c r="R605"/>
      <c r="V605">
        <v>518</v>
      </c>
      <c r="W605">
        <v>1.3516674127995992E-3</v>
      </c>
      <c r="X605">
        <v>3.8437708518437291E-3</v>
      </c>
      <c r="Y605"/>
      <c r="Z605"/>
      <c r="AA605"/>
      <c r="AB605"/>
      <c r="AC605"/>
      <c r="AD605"/>
      <c r="AG605">
        <v>557</v>
      </c>
      <c r="AH605">
        <v>-3.3164518589485791E-3</v>
      </c>
      <c r="AI605">
        <v>9.911688286796505E-3</v>
      </c>
      <c r="AJ605"/>
      <c r="AK605"/>
      <c r="AL605"/>
      <c r="AM605"/>
      <c r="AN605"/>
      <c r="AO605"/>
    </row>
    <row r="606" spans="1:41">
      <c r="A606" s="34">
        <v>42514</v>
      </c>
      <c r="B606" s="33">
        <v>92.143981999999994</v>
      </c>
      <c r="C606" s="130">
        <f t="shared" si="20"/>
        <v>4.7254402159731474E-3</v>
      </c>
      <c r="E606" s="128">
        <v>42514</v>
      </c>
      <c r="F606" s="76">
        <v>2076.0600589999999</v>
      </c>
      <c r="G606" s="130">
        <f t="shared" si="21"/>
        <v>1.3681382915580749E-2</v>
      </c>
      <c r="J606"/>
      <c r="K606"/>
      <c r="L606"/>
      <c r="M606"/>
      <c r="N606"/>
      <c r="O606"/>
      <c r="P606"/>
      <c r="Q606"/>
      <c r="R606"/>
      <c r="V606">
        <v>519</v>
      </c>
      <c r="W606">
        <v>5.0187804637114751E-3</v>
      </c>
      <c r="X606">
        <v>1.5264920467185427E-2</v>
      </c>
      <c r="Y606"/>
      <c r="Z606"/>
      <c r="AA606"/>
      <c r="AB606"/>
      <c r="AC606"/>
      <c r="AD606"/>
      <c r="AG606">
        <v>558</v>
      </c>
      <c r="AH606">
        <v>4.2678333452598862E-3</v>
      </c>
      <c r="AI606">
        <v>1.3781019400661756E-4</v>
      </c>
      <c r="AJ606"/>
      <c r="AK606"/>
      <c r="AL606"/>
      <c r="AM606"/>
      <c r="AN606"/>
      <c r="AO606"/>
    </row>
    <row r="607" spans="1:41">
      <c r="A607" s="34">
        <v>42515</v>
      </c>
      <c r="B607" s="33">
        <v>92.683655000000002</v>
      </c>
      <c r="C607" s="130">
        <f t="shared" si="20"/>
        <v>5.8568447801616349E-3</v>
      </c>
      <c r="E607" s="128">
        <v>42515</v>
      </c>
      <c r="F607" s="76">
        <v>2090.540039</v>
      </c>
      <c r="G607" s="130">
        <f t="shared" si="21"/>
        <v>6.9747404162164798E-3</v>
      </c>
      <c r="J607"/>
      <c r="K607"/>
      <c r="L607"/>
      <c r="M607"/>
      <c r="N607"/>
      <c r="O607"/>
      <c r="P607"/>
      <c r="Q607"/>
      <c r="R607"/>
      <c r="V607">
        <v>520</v>
      </c>
      <c r="W607">
        <v>-1.8287970681580192E-3</v>
      </c>
      <c r="X607">
        <v>-1.3809184800156223E-2</v>
      </c>
      <c r="Y607"/>
      <c r="Z607"/>
      <c r="AA607"/>
      <c r="AB607"/>
      <c r="AC607"/>
      <c r="AD607"/>
      <c r="AG607">
        <v>559</v>
      </c>
      <c r="AH607">
        <v>-9.3679179798541415E-4</v>
      </c>
      <c r="AI607">
        <v>1.9223692934356462E-3</v>
      </c>
      <c r="AJ607"/>
      <c r="AK607"/>
      <c r="AL607"/>
      <c r="AM607"/>
      <c r="AN607"/>
      <c r="AO607"/>
    </row>
    <row r="608" spans="1:41">
      <c r="A608" s="34">
        <v>42516</v>
      </c>
      <c r="B608" s="33">
        <v>92.315689000000006</v>
      </c>
      <c r="C608" s="130">
        <f t="shared" si="20"/>
        <v>-3.9701282820578838E-3</v>
      </c>
      <c r="E608" s="128">
        <v>42516</v>
      </c>
      <c r="F608" s="76">
        <v>2090.1000979999999</v>
      </c>
      <c r="G608" s="130">
        <f t="shared" si="21"/>
        <v>-2.1044370918173544E-4</v>
      </c>
      <c r="J608"/>
      <c r="K608"/>
      <c r="L608"/>
      <c r="M608"/>
      <c r="N608"/>
      <c r="O608"/>
      <c r="P608"/>
      <c r="Q608"/>
      <c r="R608"/>
      <c r="V608">
        <v>521</v>
      </c>
      <c r="W608">
        <v>2.8377901599527366E-2</v>
      </c>
      <c r="X608">
        <v>-1.4233565917323776E-2</v>
      </c>
      <c r="Y608"/>
      <c r="Z608"/>
      <c r="AA608"/>
      <c r="AB608"/>
      <c r="AC608"/>
      <c r="AD608"/>
      <c r="AG608">
        <v>560</v>
      </c>
      <c r="AH608">
        <v>7.5443937110366904E-4</v>
      </c>
      <c r="AI608">
        <v>-1.6318272215696153E-3</v>
      </c>
      <c r="AJ608"/>
      <c r="AK608"/>
      <c r="AL608"/>
      <c r="AM608"/>
      <c r="AN608"/>
      <c r="AO608"/>
    </row>
    <row r="609" spans="1:41">
      <c r="A609" s="34">
        <v>42517</v>
      </c>
      <c r="B609" s="33">
        <v>92.446517999999998</v>
      </c>
      <c r="C609" s="130">
        <f t="shared" si="20"/>
        <v>1.4171913941951016E-3</v>
      </c>
      <c r="E609" s="128">
        <v>42517</v>
      </c>
      <c r="F609" s="76">
        <v>2099.0600589999999</v>
      </c>
      <c r="G609" s="130">
        <f t="shared" si="21"/>
        <v>4.2868573656226977E-3</v>
      </c>
      <c r="J609"/>
      <c r="K609"/>
      <c r="L609"/>
      <c r="M609"/>
      <c r="N609"/>
      <c r="O609"/>
      <c r="P609"/>
      <c r="Q609"/>
      <c r="R609"/>
      <c r="V609">
        <v>522</v>
      </c>
      <c r="W609">
        <v>5.7243419277170169E-3</v>
      </c>
      <c r="X609">
        <v>-1.6587825874535729E-2</v>
      </c>
      <c r="Y609"/>
      <c r="Z609"/>
      <c r="AA609"/>
      <c r="AB609"/>
      <c r="AC609"/>
      <c r="AD609"/>
      <c r="AG609">
        <v>561</v>
      </c>
      <c r="AH609">
        <v>6.1471407501755984E-3</v>
      </c>
      <c r="AI609">
        <v>-1.2533172405500202E-2</v>
      </c>
      <c r="AJ609"/>
      <c r="AK609"/>
      <c r="AL609"/>
      <c r="AM609"/>
      <c r="AN609"/>
      <c r="AO609"/>
    </row>
    <row r="610" spans="1:41">
      <c r="A610" s="34">
        <v>42521</v>
      </c>
      <c r="B610" s="33">
        <v>92.143981999999994</v>
      </c>
      <c r="C610" s="130">
        <f t="shared" si="20"/>
        <v>-3.2725515957237401E-3</v>
      </c>
      <c r="E610" s="128">
        <v>42521</v>
      </c>
      <c r="F610" s="76">
        <v>2096.9499510000001</v>
      </c>
      <c r="G610" s="130">
        <f t="shared" si="21"/>
        <v>-1.0052632800821898E-3</v>
      </c>
      <c r="J610"/>
      <c r="K610"/>
      <c r="L610"/>
      <c r="M610"/>
      <c r="N610"/>
      <c r="O610"/>
      <c r="P610"/>
      <c r="Q610"/>
      <c r="R610"/>
      <c r="V610">
        <v>523</v>
      </c>
      <c r="W610">
        <v>8.3653599293592338E-4</v>
      </c>
      <c r="X610">
        <v>4.6920411179274951E-3</v>
      </c>
      <c r="Y610"/>
      <c r="Z610"/>
      <c r="AA610"/>
      <c r="AB610"/>
      <c r="AC610"/>
      <c r="AD610"/>
      <c r="AG610">
        <v>562</v>
      </c>
      <c r="AH610">
        <v>-7.6897106534018391E-4</v>
      </c>
      <c r="AI610">
        <v>3.9090054241611437E-4</v>
      </c>
      <c r="AJ610"/>
      <c r="AK610"/>
      <c r="AL610"/>
      <c r="AM610"/>
      <c r="AN610"/>
      <c r="AO610"/>
    </row>
    <row r="611" spans="1:41">
      <c r="A611" s="34">
        <v>42522</v>
      </c>
      <c r="B611" s="33">
        <v>92.217551999999998</v>
      </c>
      <c r="C611" s="130">
        <f t="shared" si="20"/>
        <v>7.984243615606247E-4</v>
      </c>
      <c r="E611" s="128">
        <v>42522</v>
      </c>
      <c r="F611" s="76">
        <v>2099.330078</v>
      </c>
      <c r="G611" s="130">
        <f t="shared" si="21"/>
        <v>1.135042349897221E-3</v>
      </c>
      <c r="J611"/>
      <c r="K611"/>
      <c r="L611"/>
      <c r="M611"/>
      <c r="N611"/>
      <c r="O611"/>
      <c r="P611"/>
      <c r="Q611"/>
      <c r="R611"/>
      <c r="V611">
        <v>524</v>
      </c>
      <c r="W611">
        <v>1.2272046075940537E-2</v>
      </c>
      <c r="X611">
        <v>1.248817140589242E-2</v>
      </c>
      <c r="Y611"/>
      <c r="Z611"/>
      <c r="AA611"/>
      <c r="AB611"/>
      <c r="AC611"/>
      <c r="AD611"/>
      <c r="AG611">
        <v>563</v>
      </c>
      <c r="AH611">
        <v>-1.942224681645331E-4</v>
      </c>
      <c r="AI611">
        <v>7.3947823806440501E-4</v>
      </c>
      <c r="AJ611"/>
      <c r="AK611"/>
      <c r="AL611"/>
      <c r="AM611"/>
      <c r="AN611"/>
      <c r="AO611"/>
    </row>
    <row r="612" spans="1:41">
      <c r="A612" s="34">
        <v>42523</v>
      </c>
      <c r="B612" s="33">
        <v>93.615768000000003</v>
      </c>
      <c r="C612" s="130">
        <f t="shared" si="20"/>
        <v>1.516214613894766E-2</v>
      </c>
      <c r="E612" s="128">
        <v>42523</v>
      </c>
      <c r="F612" s="76">
        <v>2105.26001</v>
      </c>
      <c r="G612" s="130">
        <f t="shared" si="21"/>
        <v>2.8246782448091081E-3</v>
      </c>
      <c r="J612"/>
      <c r="K612"/>
      <c r="L612"/>
      <c r="M612"/>
      <c r="N612"/>
      <c r="O612"/>
      <c r="P612"/>
      <c r="Q612"/>
      <c r="R612"/>
      <c r="V612">
        <v>525</v>
      </c>
      <c r="W612">
        <v>-1.5513149300216587E-4</v>
      </c>
      <c r="X612">
        <v>-2.8810491302616852E-4</v>
      </c>
      <c r="Y612"/>
      <c r="Z612"/>
      <c r="AA612"/>
      <c r="AB612"/>
      <c r="AC612"/>
      <c r="AD612"/>
      <c r="AG612">
        <v>564</v>
      </c>
      <c r="AH612">
        <v>4.9990998367905187E-3</v>
      </c>
      <c r="AI612">
        <v>3.8175519724356084E-3</v>
      </c>
      <c r="AJ612"/>
      <c r="AK612"/>
      <c r="AL612"/>
      <c r="AM612"/>
      <c r="AN612"/>
      <c r="AO612"/>
    </row>
    <row r="613" spans="1:41">
      <c r="A613" s="34">
        <v>42524</v>
      </c>
      <c r="B613" s="33">
        <v>93.836555000000004</v>
      </c>
      <c r="C613" s="130">
        <f t="shared" si="20"/>
        <v>2.3584381639640173E-3</v>
      </c>
      <c r="E613" s="128">
        <v>42524</v>
      </c>
      <c r="F613" s="76">
        <v>2099.1298830000001</v>
      </c>
      <c r="G613" s="130">
        <f t="shared" si="21"/>
        <v>-2.9118146788908524E-3</v>
      </c>
      <c r="J613"/>
      <c r="K613"/>
      <c r="L613"/>
      <c r="M613"/>
      <c r="N613"/>
      <c r="O613"/>
      <c r="P613"/>
      <c r="Q613"/>
      <c r="R613"/>
      <c r="V613">
        <v>526</v>
      </c>
      <c r="W613">
        <v>-4.9972172059899308E-3</v>
      </c>
      <c r="X613">
        <v>-1.374587383665489E-2</v>
      </c>
      <c r="Y613"/>
      <c r="Z613"/>
      <c r="AA613"/>
      <c r="AB613"/>
      <c r="AC613"/>
      <c r="AD613"/>
      <c r="AG613">
        <v>565</v>
      </c>
      <c r="AH613">
        <v>-6.0714982857858722E-4</v>
      </c>
      <c r="AI613">
        <v>4.9574648910342151E-3</v>
      </c>
      <c r="AJ613"/>
      <c r="AK613"/>
      <c r="AL613"/>
      <c r="AM613"/>
      <c r="AN613"/>
      <c r="AO613"/>
    </row>
    <row r="614" spans="1:41">
      <c r="A614" s="34">
        <v>42527</v>
      </c>
      <c r="B614" s="33">
        <v>94.662414999999996</v>
      </c>
      <c r="C614" s="130">
        <f t="shared" si="20"/>
        <v>8.801047736673534E-3</v>
      </c>
      <c r="E614" s="128">
        <v>42527</v>
      </c>
      <c r="F614" s="76">
        <v>2109.4099120000001</v>
      </c>
      <c r="G614" s="130">
        <f t="shared" si="21"/>
        <v>4.8972810511887762E-3</v>
      </c>
      <c r="J614"/>
      <c r="K614"/>
      <c r="L614"/>
      <c r="M614"/>
      <c r="N614"/>
      <c r="O614"/>
      <c r="P614"/>
      <c r="Q614"/>
      <c r="R614"/>
      <c r="V614">
        <v>527</v>
      </c>
      <c r="W614">
        <v>4.2333268755339265E-3</v>
      </c>
      <c r="X614">
        <v>7.587120598642914E-4</v>
      </c>
      <c r="Y614"/>
      <c r="Z614"/>
      <c r="AA614"/>
      <c r="AB614"/>
      <c r="AC614"/>
      <c r="AD614"/>
      <c r="AG614">
        <v>566</v>
      </c>
      <c r="AH614">
        <v>-3.8384229868525886E-3</v>
      </c>
      <c r="AI614">
        <v>1.798663738833875E-3</v>
      </c>
      <c r="AJ614"/>
      <c r="AK614"/>
      <c r="AL614"/>
      <c r="AM614"/>
      <c r="AN614"/>
      <c r="AO614"/>
    </row>
    <row r="615" spans="1:41">
      <c r="A615" s="34">
        <v>42528</v>
      </c>
      <c r="B615" s="33">
        <v>94.629715000000004</v>
      </c>
      <c r="C615" s="130">
        <f t="shared" si="20"/>
        <v>-3.454380495151248E-4</v>
      </c>
      <c r="E615" s="128">
        <v>42528</v>
      </c>
      <c r="F615" s="76">
        <v>2112.1298830000001</v>
      </c>
      <c r="G615" s="130">
        <f t="shared" si="21"/>
        <v>1.28944639186847E-3</v>
      </c>
      <c r="J615"/>
      <c r="K615"/>
      <c r="L615"/>
      <c r="M615"/>
      <c r="N615"/>
      <c r="O615"/>
      <c r="P615"/>
      <c r="Q615"/>
      <c r="R615"/>
      <c r="V615">
        <v>528</v>
      </c>
      <c r="W615">
        <v>-1.083195965356477E-3</v>
      </c>
      <c r="X615">
        <v>2.6099285947661054E-3</v>
      </c>
      <c r="Y615"/>
      <c r="Z615"/>
      <c r="AA615"/>
      <c r="AB615"/>
      <c r="AC615"/>
      <c r="AD615"/>
      <c r="AG615">
        <v>567</v>
      </c>
      <c r="AH615">
        <v>5.4200583096640619E-3</v>
      </c>
      <c r="AI615">
        <v>9.1085678802260185E-4</v>
      </c>
      <c r="AJ615"/>
      <c r="AK615"/>
      <c r="AL615"/>
      <c r="AM615"/>
      <c r="AN615"/>
      <c r="AO615"/>
    </row>
    <row r="616" spans="1:41">
      <c r="A616" s="34">
        <v>42529</v>
      </c>
      <c r="B616" s="33">
        <v>94.686958000000004</v>
      </c>
      <c r="C616" s="130">
        <f t="shared" si="20"/>
        <v>6.0491569693515101E-4</v>
      </c>
      <c r="E616" s="128">
        <v>42529</v>
      </c>
      <c r="F616" s="76">
        <v>2119.1201169999999</v>
      </c>
      <c r="G616" s="130">
        <f t="shared" si="21"/>
        <v>3.3095663558678377E-3</v>
      </c>
      <c r="J616"/>
      <c r="K616"/>
      <c r="L616"/>
      <c r="M616"/>
      <c r="N616"/>
      <c r="O616"/>
      <c r="P616"/>
      <c r="Q616"/>
      <c r="R616"/>
      <c r="V616">
        <v>529</v>
      </c>
      <c r="W616">
        <v>-1.8135591837004302E-2</v>
      </c>
      <c r="X616">
        <v>-3.4565429606164474E-4</v>
      </c>
      <c r="Y616"/>
      <c r="Z616"/>
      <c r="AA616"/>
      <c r="AB616"/>
      <c r="AC616"/>
      <c r="AD616"/>
      <c r="AG616">
        <v>568</v>
      </c>
      <c r="AH616">
        <v>-2.8946862337536627E-3</v>
      </c>
      <c r="AI616">
        <v>-3.1363587807615436E-4</v>
      </c>
      <c r="AJ616"/>
      <c r="AK616"/>
      <c r="AL616"/>
      <c r="AM616"/>
      <c r="AN616"/>
      <c r="AO616"/>
    </row>
    <row r="617" spans="1:41">
      <c r="A617" s="34">
        <v>42530</v>
      </c>
      <c r="B617" s="33">
        <v>95.668175000000005</v>
      </c>
      <c r="C617" s="130">
        <f t="shared" si="20"/>
        <v>1.0362747106100936E-2</v>
      </c>
      <c r="E617" s="128">
        <v>42530</v>
      </c>
      <c r="F617" s="76">
        <v>2115.4799800000001</v>
      </c>
      <c r="G617" s="130">
        <f t="shared" si="21"/>
        <v>-1.7177586918259E-3</v>
      </c>
      <c r="J617"/>
      <c r="K617"/>
      <c r="L617"/>
      <c r="M617"/>
      <c r="N617"/>
      <c r="O617"/>
      <c r="P617"/>
      <c r="Q617"/>
      <c r="R617"/>
      <c r="V617">
        <v>530</v>
      </c>
      <c r="W617">
        <v>8.4700395982863462E-3</v>
      </c>
      <c r="X617">
        <v>-2.2623975560870847E-2</v>
      </c>
      <c r="Y617"/>
      <c r="Z617"/>
      <c r="AA617"/>
      <c r="AB617"/>
      <c r="AC617"/>
      <c r="AD617"/>
      <c r="AG617">
        <v>569</v>
      </c>
      <c r="AH617">
        <v>2.1076114730414291E-3</v>
      </c>
      <c r="AI617">
        <v>-1.2252103923616038E-2</v>
      </c>
      <c r="AJ617"/>
      <c r="AK617"/>
      <c r="AL617"/>
      <c r="AM617"/>
      <c r="AN617"/>
      <c r="AO617"/>
    </row>
    <row r="618" spans="1:41">
      <c r="A618" s="34">
        <v>42531</v>
      </c>
      <c r="B618" s="33">
        <v>95.676338000000001</v>
      </c>
      <c r="C618" s="130">
        <f t="shared" si="20"/>
        <v>8.532618083282288E-5</v>
      </c>
      <c r="E618" s="128">
        <v>42531</v>
      </c>
      <c r="F618" s="76">
        <v>2096.070068</v>
      </c>
      <c r="G618" s="130">
        <f t="shared" si="21"/>
        <v>-9.1751811331252011E-3</v>
      </c>
      <c r="J618"/>
      <c r="K618"/>
      <c r="L618"/>
      <c r="M618"/>
      <c r="N618"/>
      <c r="O618"/>
      <c r="P618"/>
      <c r="Q618"/>
      <c r="R618"/>
      <c r="V618">
        <v>531</v>
      </c>
      <c r="W618">
        <v>5.8155204361720798E-5</v>
      </c>
      <c r="X618">
        <v>-7.2177530490646707E-4</v>
      </c>
      <c r="Y618"/>
      <c r="Z618"/>
      <c r="AA618"/>
      <c r="AB618"/>
      <c r="AC618"/>
      <c r="AD618"/>
      <c r="AG618">
        <v>570</v>
      </c>
      <c r="AH618">
        <v>2.674452287528749E-3</v>
      </c>
      <c r="AI618">
        <v>7.8331669019102088E-3</v>
      </c>
      <c r="AJ618"/>
      <c r="AK618"/>
      <c r="AL618"/>
      <c r="AM618"/>
      <c r="AN618"/>
      <c r="AO618"/>
    </row>
    <row r="619" spans="1:41">
      <c r="A619" s="34">
        <v>42534</v>
      </c>
      <c r="B619" s="33">
        <v>95.496444999999994</v>
      </c>
      <c r="C619" s="130">
        <f t="shared" si="20"/>
        <v>-1.8802245545811646E-3</v>
      </c>
      <c r="E619" s="128">
        <v>42534</v>
      </c>
      <c r="F619" s="76">
        <v>2079.0600589999999</v>
      </c>
      <c r="G619" s="130">
        <f t="shared" si="21"/>
        <v>-8.1151910232802778E-3</v>
      </c>
      <c r="J619"/>
      <c r="K619"/>
      <c r="L619"/>
      <c r="M619"/>
      <c r="N619"/>
      <c r="O619"/>
      <c r="P619"/>
      <c r="Q619"/>
      <c r="R619"/>
      <c r="V619">
        <v>532</v>
      </c>
      <c r="W619">
        <v>-1.110929969868057E-3</v>
      </c>
      <c r="X619">
        <v>9.2197946891566006E-4</v>
      </c>
      <c r="Y619"/>
      <c r="Z619"/>
      <c r="AA619"/>
      <c r="AB619"/>
      <c r="AC619"/>
      <c r="AD619"/>
      <c r="AG619">
        <v>571</v>
      </c>
      <c r="AH619">
        <v>-5.5298975000268055E-4</v>
      </c>
      <c r="AI619">
        <v>-1.1422796810858466E-2</v>
      </c>
      <c r="AJ619"/>
      <c r="AK619"/>
      <c r="AL619"/>
      <c r="AM619"/>
      <c r="AN619"/>
      <c r="AO619"/>
    </row>
    <row r="620" spans="1:41">
      <c r="A620" s="34">
        <v>42535</v>
      </c>
      <c r="B620" s="33">
        <v>95.766272999999998</v>
      </c>
      <c r="C620" s="130">
        <f t="shared" si="20"/>
        <v>2.8255292644663787E-3</v>
      </c>
      <c r="E620" s="128">
        <v>42535</v>
      </c>
      <c r="F620" s="76">
        <v>2075.320068</v>
      </c>
      <c r="G620" s="130">
        <f t="shared" si="21"/>
        <v>-1.7988855029992755E-3</v>
      </c>
      <c r="J620"/>
      <c r="K620"/>
      <c r="L620"/>
      <c r="M620"/>
      <c r="N620"/>
      <c r="O620"/>
      <c r="P620"/>
      <c r="Q620"/>
      <c r="R620"/>
      <c r="V620">
        <v>533</v>
      </c>
      <c r="W620">
        <v>5.7656412069304546E-5</v>
      </c>
      <c r="X620">
        <v>-1.2358818046597529E-2</v>
      </c>
      <c r="Y620"/>
      <c r="Z620"/>
      <c r="AA620"/>
      <c r="AB620"/>
      <c r="AC620"/>
      <c r="AD620"/>
      <c r="AG620">
        <v>572</v>
      </c>
      <c r="AH620">
        <v>-6.5820982707324104E-4</v>
      </c>
      <c r="AI620">
        <v>3.4447880333880708E-3</v>
      </c>
      <c r="AJ620"/>
      <c r="AK620"/>
      <c r="AL620"/>
      <c r="AM620"/>
      <c r="AN620"/>
      <c r="AO620"/>
    </row>
    <row r="621" spans="1:41">
      <c r="A621" s="34">
        <v>42536</v>
      </c>
      <c r="B621" s="33">
        <v>95.185730000000007</v>
      </c>
      <c r="C621" s="130">
        <f t="shared" si="20"/>
        <v>-6.0620820025019829E-3</v>
      </c>
      <c r="E621" s="128">
        <v>42536</v>
      </c>
      <c r="F621" s="76">
        <v>2071.5</v>
      </c>
      <c r="G621" s="130">
        <f t="shared" si="21"/>
        <v>-1.8407126972377892E-3</v>
      </c>
      <c r="J621"/>
      <c r="K621"/>
      <c r="L621"/>
      <c r="M621"/>
      <c r="N621"/>
      <c r="O621"/>
      <c r="P621"/>
      <c r="Q621"/>
      <c r="R621"/>
      <c r="V621">
        <v>534</v>
      </c>
      <c r="W621">
        <v>8.9526409864554215E-4</v>
      </c>
      <c r="X621">
        <v>1.8622785335383668E-2</v>
      </c>
      <c r="Y621"/>
      <c r="Z621"/>
      <c r="AA621"/>
      <c r="AB621"/>
      <c r="AC621"/>
      <c r="AD621"/>
      <c r="AG621">
        <v>573</v>
      </c>
      <c r="AH621">
        <v>-4.5120808442035952E-4</v>
      </c>
      <c r="AI621">
        <v>-2.2885780387261545E-3</v>
      </c>
      <c r="AJ621"/>
      <c r="AK621"/>
      <c r="AL621"/>
      <c r="AM621"/>
      <c r="AN621"/>
      <c r="AO621"/>
    </row>
    <row r="622" spans="1:41">
      <c r="A622" s="34">
        <v>42537</v>
      </c>
      <c r="B622" s="33">
        <v>95.373817000000003</v>
      </c>
      <c r="C622" s="130">
        <f t="shared" si="20"/>
        <v>1.9759999739456312E-3</v>
      </c>
      <c r="E622" s="128">
        <v>42537</v>
      </c>
      <c r="F622" s="76">
        <v>2077.98999</v>
      </c>
      <c r="G622" s="130">
        <f t="shared" si="21"/>
        <v>3.1329905865315156E-3</v>
      </c>
      <c r="J622"/>
      <c r="K622"/>
      <c r="L622"/>
      <c r="M622"/>
      <c r="N622"/>
      <c r="O622"/>
      <c r="P622"/>
      <c r="Q622"/>
      <c r="R622"/>
      <c r="V622">
        <v>535</v>
      </c>
      <c r="W622">
        <v>3.0131563609855391E-3</v>
      </c>
      <c r="X622">
        <v>1.350349789368099E-2</v>
      </c>
      <c r="Y622"/>
      <c r="Z622"/>
      <c r="AA622"/>
      <c r="AB622"/>
      <c r="AC622"/>
      <c r="AD622"/>
      <c r="AG622">
        <v>574</v>
      </c>
      <c r="AH622">
        <v>3.5077728714895898E-3</v>
      </c>
      <c r="AI622">
        <v>6.1543611725661078E-3</v>
      </c>
      <c r="AJ622"/>
      <c r="AK622"/>
      <c r="AL622"/>
      <c r="AM622"/>
      <c r="AN622"/>
      <c r="AO622"/>
    </row>
    <row r="623" spans="1:41">
      <c r="A623" s="34">
        <v>42538</v>
      </c>
      <c r="B623" s="33">
        <v>94.425301000000005</v>
      </c>
      <c r="C623" s="130">
        <f t="shared" si="20"/>
        <v>-9.9452452448243519E-3</v>
      </c>
      <c r="E623" s="128">
        <v>42538</v>
      </c>
      <c r="F623" s="76">
        <v>2071.219971</v>
      </c>
      <c r="G623" s="130">
        <f t="shared" si="21"/>
        <v>-3.2579651646926591E-3</v>
      </c>
      <c r="J623"/>
      <c r="K623"/>
      <c r="L623"/>
      <c r="M623"/>
      <c r="N623"/>
      <c r="O623"/>
      <c r="P623"/>
      <c r="Q623"/>
      <c r="R623"/>
      <c r="V623">
        <v>536</v>
      </c>
      <c r="W623">
        <v>1.2241416626854857E-3</v>
      </c>
      <c r="X623">
        <v>1.5256297424633093E-2</v>
      </c>
      <c r="Y623"/>
      <c r="Z623"/>
      <c r="AA623"/>
      <c r="AB623"/>
      <c r="AC623"/>
      <c r="AD623"/>
      <c r="AG623">
        <v>575</v>
      </c>
      <c r="AH623">
        <v>1.6237634250908409E-3</v>
      </c>
      <c r="AI623">
        <v>8.4163735921394464E-3</v>
      </c>
      <c r="AJ623"/>
      <c r="AK623"/>
      <c r="AL623"/>
      <c r="AM623"/>
      <c r="AN623"/>
      <c r="AO623"/>
    </row>
    <row r="624" spans="1:41">
      <c r="A624" s="34">
        <v>42541</v>
      </c>
      <c r="B624" s="33">
        <v>95.292023</v>
      </c>
      <c r="C624" s="130">
        <f t="shared" si="20"/>
        <v>9.1789169938679433E-3</v>
      </c>
      <c r="E624" s="128">
        <v>42541</v>
      </c>
      <c r="F624" s="76">
        <v>2083.25</v>
      </c>
      <c r="G624" s="130">
        <f t="shared" si="21"/>
        <v>5.8081851123672913E-3</v>
      </c>
      <c r="J624"/>
      <c r="K624"/>
      <c r="L624"/>
      <c r="M624"/>
      <c r="N624"/>
      <c r="O624"/>
      <c r="P624"/>
      <c r="Q624"/>
      <c r="R624"/>
      <c r="V624">
        <v>537</v>
      </c>
      <c r="W624">
        <v>9.8632451645820282E-3</v>
      </c>
      <c r="X624">
        <v>-1.4528958750671318E-2</v>
      </c>
      <c r="Y624"/>
      <c r="Z624"/>
      <c r="AA624"/>
      <c r="AB624"/>
      <c r="AC624"/>
      <c r="AD624"/>
      <c r="AG624">
        <v>576</v>
      </c>
      <c r="AH624">
        <v>7.0169123911992427E-5</v>
      </c>
      <c r="AI624">
        <v>1.0275805383711233E-4</v>
      </c>
      <c r="AJ624"/>
      <c r="AK624"/>
      <c r="AL624"/>
      <c r="AM624"/>
      <c r="AN624"/>
      <c r="AO624"/>
    </row>
    <row r="625" spans="1:41">
      <c r="A625" s="34">
        <v>42542</v>
      </c>
      <c r="B625" s="33">
        <v>94.997658000000001</v>
      </c>
      <c r="C625" s="130">
        <f t="shared" si="20"/>
        <v>-3.0890833328199897E-3</v>
      </c>
      <c r="E625" s="128">
        <v>42542</v>
      </c>
      <c r="F625" s="76">
        <v>2088.8999020000001</v>
      </c>
      <c r="G625" s="130">
        <f t="shared" si="21"/>
        <v>2.7120614424577514E-3</v>
      </c>
      <c r="J625"/>
      <c r="K625"/>
      <c r="L625"/>
      <c r="M625"/>
      <c r="N625"/>
      <c r="O625"/>
      <c r="P625"/>
      <c r="Q625"/>
      <c r="R625"/>
      <c r="V625">
        <v>538</v>
      </c>
      <c r="W625">
        <v>3.9011571051582789E-3</v>
      </c>
      <c r="X625">
        <v>-3.9271901743799928E-3</v>
      </c>
      <c r="Y625"/>
      <c r="Z625"/>
      <c r="AA625"/>
      <c r="AB625"/>
      <c r="AC625"/>
      <c r="AD625"/>
      <c r="AG625">
        <v>577</v>
      </c>
      <c r="AH625">
        <v>1.9826351385517373E-3</v>
      </c>
      <c r="AI625">
        <v>-2.9669200709285036E-3</v>
      </c>
      <c r="AJ625"/>
      <c r="AK625"/>
      <c r="AL625"/>
      <c r="AM625"/>
      <c r="AN625"/>
      <c r="AO625"/>
    </row>
    <row r="626" spans="1:41">
      <c r="A626" s="34">
        <v>42543</v>
      </c>
      <c r="B626" s="33">
        <v>95.226616000000007</v>
      </c>
      <c r="C626" s="130">
        <f t="shared" si="20"/>
        <v>2.4101436269092632E-3</v>
      </c>
      <c r="E626" s="128">
        <v>42543</v>
      </c>
      <c r="F626" s="76">
        <v>2085.4499510000001</v>
      </c>
      <c r="G626" s="130">
        <f t="shared" si="21"/>
        <v>-1.6515635798043402E-3</v>
      </c>
      <c r="J626"/>
      <c r="K626"/>
      <c r="L626"/>
      <c r="M626"/>
      <c r="N626"/>
      <c r="O626"/>
      <c r="P626"/>
      <c r="Q626"/>
      <c r="R626"/>
      <c r="V626">
        <v>539</v>
      </c>
      <c r="W626">
        <v>3.4409412283668336E-3</v>
      </c>
      <c r="X626">
        <v>1.1013256114825953E-2</v>
      </c>
      <c r="Y626"/>
      <c r="Z626"/>
      <c r="AA626"/>
      <c r="AB626"/>
      <c r="AC626"/>
      <c r="AD626"/>
      <c r="AG626">
        <v>578</v>
      </c>
      <c r="AH626">
        <v>4.0900977979496361E-3</v>
      </c>
      <c r="AI626">
        <v>2.4509277703943424E-3</v>
      </c>
      <c r="AJ626"/>
      <c r="AK626"/>
      <c r="AL626"/>
      <c r="AM626"/>
      <c r="AN626"/>
      <c r="AO626"/>
    </row>
    <row r="627" spans="1:41">
      <c r="A627" s="34">
        <v>42544</v>
      </c>
      <c r="B627" s="33">
        <v>95.978866999999994</v>
      </c>
      <c r="C627" s="130">
        <f t="shared" si="20"/>
        <v>7.8995876530988645E-3</v>
      </c>
      <c r="E627" s="128">
        <v>42544</v>
      </c>
      <c r="F627" s="76">
        <v>2113.320068</v>
      </c>
      <c r="G627" s="130">
        <f t="shared" si="21"/>
        <v>1.3364078570495473E-2</v>
      </c>
      <c r="J627"/>
      <c r="K627"/>
      <c r="L627"/>
      <c r="M627"/>
      <c r="N627"/>
      <c r="O627"/>
      <c r="P627"/>
      <c r="Q627"/>
      <c r="R627"/>
      <c r="V627">
        <v>540</v>
      </c>
      <c r="W627">
        <v>-3.4060826279203146E-3</v>
      </c>
      <c r="X627">
        <v>-9.0482889989108705E-3</v>
      </c>
      <c r="Y627"/>
      <c r="Z627"/>
      <c r="AA627"/>
      <c r="AB627"/>
      <c r="AC627"/>
      <c r="AD627"/>
      <c r="AG627">
        <v>579</v>
      </c>
      <c r="AH627">
        <v>9.1820737139322196E-3</v>
      </c>
      <c r="AI627">
        <v>-6.0975885164163794E-3</v>
      </c>
      <c r="AJ627"/>
      <c r="AK627"/>
      <c r="AL627"/>
      <c r="AM627"/>
      <c r="AN627"/>
      <c r="AO627"/>
    </row>
    <row r="628" spans="1:41">
      <c r="A628" s="34">
        <v>42545</v>
      </c>
      <c r="B628" s="33">
        <v>94.547920000000005</v>
      </c>
      <c r="C628" s="130">
        <f t="shared" si="20"/>
        <v>-1.4908979911171375E-2</v>
      </c>
      <c r="E628" s="128">
        <v>42545</v>
      </c>
      <c r="F628" s="76">
        <v>2037.410034</v>
      </c>
      <c r="G628" s="130">
        <f t="shared" si="21"/>
        <v>-3.5919799915513792E-2</v>
      </c>
      <c r="J628"/>
      <c r="K628"/>
      <c r="L628"/>
      <c r="M628"/>
      <c r="N628"/>
      <c r="O628"/>
      <c r="P628"/>
      <c r="Q628"/>
      <c r="R628"/>
      <c r="V628">
        <v>541</v>
      </c>
      <c r="W628">
        <v>5.0256178210947942E-3</v>
      </c>
      <c r="X628">
        <v>-5.8583116372530435E-4</v>
      </c>
      <c r="Y628"/>
      <c r="Z628"/>
      <c r="AA628"/>
      <c r="AB628"/>
      <c r="AC628"/>
      <c r="AD628"/>
      <c r="AG628">
        <v>580</v>
      </c>
      <c r="AH628">
        <v>4.7600052356093405E-3</v>
      </c>
      <c r="AI628">
        <v>-3.9984606037145962E-3</v>
      </c>
      <c r="AJ628"/>
      <c r="AK628"/>
      <c r="AL628"/>
      <c r="AM628"/>
      <c r="AN628"/>
      <c r="AO628"/>
    </row>
    <row r="629" spans="1:41">
      <c r="A629" s="34">
        <v>42548</v>
      </c>
      <c r="B629" s="33">
        <v>95.300208999999995</v>
      </c>
      <c r="C629" s="130">
        <f t="shared" si="20"/>
        <v>7.9566953984814299E-3</v>
      </c>
      <c r="E629" s="128">
        <v>42548</v>
      </c>
      <c r="F629" s="76">
        <v>2000.540039</v>
      </c>
      <c r="G629" s="130">
        <f t="shared" si="21"/>
        <v>-1.809650212020111E-2</v>
      </c>
      <c r="J629"/>
      <c r="K629"/>
      <c r="L629"/>
      <c r="M629"/>
      <c r="N629"/>
      <c r="O629"/>
      <c r="P629"/>
      <c r="Q629"/>
      <c r="R629"/>
      <c r="V629">
        <v>542</v>
      </c>
      <c r="W629">
        <v>7.906398289304787E-3</v>
      </c>
      <c r="X629">
        <v>3.4418768915090939E-3</v>
      </c>
      <c r="Y629"/>
      <c r="Z629"/>
      <c r="AA629"/>
      <c r="AB629"/>
      <c r="AC629"/>
      <c r="AD629"/>
      <c r="AG629">
        <v>581</v>
      </c>
      <c r="AH629">
        <v>1.7515040959594153E-4</v>
      </c>
      <c r="AI629">
        <v>-5.3691774781912107E-3</v>
      </c>
      <c r="AJ629"/>
      <c r="AK629"/>
      <c r="AL629"/>
      <c r="AM629"/>
      <c r="AN629"/>
      <c r="AO629"/>
    </row>
    <row r="630" spans="1:41">
      <c r="A630" s="34">
        <v>42549</v>
      </c>
      <c r="B630" s="33">
        <v>96.673919999999995</v>
      </c>
      <c r="C630" s="130">
        <f t="shared" si="20"/>
        <v>1.441456440037818E-2</v>
      </c>
      <c r="E630" s="128">
        <v>42549</v>
      </c>
      <c r="F630" s="76">
        <v>2036.089966</v>
      </c>
      <c r="G630" s="130">
        <f t="shared" si="21"/>
        <v>1.7770165208875394E-2</v>
      </c>
      <c r="J630"/>
      <c r="K630"/>
      <c r="L630"/>
      <c r="M630"/>
      <c r="N630"/>
      <c r="O630"/>
      <c r="P630"/>
      <c r="Q630"/>
      <c r="R630"/>
      <c r="V630">
        <v>543</v>
      </c>
      <c r="W630">
        <v>-2.9771438129504229E-3</v>
      </c>
      <c r="X630">
        <v>1.1070295066350508E-3</v>
      </c>
      <c r="Y630"/>
      <c r="Z630"/>
      <c r="AA630"/>
      <c r="AB630"/>
      <c r="AC630"/>
      <c r="AD630"/>
      <c r="AG630">
        <v>582</v>
      </c>
      <c r="AH630">
        <v>-1.0244564841936964E-3</v>
      </c>
      <c r="AI630">
        <v>1.0723163733425702E-3</v>
      </c>
      <c r="AJ630"/>
      <c r="AK630"/>
      <c r="AL630"/>
      <c r="AM630"/>
      <c r="AN630"/>
      <c r="AO630"/>
    </row>
    <row r="631" spans="1:41">
      <c r="A631" s="34">
        <v>42550</v>
      </c>
      <c r="B631" s="33">
        <v>97.573348999999993</v>
      </c>
      <c r="C631" s="130">
        <f t="shared" si="20"/>
        <v>9.3037398297286158E-3</v>
      </c>
      <c r="E631" s="128">
        <v>42550</v>
      </c>
      <c r="F631" s="76">
        <v>2070.7700199999999</v>
      </c>
      <c r="G631" s="130">
        <f t="shared" si="21"/>
        <v>1.7032672710494526E-2</v>
      </c>
      <c r="J631"/>
      <c r="K631"/>
      <c r="L631"/>
      <c r="M631"/>
      <c r="N631"/>
      <c r="O631"/>
      <c r="P631"/>
      <c r="Q631"/>
      <c r="R631"/>
      <c r="V631">
        <v>544</v>
      </c>
      <c r="W631">
        <v>-2.834012283316176E-3</v>
      </c>
      <c r="X631">
        <v>-5.28696438672413E-3</v>
      </c>
      <c r="Y631"/>
      <c r="Z631"/>
      <c r="AA631"/>
      <c r="AB631"/>
      <c r="AC631"/>
      <c r="AD631"/>
      <c r="AG631">
        <v>583</v>
      </c>
      <c r="AH631">
        <v>1.1771840622621728E-3</v>
      </c>
      <c r="AI631">
        <v>-2.9892299121270609E-3</v>
      </c>
      <c r="AJ631"/>
      <c r="AK631"/>
      <c r="AL631"/>
      <c r="AM631"/>
      <c r="AN631"/>
      <c r="AO631"/>
    </row>
    <row r="632" spans="1:41">
      <c r="A632" s="34">
        <v>42551</v>
      </c>
      <c r="B632" s="33">
        <v>99.184157999999996</v>
      </c>
      <c r="C632" s="130">
        <f t="shared" si="20"/>
        <v>1.6508698497168559E-2</v>
      </c>
      <c r="E632" s="128">
        <v>42551</v>
      </c>
      <c r="F632" s="76">
        <v>2098.860107</v>
      </c>
      <c r="G632" s="130">
        <f t="shared" si="21"/>
        <v>1.3565044272758035E-2</v>
      </c>
      <c r="J632"/>
      <c r="K632"/>
      <c r="L632"/>
      <c r="M632"/>
      <c r="N632"/>
      <c r="O632"/>
      <c r="P632"/>
      <c r="Q632"/>
      <c r="R632"/>
      <c r="V632">
        <v>545</v>
      </c>
      <c r="W632">
        <v>1.1072075198324979E-2</v>
      </c>
      <c r="X632">
        <v>1.2796717066247947E-2</v>
      </c>
      <c r="Y632"/>
      <c r="Z632"/>
      <c r="AA632"/>
      <c r="AB632"/>
      <c r="AC632"/>
      <c r="AD632"/>
      <c r="AG632">
        <v>584</v>
      </c>
      <c r="AH632">
        <v>-2.7758548660147195E-3</v>
      </c>
      <c r="AI632">
        <v>4.6486064008734781E-3</v>
      </c>
      <c r="AJ632"/>
      <c r="AK632"/>
      <c r="AL632"/>
      <c r="AM632"/>
      <c r="AN632"/>
      <c r="AO632"/>
    </row>
    <row r="633" spans="1:41">
      <c r="A633" s="34">
        <v>42552</v>
      </c>
      <c r="B633" s="33">
        <v>99.175995</v>
      </c>
      <c r="C633" s="130">
        <f t="shared" si="20"/>
        <v>-8.2301449793989744E-5</v>
      </c>
      <c r="E633" s="128">
        <v>42552</v>
      </c>
      <c r="F633" s="76">
        <v>2102.9499510000001</v>
      </c>
      <c r="G633" s="130">
        <f t="shared" si="21"/>
        <v>1.9486024753912218E-3</v>
      </c>
      <c r="J633"/>
      <c r="K633"/>
      <c r="L633"/>
      <c r="M633"/>
      <c r="N633"/>
      <c r="O633"/>
      <c r="P633"/>
      <c r="Q633"/>
      <c r="R633"/>
      <c r="V633">
        <v>546</v>
      </c>
      <c r="W633">
        <v>-7.2794423907427655E-4</v>
      </c>
      <c r="X633">
        <v>4.8222526770470764E-3</v>
      </c>
      <c r="Y633"/>
      <c r="Z633"/>
      <c r="AA633"/>
      <c r="AB633"/>
      <c r="AC633"/>
      <c r="AD633"/>
      <c r="AG633">
        <v>585</v>
      </c>
      <c r="AH633">
        <v>-4.788478832270255E-4</v>
      </c>
      <c r="AI633">
        <v>2.1282006015032307E-3</v>
      </c>
      <c r="AJ633"/>
      <c r="AK633"/>
      <c r="AL633"/>
      <c r="AM633"/>
      <c r="AN633"/>
      <c r="AO633"/>
    </row>
    <row r="634" spans="1:41">
      <c r="A634" s="34">
        <v>42556</v>
      </c>
      <c r="B634" s="33">
        <v>99.977310000000003</v>
      </c>
      <c r="C634" s="130">
        <f t="shared" si="20"/>
        <v>8.0797273574114634E-3</v>
      </c>
      <c r="E634" s="128">
        <v>42556</v>
      </c>
      <c r="F634" s="76">
        <v>2088.5500489999999</v>
      </c>
      <c r="G634" s="130">
        <f t="shared" si="21"/>
        <v>-6.8474772750310268E-3</v>
      </c>
      <c r="J634"/>
      <c r="K634"/>
      <c r="L634"/>
      <c r="M634"/>
      <c r="N634"/>
      <c r="O634"/>
      <c r="P634"/>
      <c r="Q634"/>
      <c r="R634"/>
      <c r="V634">
        <v>547</v>
      </c>
      <c r="W634">
        <v>-1.8432211264395463E-3</v>
      </c>
      <c r="X634">
        <v>5.3419616794050176E-3</v>
      </c>
      <c r="Y634"/>
      <c r="Z634"/>
      <c r="AA634"/>
      <c r="AB634"/>
      <c r="AC634"/>
      <c r="AD634"/>
      <c r="AG634">
        <v>586</v>
      </c>
      <c r="AH634">
        <v>-1.2346768244288942E-3</v>
      </c>
      <c r="AI634">
        <v>-7.996091332798742E-3</v>
      </c>
      <c r="AJ634"/>
      <c r="AK634"/>
      <c r="AL634"/>
      <c r="AM634"/>
      <c r="AN634"/>
      <c r="AO634"/>
    </row>
    <row r="635" spans="1:41">
      <c r="A635" s="34">
        <v>42557</v>
      </c>
      <c r="B635" s="33">
        <v>100.27986900000001</v>
      </c>
      <c r="C635" s="130">
        <f t="shared" si="20"/>
        <v>3.0262766621746698E-3</v>
      </c>
      <c r="E635" s="128">
        <v>42557</v>
      </c>
      <c r="F635" s="76">
        <v>2099.7299800000001</v>
      </c>
      <c r="G635" s="130">
        <f t="shared" si="21"/>
        <v>5.3529629349093584E-3</v>
      </c>
      <c r="J635"/>
      <c r="K635"/>
      <c r="L635"/>
      <c r="M635"/>
      <c r="N635"/>
      <c r="O635"/>
      <c r="P635"/>
      <c r="Q635"/>
      <c r="R635"/>
      <c r="V635">
        <v>548</v>
      </c>
      <c r="W635">
        <v>-5.7345764443609106E-4</v>
      </c>
      <c r="X635">
        <v>3.8793500497027642E-3</v>
      </c>
      <c r="Y635"/>
      <c r="Z635"/>
      <c r="AA635"/>
      <c r="AB635"/>
      <c r="AC635"/>
      <c r="AD635"/>
      <c r="AG635">
        <v>587</v>
      </c>
      <c r="AH635">
        <v>-1.7939893799957828E-3</v>
      </c>
      <c r="AI635">
        <v>-3.2690991017427892E-3</v>
      </c>
      <c r="AJ635"/>
      <c r="AK635"/>
      <c r="AL635"/>
      <c r="AM635"/>
      <c r="AN635"/>
      <c r="AO635"/>
    </row>
    <row r="636" spans="1:41">
      <c r="A636" s="34">
        <v>42558</v>
      </c>
      <c r="B636" s="33">
        <v>100.17358400000001</v>
      </c>
      <c r="C636" s="130">
        <f t="shared" si="20"/>
        <v>-1.0598837140483274E-3</v>
      </c>
      <c r="E636" s="128">
        <v>42558</v>
      </c>
      <c r="F636" s="76">
        <v>2097.8999020000001</v>
      </c>
      <c r="G636" s="130">
        <f t="shared" si="21"/>
        <v>-8.7157778258705322E-4</v>
      </c>
      <c r="J636"/>
      <c r="K636"/>
      <c r="L636"/>
      <c r="M636"/>
      <c r="N636"/>
      <c r="O636"/>
      <c r="P636"/>
      <c r="Q636"/>
      <c r="R636"/>
      <c r="V636">
        <v>549</v>
      </c>
      <c r="W636">
        <v>1.5046143948142794E-3</v>
      </c>
      <c r="X636">
        <v>-6.1959996531709414E-4</v>
      </c>
      <c r="Y636"/>
      <c r="Z636"/>
      <c r="AA636"/>
      <c r="AB636"/>
      <c r="AC636"/>
      <c r="AD636"/>
      <c r="AG636">
        <v>588</v>
      </c>
      <c r="AH636">
        <v>3.6192838916751782E-3</v>
      </c>
      <c r="AI636">
        <v>4.1906626620035531E-3</v>
      </c>
      <c r="AJ636"/>
      <c r="AK636"/>
      <c r="AL636"/>
      <c r="AM636"/>
      <c r="AN636"/>
      <c r="AO636"/>
    </row>
    <row r="637" spans="1:41">
      <c r="A637" s="34">
        <v>42559</v>
      </c>
      <c r="B637" s="33">
        <v>100.451576</v>
      </c>
      <c r="C637" s="130">
        <f t="shared" si="20"/>
        <v>2.7751028654420268E-3</v>
      </c>
      <c r="E637" s="128">
        <v>42559</v>
      </c>
      <c r="F637" s="76">
        <v>2129.8999020000001</v>
      </c>
      <c r="G637" s="130">
        <f t="shared" si="21"/>
        <v>1.5253349299217423E-2</v>
      </c>
      <c r="J637"/>
      <c r="K637"/>
      <c r="L637"/>
      <c r="M637"/>
      <c r="N637"/>
      <c r="O637"/>
      <c r="P637"/>
      <c r="Q637"/>
      <c r="R637"/>
      <c r="V637">
        <v>550</v>
      </c>
      <c r="W637">
        <v>-2.5407256557593311E-3</v>
      </c>
      <c r="X637">
        <v>-8.6993829924297203E-3</v>
      </c>
      <c r="Y637"/>
      <c r="Z637"/>
      <c r="AA637"/>
      <c r="AB637"/>
      <c r="AC637"/>
      <c r="AD637"/>
      <c r="AG637">
        <v>589</v>
      </c>
      <c r="AH637">
        <v>-7.6866853128760106E-5</v>
      </c>
      <c r="AI637">
        <v>-8.5997716069739025E-3</v>
      </c>
      <c r="AJ637"/>
      <c r="AK637"/>
      <c r="AL637"/>
      <c r="AM637"/>
      <c r="AN637"/>
      <c r="AO637"/>
    </row>
    <row r="638" spans="1:41">
      <c r="A638" s="34">
        <v>42562</v>
      </c>
      <c r="B638" s="33">
        <v>100.516991</v>
      </c>
      <c r="C638" s="130">
        <f t="shared" si="20"/>
        <v>6.5120929511351374E-4</v>
      </c>
      <c r="E638" s="128">
        <v>42562</v>
      </c>
      <c r="F638" s="76">
        <v>2137.1599120000001</v>
      </c>
      <c r="G638" s="130">
        <f t="shared" si="21"/>
        <v>3.4086155847900335E-3</v>
      </c>
      <c r="J638"/>
      <c r="K638"/>
      <c r="L638"/>
      <c r="M638"/>
      <c r="N638"/>
      <c r="O638"/>
      <c r="P638"/>
      <c r="Q638"/>
      <c r="R638"/>
      <c r="V638">
        <v>551</v>
      </c>
      <c r="W638">
        <v>3.5391073127506376E-3</v>
      </c>
      <c r="X638">
        <v>1.5132859804377601E-3</v>
      </c>
      <c r="Y638"/>
      <c r="Z638"/>
      <c r="AA638"/>
      <c r="AB638"/>
      <c r="AC638"/>
      <c r="AD638"/>
      <c r="AG638">
        <v>590</v>
      </c>
      <c r="AH638">
        <v>-2.1427583754327316E-3</v>
      </c>
      <c r="AI638">
        <v>-3.7941309393212637E-3</v>
      </c>
      <c r="AJ638"/>
      <c r="AK638"/>
      <c r="AL638"/>
      <c r="AM638"/>
      <c r="AN638"/>
      <c r="AO638"/>
    </row>
    <row r="639" spans="1:41">
      <c r="A639" s="34">
        <v>42563</v>
      </c>
      <c r="B639" s="33">
        <v>100.508781</v>
      </c>
      <c r="C639" s="130">
        <f t="shared" si="20"/>
        <v>-8.1677733469015E-5</v>
      </c>
      <c r="E639" s="128">
        <v>42563</v>
      </c>
      <c r="F639" s="76">
        <v>2152.139893</v>
      </c>
      <c r="G639" s="130">
        <f t="shared" si="21"/>
        <v>7.0092934627345527E-3</v>
      </c>
      <c r="J639"/>
      <c r="K639"/>
      <c r="L639"/>
      <c r="M639"/>
      <c r="N639"/>
      <c r="O639"/>
      <c r="P639"/>
      <c r="Q639"/>
      <c r="R639"/>
      <c r="V639">
        <v>552</v>
      </c>
      <c r="W639">
        <v>1.8196935716189772E-3</v>
      </c>
      <c r="X639">
        <v>-1.6638889013184332E-3</v>
      </c>
      <c r="Y639"/>
      <c r="Z639"/>
      <c r="AA639"/>
      <c r="AB639"/>
      <c r="AC639"/>
      <c r="AD639"/>
      <c r="AG639">
        <v>591</v>
      </c>
      <c r="AH639">
        <v>3.5642735223568758E-3</v>
      </c>
      <c r="AI639">
        <v>-3.803281465351895E-3</v>
      </c>
      <c r="AJ639"/>
      <c r="AK639"/>
      <c r="AL639"/>
      <c r="AM639"/>
      <c r="AN639"/>
      <c r="AO639"/>
    </row>
    <row r="640" spans="1:41">
      <c r="A640" s="34">
        <v>42564</v>
      </c>
      <c r="B640" s="33">
        <v>100.574219</v>
      </c>
      <c r="C640" s="130">
        <f t="shared" si="20"/>
        <v>6.5106749230199427E-4</v>
      </c>
      <c r="E640" s="128">
        <v>42564</v>
      </c>
      <c r="F640" s="76">
        <v>2152.429932</v>
      </c>
      <c r="G640" s="130">
        <f t="shared" si="21"/>
        <v>1.3476772627251274E-4</v>
      </c>
      <c r="J640"/>
      <c r="K640"/>
      <c r="L640"/>
      <c r="M640"/>
      <c r="N640"/>
      <c r="O640"/>
      <c r="P640"/>
      <c r="Q640"/>
      <c r="R640"/>
      <c r="V640">
        <v>553</v>
      </c>
      <c r="W640">
        <v>3.2457274532808836E-3</v>
      </c>
      <c r="X640">
        <v>1.3149773024388684E-2</v>
      </c>
      <c r="Y640"/>
      <c r="Z640"/>
      <c r="AA640"/>
      <c r="AB640"/>
      <c r="AC640"/>
      <c r="AD640"/>
      <c r="AG640">
        <v>592</v>
      </c>
      <c r="AH640">
        <v>-4.789360311134868E-4</v>
      </c>
      <c r="AI640">
        <v>3.653575225620907E-3</v>
      </c>
      <c r="AJ640"/>
      <c r="AK640"/>
      <c r="AL640"/>
      <c r="AM640"/>
      <c r="AN640"/>
      <c r="AO640"/>
    </row>
    <row r="641" spans="1:41">
      <c r="A641" s="34">
        <v>42565</v>
      </c>
      <c r="B641" s="33">
        <v>100.721413</v>
      </c>
      <c r="C641" s="130">
        <f t="shared" si="20"/>
        <v>1.4635360976553936E-3</v>
      </c>
      <c r="E641" s="128">
        <v>42565</v>
      </c>
      <c r="F641" s="76">
        <v>2163.75</v>
      </c>
      <c r="G641" s="130">
        <f t="shared" si="21"/>
        <v>5.2592039497804163E-3</v>
      </c>
      <c r="J641"/>
      <c r="K641"/>
      <c r="L641"/>
      <c r="M641"/>
      <c r="N641"/>
      <c r="O641"/>
      <c r="P641"/>
      <c r="Q641"/>
      <c r="R641"/>
      <c r="V641">
        <v>554</v>
      </c>
      <c r="W641">
        <v>-3.8250177676298839E-5</v>
      </c>
      <c r="X641">
        <v>-1.2227223691158035E-3</v>
      </c>
      <c r="Y641"/>
      <c r="Z641"/>
      <c r="AA641"/>
      <c r="AB641"/>
      <c r="AC641"/>
      <c r="AD641"/>
      <c r="AG641">
        <v>593</v>
      </c>
      <c r="AH641">
        <v>5.1606023167227282E-3</v>
      </c>
      <c r="AI641">
        <v>-4.4071056754517394E-3</v>
      </c>
      <c r="AJ641"/>
      <c r="AK641"/>
      <c r="AL641"/>
      <c r="AM641"/>
      <c r="AN641"/>
      <c r="AO641"/>
    </row>
    <row r="642" spans="1:41">
      <c r="A642" s="34">
        <v>42566</v>
      </c>
      <c r="B642" s="33">
        <v>100.574219</v>
      </c>
      <c r="C642" s="130">
        <f t="shared" si="20"/>
        <v>-1.461397289968509E-3</v>
      </c>
      <c r="E642" s="128">
        <v>42566</v>
      </c>
      <c r="F642" s="76">
        <v>2161.73999</v>
      </c>
      <c r="G642" s="130">
        <f t="shared" si="21"/>
        <v>-9.2894742923164215E-4</v>
      </c>
      <c r="J642"/>
      <c r="K642"/>
      <c r="L642"/>
      <c r="M642"/>
      <c r="N642"/>
      <c r="O642"/>
      <c r="P642"/>
      <c r="Q642"/>
      <c r="R642"/>
      <c r="V642">
        <v>555</v>
      </c>
      <c r="W642">
        <v>7.5246740024507671E-4</v>
      </c>
      <c r="X642">
        <v>-2.5894091187918947E-3</v>
      </c>
      <c r="Y642"/>
      <c r="Z642"/>
      <c r="AA642"/>
      <c r="AB642"/>
      <c r="AC642"/>
      <c r="AD642"/>
      <c r="AG642">
        <v>594</v>
      </c>
      <c r="AH642">
        <v>4.9681279610618275E-3</v>
      </c>
      <c r="AI642">
        <v>7.5155158787270316E-3</v>
      </c>
      <c r="AJ642"/>
      <c r="AK642"/>
      <c r="AL642"/>
      <c r="AM642"/>
      <c r="AN642"/>
      <c r="AO642"/>
    </row>
    <row r="643" spans="1:41">
      <c r="A643" s="34">
        <v>42569</v>
      </c>
      <c r="B643" s="33">
        <v>100.688698</v>
      </c>
      <c r="C643" s="130">
        <f t="shared" si="20"/>
        <v>1.1382539296676307E-3</v>
      </c>
      <c r="E643" s="128">
        <v>42569</v>
      </c>
      <c r="F643" s="76">
        <v>2166.889893</v>
      </c>
      <c r="G643" s="130">
        <f t="shared" si="21"/>
        <v>2.3822952916738127E-3</v>
      </c>
      <c r="J643"/>
      <c r="K643"/>
      <c r="L643"/>
      <c r="M643"/>
      <c r="N643"/>
      <c r="O643"/>
      <c r="P643"/>
      <c r="Q643"/>
      <c r="R643"/>
      <c r="V643">
        <v>556</v>
      </c>
      <c r="W643">
        <v>-1.6187296895140567E-3</v>
      </c>
      <c r="X643">
        <v>7.2190812382191584E-3</v>
      </c>
      <c r="Y643"/>
      <c r="Z643"/>
      <c r="AA643"/>
      <c r="AB643"/>
      <c r="AC643"/>
      <c r="AD643"/>
      <c r="AG643">
        <v>595</v>
      </c>
      <c r="AH643">
        <v>-1.2600927325363133E-3</v>
      </c>
      <c r="AI643">
        <v>-8.3014255164873627E-3</v>
      </c>
      <c r="AJ643"/>
      <c r="AK643"/>
      <c r="AL643"/>
      <c r="AM643"/>
      <c r="AN643"/>
      <c r="AO643"/>
    </row>
    <row r="644" spans="1:41">
      <c r="A644" s="34">
        <v>42570</v>
      </c>
      <c r="B644" s="33">
        <v>102.414001</v>
      </c>
      <c r="C644" s="130">
        <f t="shared" ref="C644:C707" si="22">(B644-B643)/B643</f>
        <v>1.7135021449974423E-2</v>
      </c>
      <c r="E644" s="128">
        <v>42570</v>
      </c>
      <c r="F644" s="76">
        <v>2163.780029</v>
      </c>
      <c r="G644" s="130">
        <f t="shared" ref="G644:G707" si="23">(F644-F643)/F643</f>
        <v>-1.4351739837110476E-3</v>
      </c>
      <c r="J644"/>
      <c r="K644"/>
      <c r="L644"/>
      <c r="M644"/>
      <c r="N644"/>
      <c r="O644"/>
      <c r="P644"/>
      <c r="Q644"/>
      <c r="R644"/>
      <c r="V644">
        <v>557</v>
      </c>
      <c r="W644">
        <v>-3.3164518589485791E-3</v>
      </c>
      <c r="X644">
        <v>9.911688286796505E-3</v>
      </c>
      <c r="Y644"/>
      <c r="Z644"/>
      <c r="AA644"/>
      <c r="AB644"/>
      <c r="AC644"/>
      <c r="AD644"/>
      <c r="AG644">
        <v>596</v>
      </c>
      <c r="AH644">
        <v>-4.6976222953351685E-4</v>
      </c>
      <c r="AI644">
        <v>3.002970877486478E-4</v>
      </c>
      <c r="AJ644"/>
      <c r="AK644"/>
      <c r="AL644"/>
      <c r="AM644"/>
      <c r="AN644"/>
      <c r="AO644"/>
    </row>
    <row r="645" spans="1:41">
      <c r="A645" s="34">
        <v>42571</v>
      </c>
      <c r="B645" s="33">
        <v>102.324074</v>
      </c>
      <c r="C645" s="130">
        <f t="shared" si="22"/>
        <v>-8.7807330171587553E-4</v>
      </c>
      <c r="E645" s="128">
        <v>42571</v>
      </c>
      <c r="F645" s="76">
        <v>2173.0200199999999</v>
      </c>
      <c r="G645" s="130">
        <f t="shared" si="23"/>
        <v>4.2703005278545893E-3</v>
      </c>
      <c r="J645"/>
      <c r="K645"/>
      <c r="L645"/>
      <c r="M645"/>
      <c r="N645"/>
      <c r="O645"/>
      <c r="P645"/>
      <c r="Q645"/>
      <c r="R645"/>
      <c r="V645">
        <v>558</v>
      </c>
      <c r="W645">
        <v>4.2678333452598862E-3</v>
      </c>
      <c r="X645">
        <v>1.3781019400661756E-4</v>
      </c>
      <c r="Y645"/>
      <c r="Z645"/>
      <c r="AA645"/>
      <c r="AB645"/>
      <c r="AC645"/>
      <c r="AD645"/>
      <c r="AG645">
        <v>597</v>
      </c>
      <c r="AH645">
        <v>-3.104950634660846E-3</v>
      </c>
      <c r="AI645">
        <v>-5.3733383580880862E-3</v>
      </c>
      <c r="AJ645"/>
      <c r="AK645"/>
      <c r="AL645"/>
      <c r="AM645"/>
      <c r="AN645"/>
      <c r="AO645"/>
    </row>
    <row r="646" spans="1:41">
      <c r="A646" s="34">
        <v>42572</v>
      </c>
      <c r="B646" s="33">
        <v>102.332222</v>
      </c>
      <c r="C646" s="130">
        <f t="shared" si="22"/>
        <v>7.962935486721918E-5</v>
      </c>
      <c r="E646" s="128">
        <v>42572</v>
      </c>
      <c r="F646" s="76">
        <v>2165.169922</v>
      </c>
      <c r="G646" s="130">
        <f t="shared" si="23"/>
        <v>-3.6125290737081608E-3</v>
      </c>
      <c r="J646"/>
      <c r="K646"/>
      <c r="L646"/>
      <c r="M646"/>
      <c r="N646"/>
      <c r="O646"/>
      <c r="P646"/>
      <c r="Q646"/>
      <c r="R646"/>
      <c r="V646">
        <v>559</v>
      </c>
      <c r="W646">
        <v>-9.3679179798541415E-4</v>
      </c>
      <c r="X646">
        <v>1.9223692934356462E-3</v>
      </c>
      <c r="Y646"/>
      <c r="Z646"/>
      <c r="AA646"/>
      <c r="AB646"/>
      <c r="AC646"/>
      <c r="AD646"/>
      <c r="AG646">
        <v>598</v>
      </c>
      <c r="AH646">
        <v>4.6251587438159783E-3</v>
      </c>
      <c r="AI646">
        <v>5.1714938411659243E-3</v>
      </c>
      <c r="AJ646"/>
      <c r="AK646"/>
      <c r="AL646"/>
      <c r="AM646"/>
      <c r="AN646"/>
      <c r="AO646"/>
    </row>
    <row r="647" spans="1:41">
      <c r="A647" s="34">
        <v>42573</v>
      </c>
      <c r="B647" s="33">
        <v>102.2341</v>
      </c>
      <c r="C647" s="130">
        <f t="shared" si="22"/>
        <v>-9.5885731866550883E-4</v>
      </c>
      <c r="E647" s="128">
        <v>42573</v>
      </c>
      <c r="F647" s="76">
        <v>2175.030029</v>
      </c>
      <c r="G647" s="130">
        <f t="shared" si="23"/>
        <v>4.553964517894301E-3</v>
      </c>
      <c r="J647"/>
      <c r="K647"/>
      <c r="L647"/>
      <c r="M647"/>
      <c r="N647"/>
      <c r="O647"/>
      <c r="P647"/>
      <c r="Q647"/>
      <c r="R647"/>
      <c r="V647">
        <v>560</v>
      </c>
      <c r="W647">
        <v>7.5443937110366904E-4</v>
      </c>
      <c r="X647">
        <v>-1.6318272215696153E-3</v>
      </c>
      <c r="Y647"/>
      <c r="Z647"/>
      <c r="AA647"/>
      <c r="AB647"/>
      <c r="AC647"/>
      <c r="AD647"/>
      <c r="AG647">
        <v>599</v>
      </c>
      <c r="AH647">
        <v>-2.801299053935368E-3</v>
      </c>
      <c r="AI647">
        <v>-6.6099983187307802E-3</v>
      </c>
      <c r="AJ647"/>
      <c r="AK647"/>
      <c r="AL647"/>
      <c r="AM647"/>
      <c r="AN647"/>
      <c r="AO647"/>
    </row>
    <row r="648" spans="1:41">
      <c r="A648" s="34">
        <v>42576</v>
      </c>
      <c r="B648" s="33">
        <v>102.11964399999999</v>
      </c>
      <c r="C648" s="130">
        <f t="shared" si="22"/>
        <v>-1.1195481742393596E-3</v>
      </c>
      <c r="E648" s="128">
        <v>42576</v>
      </c>
      <c r="F648" s="76">
        <v>2168.4799800000001</v>
      </c>
      <c r="G648" s="130">
        <f t="shared" si="23"/>
        <v>-3.0114752038671484E-3</v>
      </c>
      <c r="J648"/>
      <c r="K648"/>
      <c r="L648"/>
      <c r="M648"/>
      <c r="N648"/>
      <c r="O648"/>
      <c r="P648"/>
      <c r="Q648"/>
      <c r="R648"/>
      <c r="V648">
        <v>561</v>
      </c>
      <c r="W648">
        <v>6.1471407501755984E-3</v>
      </c>
      <c r="X648">
        <v>-1.2533172405500202E-2</v>
      </c>
      <c r="Y648"/>
      <c r="Z648"/>
      <c r="AA648"/>
      <c r="AB648"/>
      <c r="AC648"/>
      <c r="AD648"/>
      <c r="AG648">
        <v>600</v>
      </c>
      <c r="AH648">
        <v>-9.7177790452056105E-4</v>
      </c>
      <c r="AI648">
        <v>1.1769566639062291E-3</v>
      </c>
      <c r="AJ648"/>
      <c r="AK648"/>
      <c r="AL648"/>
      <c r="AM648"/>
      <c r="AN648"/>
      <c r="AO648"/>
    </row>
    <row r="649" spans="1:41">
      <c r="A649" s="34">
        <v>42577</v>
      </c>
      <c r="B649" s="33">
        <v>102.332222</v>
      </c>
      <c r="C649" s="130">
        <f t="shared" si="22"/>
        <v>2.0816562971959413E-3</v>
      </c>
      <c r="E649" s="128">
        <v>42577</v>
      </c>
      <c r="F649" s="76">
        <v>2169.179932</v>
      </c>
      <c r="G649" s="130">
        <f t="shared" si="23"/>
        <v>3.2278462630765874E-4</v>
      </c>
      <c r="J649"/>
      <c r="K649"/>
      <c r="L649"/>
      <c r="M649"/>
      <c r="N649"/>
      <c r="O649"/>
      <c r="P649"/>
      <c r="Q649"/>
      <c r="R649"/>
      <c r="V649">
        <v>562</v>
      </c>
      <c r="W649">
        <v>-7.6897106534018391E-4</v>
      </c>
      <c r="X649">
        <v>3.9090054241611437E-4</v>
      </c>
      <c r="Y649"/>
      <c r="Z649"/>
      <c r="AA649"/>
      <c r="AB649"/>
      <c r="AC649"/>
      <c r="AD649"/>
      <c r="AG649">
        <v>601</v>
      </c>
      <c r="AH649">
        <v>-3.4735935369879099E-3</v>
      </c>
      <c r="AI649">
        <v>-2.3311420877986317E-4</v>
      </c>
      <c r="AJ649"/>
      <c r="AK649"/>
      <c r="AL649"/>
      <c r="AM649"/>
      <c r="AN649"/>
      <c r="AO649"/>
    </row>
    <row r="650" spans="1:41">
      <c r="A650" s="34">
        <v>42578</v>
      </c>
      <c r="B650" s="33">
        <v>102.02151499999999</v>
      </c>
      <c r="C650" s="130">
        <f t="shared" si="22"/>
        <v>-3.0362577292615401E-3</v>
      </c>
      <c r="E650" s="128">
        <v>42578</v>
      </c>
      <c r="F650" s="76">
        <v>2166.580078</v>
      </c>
      <c r="G650" s="130">
        <f t="shared" si="23"/>
        <v>-1.1985423438815265E-3</v>
      </c>
      <c r="J650"/>
      <c r="K650"/>
      <c r="L650"/>
      <c r="M650"/>
      <c r="N650"/>
      <c r="O650"/>
      <c r="P650"/>
      <c r="Q650"/>
      <c r="R650"/>
      <c r="V650">
        <v>563</v>
      </c>
      <c r="W650">
        <v>-1.942224681645331E-4</v>
      </c>
      <c r="X650">
        <v>7.3947823806440501E-4</v>
      </c>
      <c r="Y650"/>
      <c r="Z650"/>
      <c r="AA650"/>
      <c r="AB650"/>
      <c r="AC650"/>
      <c r="AD650"/>
      <c r="AG650">
        <v>602</v>
      </c>
      <c r="AH650">
        <v>3.2148256127210893E-3</v>
      </c>
      <c r="AI650">
        <v>2.8046783015351802E-3</v>
      </c>
      <c r="AJ650"/>
      <c r="AK650"/>
      <c r="AL650"/>
      <c r="AM650"/>
      <c r="AN650"/>
      <c r="AO650"/>
    </row>
    <row r="651" spans="1:41">
      <c r="A651" s="34">
        <v>42579</v>
      </c>
      <c r="B651" s="33">
        <v>101.768021</v>
      </c>
      <c r="C651" s="130">
        <f t="shared" si="22"/>
        <v>-2.4847111905757255E-3</v>
      </c>
      <c r="E651" s="128">
        <v>42579</v>
      </c>
      <c r="F651" s="76">
        <v>2170.0600589999999</v>
      </c>
      <c r="G651" s="130">
        <f t="shared" si="23"/>
        <v>1.6062092674702202E-3</v>
      </c>
      <c r="J651"/>
      <c r="K651"/>
      <c r="L651"/>
      <c r="M651"/>
      <c r="N651"/>
      <c r="O651"/>
      <c r="P651"/>
      <c r="Q651"/>
      <c r="R651"/>
      <c r="V651">
        <v>564</v>
      </c>
      <c r="W651">
        <v>4.9990998367905187E-3</v>
      </c>
      <c r="X651">
        <v>3.8175519724356084E-3</v>
      </c>
      <c r="Y651"/>
      <c r="Z651"/>
      <c r="AA651"/>
      <c r="AB651"/>
      <c r="AC651"/>
      <c r="AD651"/>
      <c r="AG651">
        <v>603</v>
      </c>
      <c r="AH651">
        <v>-2.1942259169835951E-3</v>
      </c>
      <c r="AI651">
        <v>1.0876709078260632E-4</v>
      </c>
      <c r="AJ651"/>
      <c r="AK651"/>
      <c r="AL651"/>
      <c r="AM651"/>
      <c r="AN651"/>
      <c r="AO651"/>
    </row>
    <row r="652" spans="1:41">
      <c r="A652" s="34">
        <v>42580</v>
      </c>
      <c r="B652" s="33">
        <v>102.397644</v>
      </c>
      <c r="C652" s="130">
        <f t="shared" si="22"/>
        <v>6.1868452762778511E-3</v>
      </c>
      <c r="E652" s="128">
        <v>42580</v>
      </c>
      <c r="F652" s="76">
        <v>2173.6000979999999</v>
      </c>
      <c r="G652" s="130">
        <f t="shared" si="23"/>
        <v>1.6313092282023236E-3</v>
      </c>
      <c r="J652"/>
      <c r="K652"/>
      <c r="L652"/>
      <c r="M652"/>
      <c r="N652"/>
      <c r="O652"/>
      <c r="P652"/>
      <c r="Q652"/>
      <c r="R652"/>
      <c r="V652">
        <v>565</v>
      </c>
      <c r="W652">
        <v>-6.0714982857858722E-4</v>
      </c>
      <c r="X652">
        <v>4.9574648910342151E-3</v>
      </c>
      <c r="Y652"/>
      <c r="Z652"/>
      <c r="AA652"/>
      <c r="AB652"/>
      <c r="AC652"/>
      <c r="AD652"/>
      <c r="AG652">
        <v>604</v>
      </c>
      <c r="AH652">
        <v>2.9081483212555427E-3</v>
      </c>
      <c r="AI652">
        <v>1.0773234594325207E-2</v>
      </c>
      <c r="AJ652"/>
      <c r="AK652"/>
      <c r="AL652"/>
      <c r="AM652"/>
      <c r="AN652"/>
      <c r="AO652"/>
    </row>
    <row r="653" spans="1:41">
      <c r="A653" s="34">
        <v>42583</v>
      </c>
      <c r="B653" s="33">
        <v>102.536644</v>
      </c>
      <c r="C653" s="130">
        <f t="shared" si="22"/>
        <v>1.3574531070265228E-3</v>
      </c>
      <c r="E653" s="128">
        <v>42583</v>
      </c>
      <c r="F653" s="76">
        <v>2170.8400879999999</v>
      </c>
      <c r="G653" s="130">
        <f t="shared" si="23"/>
        <v>-1.2697873921424371E-3</v>
      </c>
      <c r="J653"/>
      <c r="K653"/>
      <c r="L653"/>
      <c r="M653"/>
      <c r="N653"/>
      <c r="O653"/>
      <c r="P653"/>
      <c r="Q653"/>
      <c r="R653"/>
      <c r="V653">
        <v>566</v>
      </c>
      <c r="W653">
        <v>-3.8384229868525886E-3</v>
      </c>
      <c r="X653">
        <v>1.798663738833875E-3</v>
      </c>
      <c r="Y653"/>
      <c r="Z653"/>
      <c r="AA653"/>
      <c r="AB653"/>
      <c r="AC653"/>
      <c r="AD653"/>
      <c r="AG653">
        <v>605</v>
      </c>
      <c r="AH653">
        <v>3.5505161910190553E-3</v>
      </c>
      <c r="AI653">
        <v>3.4242242251974245E-3</v>
      </c>
      <c r="AJ653"/>
      <c r="AK653"/>
      <c r="AL653"/>
      <c r="AM653"/>
      <c r="AN653"/>
      <c r="AO653"/>
    </row>
    <row r="654" spans="1:41">
      <c r="A654" s="34">
        <v>42584</v>
      </c>
      <c r="B654" s="33">
        <v>102.086929</v>
      </c>
      <c r="C654" s="130">
        <f t="shared" si="22"/>
        <v>-4.3858954463147602E-3</v>
      </c>
      <c r="E654" s="128">
        <v>42584</v>
      </c>
      <c r="F654" s="76">
        <v>2157.030029</v>
      </c>
      <c r="G654" s="130">
        <f t="shared" si="23"/>
        <v>-6.3616196680443418E-3</v>
      </c>
      <c r="J654"/>
      <c r="K654"/>
      <c r="L654"/>
      <c r="M654"/>
      <c r="N654"/>
      <c r="O654"/>
      <c r="P654"/>
      <c r="Q654"/>
      <c r="R654"/>
      <c r="V654">
        <v>567</v>
      </c>
      <c r="W654">
        <v>5.4200583096640619E-3</v>
      </c>
      <c r="X654">
        <v>9.1085678802260185E-4</v>
      </c>
      <c r="Y654"/>
      <c r="Z654"/>
      <c r="AA654"/>
      <c r="AB654"/>
      <c r="AC654"/>
      <c r="AD654"/>
      <c r="AG654">
        <v>606</v>
      </c>
      <c r="AH654">
        <v>-2.0288600568831327E-3</v>
      </c>
      <c r="AI654">
        <v>1.8184163477013972E-3</v>
      </c>
      <c r="AJ654"/>
      <c r="AK654"/>
      <c r="AL654"/>
      <c r="AM654"/>
      <c r="AN654"/>
      <c r="AO654"/>
    </row>
    <row r="655" spans="1:41">
      <c r="A655" s="34">
        <v>42585</v>
      </c>
      <c r="B655" s="33">
        <v>101.31012</v>
      </c>
      <c r="C655" s="130">
        <f t="shared" si="22"/>
        <v>-7.6092895301023318E-3</v>
      </c>
      <c r="E655" s="128">
        <v>42585</v>
      </c>
      <c r="F655" s="76">
        <v>2163.790039</v>
      </c>
      <c r="G655" s="130">
        <f t="shared" si="23"/>
        <v>3.133943389343499E-3</v>
      </c>
      <c r="J655"/>
      <c r="K655"/>
      <c r="L655"/>
      <c r="M655"/>
      <c r="N655"/>
      <c r="O655"/>
      <c r="P655"/>
      <c r="Q655"/>
      <c r="R655"/>
      <c r="V655">
        <v>568</v>
      </c>
      <c r="W655">
        <v>-2.8946862337536627E-3</v>
      </c>
      <c r="X655">
        <v>-3.1363587807615436E-4</v>
      </c>
      <c r="Y655"/>
      <c r="Z655"/>
      <c r="AA655"/>
      <c r="AB655"/>
      <c r="AC655"/>
      <c r="AD655"/>
      <c r="AG655">
        <v>607</v>
      </c>
      <c r="AH655">
        <v>1.0298522496664428E-3</v>
      </c>
      <c r="AI655">
        <v>3.2570051159562549E-3</v>
      </c>
      <c r="AJ655"/>
      <c r="AK655"/>
      <c r="AL655"/>
      <c r="AM655"/>
      <c r="AN655"/>
      <c r="AO655"/>
    </row>
    <row r="656" spans="1:41">
      <c r="A656" s="34">
        <v>42586</v>
      </c>
      <c r="B656" s="33">
        <v>101.277428</v>
      </c>
      <c r="C656" s="130">
        <f t="shared" si="22"/>
        <v>-3.2269234307488016E-4</v>
      </c>
      <c r="E656" s="128">
        <v>42586</v>
      </c>
      <c r="F656" s="76">
        <v>2164.25</v>
      </c>
      <c r="G656" s="130">
        <f t="shared" si="23"/>
        <v>2.1257191858254097E-4</v>
      </c>
      <c r="J656"/>
      <c r="K656"/>
      <c r="L656"/>
      <c r="M656"/>
      <c r="N656"/>
      <c r="O656"/>
      <c r="P656"/>
      <c r="Q656"/>
      <c r="R656"/>
      <c r="V656">
        <v>569</v>
      </c>
      <c r="W656">
        <v>2.1076114730414291E-3</v>
      </c>
      <c r="X656">
        <v>-1.2252103923616038E-2</v>
      </c>
      <c r="Y656"/>
      <c r="Z656"/>
      <c r="AA656"/>
      <c r="AB656"/>
      <c r="AC656"/>
      <c r="AD656"/>
      <c r="AG656">
        <v>608</v>
      </c>
      <c r="AH656">
        <v>-1.6328029220786969E-3</v>
      </c>
      <c r="AI656">
        <v>6.2753964199650705E-4</v>
      </c>
      <c r="AJ656"/>
      <c r="AK656"/>
      <c r="AL656"/>
      <c r="AM656"/>
      <c r="AN656"/>
      <c r="AO656"/>
    </row>
    <row r="657" spans="1:41">
      <c r="A657" s="34">
        <v>42587</v>
      </c>
      <c r="B657" s="33">
        <v>101.588112</v>
      </c>
      <c r="C657" s="130">
        <f t="shared" si="22"/>
        <v>3.067652942371274E-3</v>
      </c>
      <c r="E657" s="128">
        <v>42587</v>
      </c>
      <c r="F657" s="76">
        <v>2182.8701169999999</v>
      </c>
      <c r="G657" s="130">
        <f t="shared" si="23"/>
        <v>8.603496361326065E-3</v>
      </c>
      <c r="J657"/>
      <c r="K657"/>
      <c r="L657"/>
      <c r="M657"/>
      <c r="N657"/>
      <c r="O657"/>
      <c r="P657"/>
      <c r="Q657"/>
      <c r="R657"/>
      <c r="V657">
        <v>570</v>
      </c>
      <c r="W657">
        <v>2.674452287528749E-3</v>
      </c>
      <c r="X657">
        <v>7.8331669019102088E-3</v>
      </c>
      <c r="Y657"/>
      <c r="Z657"/>
      <c r="AA657"/>
      <c r="AB657"/>
      <c r="AC657"/>
      <c r="AD657"/>
      <c r="AG657">
        <v>609</v>
      </c>
      <c r="AH657">
        <v>6.7854019629993317E-4</v>
      </c>
      <c r="AI657">
        <v>4.5650215359728779E-4</v>
      </c>
      <c r="AJ657"/>
      <c r="AK657"/>
      <c r="AL657"/>
      <c r="AM657"/>
      <c r="AN657"/>
      <c r="AO657"/>
    </row>
    <row r="658" spans="1:41">
      <c r="A658" s="34">
        <v>42590</v>
      </c>
      <c r="B658" s="33">
        <v>101.10571299999999</v>
      </c>
      <c r="C658" s="130">
        <f t="shared" si="22"/>
        <v>-4.7485772744748017E-3</v>
      </c>
      <c r="E658" s="128">
        <v>42590</v>
      </c>
      <c r="F658" s="76">
        <v>2180.889893</v>
      </c>
      <c r="G658" s="130">
        <f t="shared" si="23"/>
        <v>-9.0716528875359897E-4</v>
      </c>
      <c r="J658"/>
      <c r="K658"/>
      <c r="L658"/>
      <c r="M658"/>
      <c r="N658"/>
      <c r="O658"/>
      <c r="P658"/>
      <c r="Q658"/>
      <c r="R658"/>
      <c r="V658">
        <v>571</v>
      </c>
      <c r="W658">
        <v>-5.5298975000268055E-4</v>
      </c>
      <c r="X658">
        <v>-1.1422796810858466E-2</v>
      </c>
      <c r="Y658"/>
      <c r="Z658"/>
      <c r="AA658"/>
      <c r="AB658"/>
      <c r="AC658"/>
      <c r="AD658"/>
      <c r="AG658">
        <v>610</v>
      </c>
      <c r="AH658">
        <v>8.8337073682070964E-3</v>
      </c>
      <c r="AI658">
        <v>-6.0090291233979888E-3</v>
      </c>
      <c r="AJ658"/>
      <c r="AK658"/>
      <c r="AL658"/>
      <c r="AM658"/>
      <c r="AN658"/>
      <c r="AO658"/>
    </row>
    <row r="659" spans="1:41">
      <c r="A659" s="34">
        <v>42591</v>
      </c>
      <c r="B659" s="33">
        <v>100.92583500000001</v>
      </c>
      <c r="C659" s="130">
        <f t="shared" si="22"/>
        <v>-1.779108169683626E-3</v>
      </c>
      <c r="E659" s="128">
        <v>42591</v>
      </c>
      <c r="F659" s="76">
        <v>2181.73999</v>
      </c>
      <c r="G659" s="130">
        <f t="shared" si="23"/>
        <v>3.8979363549189743E-4</v>
      </c>
      <c r="J659"/>
      <c r="K659"/>
      <c r="L659"/>
      <c r="M659"/>
      <c r="N659"/>
      <c r="O659"/>
      <c r="P659"/>
      <c r="Q659"/>
      <c r="R659"/>
      <c r="V659">
        <v>572</v>
      </c>
      <c r="W659">
        <v>-6.5820982707324104E-4</v>
      </c>
      <c r="X659">
        <v>3.4447880333880708E-3</v>
      </c>
      <c r="Y659"/>
      <c r="Z659"/>
      <c r="AA659"/>
      <c r="AB659"/>
      <c r="AC659"/>
      <c r="AD659"/>
      <c r="AG659">
        <v>611</v>
      </c>
      <c r="AH659">
        <v>1.5642558587343636E-3</v>
      </c>
      <c r="AI659">
        <v>-4.4760705376252156E-3</v>
      </c>
      <c r="AJ659"/>
      <c r="AK659"/>
      <c r="AL659"/>
      <c r="AM659"/>
      <c r="AN659"/>
      <c r="AO659"/>
    </row>
    <row r="660" spans="1:41">
      <c r="A660" s="34">
        <v>42592</v>
      </c>
      <c r="B660" s="33">
        <v>100.868576</v>
      </c>
      <c r="C660" s="130">
        <f t="shared" si="22"/>
        <v>-5.6733739185810988E-4</v>
      </c>
      <c r="E660" s="128">
        <v>42592</v>
      </c>
      <c r="F660" s="76">
        <v>2175.48999</v>
      </c>
      <c r="G660" s="130">
        <f t="shared" si="23"/>
        <v>-2.8646859977113953E-3</v>
      </c>
      <c r="J660"/>
      <c r="K660"/>
      <c r="L660"/>
      <c r="M660"/>
      <c r="N660"/>
      <c r="O660"/>
      <c r="P660"/>
      <c r="Q660"/>
      <c r="R660"/>
      <c r="V660">
        <v>573</v>
      </c>
      <c r="W660">
        <v>-4.5120808442035952E-4</v>
      </c>
      <c r="X660">
        <v>-2.2885780387261545E-3</v>
      </c>
      <c r="Y660"/>
      <c r="Z660"/>
      <c r="AA660"/>
      <c r="AB660"/>
      <c r="AC660"/>
      <c r="AD660"/>
      <c r="AG660">
        <v>612</v>
      </c>
      <c r="AH660">
        <v>5.2221210626880255E-3</v>
      </c>
      <c r="AI660">
        <v>-3.2484001149924932E-4</v>
      </c>
      <c r="AJ660"/>
      <c r="AK660"/>
      <c r="AL660"/>
      <c r="AM660"/>
      <c r="AN660"/>
      <c r="AO660"/>
    </row>
    <row r="661" spans="1:41">
      <c r="A661" s="34">
        <v>42593</v>
      </c>
      <c r="B661" s="33">
        <v>101.203812</v>
      </c>
      <c r="C661" s="130">
        <f t="shared" si="22"/>
        <v>3.3234929379789674E-3</v>
      </c>
      <c r="E661" s="128">
        <v>42593</v>
      </c>
      <c r="F661" s="76">
        <v>2185.790039</v>
      </c>
      <c r="G661" s="130">
        <f t="shared" si="23"/>
        <v>4.7345880915774493E-3</v>
      </c>
      <c r="J661"/>
      <c r="K661"/>
      <c r="L661"/>
      <c r="M661"/>
      <c r="N661"/>
      <c r="O661"/>
      <c r="P661"/>
      <c r="Q661"/>
      <c r="R661"/>
      <c r="V661">
        <v>574</v>
      </c>
      <c r="W661">
        <v>3.5077728714895898E-3</v>
      </c>
      <c r="X661">
        <v>6.1543611725661078E-3</v>
      </c>
      <c r="Y661"/>
      <c r="Z661"/>
      <c r="AA661"/>
      <c r="AB661"/>
      <c r="AC661"/>
      <c r="AD661"/>
      <c r="AG661">
        <v>613</v>
      </c>
      <c r="AH661">
        <v>2.9099241611621512E-5</v>
      </c>
      <c r="AI661">
        <v>1.2603471502568486E-3</v>
      </c>
      <c r="AJ661"/>
      <c r="AK661"/>
      <c r="AL661"/>
      <c r="AM661"/>
      <c r="AN661"/>
      <c r="AO661"/>
    </row>
    <row r="662" spans="1:41">
      <c r="A662" s="34">
        <v>42594</v>
      </c>
      <c r="B662" s="33">
        <v>100.75412</v>
      </c>
      <c r="C662" s="130">
        <f t="shared" si="22"/>
        <v>-4.4434294629138961E-3</v>
      </c>
      <c r="E662" s="128">
        <v>42594</v>
      </c>
      <c r="F662" s="76">
        <v>2184.0500489999999</v>
      </c>
      <c r="G662" s="130">
        <f t="shared" si="23"/>
        <v>-7.9604626654629677E-4</v>
      </c>
      <c r="J662"/>
      <c r="K662"/>
      <c r="L662"/>
      <c r="M662"/>
      <c r="N662"/>
      <c r="O662"/>
      <c r="P662"/>
      <c r="Q662"/>
      <c r="R662"/>
      <c r="V662">
        <v>575</v>
      </c>
      <c r="W662">
        <v>1.6237634250908409E-3</v>
      </c>
      <c r="X662">
        <v>8.4163735921394464E-3</v>
      </c>
      <c r="Y662"/>
      <c r="Z662"/>
      <c r="AA662"/>
      <c r="AB662"/>
      <c r="AC662"/>
      <c r="AD662"/>
      <c r="AG662">
        <v>614</v>
      </c>
      <c r="AH662">
        <v>5.6867344075488572E-4</v>
      </c>
      <c r="AI662">
        <v>2.740892915112952E-3</v>
      </c>
      <c r="AJ662"/>
      <c r="AK662"/>
      <c r="AL662"/>
      <c r="AM662"/>
      <c r="AN662"/>
      <c r="AO662"/>
    </row>
    <row r="663" spans="1:41">
      <c r="A663" s="34">
        <v>42597</v>
      </c>
      <c r="B663" s="33">
        <v>100.010025</v>
      </c>
      <c r="C663" s="130">
        <f t="shared" si="22"/>
        <v>-7.385256305151606E-3</v>
      </c>
      <c r="E663" s="128">
        <v>42597</v>
      </c>
      <c r="F663" s="76">
        <v>2190.1499020000001</v>
      </c>
      <c r="G663" s="130">
        <f t="shared" si="23"/>
        <v>2.7929089824626848E-3</v>
      </c>
      <c r="J663"/>
      <c r="K663"/>
      <c r="L663"/>
      <c r="M663"/>
      <c r="N663"/>
      <c r="O663"/>
      <c r="P663"/>
      <c r="Q663"/>
      <c r="R663"/>
      <c r="V663">
        <v>576</v>
      </c>
      <c r="W663">
        <v>7.0169123911992427E-5</v>
      </c>
      <c r="X663">
        <v>1.0275805383711233E-4</v>
      </c>
      <c r="Y663"/>
      <c r="Z663"/>
      <c r="AA663"/>
      <c r="AB663"/>
      <c r="AC663"/>
      <c r="AD663"/>
      <c r="AG663">
        <v>615</v>
      </c>
      <c r="AH663">
        <v>6.1087937250611409E-3</v>
      </c>
      <c r="AI663">
        <v>-7.826552416887041E-3</v>
      </c>
      <c r="AJ663"/>
      <c r="AK663"/>
      <c r="AL663"/>
      <c r="AM663"/>
      <c r="AN663"/>
      <c r="AO663"/>
    </row>
    <row r="664" spans="1:41">
      <c r="A664" s="34">
        <v>42598</v>
      </c>
      <c r="B664" s="33">
        <v>98.391036999999997</v>
      </c>
      <c r="C664" s="130">
        <f t="shared" si="22"/>
        <v>-1.6188257127223011E-2</v>
      </c>
      <c r="E664" s="128">
        <v>42598</v>
      </c>
      <c r="F664" s="76">
        <v>2178.1499020000001</v>
      </c>
      <c r="G664" s="130">
        <f t="shared" si="23"/>
        <v>-5.4790770207289669E-3</v>
      </c>
      <c r="J664"/>
      <c r="K664"/>
      <c r="L664"/>
      <c r="M664"/>
      <c r="N664"/>
      <c r="O664"/>
      <c r="P664"/>
      <c r="Q664"/>
      <c r="R664"/>
      <c r="V664">
        <v>577</v>
      </c>
      <c r="W664">
        <v>1.9826351385517373E-3</v>
      </c>
      <c r="X664">
        <v>-2.9669200709285036E-3</v>
      </c>
      <c r="Y664"/>
      <c r="Z664"/>
      <c r="AA664"/>
      <c r="AB664"/>
      <c r="AC664"/>
      <c r="AD664"/>
      <c r="AG664">
        <v>616</v>
      </c>
      <c r="AH664">
        <v>2.7367055569095159E-4</v>
      </c>
      <c r="AI664">
        <v>-9.4488516888161529E-3</v>
      </c>
      <c r="AJ664"/>
      <c r="AK664"/>
      <c r="AL664"/>
      <c r="AM664"/>
      <c r="AN664"/>
      <c r="AO664"/>
    </row>
    <row r="665" spans="1:41">
      <c r="A665" s="34">
        <v>42599</v>
      </c>
      <c r="B665" s="33">
        <v>99.192352</v>
      </c>
      <c r="C665" s="130">
        <f t="shared" si="22"/>
        <v>8.1441869547528249E-3</v>
      </c>
      <c r="E665" s="128">
        <v>42599</v>
      </c>
      <c r="F665" s="76">
        <v>2182.219971</v>
      </c>
      <c r="G665" s="130">
        <f t="shared" si="23"/>
        <v>1.8685899424381654E-3</v>
      </c>
      <c r="J665"/>
      <c r="K665"/>
      <c r="L665"/>
      <c r="M665"/>
      <c r="N665"/>
      <c r="O665"/>
      <c r="P665"/>
      <c r="Q665"/>
      <c r="R665"/>
      <c r="V665">
        <v>578</v>
      </c>
      <c r="W665">
        <v>4.0900977979496361E-3</v>
      </c>
      <c r="X665">
        <v>2.4509277703943424E-3</v>
      </c>
      <c r="Y665"/>
      <c r="Z665"/>
      <c r="AA665"/>
      <c r="AB665"/>
      <c r="AC665"/>
      <c r="AD665"/>
      <c r="AG665">
        <v>617</v>
      </c>
      <c r="AH665">
        <v>-8.4229333448975245E-4</v>
      </c>
      <c r="AI665">
        <v>-7.272897688790525E-3</v>
      </c>
      <c r="AJ665"/>
      <c r="AK665"/>
      <c r="AL665"/>
      <c r="AM665"/>
      <c r="AN665"/>
      <c r="AO665"/>
    </row>
    <row r="666" spans="1:41">
      <c r="A666" s="34">
        <v>42600</v>
      </c>
      <c r="B666" s="33">
        <v>98.709923000000003</v>
      </c>
      <c r="C666" s="130">
        <f t="shared" si="22"/>
        <v>-4.8635705301150259E-3</v>
      </c>
      <c r="E666" s="128">
        <v>42600</v>
      </c>
      <c r="F666" s="76">
        <v>2187.0200199999999</v>
      </c>
      <c r="G666" s="130">
        <f t="shared" si="23"/>
        <v>2.1996173913669788E-3</v>
      </c>
      <c r="J666"/>
      <c r="K666"/>
      <c r="L666"/>
      <c r="M666"/>
      <c r="N666"/>
      <c r="O666"/>
      <c r="P666"/>
      <c r="Q666"/>
      <c r="R666"/>
      <c r="V666">
        <v>579</v>
      </c>
      <c r="W666">
        <v>9.1820737139322196E-3</v>
      </c>
      <c r="X666">
        <v>-6.0975885164163794E-3</v>
      </c>
      <c r="Y666"/>
      <c r="Z666"/>
      <c r="AA666"/>
      <c r="AB666"/>
      <c r="AC666"/>
      <c r="AD666"/>
      <c r="AG666">
        <v>618</v>
      </c>
      <c r="AH666">
        <v>1.8294521684473325E-3</v>
      </c>
      <c r="AI666">
        <v>-3.6283376714466081E-3</v>
      </c>
      <c r="AJ666"/>
      <c r="AK666"/>
      <c r="AL666"/>
      <c r="AM666"/>
      <c r="AN666"/>
      <c r="AO666"/>
    </row>
    <row r="667" spans="1:41">
      <c r="A667" s="34">
        <v>42601</v>
      </c>
      <c r="B667" s="33">
        <v>98.709914999999995</v>
      </c>
      <c r="C667" s="130">
        <f t="shared" si="22"/>
        <v>-8.1045550083385754E-8</v>
      </c>
      <c r="E667" s="128">
        <v>42601</v>
      </c>
      <c r="F667" s="76">
        <v>2183.8701169999999</v>
      </c>
      <c r="G667" s="130">
        <f t="shared" si="23"/>
        <v>-1.4402716807320286E-3</v>
      </c>
      <c r="J667"/>
      <c r="K667"/>
      <c r="L667"/>
      <c r="M667"/>
      <c r="N667"/>
      <c r="O667"/>
      <c r="P667"/>
      <c r="Q667"/>
      <c r="R667"/>
      <c r="V667">
        <v>580</v>
      </c>
      <c r="W667">
        <v>4.7600052356093405E-3</v>
      </c>
      <c r="X667">
        <v>-3.9984606037145962E-3</v>
      </c>
      <c r="Y667"/>
      <c r="Z667"/>
      <c r="AA667"/>
      <c r="AB667"/>
      <c r="AC667"/>
      <c r="AD667"/>
      <c r="AG667">
        <v>619</v>
      </c>
      <c r="AH667">
        <v>-3.2165906862088051E-3</v>
      </c>
      <c r="AI667">
        <v>1.3758779889710159E-3</v>
      </c>
      <c r="AJ667"/>
      <c r="AK667"/>
      <c r="AL667"/>
      <c r="AM667"/>
      <c r="AN667"/>
      <c r="AO667"/>
    </row>
    <row r="668" spans="1:41">
      <c r="A668" s="34">
        <v>42604</v>
      </c>
      <c r="B668" s="33">
        <v>98.059639000000004</v>
      </c>
      <c r="C668" s="130">
        <f t="shared" si="22"/>
        <v>-6.5877475428885845E-3</v>
      </c>
      <c r="E668" s="128">
        <v>42604</v>
      </c>
      <c r="F668" s="76">
        <v>2182.639893</v>
      </c>
      <c r="G668" s="130">
        <f t="shared" si="23"/>
        <v>-5.6332287823502799E-4</v>
      </c>
      <c r="J668"/>
      <c r="K668"/>
      <c r="L668"/>
      <c r="M668"/>
      <c r="N668"/>
      <c r="O668"/>
      <c r="P668"/>
      <c r="Q668"/>
      <c r="R668"/>
      <c r="V668">
        <v>581</v>
      </c>
      <c r="W668">
        <v>1.7515040959594153E-4</v>
      </c>
      <c r="X668">
        <v>-5.3691774781912107E-3</v>
      </c>
      <c r="Y668"/>
      <c r="Z668"/>
      <c r="AA668"/>
      <c r="AB668"/>
      <c r="AC668"/>
      <c r="AD668"/>
      <c r="AG668">
        <v>620</v>
      </c>
      <c r="AH668">
        <v>1.3471222062689161E-3</v>
      </c>
      <c r="AI668">
        <v>1.7858683802625995E-3</v>
      </c>
      <c r="AJ668"/>
      <c r="AK668"/>
      <c r="AL668"/>
      <c r="AM668"/>
      <c r="AN668"/>
      <c r="AO668"/>
    </row>
    <row r="669" spans="1:41">
      <c r="A669" s="34">
        <v>42605</v>
      </c>
      <c r="B669" s="33">
        <v>98.314803999999995</v>
      </c>
      <c r="C669" s="130">
        <f t="shared" si="22"/>
        <v>2.6021409277265537E-3</v>
      </c>
      <c r="E669" s="128">
        <v>42605</v>
      </c>
      <c r="F669" s="76">
        <v>2186.8999020000001</v>
      </c>
      <c r="G669" s="130">
        <f t="shared" si="23"/>
        <v>1.9517690543742305E-3</v>
      </c>
      <c r="J669"/>
      <c r="K669"/>
      <c r="L669"/>
      <c r="M669"/>
      <c r="N669"/>
      <c r="O669"/>
      <c r="P669"/>
      <c r="Q669"/>
      <c r="R669"/>
      <c r="V669">
        <v>582</v>
      </c>
      <c r="W669">
        <v>-1.0244564841936964E-3</v>
      </c>
      <c r="X669">
        <v>1.0723163733425702E-3</v>
      </c>
      <c r="Y669"/>
      <c r="Z669"/>
      <c r="AA669"/>
      <c r="AB669"/>
      <c r="AC669"/>
      <c r="AD669"/>
      <c r="AG669">
        <v>621</v>
      </c>
      <c r="AH669">
        <v>-5.4213009895508679E-3</v>
      </c>
      <c r="AI669">
        <v>2.1633358248582088E-3</v>
      </c>
      <c r="AJ669"/>
      <c r="AK669"/>
      <c r="AL669"/>
      <c r="AM669"/>
      <c r="AN669"/>
      <c r="AO669"/>
    </row>
    <row r="670" spans="1:41">
      <c r="A670" s="34">
        <v>42606</v>
      </c>
      <c r="B670" s="33">
        <v>97.713920999999999</v>
      </c>
      <c r="C670" s="130">
        <f t="shared" si="22"/>
        <v>-6.1118262515174838E-3</v>
      </c>
      <c r="E670" s="128">
        <v>42606</v>
      </c>
      <c r="F670" s="76">
        <v>2175.4399410000001</v>
      </c>
      <c r="G670" s="130">
        <f t="shared" si="23"/>
        <v>-5.2402768821377997E-3</v>
      </c>
      <c r="J670"/>
      <c r="K670"/>
      <c r="L670"/>
      <c r="M670"/>
      <c r="N670"/>
      <c r="O670"/>
      <c r="P670"/>
      <c r="Q670"/>
      <c r="R670"/>
      <c r="V670">
        <v>583</v>
      </c>
      <c r="W670">
        <v>1.1771840622621728E-3</v>
      </c>
      <c r="X670">
        <v>-2.9892299121270609E-3</v>
      </c>
      <c r="Y670"/>
      <c r="Z670"/>
      <c r="AA670"/>
      <c r="AB670"/>
      <c r="AC670"/>
      <c r="AD670"/>
      <c r="AG670">
        <v>622</v>
      </c>
      <c r="AH670">
        <v>5.4366606513339272E-3</v>
      </c>
      <c r="AI670">
        <v>3.7152446103336408E-4</v>
      </c>
      <c r="AJ670"/>
      <c r="AK670"/>
      <c r="AL670"/>
      <c r="AM670"/>
      <c r="AN670"/>
      <c r="AO670"/>
    </row>
    <row r="671" spans="1:41">
      <c r="A671" s="34">
        <v>42607</v>
      </c>
      <c r="B671" s="33">
        <v>97.598693999999995</v>
      </c>
      <c r="C671" s="130">
        <f t="shared" si="22"/>
        <v>-1.1792280856276806E-3</v>
      </c>
      <c r="E671" s="128">
        <v>42607</v>
      </c>
      <c r="F671" s="76">
        <v>2172.469971</v>
      </c>
      <c r="G671" s="130">
        <f t="shared" si="23"/>
        <v>-1.365227301395816E-3</v>
      </c>
      <c r="J671"/>
      <c r="K671"/>
      <c r="L671"/>
      <c r="M671"/>
      <c r="N671"/>
      <c r="O671"/>
      <c r="P671"/>
      <c r="Q671"/>
      <c r="R671"/>
      <c r="V671">
        <v>584</v>
      </c>
      <c r="W671">
        <v>-2.7758548660147195E-3</v>
      </c>
      <c r="X671">
        <v>4.6486064008734781E-3</v>
      </c>
      <c r="Y671"/>
      <c r="Z671"/>
      <c r="AA671"/>
      <c r="AB671"/>
      <c r="AC671"/>
      <c r="AD671"/>
      <c r="AG671">
        <v>623</v>
      </c>
      <c r="AH671">
        <v>-1.5286367193418126E-3</v>
      </c>
      <c r="AI671">
        <v>4.2406981617995644E-3</v>
      </c>
      <c r="AJ671"/>
      <c r="AK671"/>
      <c r="AL671"/>
      <c r="AM671"/>
      <c r="AN671"/>
      <c r="AO671"/>
    </row>
    <row r="672" spans="1:41">
      <c r="A672" s="34">
        <v>42608</v>
      </c>
      <c r="B672" s="33">
        <v>97.985564999999994</v>
      </c>
      <c r="C672" s="130">
        <f t="shared" si="22"/>
        <v>3.963895254581986E-3</v>
      </c>
      <c r="E672" s="128">
        <v>42608</v>
      </c>
      <c r="F672" s="76">
        <v>2169.040039</v>
      </c>
      <c r="G672" s="130">
        <f t="shared" si="23"/>
        <v>-1.5788167596264592E-3</v>
      </c>
      <c r="J672"/>
      <c r="K672"/>
      <c r="L672"/>
      <c r="M672"/>
      <c r="N672"/>
      <c r="O672"/>
      <c r="P672"/>
      <c r="Q672"/>
      <c r="R672"/>
      <c r="V672">
        <v>585</v>
      </c>
      <c r="W672">
        <v>-4.788478832270255E-4</v>
      </c>
      <c r="X672">
        <v>2.1282006015032307E-3</v>
      </c>
      <c r="Y672"/>
      <c r="Z672"/>
      <c r="AA672"/>
      <c r="AB672"/>
      <c r="AC672"/>
      <c r="AD672"/>
      <c r="AG672">
        <v>624</v>
      </c>
      <c r="AH672">
        <v>1.5936122261546214E-3</v>
      </c>
      <c r="AI672">
        <v>-3.2451758059589613E-3</v>
      </c>
      <c r="AJ672"/>
      <c r="AK672"/>
      <c r="AL672"/>
      <c r="AM672"/>
      <c r="AN672"/>
      <c r="AO672"/>
    </row>
    <row r="673" spans="1:41">
      <c r="A673" s="34">
        <v>42611</v>
      </c>
      <c r="B673" s="33">
        <v>98.709914999999995</v>
      </c>
      <c r="C673" s="130">
        <f t="shared" si="22"/>
        <v>7.3924154032280285E-3</v>
      </c>
      <c r="E673" s="128">
        <v>42611</v>
      </c>
      <c r="F673" s="76">
        <v>2180.3798830000001</v>
      </c>
      <c r="G673" s="130">
        <f t="shared" si="23"/>
        <v>5.228047337119757E-3</v>
      </c>
      <c r="J673"/>
      <c r="K673"/>
      <c r="L673"/>
      <c r="M673"/>
      <c r="N673"/>
      <c r="O673"/>
      <c r="P673"/>
      <c r="Q673"/>
      <c r="R673"/>
      <c r="V673">
        <v>586</v>
      </c>
      <c r="W673">
        <v>-1.2346768244288942E-3</v>
      </c>
      <c r="X673">
        <v>-7.996091332798742E-3</v>
      </c>
      <c r="Y673"/>
      <c r="Z673"/>
      <c r="AA673"/>
      <c r="AB673"/>
      <c r="AC673"/>
      <c r="AD673"/>
      <c r="AG673">
        <v>625</v>
      </c>
      <c r="AH673">
        <v>4.7103067993453261E-3</v>
      </c>
      <c r="AI673">
        <v>8.6537717711501483E-3</v>
      </c>
      <c r="AJ673"/>
      <c r="AK673"/>
      <c r="AL673"/>
      <c r="AM673"/>
      <c r="AN673"/>
      <c r="AO673"/>
    </row>
    <row r="674" spans="1:41">
      <c r="A674" s="34">
        <v>42612</v>
      </c>
      <c r="B674" s="33">
        <v>98.339523</v>
      </c>
      <c r="C674" s="130">
        <f t="shared" si="22"/>
        <v>-3.7523282235629057E-3</v>
      </c>
      <c r="E674" s="128">
        <v>42612</v>
      </c>
      <c r="F674" s="76">
        <v>2176.1201169999999</v>
      </c>
      <c r="G674" s="130">
        <f t="shared" si="23"/>
        <v>-1.9536806559318849E-3</v>
      </c>
      <c r="J674"/>
      <c r="K674"/>
      <c r="L674"/>
      <c r="M674"/>
      <c r="N674"/>
      <c r="O674"/>
      <c r="P674"/>
      <c r="Q674"/>
      <c r="R674"/>
      <c r="V674">
        <v>587</v>
      </c>
      <c r="W674">
        <v>-1.7939893799957828E-3</v>
      </c>
      <c r="X674">
        <v>-3.2690991017427892E-3</v>
      </c>
      <c r="Y674"/>
      <c r="Z674"/>
      <c r="AA674"/>
      <c r="AB674"/>
      <c r="AC674"/>
      <c r="AD674"/>
      <c r="AG674">
        <v>626</v>
      </c>
      <c r="AH674">
        <v>-8.2395180664632771E-3</v>
      </c>
      <c r="AI674">
        <v>-2.7680281849050515E-2</v>
      </c>
      <c r="AJ674"/>
      <c r="AK674"/>
      <c r="AL674"/>
      <c r="AM674"/>
      <c r="AN674"/>
      <c r="AO674"/>
    </row>
    <row r="675" spans="1:41">
      <c r="A675" s="34">
        <v>42613</v>
      </c>
      <c r="B675" s="33">
        <v>98.232512999999997</v>
      </c>
      <c r="C675" s="130">
        <f t="shared" si="22"/>
        <v>-1.0881687925210141E-3</v>
      </c>
      <c r="E675" s="128">
        <v>42613</v>
      </c>
      <c r="F675" s="76">
        <v>2170.9499510000001</v>
      </c>
      <c r="G675" s="130">
        <f t="shared" si="23"/>
        <v>-2.3758642547395195E-3</v>
      </c>
      <c r="J675"/>
      <c r="K675"/>
      <c r="L675"/>
      <c r="M675"/>
      <c r="N675"/>
      <c r="O675"/>
      <c r="P675"/>
      <c r="Q675"/>
      <c r="R675"/>
      <c r="V675">
        <v>588</v>
      </c>
      <c r="W675">
        <v>3.6192838916751782E-3</v>
      </c>
      <c r="X675">
        <v>4.1906626620035531E-3</v>
      </c>
      <c r="Y675"/>
      <c r="Z675"/>
      <c r="AA675"/>
      <c r="AB675"/>
      <c r="AC675"/>
      <c r="AD675"/>
      <c r="AG675">
        <v>627</v>
      </c>
      <c r="AH675">
        <v>4.7427303743507072E-3</v>
      </c>
      <c r="AI675">
        <v>-2.2839232494551817E-2</v>
      </c>
      <c r="AJ675"/>
      <c r="AK675"/>
      <c r="AL675"/>
      <c r="AM675"/>
      <c r="AN675"/>
      <c r="AO675"/>
    </row>
    <row r="676" spans="1:41">
      <c r="A676" s="34">
        <v>42614</v>
      </c>
      <c r="B676" s="33">
        <v>98.018471000000005</v>
      </c>
      <c r="C676" s="130">
        <f t="shared" si="22"/>
        <v>-2.1789323459534427E-3</v>
      </c>
      <c r="E676" s="128">
        <v>42614</v>
      </c>
      <c r="F676" s="76">
        <v>2170.860107</v>
      </c>
      <c r="G676" s="130">
        <f t="shared" si="23"/>
        <v>-4.1384648208356893E-5</v>
      </c>
      <c r="J676"/>
      <c r="K676"/>
      <c r="L676"/>
      <c r="M676"/>
      <c r="N676"/>
      <c r="O676"/>
      <c r="P676"/>
      <c r="Q676"/>
      <c r="R676"/>
      <c r="V676">
        <v>589</v>
      </c>
      <c r="W676">
        <v>-7.6866853128760106E-5</v>
      </c>
      <c r="X676">
        <v>-8.5997716069739025E-3</v>
      </c>
      <c r="Y676"/>
      <c r="Z676"/>
      <c r="AA676"/>
      <c r="AB676"/>
      <c r="AC676"/>
      <c r="AD676"/>
      <c r="AG676">
        <v>628</v>
      </c>
      <c r="AH676">
        <v>8.4092592935933741E-3</v>
      </c>
      <c r="AI676">
        <v>9.3609059152820195E-3</v>
      </c>
      <c r="AJ676"/>
      <c r="AK676"/>
      <c r="AL676"/>
      <c r="AM676"/>
      <c r="AN676"/>
      <c r="AO676"/>
    </row>
    <row r="677" spans="1:41">
      <c r="A677" s="34">
        <v>42615</v>
      </c>
      <c r="B677" s="33">
        <v>98.216042000000002</v>
      </c>
      <c r="C677" s="130">
        <f t="shared" si="22"/>
        <v>2.0156507032230322E-3</v>
      </c>
      <c r="E677" s="128">
        <v>42615</v>
      </c>
      <c r="F677" s="76">
        <v>2179.9799800000001</v>
      </c>
      <c r="G677" s="130">
        <f t="shared" si="23"/>
        <v>4.2010413156484882E-3</v>
      </c>
      <c r="J677"/>
      <c r="K677"/>
      <c r="L677"/>
      <c r="M677"/>
      <c r="N677"/>
      <c r="O677"/>
      <c r="P677"/>
      <c r="Q677"/>
      <c r="R677"/>
      <c r="V677">
        <v>590</v>
      </c>
      <c r="W677">
        <v>-2.1427583754327316E-3</v>
      </c>
      <c r="X677">
        <v>-3.7941309393212637E-3</v>
      </c>
      <c r="Y677"/>
      <c r="Z677"/>
      <c r="AA677"/>
      <c r="AB677"/>
      <c r="AC677"/>
      <c r="AD677"/>
      <c r="AG677">
        <v>629</v>
      </c>
      <c r="AH677">
        <v>5.5075302427317419E-3</v>
      </c>
      <c r="AI677">
        <v>1.1525142467762785E-2</v>
      </c>
      <c r="AJ677"/>
      <c r="AK677"/>
      <c r="AL677"/>
      <c r="AM677"/>
      <c r="AN677"/>
      <c r="AO677"/>
    </row>
    <row r="678" spans="1:41">
      <c r="A678" s="34">
        <v>42619</v>
      </c>
      <c r="B678" s="33">
        <v>98.569984000000005</v>
      </c>
      <c r="C678" s="130">
        <f t="shared" si="22"/>
        <v>3.6037086487358504E-3</v>
      </c>
      <c r="E678" s="128">
        <v>42619</v>
      </c>
      <c r="F678" s="76">
        <v>2186.4799800000001</v>
      </c>
      <c r="G678" s="130">
        <f t="shared" si="23"/>
        <v>2.9816787583526339E-3</v>
      </c>
      <c r="J678"/>
      <c r="K678"/>
      <c r="L678"/>
      <c r="M678"/>
      <c r="N678"/>
      <c r="O678"/>
      <c r="P678"/>
      <c r="Q678"/>
      <c r="R678"/>
      <c r="V678">
        <v>591</v>
      </c>
      <c r="W678">
        <v>3.5642735223568758E-3</v>
      </c>
      <c r="X678">
        <v>-3.803281465351895E-3</v>
      </c>
      <c r="Y678"/>
      <c r="Z678"/>
      <c r="AA678"/>
      <c r="AB678"/>
      <c r="AC678"/>
      <c r="AD678"/>
      <c r="AG678">
        <v>630</v>
      </c>
      <c r="AH678">
        <v>9.5982278565045868E-3</v>
      </c>
      <c r="AI678">
        <v>3.9668164162534481E-3</v>
      </c>
      <c r="AJ678"/>
      <c r="AK678"/>
      <c r="AL678"/>
      <c r="AM678"/>
      <c r="AN678"/>
      <c r="AO678"/>
    </row>
    <row r="679" spans="1:41">
      <c r="A679" s="34">
        <v>42620</v>
      </c>
      <c r="B679" s="33">
        <v>98.454727000000005</v>
      </c>
      <c r="C679" s="130">
        <f t="shared" si="22"/>
        <v>-1.169291049088531E-3</v>
      </c>
      <c r="E679" s="128">
        <v>42620</v>
      </c>
      <c r="F679" s="76">
        <v>2186.1599120000001</v>
      </c>
      <c r="G679" s="130">
        <f t="shared" si="23"/>
        <v>-1.4638505859998407E-4</v>
      </c>
      <c r="J679"/>
      <c r="K679"/>
      <c r="L679"/>
      <c r="M679"/>
      <c r="N679"/>
      <c r="O679"/>
      <c r="P679"/>
      <c r="Q679"/>
      <c r="R679"/>
      <c r="V679">
        <v>592</v>
      </c>
      <c r="W679">
        <v>-4.789360311134868E-4</v>
      </c>
      <c r="X679">
        <v>3.653575225620907E-3</v>
      </c>
      <c r="Y679"/>
      <c r="Z679"/>
      <c r="AA679"/>
      <c r="AB679"/>
      <c r="AC679"/>
      <c r="AD679"/>
      <c r="AG679">
        <v>631</v>
      </c>
      <c r="AH679">
        <v>1.7849805293860128E-4</v>
      </c>
      <c r="AI679">
        <v>1.7701044224526206E-3</v>
      </c>
      <c r="AJ679"/>
      <c r="AK679"/>
      <c r="AL679"/>
      <c r="AM679"/>
      <c r="AN679"/>
      <c r="AO679"/>
    </row>
    <row r="680" spans="1:41">
      <c r="A680" s="34">
        <v>42621</v>
      </c>
      <c r="B680" s="33">
        <v>98.339523</v>
      </c>
      <c r="C680" s="130">
        <f t="shared" si="22"/>
        <v>-1.1701215727306382E-3</v>
      </c>
      <c r="E680" s="128">
        <v>42621</v>
      </c>
      <c r="F680" s="76">
        <v>2181.3000489999999</v>
      </c>
      <c r="G680" s="130">
        <f t="shared" si="23"/>
        <v>-2.2230135011276943E-3</v>
      </c>
      <c r="J680"/>
      <c r="K680"/>
      <c r="L680"/>
      <c r="M680"/>
      <c r="N680"/>
      <c r="O680"/>
      <c r="P680"/>
      <c r="Q680"/>
      <c r="R680"/>
      <c r="V680">
        <v>593</v>
      </c>
      <c r="W680">
        <v>5.1606023167227282E-3</v>
      </c>
      <c r="X680">
        <v>-4.4071056754517394E-3</v>
      </c>
      <c r="Y680"/>
      <c r="Z680"/>
      <c r="AA680"/>
      <c r="AB680"/>
      <c r="AC680"/>
      <c r="AD680"/>
      <c r="AG680">
        <v>632</v>
      </c>
      <c r="AH680">
        <v>4.8125831749069817E-3</v>
      </c>
      <c r="AI680">
        <v>-1.1660060449938009E-2</v>
      </c>
      <c r="AJ680"/>
      <c r="AK680"/>
      <c r="AL680"/>
      <c r="AM680"/>
      <c r="AN680"/>
      <c r="AO680"/>
    </row>
    <row r="681" spans="1:41">
      <c r="A681" s="34">
        <v>42622</v>
      </c>
      <c r="B681" s="33">
        <v>97.318832</v>
      </c>
      <c r="C681" s="130">
        <f t="shared" si="22"/>
        <v>-1.0379255144444816E-2</v>
      </c>
      <c r="E681" s="128">
        <v>42622</v>
      </c>
      <c r="F681" s="76">
        <v>2127.8100589999999</v>
      </c>
      <c r="G681" s="130">
        <f t="shared" si="23"/>
        <v>-2.4522068857295493E-2</v>
      </c>
      <c r="J681"/>
      <c r="K681"/>
      <c r="L681"/>
      <c r="M681"/>
      <c r="N681"/>
      <c r="O681"/>
      <c r="P681"/>
      <c r="Q681"/>
      <c r="R681"/>
      <c r="V681">
        <v>594</v>
      </c>
      <c r="W681">
        <v>4.9681279610618275E-3</v>
      </c>
      <c r="X681">
        <v>7.5155158787270316E-3</v>
      </c>
      <c r="Y681"/>
      <c r="Z681"/>
      <c r="AA681"/>
      <c r="AB681"/>
      <c r="AC681"/>
      <c r="AD681"/>
      <c r="AG681">
        <v>633</v>
      </c>
      <c r="AH681">
        <v>1.9434287974164203E-3</v>
      </c>
      <c r="AI681">
        <v>3.4095341374929381E-3</v>
      </c>
      <c r="AJ681"/>
      <c r="AK681"/>
      <c r="AL681"/>
      <c r="AM681"/>
      <c r="AN681"/>
      <c r="AO681"/>
    </row>
    <row r="682" spans="1:41">
      <c r="A682" s="34">
        <v>42625</v>
      </c>
      <c r="B682" s="33">
        <v>98.084334999999996</v>
      </c>
      <c r="C682" s="130">
        <f t="shared" si="22"/>
        <v>7.8659287649485501E-3</v>
      </c>
      <c r="E682" s="128">
        <v>42625</v>
      </c>
      <c r="F682" s="76">
        <v>2159.040039</v>
      </c>
      <c r="G682" s="130">
        <f t="shared" si="23"/>
        <v>1.4677052525391822E-2</v>
      </c>
      <c r="J682"/>
      <c r="K682"/>
      <c r="L682"/>
      <c r="M682"/>
      <c r="N682"/>
      <c r="O682"/>
      <c r="P682"/>
      <c r="Q682"/>
      <c r="R682"/>
      <c r="V682">
        <v>595</v>
      </c>
      <c r="W682">
        <v>-1.2600927325363133E-3</v>
      </c>
      <c r="X682">
        <v>-8.3014255164873627E-3</v>
      </c>
      <c r="Y682"/>
      <c r="Z682"/>
      <c r="AA682"/>
      <c r="AB682"/>
      <c r="AC682"/>
      <c r="AD682"/>
      <c r="AG682">
        <v>634</v>
      </c>
      <c r="AH682">
        <v>-3.7653544832543743E-4</v>
      </c>
      <c r="AI682">
        <v>-4.9504233426161579E-4</v>
      </c>
      <c r="AJ682"/>
      <c r="AK682"/>
      <c r="AL682"/>
      <c r="AM682"/>
      <c r="AN682"/>
      <c r="AO682"/>
    </row>
    <row r="683" spans="1:41">
      <c r="A683" s="34">
        <v>42626</v>
      </c>
      <c r="B683" s="33">
        <v>96.808479000000005</v>
      </c>
      <c r="C683" s="130">
        <f t="shared" si="22"/>
        <v>-1.3007744814704514E-2</v>
      </c>
      <c r="E683" s="128">
        <v>42626</v>
      </c>
      <c r="F683" s="76">
        <v>2127.0200199999999</v>
      </c>
      <c r="G683" s="130">
        <f t="shared" si="23"/>
        <v>-1.4830674013266897E-2</v>
      </c>
      <c r="J683"/>
      <c r="K683"/>
      <c r="L683"/>
      <c r="M683"/>
      <c r="N683"/>
      <c r="O683"/>
      <c r="P683"/>
      <c r="Q683"/>
      <c r="R683"/>
      <c r="V683">
        <v>596</v>
      </c>
      <c r="W683">
        <v>-4.6976222953351685E-4</v>
      </c>
      <c r="X683">
        <v>3.002970877486478E-4</v>
      </c>
      <c r="Y683"/>
      <c r="Z683"/>
      <c r="AA683"/>
      <c r="AB683"/>
      <c r="AC683"/>
      <c r="AD683"/>
      <c r="AG683">
        <v>635</v>
      </c>
      <c r="AH683">
        <v>1.8008220041838964E-3</v>
      </c>
      <c r="AI683">
        <v>1.3452527295033526E-2</v>
      </c>
      <c r="AJ683"/>
      <c r="AK683"/>
      <c r="AL683"/>
      <c r="AM683"/>
      <c r="AN683"/>
      <c r="AO683"/>
    </row>
    <row r="684" spans="1:41">
      <c r="A684" s="34">
        <v>42627</v>
      </c>
      <c r="B684" s="33">
        <v>97.014281999999994</v>
      </c>
      <c r="C684" s="130">
        <f t="shared" si="22"/>
        <v>2.1258778376219384E-3</v>
      </c>
      <c r="E684" s="128">
        <v>42627</v>
      </c>
      <c r="F684" s="76">
        <v>2125.7700199999999</v>
      </c>
      <c r="G684" s="130">
        <f t="shared" si="23"/>
        <v>-5.8767665007685257E-4</v>
      </c>
      <c r="J684"/>
      <c r="K684"/>
      <c r="L684"/>
      <c r="M684"/>
      <c r="N684"/>
      <c r="O684"/>
      <c r="P684"/>
      <c r="Q684"/>
      <c r="R684"/>
      <c r="V684">
        <v>597</v>
      </c>
      <c r="W684">
        <v>-3.104950634660846E-3</v>
      </c>
      <c r="X684">
        <v>-5.3733383580880862E-3</v>
      </c>
      <c r="Y684"/>
      <c r="Z684"/>
      <c r="AA684"/>
      <c r="AB684"/>
      <c r="AC684"/>
      <c r="AD684"/>
      <c r="AG684">
        <v>636</v>
      </c>
      <c r="AH684">
        <v>5.9495716011291437E-4</v>
      </c>
      <c r="AI684">
        <v>2.8136584246771191E-3</v>
      </c>
      <c r="AJ684"/>
      <c r="AK684"/>
      <c r="AL684"/>
      <c r="AM684"/>
      <c r="AN684"/>
      <c r="AO684"/>
    </row>
    <row r="685" spans="1:41">
      <c r="A685" s="34">
        <v>42628</v>
      </c>
      <c r="B685" s="33">
        <v>97.648087000000004</v>
      </c>
      <c r="C685" s="130">
        <f t="shared" si="22"/>
        <v>6.5331102486540027E-3</v>
      </c>
      <c r="E685" s="128">
        <v>42628</v>
      </c>
      <c r="F685" s="76">
        <v>2147.26001</v>
      </c>
      <c r="G685" s="130">
        <f t="shared" si="23"/>
        <v>1.0109273250546658E-2</v>
      </c>
      <c r="J685"/>
      <c r="K685"/>
      <c r="L685"/>
      <c r="M685"/>
      <c r="N685"/>
      <c r="O685"/>
      <c r="P685"/>
      <c r="Q685"/>
      <c r="R685"/>
      <c r="V685">
        <v>598</v>
      </c>
      <c r="W685">
        <v>4.6251587438159783E-3</v>
      </c>
      <c r="X685">
        <v>5.1714938411659243E-3</v>
      </c>
      <c r="Y685"/>
      <c r="Z685"/>
      <c r="AA685"/>
      <c r="AB685"/>
      <c r="AC685"/>
      <c r="AD685"/>
      <c r="AG685">
        <v>637</v>
      </c>
      <c r="AH685">
        <v>1.7885217500924902E-4</v>
      </c>
      <c r="AI685">
        <v>6.8304412877253032E-3</v>
      </c>
      <c r="AJ685"/>
      <c r="AK685"/>
      <c r="AL685"/>
      <c r="AM685"/>
      <c r="AN685"/>
      <c r="AO685"/>
    </row>
    <row r="686" spans="1:41">
      <c r="A686" s="34">
        <v>42629</v>
      </c>
      <c r="B686" s="33">
        <v>97.335273999999998</v>
      </c>
      <c r="C686" s="130">
        <f t="shared" si="22"/>
        <v>-3.2034728954803337E-3</v>
      </c>
      <c r="E686" s="128">
        <v>42629</v>
      </c>
      <c r="F686" s="76">
        <v>2139.1599120000001</v>
      </c>
      <c r="G686" s="130">
        <f t="shared" si="23"/>
        <v>-3.772294907126729E-3</v>
      </c>
      <c r="J686"/>
      <c r="K686"/>
      <c r="L686"/>
      <c r="M686"/>
      <c r="N686"/>
      <c r="O686"/>
      <c r="P686"/>
      <c r="Q686"/>
      <c r="R686"/>
      <c r="V686">
        <v>599</v>
      </c>
      <c r="W686">
        <v>-2.801299053935368E-3</v>
      </c>
      <c r="X686">
        <v>-6.6099983187307802E-3</v>
      </c>
      <c r="Y686"/>
      <c r="Z686"/>
      <c r="AA686"/>
      <c r="AB686"/>
      <c r="AC686"/>
      <c r="AD686"/>
      <c r="AG686">
        <v>638</v>
      </c>
      <c r="AH686">
        <v>5.9487664994630775E-4</v>
      </c>
      <c r="AI686">
        <v>-4.6010892367379498E-4</v>
      </c>
      <c r="AJ686"/>
      <c r="AK686"/>
      <c r="AL686"/>
      <c r="AM686"/>
      <c r="AN686"/>
      <c r="AO686"/>
    </row>
    <row r="687" spans="1:41">
      <c r="A687" s="34">
        <v>42632</v>
      </c>
      <c r="B687" s="33">
        <v>96.849648000000002</v>
      </c>
      <c r="C687" s="130">
        <f t="shared" si="22"/>
        <v>-4.9892087425571574E-3</v>
      </c>
      <c r="E687" s="128">
        <v>42632</v>
      </c>
      <c r="F687" s="76">
        <v>2139.1201169999999</v>
      </c>
      <c r="G687" s="130">
        <f t="shared" si="23"/>
        <v>-1.8603097307921193E-5</v>
      </c>
      <c r="J687"/>
      <c r="K687"/>
      <c r="L687"/>
      <c r="M687"/>
      <c r="N687"/>
      <c r="O687"/>
      <c r="P687"/>
      <c r="Q687"/>
      <c r="R687"/>
      <c r="V687">
        <v>600</v>
      </c>
      <c r="W687">
        <v>-9.7177790452056105E-4</v>
      </c>
      <c r="X687">
        <v>1.1769566639062291E-3</v>
      </c>
      <c r="Y687"/>
      <c r="Z687"/>
      <c r="AA687"/>
      <c r="AB687"/>
      <c r="AC687"/>
      <c r="AD687"/>
      <c r="AG687">
        <v>639</v>
      </c>
      <c r="AH687">
        <v>1.0561649846322619E-3</v>
      </c>
      <c r="AI687">
        <v>4.2030389651481542E-3</v>
      </c>
      <c r="AJ687"/>
      <c r="AK687"/>
      <c r="AL687"/>
      <c r="AM687"/>
      <c r="AN687"/>
      <c r="AO687"/>
    </row>
    <row r="688" spans="1:41">
      <c r="A688" s="34">
        <v>42633</v>
      </c>
      <c r="B688" s="33">
        <v>97.088347999999996</v>
      </c>
      <c r="C688" s="130">
        <f t="shared" si="22"/>
        <v>2.4646449928242831E-3</v>
      </c>
      <c r="E688" s="128">
        <v>42633</v>
      </c>
      <c r="F688" s="76">
        <v>2139.76001</v>
      </c>
      <c r="G688" s="130">
        <f t="shared" si="23"/>
        <v>2.9913841439509458E-4</v>
      </c>
      <c r="J688"/>
      <c r="K688"/>
      <c r="L688"/>
      <c r="M688"/>
      <c r="N688"/>
      <c r="O688"/>
      <c r="P688"/>
      <c r="Q688"/>
      <c r="R688"/>
      <c r="V688">
        <v>601</v>
      </c>
      <c r="W688">
        <v>-3.4735935369879099E-3</v>
      </c>
      <c r="X688">
        <v>-2.3311420877986317E-4</v>
      </c>
      <c r="Y688"/>
      <c r="Z688"/>
      <c r="AA688"/>
      <c r="AB688"/>
      <c r="AC688"/>
      <c r="AD688"/>
      <c r="AG688">
        <v>640</v>
      </c>
      <c r="AH688">
        <v>-6.0449936910913419E-4</v>
      </c>
      <c r="AI688">
        <v>-3.2444806012250796E-4</v>
      </c>
      <c r="AJ688"/>
      <c r="AK688"/>
      <c r="AL688"/>
      <c r="AM688"/>
      <c r="AN688"/>
      <c r="AO688"/>
    </row>
    <row r="689" spans="1:41">
      <c r="A689" s="34">
        <v>42634</v>
      </c>
      <c r="B689" s="33">
        <v>97.878547999999995</v>
      </c>
      <c r="C689" s="130">
        <f t="shared" si="22"/>
        <v>8.1389787371806827E-3</v>
      </c>
      <c r="E689" s="128">
        <v>42634</v>
      </c>
      <c r="F689" s="76">
        <v>2163.1201169999999</v>
      </c>
      <c r="G689" s="130">
        <f t="shared" si="23"/>
        <v>1.0917162154086602E-2</v>
      </c>
      <c r="J689"/>
      <c r="K689"/>
      <c r="L689"/>
      <c r="M689"/>
      <c r="N689"/>
      <c r="O689"/>
      <c r="P689"/>
      <c r="Q689"/>
      <c r="R689"/>
      <c r="V689">
        <v>602</v>
      </c>
      <c r="W689">
        <v>3.2148256127210893E-3</v>
      </c>
      <c r="X689">
        <v>2.8046783015351802E-3</v>
      </c>
      <c r="Y689"/>
      <c r="Z689"/>
      <c r="AA689"/>
      <c r="AB689"/>
      <c r="AC689"/>
      <c r="AD689"/>
      <c r="AG689">
        <v>641</v>
      </c>
      <c r="AH689">
        <v>8.7148231679078233E-4</v>
      </c>
      <c r="AI689">
        <v>1.5108129748830305E-3</v>
      </c>
      <c r="AJ689"/>
      <c r="AK689"/>
      <c r="AL689"/>
      <c r="AM689"/>
      <c r="AN689"/>
      <c r="AO689"/>
    </row>
    <row r="690" spans="1:41">
      <c r="A690" s="34">
        <v>42635</v>
      </c>
      <c r="B690" s="33">
        <v>98.331276000000003</v>
      </c>
      <c r="C690" s="130">
        <f t="shared" si="22"/>
        <v>4.6254057630688147E-3</v>
      </c>
      <c r="E690" s="128">
        <v>42635</v>
      </c>
      <c r="F690" s="76">
        <v>2177.179932</v>
      </c>
      <c r="G690" s="130">
        <f t="shared" si="23"/>
        <v>6.4997846811666775E-3</v>
      </c>
      <c r="J690"/>
      <c r="K690"/>
      <c r="L690"/>
      <c r="M690"/>
      <c r="N690"/>
      <c r="O690"/>
      <c r="P690"/>
      <c r="Q690"/>
      <c r="R690"/>
      <c r="V690">
        <v>603</v>
      </c>
      <c r="W690">
        <v>-2.1942259169835951E-3</v>
      </c>
      <c r="X690">
        <v>1.0876709078260632E-4</v>
      </c>
      <c r="Y690"/>
      <c r="Z690"/>
      <c r="AA690"/>
      <c r="AB690"/>
      <c r="AC690"/>
      <c r="AD690"/>
      <c r="AG690">
        <v>642</v>
      </c>
      <c r="AH690">
        <v>9.9538298698891373E-3</v>
      </c>
      <c r="AI690">
        <v>-1.1389003853600185E-2</v>
      </c>
      <c r="AJ690"/>
      <c r="AK690"/>
      <c r="AL690"/>
      <c r="AM690"/>
      <c r="AN690"/>
      <c r="AO690"/>
    </row>
    <row r="691" spans="1:41">
      <c r="A691" s="34">
        <v>42636</v>
      </c>
      <c r="B691" s="33">
        <v>97.796242000000007</v>
      </c>
      <c r="C691" s="130">
        <f t="shared" si="22"/>
        <v>-5.4411375684781721E-3</v>
      </c>
      <c r="E691" s="128">
        <v>42636</v>
      </c>
      <c r="F691" s="76">
        <v>2164.6899410000001</v>
      </c>
      <c r="G691" s="130">
        <f t="shared" si="23"/>
        <v>-5.7367748142554157E-3</v>
      </c>
      <c r="J691"/>
      <c r="K691"/>
      <c r="L691"/>
      <c r="M691"/>
      <c r="N691"/>
      <c r="O691"/>
      <c r="P691"/>
      <c r="Q691"/>
      <c r="R691"/>
      <c r="V691">
        <v>604</v>
      </c>
      <c r="W691">
        <v>2.9081483212555427E-3</v>
      </c>
      <c r="X691">
        <v>1.0773234594325207E-2</v>
      </c>
      <c r="Y691"/>
      <c r="Z691"/>
      <c r="AA691"/>
      <c r="AB691"/>
      <c r="AC691"/>
      <c r="AD691"/>
      <c r="AG691">
        <v>643</v>
      </c>
      <c r="AH691">
        <v>-2.7331050919449866E-4</v>
      </c>
      <c r="AI691">
        <v>4.5436110370490881E-3</v>
      </c>
      <c r="AJ691"/>
      <c r="AK691"/>
      <c r="AL691"/>
      <c r="AM691"/>
      <c r="AN691"/>
      <c r="AO691"/>
    </row>
    <row r="692" spans="1:41">
      <c r="A692" s="34">
        <v>42639</v>
      </c>
      <c r="B692" s="33">
        <v>96.948418000000004</v>
      </c>
      <c r="C692" s="130">
        <f t="shared" si="22"/>
        <v>-8.6692901757922641E-3</v>
      </c>
      <c r="E692" s="128">
        <v>42639</v>
      </c>
      <c r="F692" s="76">
        <v>2146.1000979999999</v>
      </c>
      <c r="G692" s="130">
        <f t="shared" si="23"/>
        <v>-8.5877624540595578E-3</v>
      </c>
      <c r="J692"/>
      <c r="K692"/>
      <c r="L692"/>
      <c r="M692"/>
      <c r="N692"/>
      <c r="O692"/>
      <c r="P692"/>
      <c r="Q692"/>
      <c r="R692"/>
      <c r="V692">
        <v>605</v>
      </c>
      <c r="W692">
        <v>3.5505161910190553E-3</v>
      </c>
      <c r="X692">
        <v>3.4242242251974245E-3</v>
      </c>
      <c r="Y692"/>
      <c r="Z692"/>
      <c r="AA692"/>
      <c r="AB692"/>
      <c r="AC692"/>
      <c r="AD692"/>
      <c r="AG692">
        <v>644</v>
      </c>
      <c r="AH692">
        <v>2.7043611765192611E-4</v>
      </c>
      <c r="AI692">
        <v>-3.882965191360087E-3</v>
      </c>
      <c r="AJ692"/>
      <c r="AK692"/>
      <c r="AL692"/>
      <c r="AM692"/>
      <c r="AN692"/>
      <c r="AO692"/>
    </row>
    <row r="693" spans="1:41">
      <c r="A693" s="34">
        <v>42640</v>
      </c>
      <c r="B693" s="33">
        <v>98.133728000000005</v>
      </c>
      <c r="C693" s="130">
        <f t="shared" si="22"/>
        <v>1.2226192282993221E-2</v>
      </c>
      <c r="E693" s="128">
        <v>42640</v>
      </c>
      <c r="F693" s="76">
        <v>2159.929932</v>
      </c>
      <c r="G693" s="130">
        <f t="shared" si="23"/>
        <v>6.4441700612606371E-3</v>
      </c>
      <c r="J693"/>
      <c r="K693"/>
      <c r="L693"/>
      <c r="M693"/>
      <c r="N693"/>
      <c r="O693"/>
      <c r="P693"/>
      <c r="Q693"/>
      <c r="R693"/>
      <c r="V693">
        <v>606</v>
      </c>
      <c r="W693">
        <v>-2.0288600568831327E-3</v>
      </c>
      <c r="X693">
        <v>1.8184163477013972E-3</v>
      </c>
      <c r="Y693"/>
      <c r="Z693"/>
      <c r="AA693"/>
      <c r="AB693"/>
      <c r="AC693"/>
      <c r="AD693"/>
      <c r="AG693">
        <v>645</v>
      </c>
      <c r="AH693">
        <v>-3.1917655792844228E-4</v>
      </c>
      <c r="AI693">
        <v>4.8731410758227432E-3</v>
      </c>
      <c r="AJ693"/>
      <c r="AK693"/>
      <c r="AL693"/>
      <c r="AM693"/>
      <c r="AN693"/>
      <c r="AO693"/>
    </row>
    <row r="694" spans="1:41">
      <c r="A694" s="34">
        <v>42641</v>
      </c>
      <c r="B694" s="33">
        <v>98.273628000000002</v>
      </c>
      <c r="C694" s="130">
        <f t="shared" si="22"/>
        <v>1.4256056796293037E-3</v>
      </c>
      <c r="E694" s="128">
        <v>42641</v>
      </c>
      <c r="F694" s="76">
        <v>2171.3701169999999</v>
      </c>
      <c r="G694" s="130">
        <f t="shared" si="23"/>
        <v>5.2965537587632856E-3</v>
      </c>
      <c r="J694"/>
      <c r="K694"/>
      <c r="L694"/>
      <c r="M694"/>
      <c r="N694"/>
      <c r="O694"/>
      <c r="P694"/>
      <c r="Q694"/>
      <c r="R694"/>
      <c r="V694">
        <v>607</v>
      </c>
      <c r="W694">
        <v>1.0298522496664428E-3</v>
      </c>
      <c r="X694">
        <v>3.2570051159562549E-3</v>
      </c>
      <c r="Y694"/>
      <c r="Z694"/>
      <c r="AA694"/>
      <c r="AB694"/>
      <c r="AC694"/>
      <c r="AD694"/>
      <c r="AG694">
        <v>646</v>
      </c>
      <c r="AH694">
        <v>-4.104106273786468E-4</v>
      </c>
      <c r="AI694">
        <v>-2.6010645764885016E-3</v>
      </c>
      <c r="AJ694"/>
      <c r="AK694"/>
      <c r="AL694"/>
      <c r="AM694"/>
      <c r="AN694"/>
      <c r="AO694"/>
    </row>
    <row r="695" spans="1:41">
      <c r="A695" s="34">
        <v>42642</v>
      </c>
      <c r="B695" s="33">
        <v>96.528625000000005</v>
      </c>
      <c r="C695" s="130">
        <f t="shared" si="22"/>
        <v>-1.7756574530859867E-2</v>
      </c>
      <c r="E695" s="128">
        <v>42642</v>
      </c>
      <c r="F695" s="76">
        <v>2151.1298830000001</v>
      </c>
      <c r="G695" s="130">
        <f t="shared" si="23"/>
        <v>-9.3214113252899078E-3</v>
      </c>
      <c r="J695"/>
      <c r="K695"/>
      <c r="L695"/>
      <c r="M695"/>
      <c r="N695"/>
      <c r="O695"/>
      <c r="P695"/>
      <c r="Q695"/>
      <c r="R695"/>
      <c r="V695">
        <v>608</v>
      </c>
      <c r="W695">
        <v>-1.6328029220786969E-3</v>
      </c>
      <c r="X695">
        <v>6.2753964199650705E-4</v>
      </c>
      <c r="Y695"/>
      <c r="Z695"/>
      <c r="AA695"/>
      <c r="AB695"/>
      <c r="AC695"/>
      <c r="AD695"/>
      <c r="AG695">
        <v>647</v>
      </c>
      <c r="AH695">
        <v>1.4071097911183971E-3</v>
      </c>
      <c r="AI695">
        <v>-1.0843251648107383E-3</v>
      </c>
      <c r="AJ695"/>
      <c r="AK695"/>
      <c r="AL695"/>
      <c r="AM695"/>
      <c r="AN695"/>
      <c r="AO695"/>
    </row>
    <row r="696" spans="1:41">
      <c r="A696" s="34">
        <v>42643</v>
      </c>
      <c r="B696" s="33">
        <v>97.236503999999996</v>
      </c>
      <c r="C696" s="130">
        <f t="shared" si="22"/>
        <v>7.3333583690847271E-3</v>
      </c>
      <c r="E696" s="128">
        <v>42643</v>
      </c>
      <c r="F696" s="76">
        <v>2168.2700199999999</v>
      </c>
      <c r="G696" s="130">
        <f t="shared" si="23"/>
        <v>7.9679693613367315E-3</v>
      </c>
      <c r="J696"/>
      <c r="K696"/>
      <c r="L696"/>
      <c r="M696"/>
      <c r="N696"/>
      <c r="O696"/>
      <c r="P696"/>
      <c r="Q696"/>
      <c r="R696"/>
      <c r="V696">
        <v>609</v>
      </c>
      <c r="W696">
        <v>6.7854019629993317E-4</v>
      </c>
      <c r="X696">
        <v>4.5650215359728779E-4</v>
      </c>
      <c r="Y696"/>
      <c r="Z696"/>
      <c r="AA696"/>
      <c r="AB696"/>
      <c r="AC696"/>
      <c r="AD696"/>
      <c r="AG696">
        <v>648</v>
      </c>
      <c r="AH696">
        <v>-1.4986443792886751E-3</v>
      </c>
      <c r="AI696">
        <v>3.0010203540714857E-4</v>
      </c>
      <c r="AJ696"/>
      <c r="AK696"/>
      <c r="AL696"/>
      <c r="AM696"/>
      <c r="AN696"/>
      <c r="AO696"/>
    </row>
    <row r="697" spans="1:41">
      <c r="A697" s="34">
        <v>42646</v>
      </c>
      <c r="B697" s="33">
        <v>97.796242000000007</v>
      </c>
      <c r="C697" s="130">
        <f t="shared" si="22"/>
        <v>5.7564595288206793E-3</v>
      </c>
      <c r="E697" s="128">
        <v>42646</v>
      </c>
      <c r="F697" s="76">
        <v>2161.1999510000001</v>
      </c>
      <c r="G697" s="130">
        <f t="shared" si="23"/>
        <v>-3.260695824222057E-3</v>
      </c>
      <c r="J697"/>
      <c r="K697"/>
      <c r="L697"/>
      <c r="M697"/>
      <c r="N697"/>
      <c r="O697"/>
      <c r="P697"/>
      <c r="Q697"/>
      <c r="R697"/>
      <c r="V697">
        <v>610</v>
      </c>
      <c r="W697">
        <v>8.8337073682070964E-3</v>
      </c>
      <c r="X697">
        <v>-6.0090291233979888E-3</v>
      </c>
      <c r="Y697"/>
      <c r="Z697"/>
      <c r="AA697"/>
      <c r="AB697"/>
      <c r="AC697"/>
      <c r="AD697"/>
      <c r="AG697">
        <v>649</v>
      </c>
      <c r="AH697">
        <v>-1.185497529483302E-3</v>
      </c>
      <c r="AI697">
        <v>2.791706796953522E-3</v>
      </c>
      <c r="AJ697"/>
      <c r="AK697"/>
      <c r="AL697"/>
      <c r="AM697"/>
      <c r="AN697"/>
      <c r="AO697"/>
    </row>
    <row r="698" spans="1:41">
      <c r="A698" s="34">
        <v>42647</v>
      </c>
      <c r="B698" s="33">
        <v>97.804473999999999</v>
      </c>
      <c r="C698" s="130">
        <f t="shared" si="22"/>
        <v>8.4175013596048684E-5</v>
      </c>
      <c r="E698" s="128">
        <v>42647</v>
      </c>
      <c r="F698" s="76">
        <v>2150.48999</v>
      </c>
      <c r="G698" s="130">
        <f t="shared" si="23"/>
        <v>-4.9555623000289532E-3</v>
      </c>
      <c r="J698"/>
      <c r="K698"/>
      <c r="L698"/>
      <c r="M698"/>
      <c r="N698"/>
      <c r="O698"/>
      <c r="P698"/>
      <c r="Q698"/>
      <c r="R698"/>
      <c r="V698">
        <v>611</v>
      </c>
      <c r="W698">
        <v>1.5642558587343636E-3</v>
      </c>
      <c r="X698">
        <v>-4.4760705376252156E-3</v>
      </c>
      <c r="Y698"/>
      <c r="Z698"/>
      <c r="AA698"/>
      <c r="AB698"/>
      <c r="AC698"/>
      <c r="AD698"/>
      <c r="AG698">
        <v>650</v>
      </c>
      <c r="AH698">
        <v>3.7378777435713223E-3</v>
      </c>
      <c r="AI698">
        <v>-2.1065685153689988E-3</v>
      </c>
      <c r="AJ698"/>
      <c r="AK698"/>
      <c r="AL698"/>
      <c r="AM698"/>
      <c r="AN698"/>
      <c r="AO698"/>
    </row>
    <row r="699" spans="1:41">
      <c r="A699" s="34">
        <v>42648</v>
      </c>
      <c r="B699" s="33">
        <v>98.100814999999997</v>
      </c>
      <c r="C699" s="130">
        <f t="shared" si="22"/>
        <v>3.0299329660522299E-3</v>
      </c>
      <c r="E699" s="128">
        <v>42648</v>
      </c>
      <c r="F699" s="76">
        <v>2159.7299800000001</v>
      </c>
      <c r="G699" s="130">
        <f t="shared" si="23"/>
        <v>4.2966905416751246E-3</v>
      </c>
      <c r="J699"/>
      <c r="K699"/>
      <c r="L699"/>
      <c r="M699"/>
      <c r="N699"/>
      <c r="O699"/>
      <c r="P699"/>
      <c r="Q699"/>
      <c r="R699"/>
      <c r="V699">
        <v>612</v>
      </c>
      <c r="W699">
        <v>5.2221210626880255E-3</v>
      </c>
      <c r="X699">
        <v>-3.2484001149924932E-4</v>
      </c>
      <c r="Y699"/>
      <c r="Z699"/>
      <c r="AA699"/>
      <c r="AB699"/>
      <c r="AC699"/>
      <c r="AD699"/>
      <c r="AG699">
        <v>651</v>
      </c>
      <c r="AH699">
        <v>9.9593515450311807E-4</v>
      </c>
      <c r="AI699">
        <v>-2.2657225466455552E-3</v>
      </c>
      <c r="AJ699"/>
      <c r="AK699"/>
      <c r="AL699"/>
      <c r="AM699"/>
      <c r="AN699"/>
      <c r="AO699"/>
    </row>
    <row r="700" spans="1:41">
      <c r="A700" s="34">
        <v>42649</v>
      </c>
      <c r="B700" s="33">
        <v>97.746848999999997</v>
      </c>
      <c r="C700" s="130">
        <f t="shared" si="22"/>
        <v>-3.6081861297482575E-3</v>
      </c>
      <c r="E700" s="128">
        <v>42649</v>
      </c>
      <c r="F700" s="76">
        <v>2160.7700199999999</v>
      </c>
      <c r="G700" s="130">
        <f t="shared" si="23"/>
        <v>4.8156019948376259E-4</v>
      </c>
      <c r="J700"/>
      <c r="K700"/>
      <c r="L700"/>
      <c r="M700"/>
      <c r="N700"/>
      <c r="O700"/>
      <c r="P700"/>
      <c r="Q700"/>
      <c r="R700"/>
      <c r="V700">
        <v>613</v>
      </c>
      <c r="W700">
        <v>2.9099241611621512E-5</v>
      </c>
      <c r="X700">
        <v>1.2603471502568486E-3</v>
      </c>
      <c r="Y700"/>
      <c r="Z700"/>
      <c r="AA700"/>
      <c r="AB700"/>
      <c r="AC700"/>
      <c r="AD700"/>
      <c r="AG700">
        <v>652</v>
      </c>
      <c r="AH700">
        <v>-2.2649166153192999E-3</v>
      </c>
      <c r="AI700">
        <v>-4.0967030527250415E-3</v>
      </c>
      <c r="AJ700"/>
      <c r="AK700"/>
      <c r="AL700"/>
      <c r="AM700"/>
      <c r="AN700"/>
      <c r="AO700"/>
    </row>
    <row r="701" spans="1:41">
      <c r="A701" s="34">
        <v>42650</v>
      </c>
      <c r="B701" s="33">
        <v>98.150169000000005</v>
      </c>
      <c r="C701" s="130">
        <f t="shared" si="22"/>
        <v>4.1261688138919742E-3</v>
      </c>
      <c r="E701" s="128">
        <v>42650</v>
      </c>
      <c r="F701" s="76">
        <v>2153.73999</v>
      </c>
      <c r="G701" s="130">
        <f t="shared" si="23"/>
        <v>-3.25348368171079E-3</v>
      </c>
      <c r="J701"/>
      <c r="K701"/>
      <c r="L701"/>
      <c r="M701"/>
      <c r="N701"/>
      <c r="O701"/>
      <c r="P701"/>
      <c r="Q701"/>
      <c r="R701"/>
      <c r="V701">
        <v>614</v>
      </c>
      <c r="W701">
        <v>5.6867344075488572E-4</v>
      </c>
      <c r="X701">
        <v>2.740892915112952E-3</v>
      </c>
      <c r="Y701"/>
      <c r="Z701"/>
      <c r="AA701"/>
      <c r="AB701"/>
      <c r="AC701"/>
      <c r="AD701"/>
      <c r="AG701">
        <v>653</v>
      </c>
      <c r="AH701">
        <v>-4.0950354397878011E-3</v>
      </c>
      <c r="AI701">
        <v>7.2289788291313006E-3</v>
      </c>
      <c r="AJ701"/>
      <c r="AK701"/>
      <c r="AL701"/>
      <c r="AM701"/>
      <c r="AN701"/>
      <c r="AO701"/>
    </row>
    <row r="702" spans="1:41">
      <c r="A702" s="34">
        <v>42653</v>
      </c>
      <c r="B702" s="33">
        <v>98.611130000000003</v>
      </c>
      <c r="C702" s="130">
        <f t="shared" si="22"/>
        <v>4.6964870738021598E-3</v>
      </c>
      <c r="E702" s="128">
        <v>42653</v>
      </c>
      <c r="F702" s="76">
        <v>2163.6599120000001</v>
      </c>
      <c r="G702" s="130">
        <f t="shared" si="23"/>
        <v>4.6059050981358445E-3</v>
      </c>
      <c r="J702"/>
      <c r="K702"/>
      <c r="L702"/>
      <c r="M702"/>
      <c r="N702"/>
      <c r="O702"/>
      <c r="P702"/>
      <c r="Q702"/>
      <c r="R702"/>
      <c r="V702">
        <v>615</v>
      </c>
      <c r="W702">
        <v>6.1087937250611409E-3</v>
      </c>
      <c r="X702">
        <v>-7.826552416887041E-3</v>
      </c>
      <c r="Y702"/>
      <c r="Z702"/>
      <c r="AA702"/>
      <c r="AB702"/>
      <c r="AC702"/>
      <c r="AD702"/>
      <c r="AG702">
        <v>654</v>
      </c>
      <c r="AH702">
        <v>4.2013376355956876E-5</v>
      </c>
      <c r="AI702">
        <v>1.705585422265841E-4</v>
      </c>
      <c r="AJ702"/>
      <c r="AK702"/>
      <c r="AL702"/>
      <c r="AM702"/>
      <c r="AN702"/>
      <c r="AO702"/>
    </row>
    <row r="703" spans="1:41">
      <c r="A703" s="34">
        <v>42654</v>
      </c>
      <c r="B703" s="33">
        <v>96.833183000000005</v>
      </c>
      <c r="C703" s="130">
        <f t="shared" si="22"/>
        <v>-1.8029881616811384E-2</v>
      </c>
      <c r="E703" s="128">
        <v>42654</v>
      </c>
      <c r="F703" s="76">
        <v>2136.7299800000001</v>
      </c>
      <c r="G703" s="130">
        <f t="shared" si="23"/>
        <v>-1.2446471763257408E-2</v>
      </c>
      <c r="J703"/>
      <c r="K703"/>
      <c r="L703"/>
      <c r="M703"/>
      <c r="N703"/>
      <c r="O703"/>
      <c r="P703"/>
      <c r="Q703"/>
      <c r="R703"/>
      <c r="V703">
        <v>616</v>
      </c>
      <c r="W703">
        <v>2.7367055569095159E-4</v>
      </c>
      <c r="X703">
        <v>-9.4488516888161529E-3</v>
      </c>
      <c r="Y703"/>
      <c r="Z703"/>
      <c r="AA703"/>
      <c r="AB703"/>
      <c r="AC703"/>
      <c r="AD703"/>
      <c r="AG703">
        <v>655</v>
      </c>
      <c r="AH703">
        <v>1.9669206533006103E-3</v>
      </c>
      <c r="AI703">
        <v>6.6365757080254547E-3</v>
      </c>
      <c r="AJ703"/>
      <c r="AK703"/>
      <c r="AL703"/>
      <c r="AM703"/>
      <c r="AN703"/>
      <c r="AO703"/>
    </row>
    <row r="704" spans="1:41">
      <c r="A704" s="34">
        <v>42655</v>
      </c>
      <c r="B704" s="33">
        <v>97.104812999999993</v>
      </c>
      <c r="C704" s="130">
        <f t="shared" si="22"/>
        <v>2.8051334427371616E-3</v>
      </c>
      <c r="E704" s="128">
        <v>42655</v>
      </c>
      <c r="F704" s="76">
        <v>2139.179932</v>
      </c>
      <c r="G704" s="130">
        <f t="shared" si="23"/>
        <v>1.1465894253984957E-3</v>
      </c>
      <c r="J704"/>
      <c r="K704"/>
      <c r="L704"/>
      <c r="M704"/>
      <c r="N704"/>
      <c r="O704"/>
      <c r="P704"/>
      <c r="Q704"/>
      <c r="R704"/>
      <c r="V704">
        <v>617</v>
      </c>
      <c r="W704">
        <v>-8.4229333448975245E-4</v>
      </c>
      <c r="X704">
        <v>-7.272897688790525E-3</v>
      </c>
      <c r="Y704"/>
      <c r="Z704"/>
      <c r="AA704"/>
      <c r="AB704"/>
      <c r="AC704"/>
      <c r="AD704"/>
      <c r="AG704">
        <v>656</v>
      </c>
      <c r="AH704">
        <v>-2.470833367585724E-3</v>
      </c>
      <c r="AI704">
        <v>1.5636680788321251E-3</v>
      </c>
      <c r="AJ704"/>
      <c r="AK704"/>
      <c r="AL704"/>
      <c r="AM704"/>
      <c r="AN704"/>
      <c r="AO704"/>
    </row>
    <row r="705" spans="1:41">
      <c r="A705" s="34">
        <v>42656</v>
      </c>
      <c r="B705" s="33">
        <v>97.343497999999997</v>
      </c>
      <c r="C705" s="130">
        <f t="shared" si="22"/>
        <v>2.4580141048209819E-3</v>
      </c>
      <c r="E705" s="128">
        <v>42656</v>
      </c>
      <c r="F705" s="76">
        <v>2132.5500489999999</v>
      </c>
      <c r="G705" s="130">
        <f t="shared" si="23"/>
        <v>-3.0992638350910181E-3</v>
      </c>
      <c r="J705"/>
      <c r="K705"/>
      <c r="L705"/>
      <c r="M705"/>
      <c r="N705"/>
      <c r="O705"/>
      <c r="P705"/>
      <c r="Q705"/>
      <c r="R705"/>
      <c r="V705">
        <v>618</v>
      </c>
      <c r="W705">
        <v>1.8294521684473325E-3</v>
      </c>
      <c r="X705">
        <v>-3.6283376714466081E-3</v>
      </c>
      <c r="Y705"/>
      <c r="Z705"/>
      <c r="AA705"/>
      <c r="AB705"/>
      <c r="AC705"/>
      <c r="AD705"/>
      <c r="AG705">
        <v>657</v>
      </c>
      <c r="AH705">
        <v>-7.8488335151747398E-4</v>
      </c>
      <c r="AI705">
        <v>1.1746769870093713E-3</v>
      </c>
      <c r="AJ705"/>
      <c r="AK705"/>
      <c r="AL705"/>
      <c r="AM705"/>
      <c r="AN705"/>
      <c r="AO705"/>
    </row>
    <row r="706" spans="1:41">
      <c r="A706" s="34">
        <v>42657</v>
      </c>
      <c r="B706" s="33">
        <v>96.767364999999998</v>
      </c>
      <c r="C706" s="130">
        <f t="shared" si="22"/>
        <v>-5.9185565737528631E-3</v>
      </c>
      <c r="E706" s="128">
        <v>42657</v>
      </c>
      <c r="F706" s="76">
        <v>2132.9799800000001</v>
      </c>
      <c r="G706" s="130">
        <f t="shared" si="23"/>
        <v>2.0160417815362803E-4</v>
      </c>
      <c r="J706"/>
      <c r="K706"/>
      <c r="L706"/>
      <c r="M706"/>
      <c r="N706"/>
      <c r="O706"/>
      <c r="P706"/>
      <c r="Q706"/>
      <c r="R706"/>
      <c r="V706">
        <v>619</v>
      </c>
      <c r="W706">
        <v>-3.2165906862088051E-3</v>
      </c>
      <c r="X706">
        <v>1.3758779889710159E-3</v>
      </c>
      <c r="Y706"/>
      <c r="Z706"/>
      <c r="AA706"/>
      <c r="AB706"/>
      <c r="AC706"/>
      <c r="AD706"/>
      <c r="AG706">
        <v>658</v>
      </c>
      <c r="AH706">
        <v>-9.6886645624945237E-5</v>
      </c>
      <c r="AI706">
        <v>-2.7677993520864499E-3</v>
      </c>
      <c r="AJ706"/>
      <c r="AK706"/>
      <c r="AL706"/>
      <c r="AM706"/>
      <c r="AN706"/>
      <c r="AO706"/>
    </row>
    <row r="707" spans="1:41">
      <c r="A707" s="34">
        <v>42660</v>
      </c>
      <c r="B707" s="33">
        <v>97.532821999999996</v>
      </c>
      <c r="C707" s="130">
        <f t="shared" si="22"/>
        <v>7.9102804959089029E-3</v>
      </c>
      <c r="E707" s="128">
        <v>42660</v>
      </c>
      <c r="F707" s="76">
        <v>2126.5</v>
      </c>
      <c r="G707" s="130">
        <f t="shared" si="23"/>
        <v>-3.0379938212078618E-3</v>
      </c>
      <c r="J707"/>
      <c r="K707"/>
      <c r="L707"/>
      <c r="M707"/>
      <c r="N707"/>
      <c r="O707"/>
      <c r="P707"/>
      <c r="Q707"/>
      <c r="R707"/>
      <c r="V707">
        <v>620</v>
      </c>
      <c r="W707">
        <v>1.3471222062689161E-3</v>
      </c>
      <c r="X707">
        <v>1.7858683802625995E-3</v>
      </c>
      <c r="Y707"/>
      <c r="Z707"/>
      <c r="AA707"/>
      <c r="AB707"/>
      <c r="AC707"/>
      <c r="AD707"/>
      <c r="AG707">
        <v>659</v>
      </c>
      <c r="AH707">
        <v>2.1121767342646264E-3</v>
      </c>
      <c r="AI707">
        <v>2.6224113573128228E-3</v>
      </c>
      <c r="AJ707"/>
      <c r="AK707"/>
      <c r="AL707"/>
      <c r="AM707"/>
      <c r="AN707"/>
      <c r="AO707"/>
    </row>
    <row r="708" spans="1:41">
      <c r="A708" s="34">
        <v>42661</v>
      </c>
      <c r="B708" s="33">
        <v>94.997596999999999</v>
      </c>
      <c r="C708" s="130">
        <f t="shared" ref="C708:C771" si="24">(B708-B707)/B707</f>
        <v>-2.5993557327809065E-2</v>
      </c>
      <c r="E708" s="128">
        <v>42661</v>
      </c>
      <c r="F708" s="76">
        <v>2139.6000979999999</v>
      </c>
      <c r="G708" s="130">
        <f t="shared" ref="G708:G771" si="25">(F708-F707)/F707</f>
        <v>6.1604034798964915E-3</v>
      </c>
      <c r="J708"/>
      <c r="K708"/>
      <c r="L708"/>
      <c r="M708"/>
      <c r="N708"/>
      <c r="O708"/>
      <c r="P708"/>
      <c r="Q708"/>
      <c r="R708"/>
      <c r="V708">
        <v>621</v>
      </c>
      <c r="W708">
        <v>-5.4213009895508679E-3</v>
      </c>
      <c r="X708">
        <v>2.1633358248582088E-3</v>
      </c>
      <c r="Y708"/>
      <c r="Z708"/>
      <c r="AA708"/>
      <c r="AB708"/>
      <c r="AC708"/>
      <c r="AD708"/>
      <c r="AG708">
        <v>660</v>
      </c>
      <c r="AH708">
        <v>-2.2975822106788466E-3</v>
      </c>
      <c r="AI708">
        <v>1.5015359441325499E-3</v>
      </c>
      <c r="AJ708"/>
      <c r="AK708"/>
      <c r="AL708"/>
      <c r="AM708"/>
      <c r="AN708"/>
      <c r="AO708"/>
    </row>
    <row r="709" spans="1:41">
      <c r="A709" s="34">
        <v>42662</v>
      </c>
      <c r="B709" s="33">
        <v>94.322624000000005</v>
      </c>
      <c r="C709" s="130">
        <f t="shared" si="24"/>
        <v>-7.1051586704871522E-3</v>
      </c>
      <c r="E709" s="128">
        <v>42662</v>
      </c>
      <c r="F709" s="76">
        <v>2144.290039</v>
      </c>
      <c r="G709" s="130">
        <f t="shared" si="25"/>
        <v>2.1919708287469379E-3</v>
      </c>
      <c r="J709"/>
      <c r="K709"/>
      <c r="L709"/>
      <c r="M709"/>
      <c r="N709"/>
      <c r="O709"/>
      <c r="P709"/>
      <c r="Q709"/>
      <c r="R709"/>
      <c r="V709">
        <v>622</v>
      </c>
      <c r="W709">
        <v>5.4366606513339272E-3</v>
      </c>
      <c r="X709">
        <v>3.7152446103336408E-4</v>
      </c>
      <c r="Y709"/>
      <c r="Z709"/>
      <c r="AA709"/>
      <c r="AB709"/>
      <c r="AC709"/>
      <c r="AD709"/>
      <c r="AG709">
        <v>661</v>
      </c>
      <c r="AH709">
        <v>-3.9678380163170289E-3</v>
      </c>
      <c r="AI709">
        <v>6.7607469987797132E-3</v>
      </c>
      <c r="AJ709"/>
      <c r="AK709"/>
      <c r="AL709"/>
      <c r="AM709"/>
      <c r="AN709"/>
      <c r="AO709"/>
    </row>
    <row r="710" spans="1:41">
      <c r="A710" s="34">
        <v>42663</v>
      </c>
      <c r="B710" s="33">
        <v>94.553116000000003</v>
      </c>
      <c r="C710" s="130">
        <f t="shared" si="24"/>
        <v>2.4436555115345195E-3</v>
      </c>
      <c r="E710" s="128">
        <v>42663</v>
      </c>
      <c r="F710" s="76">
        <v>2141.3400879999999</v>
      </c>
      <c r="G710" s="130">
        <f t="shared" si="25"/>
        <v>-1.3757238742645931E-3</v>
      </c>
      <c r="J710"/>
      <c r="K710"/>
      <c r="L710"/>
      <c r="M710"/>
      <c r="N710"/>
      <c r="O710"/>
      <c r="P710"/>
      <c r="Q710"/>
      <c r="R710"/>
      <c r="V710">
        <v>623</v>
      </c>
      <c r="W710">
        <v>-1.5286367193418126E-3</v>
      </c>
      <c r="X710">
        <v>4.2406981617995644E-3</v>
      </c>
      <c r="Y710"/>
      <c r="Z710"/>
      <c r="AA710"/>
      <c r="AB710"/>
      <c r="AC710"/>
      <c r="AD710"/>
      <c r="AG710">
        <v>662</v>
      </c>
      <c r="AH710">
        <v>-8.9658423240479256E-3</v>
      </c>
      <c r="AI710">
        <v>3.4867653033189587E-3</v>
      </c>
      <c r="AJ710"/>
      <c r="AK710"/>
      <c r="AL710"/>
      <c r="AM710"/>
      <c r="AN710"/>
      <c r="AO710"/>
    </row>
    <row r="711" spans="1:41">
      <c r="A711" s="34">
        <v>42664</v>
      </c>
      <c r="B711" s="33">
        <v>93.376045000000005</v>
      </c>
      <c r="C711" s="130">
        <f t="shared" si="24"/>
        <v>-1.2448780640925656E-2</v>
      </c>
      <c r="E711" s="128">
        <v>42664</v>
      </c>
      <c r="F711" s="76">
        <v>2141.1599120000001</v>
      </c>
      <c r="G711" s="130">
        <f t="shared" si="25"/>
        <v>-8.4141702203002281E-5</v>
      </c>
      <c r="J711"/>
      <c r="K711"/>
      <c r="L711"/>
      <c r="M711"/>
      <c r="N711"/>
      <c r="O711"/>
      <c r="P711"/>
      <c r="Q711"/>
      <c r="R711"/>
      <c r="V711">
        <v>624</v>
      </c>
      <c r="W711">
        <v>1.5936122261546214E-3</v>
      </c>
      <c r="X711">
        <v>-3.2451758059589613E-3</v>
      </c>
      <c r="Y711"/>
      <c r="Z711"/>
      <c r="AA711"/>
      <c r="AB711"/>
      <c r="AC711"/>
      <c r="AD711"/>
      <c r="AG711">
        <v>663</v>
      </c>
      <c r="AH711">
        <v>4.8491808478708385E-3</v>
      </c>
      <c r="AI711">
        <v>-2.9805909054326733E-3</v>
      </c>
      <c r="AJ711"/>
      <c r="AK711"/>
      <c r="AL711"/>
      <c r="AM711"/>
      <c r="AN711"/>
      <c r="AO711"/>
    </row>
    <row r="712" spans="1:41">
      <c r="A712" s="34">
        <v>42667</v>
      </c>
      <c r="B712" s="33">
        <v>93.515945000000002</v>
      </c>
      <c r="C712" s="130">
        <f t="shared" si="24"/>
        <v>1.4982429380040378E-3</v>
      </c>
      <c r="E712" s="128">
        <v>42667</v>
      </c>
      <c r="F712" s="76">
        <v>2151.330078</v>
      </c>
      <c r="G712" s="130">
        <f t="shared" si="25"/>
        <v>4.7498395346381216E-3</v>
      </c>
      <c r="J712"/>
      <c r="K712"/>
      <c r="L712"/>
      <c r="M712"/>
      <c r="N712"/>
      <c r="O712"/>
      <c r="P712"/>
      <c r="Q712"/>
      <c r="R712"/>
      <c r="V712">
        <v>625</v>
      </c>
      <c r="W712">
        <v>4.7103067993453261E-3</v>
      </c>
      <c r="X712">
        <v>8.6537717711501483E-3</v>
      </c>
      <c r="Y712"/>
      <c r="Z712"/>
      <c r="AA712"/>
      <c r="AB712"/>
      <c r="AC712"/>
      <c r="AD712"/>
      <c r="AG712">
        <v>664</v>
      </c>
      <c r="AH712">
        <v>-2.5361221024917603E-3</v>
      </c>
      <c r="AI712">
        <v>4.7357394938587396E-3</v>
      </c>
      <c r="AJ712"/>
      <c r="AK712"/>
      <c r="AL712"/>
      <c r="AM712"/>
      <c r="AN712"/>
      <c r="AO712"/>
    </row>
    <row r="713" spans="1:41">
      <c r="A713" s="34">
        <v>42668</v>
      </c>
      <c r="B713" s="33">
        <v>93.804062000000002</v>
      </c>
      <c r="C713" s="130">
        <f t="shared" si="24"/>
        <v>3.0809398333086378E-3</v>
      </c>
      <c r="E713" s="128">
        <v>42668</v>
      </c>
      <c r="F713" s="76">
        <v>2143.1599120000001</v>
      </c>
      <c r="G713" s="130">
        <f t="shared" si="25"/>
        <v>-3.7977277794560178E-3</v>
      </c>
      <c r="J713"/>
      <c r="K713"/>
      <c r="L713"/>
      <c r="M713"/>
      <c r="N713"/>
      <c r="O713"/>
      <c r="P713"/>
      <c r="Q713"/>
      <c r="R713"/>
      <c r="V713">
        <v>626</v>
      </c>
      <c r="W713">
        <v>-8.2395180664632771E-3</v>
      </c>
      <c r="X713">
        <v>-2.7680281849050515E-2</v>
      </c>
      <c r="Y713"/>
      <c r="Z713"/>
      <c r="AA713"/>
      <c r="AB713"/>
      <c r="AC713"/>
      <c r="AD713"/>
      <c r="AG713">
        <v>665</v>
      </c>
      <c r="AH713">
        <v>2.2517962697232073E-4</v>
      </c>
      <c r="AI713">
        <v>-1.6654513077043493E-3</v>
      </c>
      <c r="AJ713"/>
      <c r="AK713"/>
      <c r="AL713"/>
      <c r="AM713"/>
      <c r="AN713"/>
      <c r="AO713"/>
    </row>
    <row r="714" spans="1:41">
      <c r="A714" s="34">
        <v>42669</v>
      </c>
      <c r="B714" s="33">
        <v>94.297920000000005</v>
      </c>
      <c r="C714" s="130">
        <f t="shared" si="24"/>
        <v>5.2647826700724645E-3</v>
      </c>
      <c r="E714" s="128">
        <v>42669</v>
      </c>
      <c r="F714" s="76">
        <v>2139.429932</v>
      </c>
      <c r="G714" s="130">
        <f t="shared" si="25"/>
        <v>-1.7404114266579603E-3</v>
      </c>
      <c r="J714"/>
      <c r="K714"/>
      <c r="L714"/>
      <c r="M714"/>
      <c r="N714"/>
      <c r="O714"/>
      <c r="P714"/>
      <c r="Q714"/>
      <c r="R714"/>
      <c r="V714">
        <v>627</v>
      </c>
      <c r="W714">
        <v>4.7427303743507072E-3</v>
      </c>
      <c r="X714">
        <v>-2.2839232494551817E-2</v>
      </c>
      <c r="Y714"/>
      <c r="Z714"/>
      <c r="AA714"/>
      <c r="AB714"/>
      <c r="AC714"/>
      <c r="AD714"/>
      <c r="AG714">
        <v>666</v>
      </c>
      <c r="AH714">
        <v>-3.5150433034902501E-3</v>
      </c>
      <c r="AI714">
        <v>2.9517204252552222E-3</v>
      </c>
      <c r="AJ714"/>
      <c r="AK714"/>
      <c r="AL714"/>
      <c r="AM714"/>
      <c r="AN714"/>
      <c r="AO714"/>
    </row>
    <row r="715" spans="1:41">
      <c r="A715" s="34">
        <v>42670</v>
      </c>
      <c r="B715" s="33">
        <v>95.236320000000006</v>
      </c>
      <c r="C715" s="130">
        <f t="shared" si="24"/>
        <v>9.9514390137131481E-3</v>
      </c>
      <c r="E715" s="128">
        <v>42670</v>
      </c>
      <c r="F715" s="76">
        <v>2133.040039</v>
      </c>
      <c r="G715" s="130">
        <f t="shared" si="25"/>
        <v>-2.9867269333876127E-3</v>
      </c>
      <c r="J715"/>
      <c r="K715"/>
      <c r="L715"/>
      <c r="M715"/>
      <c r="N715"/>
      <c r="O715"/>
      <c r="P715"/>
      <c r="Q715"/>
      <c r="R715"/>
      <c r="V715">
        <v>628</v>
      </c>
      <c r="W715">
        <v>8.4092592935933741E-3</v>
      </c>
      <c r="X715">
        <v>9.3609059152820195E-3</v>
      </c>
      <c r="Y715"/>
      <c r="Z715"/>
      <c r="AA715"/>
      <c r="AB715"/>
      <c r="AC715"/>
      <c r="AD715"/>
      <c r="AG715">
        <v>667</v>
      </c>
      <c r="AH715">
        <v>1.7026208876273715E-3</v>
      </c>
      <c r="AI715">
        <v>2.4914816674685898E-4</v>
      </c>
      <c r="AJ715"/>
      <c r="AK715"/>
      <c r="AL715"/>
      <c r="AM715"/>
      <c r="AN715"/>
      <c r="AO715"/>
    </row>
    <row r="716" spans="1:41">
      <c r="A716" s="34">
        <v>42671</v>
      </c>
      <c r="B716" s="33">
        <v>94.931740000000005</v>
      </c>
      <c r="C716" s="130">
        <f t="shared" si="24"/>
        <v>-3.1981496135088106E-3</v>
      </c>
      <c r="E716" s="128">
        <v>42671</v>
      </c>
      <c r="F716" s="76">
        <v>2126.4099120000001</v>
      </c>
      <c r="G716" s="130">
        <f t="shared" si="25"/>
        <v>-3.1082993655891251E-3</v>
      </c>
      <c r="J716"/>
      <c r="K716"/>
      <c r="L716"/>
      <c r="M716"/>
      <c r="N716"/>
      <c r="O716"/>
      <c r="P716"/>
      <c r="Q716"/>
      <c r="R716"/>
      <c r="V716">
        <v>629</v>
      </c>
      <c r="W716">
        <v>5.5075302427317419E-3</v>
      </c>
      <c r="X716">
        <v>1.1525142467762785E-2</v>
      </c>
      <c r="Y716"/>
      <c r="Z716"/>
      <c r="AA716"/>
      <c r="AB716"/>
      <c r="AC716"/>
      <c r="AD716"/>
      <c r="AG716">
        <v>668</v>
      </c>
      <c r="AH716">
        <v>-3.244833552009857E-3</v>
      </c>
      <c r="AI716">
        <v>-1.9954433301279427E-3</v>
      </c>
      <c r="AJ716"/>
      <c r="AK716"/>
      <c r="AL716"/>
      <c r="AM716"/>
      <c r="AN716"/>
      <c r="AO716"/>
    </row>
    <row r="717" spans="1:41">
      <c r="A717" s="34">
        <v>42674</v>
      </c>
      <c r="B717" s="33">
        <v>95.475014000000002</v>
      </c>
      <c r="C717" s="130">
        <f t="shared" si="24"/>
        <v>5.7227856563041683E-3</v>
      </c>
      <c r="E717" s="128">
        <v>42674</v>
      </c>
      <c r="F717" s="76">
        <v>2126.1499020000001</v>
      </c>
      <c r="G717" s="130">
        <f t="shared" si="25"/>
        <v>-1.2227651805639517E-4</v>
      </c>
      <c r="J717"/>
      <c r="K717"/>
      <c r="L717"/>
      <c r="M717"/>
      <c r="N717"/>
      <c r="O717"/>
      <c r="P717"/>
      <c r="Q717"/>
      <c r="R717"/>
      <c r="V717">
        <v>630</v>
      </c>
      <c r="W717">
        <v>9.5982278565045868E-3</v>
      </c>
      <c r="X717">
        <v>3.9668164162534481E-3</v>
      </c>
      <c r="Y717"/>
      <c r="Z717"/>
      <c r="AA717"/>
      <c r="AB717"/>
      <c r="AC717"/>
      <c r="AD717"/>
      <c r="AG717">
        <v>669</v>
      </c>
      <c r="AH717">
        <v>-4.4429457902567596E-4</v>
      </c>
      <c r="AI717">
        <v>-9.2093272237014001E-4</v>
      </c>
      <c r="AJ717"/>
      <c r="AK717"/>
      <c r="AL717"/>
      <c r="AM717"/>
      <c r="AN717"/>
      <c r="AO717"/>
    </row>
    <row r="718" spans="1:41">
      <c r="A718" s="34">
        <v>42675</v>
      </c>
      <c r="B718" s="33">
        <v>94.939987000000002</v>
      </c>
      <c r="C718" s="130">
        <f t="shared" si="24"/>
        <v>-5.603843116482805E-3</v>
      </c>
      <c r="E718" s="128">
        <v>42675</v>
      </c>
      <c r="F718" s="76">
        <v>2111.719971</v>
      </c>
      <c r="G718" s="130">
        <f t="shared" si="25"/>
        <v>-6.7868831762174231E-3</v>
      </c>
      <c r="J718"/>
      <c r="K718"/>
      <c r="L718"/>
      <c r="M718"/>
      <c r="N718"/>
      <c r="O718"/>
      <c r="P718"/>
      <c r="Q718"/>
      <c r="R718"/>
      <c r="V718">
        <v>631</v>
      </c>
      <c r="W718">
        <v>1.7849805293860128E-4</v>
      </c>
      <c r="X718">
        <v>1.7701044224526206E-3</v>
      </c>
      <c r="Y718"/>
      <c r="Z718"/>
      <c r="AA718"/>
      <c r="AB718"/>
      <c r="AC718"/>
      <c r="AD718"/>
      <c r="AG718">
        <v>670</v>
      </c>
      <c r="AH718">
        <v>2.4757724673284773E-3</v>
      </c>
      <c r="AI718">
        <v>-4.0545892269549366E-3</v>
      </c>
      <c r="AJ718"/>
      <c r="AK718"/>
      <c r="AL718"/>
      <c r="AM718"/>
      <c r="AN718"/>
      <c r="AO718"/>
    </row>
    <row r="719" spans="1:41">
      <c r="A719" s="34">
        <v>42676</v>
      </c>
      <c r="B719" s="33">
        <v>94.544867999999994</v>
      </c>
      <c r="C719" s="130">
        <f t="shared" si="24"/>
        <v>-4.1617764283031575E-3</v>
      </c>
      <c r="E719" s="128">
        <v>42676</v>
      </c>
      <c r="F719" s="76">
        <v>2097.9399410000001</v>
      </c>
      <c r="G719" s="130">
        <f t="shared" si="25"/>
        <v>-6.525500629458174E-3</v>
      </c>
      <c r="J719"/>
      <c r="K719"/>
      <c r="L719"/>
      <c r="M719"/>
      <c r="N719"/>
      <c r="O719"/>
      <c r="P719"/>
      <c r="Q719"/>
      <c r="R719"/>
      <c r="V719">
        <v>632</v>
      </c>
      <c r="W719">
        <v>4.8125831749069817E-3</v>
      </c>
      <c r="X719">
        <v>-1.1660060449938009E-2</v>
      </c>
      <c r="Y719"/>
      <c r="Z719"/>
      <c r="AA719"/>
      <c r="AB719"/>
      <c r="AC719"/>
      <c r="AD719"/>
      <c r="AG719">
        <v>671</v>
      </c>
      <c r="AH719">
        <v>4.4223539590751669E-3</v>
      </c>
      <c r="AI719">
        <v>8.0569337804459011E-4</v>
      </c>
      <c r="AJ719"/>
      <c r="AK719"/>
      <c r="AL719"/>
      <c r="AM719"/>
      <c r="AN719"/>
      <c r="AO719"/>
    </row>
    <row r="720" spans="1:41">
      <c r="A720" s="34">
        <v>42677</v>
      </c>
      <c r="B720" s="33">
        <v>94.684807000000006</v>
      </c>
      <c r="C720" s="130">
        <f t="shared" si="24"/>
        <v>1.4801332209804605E-3</v>
      </c>
      <c r="E720" s="128">
        <v>42677</v>
      </c>
      <c r="F720" s="76">
        <v>2088.6599120000001</v>
      </c>
      <c r="G720" s="130">
        <f t="shared" si="25"/>
        <v>-4.4234006982948292E-3</v>
      </c>
      <c r="J720"/>
      <c r="K720"/>
      <c r="L720"/>
      <c r="M720"/>
      <c r="N720"/>
      <c r="O720"/>
      <c r="P720"/>
      <c r="Q720"/>
      <c r="R720"/>
      <c r="V720">
        <v>633</v>
      </c>
      <c r="W720">
        <v>1.9434287974164203E-3</v>
      </c>
      <c r="X720">
        <v>3.4095341374929381E-3</v>
      </c>
      <c r="Y720"/>
      <c r="Z720"/>
      <c r="AA720"/>
      <c r="AB720"/>
      <c r="AC720"/>
      <c r="AD720"/>
      <c r="AG720">
        <v>672</v>
      </c>
      <c r="AH720">
        <v>-1.9052015848933738E-3</v>
      </c>
      <c r="AI720">
        <v>-4.8479071038511155E-5</v>
      </c>
      <c r="AJ720"/>
      <c r="AK720"/>
      <c r="AL720"/>
      <c r="AM720"/>
      <c r="AN720"/>
      <c r="AO720"/>
    </row>
    <row r="721" spans="1:41">
      <c r="A721" s="34">
        <v>42678</v>
      </c>
      <c r="B721" s="33">
        <v>94.750647999999998</v>
      </c>
      <c r="C721" s="130">
        <f t="shared" si="24"/>
        <v>6.9537027202254127E-4</v>
      </c>
      <c r="E721" s="128">
        <v>42678</v>
      </c>
      <c r="F721" s="76">
        <v>2085.179932</v>
      </c>
      <c r="G721" s="130">
        <f t="shared" si="25"/>
        <v>-1.6661305078948E-3</v>
      </c>
      <c r="J721"/>
      <c r="K721"/>
      <c r="L721"/>
      <c r="M721"/>
      <c r="N721"/>
      <c r="O721"/>
      <c r="P721"/>
      <c r="Q721"/>
      <c r="R721"/>
      <c r="V721">
        <v>634</v>
      </c>
      <c r="W721">
        <v>-3.7653544832543743E-4</v>
      </c>
      <c r="X721">
        <v>-4.9504233426161579E-4</v>
      </c>
      <c r="Y721"/>
      <c r="Z721"/>
      <c r="AA721"/>
      <c r="AB721"/>
      <c r="AC721"/>
      <c r="AD721"/>
      <c r="AG721">
        <v>673</v>
      </c>
      <c r="AH721">
        <v>-3.9259462483903567E-4</v>
      </c>
      <c r="AI721">
        <v>-1.9832696299004839E-3</v>
      </c>
      <c r="AJ721"/>
      <c r="AK721"/>
      <c r="AL721"/>
      <c r="AM721"/>
      <c r="AN721"/>
      <c r="AO721"/>
    </row>
    <row r="722" spans="1:41">
      <c r="A722" s="34">
        <v>42681</v>
      </c>
      <c r="B722" s="33">
        <v>96.026511999999997</v>
      </c>
      <c r="C722" s="130">
        <f t="shared" si="24"/>
        <v>1.3465491022288298E-2</v>
      </c>
      <c r="E722" s="128">
        <v>42681</v>
      </c>
      <c r="F722" s="76">
        <v>2131.5200199999999</v>
      </c>
      <c r="G722" s="130">
        <f t="shared" si="25"/>
        <v>2.2223544015960692E-2</v>
      </c>
      <c r="J722"/>
      <c r="K722"/>
      <c r="L722"/>
      <c r="M722"/>
      <c r="N722"/>
      <c r="O722"/>
      <c r="P722"/>
      <c r="Q722"/>
      <c r="R722"/>
      <c r="V722">
        <v>635</v>
      </c>
      <c r="W722">
        <v>1.8008220041838964E-3</v>
      </c>
      <c r="X722">
        <v>1.3452527295033526E-2</v>
      </c>
      <c r="Y722"/>
      <c r="Z722"/>
      <c r="AA722"/>
      <c r="AB722"/>
      <c r="AC722"/>
      <c r="AD722"/>
      <c r="AG722">
        <v>674</v>
      </c>
      <c r="AH722">
        <v>-1.0118880963450772E-3</v>
      </c>
      <c r="AI722">
        <v>9.7050344813672028E-4</v>
      </c>
      <c r="AJ722"/>
      <c r="AK722"/>
      <c r="AL722"/>
      <c r="AM722"/>
      <c r="AN722"/>
      <c r="AO722"/>
    </row>
    <row r="723" spans="1:41">
      <c r="A723" s="34">
        <v>42682</v>
      </c>
      <c r="B723" s="33">
        <v>96.347526999999999</v>
      </c>
      <c r="C723" s="130">
        <f t="shared" si="24"/>
        <v>3.3429830295200426E-3</v>
      </c>
      <c r="E723" s="128">
        <v>42682</v>
      </c>
      <c r="F723" s="76">
        <v>2139.5600589999999</v>
      </c>
      <c r="G723" s="130">
        <f t="shared" si="25"/>
        <v>3.771974424148256E-3</v>
      </c>
      <c r="J723"/>
      <c r="K723"/>
      <c r="L723"/>
      <c r="M723"/>
      <c r="N723"/>
      <c r="O723"/>
      <c r="P723"/>
      <c r="Q723"/>
      <c r="R723"/>
      <c r="V723">
        <v>636</v>
      </c>
      <c r="W723">
        <v>5.9495716011291437E-4</v>
      </c>
      <c r="X723">
        <v>2.8136584246771191E-3</v>
      </c>
      <c r="Y723"/>
      <c r="Z723"/>
      <c r="AA723"/>
      <c r="AB723"/>
      <c r="AC723"/>
      <c r="AD723"/>
      <c r="AG723">
        <v>675</v>
      </c>
      <c r="AH723">
        <v>1.3696343609010328E-3</v>
      </c>
      <c r="AI723">
        <v>2.8314069547474554E-3</v>
      </c>
      <c r="AJ723"/>
      <c r="AK723"/>
      <c r="AL723"/>
      <c r="AM723"/>
      <c r="AN723"/>
      <c r="AO723"/>
    </row>
    <row r="724" spans="1:41">
      <c r="A724" s="34">
        <v>42683</v>
      </c>
      <c r="B724" s="33">
        <v>99.030929999999998</v>
      </c>
      <c r="C724" s="130">
        <f t="shared" si="24"/>
        <v>2.785129087952614E-2</v>
      </c>
      <c r="E724" s="128">
        <v>42683</v>
      </c>
      <c r="F724" s="76">
        <v>2163.26001</v>
      </c>
      <c r="G724" s="130">
        <f t="shared" si="25"/>
        <v>1.1077020670818222E-2</v>
      </c>
      <c r="J724"/>
      <c r="K724"/>
      <c r="L724"/>
      <c r="M724"/>
      <c r="N724"/>
      <c r="O724"/>
      <c r="P724"/>
      <c r="Q724"/>
      <c r="R724"/>
      <c r="V724">
        <v>637</v>
      </c>
      <c r="W724">
        <v>1.7885217500924902E-4</v>
      </c>
      <c r="X724">
        <v>6.8304412877253032E-3</v>
      </c>
      <c r="Y724"/>
      <c r="Z724"/>
      <c r="AA724"/>
      <c r="AB724"/>
      <c r="AC724"/>
      <c r="AD724"/>
      <c r="AG724">
        <v>676</v>
      </c>
      <c r="AH724">
        <v>2.2712724060434263E-3</v>
      </c>
      <c r="AI724">
        <v>7.1040635230920765E-4</v>
      </c>
      <c r="AJ724"/>
      <c r="AK724"/>
      <c r="AL724"/>
      <c r="AM724"/>
      <c r="AN724"/>
      <c r="AO724"/>
    </row>
    <row r="725" spans="1:41">
      <c r="A725" s="34">
        <v>42684</v>
      </c>
      <c r="B725" s="33">
        <v>98.397141000000005</v>
      </c>
      <c r="C725" s="130">
        <f t="shared" si="24"/>
        <v>-6.3999096039994074E-3</v>
      </c>
      <c r="E725" s="128">
        <v>42684</v>
      </c>
      <c r="F725" s="76">
        <v>2167.4799800000001</v>
      </c>
      <c r="G725" s="130">
        <f t="shared" si="25"/>
        <v>1.9507456248868129E-3</v>
      </c>
      <c r="J725"/>
      <c r="K725"/>
      <c r="L725"/>
      <c r="M725"/>
      <c r="N725"/>
      <c r="O725"/>
      <c r="P725"/>
      <c r="Q725"/>
      <c r="R725"/>
      <c r="V725">
        <v>638</v>
      </c>
      <c r="W725">
        <v>5.9487664994630775E-4</v>
      </c>
      <c r="X725">
        <v>-4.6010892367379498E-4</v>
      </c>
      <c r="Y725"/>
      <c r="Z725"/>
      <c r="AA725"/>
      <c r="AB725"/>
      <c r="AC725"/>
      <c r="AD725"/>
      <c r="AG725">
        <v>677</v>
      </c>
      <c r="AH725">
        <v>-4.3865271298106252E-4</v>
      </c>
      <c r="AI725">
        <v>2.9226765438107843E-4</v>
      </c>
      <c r="AJ725"/>
      <c r="AK725"/>
      <c r="AL725"/>
      <c r="AM725"/>
      <c r="AN725"/>
      <c r="AO725"/>
    </row>
    <row r="726" spans="1:41">
      <c r="A726" s="34">
        <v>42685</v>
      </c>
      <c r="B726" s="33">
        <v>97.516379999999998</v>
      </c>
      <c r="C726" s="130">
        <f t="shared" si="24"/>
        <v>-8.9510832433638155E-3</v>
      </c>
      <c r="E726" s="128">
        <v>42685</v>
      </c>
      <c r="F726" s="76">
        <v>2164.4499510000001</v>
      </c>
      <c r="G726" s="130">
        <f t="shared" si="25"/>
        <v>-1.3979501669953202E-3</v>
      </c>
      <c r="J726"/>
      <c r="K726"/>
      <c r="L726"/>
      <c r="M726"/>
      <c r="N726"/>
      <c r="O726"/>
      <c r="P726"/>
      <c r="Q726"/>
      <c r="R726"/>
      <c r="V726">
        <v>639</v>
      </c>
      <c r="W726">
        <v>1.0561649846322619E-3</v>
      </c>
      <c r="X726">
        <v>4.2030389651481542E-3</v>
      </c>
      <c r="Y726"/>
      <c r="Z726"/>
      <c r="AA726"/>
      <c r="AB726"/>
      <c r="AC726"/>
      <c r="AD726"/>
      <c r="AG726">
        <v>678</v>
      </c>
      <c r="AH726">
        <v>-4.3912425226917857E-4</v>
      </c>
      <c r="AI726">
        <v>-1.7838892488585157E-3</v>
      </c>
      <c r="AJ726"/>
      <c r="AK726"/>
      <c r="AL726"/>
      <c r="AM726"/>
      <c r="AN726"/>
      <c r="AO726"/>
    </row>
    <row r="727" spans="1:41">
      <c r="A727" s="34">
        <v>42688</v>
      </c>
      <c r="B727" s="33">
        <v>95.977112000000005</v>
      </c>
      <c r="C727" s="130">
        <f t="shared" si="24"/>
        <v>-1.5784712270902519E-2</v>
      </c>
      <c r="E727" s="128">
        <v>42688</v>
      </c>
      <c r="F727" s="76">
        <v>2164.1999510000001</v>
      </c>
      <c r="G727" s="130">
        <f t="shared" si="25"/>
        <v>-1.1550278623190026E-4</v>
      </c>
      <c r="J727"/>
      <c r="K727"/>
      <c r="L727"/>
      <c r="M727"/>
      <c r="N727"/>
      <c r="O727"/>
      <c r="P727"/>
      <c r="Q727"/>
      <c r="R727"/>
      <c r="V727">
        <v>640</v>
      </c>
      <c r="W727">
        <v>-6.0449936910913419E-4</v>
      </c>
      <c r="X727">
        <v>-3.2444806012250796E-4</v>
      </c>
      <c r="Y727"/>
      <c r="Z727"/>
      <c r="AA727"/>
      <c r="AB727"/>
      <c r="AC727"/>
      <c r="AD727"/>
      <c r="AG727">
        <v>679</v>
      </c>
      <c r="AH727">
        <v>-5.6677150694476033E-3</v>
      </c>
      <c r="AI727">
        <v>-1.8854353787847888E-2</v>
      </c>
      <c r="AJ727"/>
      <c r="AK727"/>
      <c r="AL727"/>
      <c r="AM727"/>
      <c r="AN727"/>
      <c r="AO727"/>
    </row>
    <row r="728" spans="1:41">
      <c r="A728" s="34">
        <v>42689</v>
      </c>
      <c r="B728" s="33">
        <v>95.746643000000006</v>
      </c>
      <c r="C728" s="130">
        <f t="shared" si="24"/>
        <v>-2.4012912578573876E-3</v>
      </c>
      <c r="E728" s="128">
        <v>42689</v>
      </c>
      <c r="F728" s="76">
        <v>2180.389893</v>
      </c>
      <c r="G728" s="130">
        <f t="shared" si="25"/>
        <v>7.4807976927081877E-3</v>
      </c>
      <c r="J728"/>
      <c r="K728"/>
      <c r="L728"/>
      <c r="M728"/>
      <c r="N728"/>
      <c r="O728"/>
      <c r="P728"/>
      <c r="Q728"/>
      <c r="R728"/>
      <c r="V728">
        <v>641</v>
      </c>
      <c r="W728">
        <v>8.7148231679078233E-4</v>
      </c>
      <c r="X728">
        <v>1.5108129748830305E-3</v>
      </c>
      <c r="Y728"/>
      <c r="Z728"/>
      <c r="AA728"/>
      <c r="AB728"/>
      <c r="AC728"/>
      <c r="AD728"/>
      <c r="AG728">
        <v>680</v>
      </c>
      <c r="AH728">
        <v>4.691196580981276E-3</v>
      </c>
      <c r="AI728">
        <v>9.9858559444105446E-3</v>
      </c>
      <c r="AJ728"/>
      <c r="AK728"/>
      <c r="AL728"/>
      <c r="AM728"/>
      <c r="AN728"/>
      <c r="AO728"/>
    </row>
    <row r="729" spans="1:41">
      <c r="A729" s="34">
        <v>42690</v>
      </c>
      <c r="B729" s="33">
        <v>95.779555999999999</v>
      </c>
      <c r="C729" s="130">
        <f t="shared" si="24"/>
        <v>3.4375095532063226E-4</v>
      </c>
      <c r="E729" s="128">
        <v>42690</v>
      </c>
      <c r="F729" s="76">
        <v>2176.9399410000001</v>
      </c>
      <c r="G729" s="130">
        <f t="shared" si="25"/>
        <v>-1.5822638011099694E-3</v>
      </c>
      <c r="J729"/>
      <c r="K729"/>
      <c r="L729"/>
      <c r="M729"/>
      <c r="N729"/>
      <c r="O729"/>
      <c r="P729"/>
      <c r="Q729"/>
      <c r="R729"/>
      <c r="V729">
        <v>642</v>
      </c>
      <c r="W729">
        <v>9.9538298698891373E-3</v>
      </c>
      <c r="X729">
        <v>-1.1389003853600185E-2</v>
      </c>
      <c r="Y729"/>
      <c r="Z729"/>
      <c r="AA729"/>
      <c r="AB729"/>
      <c r="AC729"/>
      <c r="AD729"/>
      <c r="AG729">
        <v>681</v>
      </c>
      <c r="AH729">
        <v>-7.1600701152231029E-3</v>
      </c>
      <c r="AI729">
        <v>-7.6706038980437936E-3</v>
      </c>
      <c r="AJ729"/>
      <c r="AK729"/>
      <c r="AL729"/>
      <c r="AM729"/>
      <c r="AN729"/>
      <c r="AO729"/>
    </row>
    <row r="730" spans="1:41">
      <c r="A730" s="34">
        <v>42691</v>
      </c>
      <c r="B730" s="33">
        <v>95.952431000000004</v>
      </c>
      <c r="C730" s="130">
        <f t="shared" si="24"/>
        <v>1.8049258862716463E-3</v>
      </c>
      <c r="E730" s="128">
        <v>42691</v>
      </c>
      <c r="F730" s="76">
        <v>2187.1201169999999</v>
      </c>
      <c r="G730" s="130">
        <f t="shared" si="25"/>
        <v>4.6763697097327714E-3</v>
      </c>
      <c r="J730"/>
      <c r="K730"/>
      <c r="L730"/>
      <c r="M730"/>
      <c r="N730"/>
      <c r="O730"/>
      <c r="P730"/>
      <c r="Q730"/>
      <c r="R730"/>
      <c r="V730">
        <v>643</v>
      </c>
      <c r="W730">
        <v>-2.7331050919449866E-4</v>
      </c>
      <c r="X730">
        <v>4.5436110370490881E-3</v>
      </c>
      <c r="Y730"/>
      <c r="Z730"/>
      <c r="AA730"/>
      <c r="AB730"/>
      <c r="AC730"/>
      <c r="AD730"/>
      <c r="AG730">
        <v>682</v>
      </c>
      <c r="AH730">
        <v>1.4322170760103256E-3</v>
      </c>
      <c r="AI730">
        <v>-2.0198937260871783E-3</v>
      </c>
      <c r="AJ730"/>
      <c r="AK730"/>
      <c r="AL730"/>
      <c r="AM730"/>
      <c r="AN730"/>
      <c r="AO730"/>
    </row>
    <row r="731" spans="1:41">
      <c r="A731" s="34">
        <v>42692</v>
      </c>
      <c r="B731" s="33">
        <v>95.612610000000004</v>
      </c>
      <c r="C731" s="130">
        <f t="shared" si="24"/>
        <v>-3.5415569616990797E-3</v>
      </c>
      <c r="E731" s="128">
        <v>42692</v>
      </c>
      <c r="F731" s="76">
        <v>2181.8999020000001</v>
      </c>
      <c r="G731" s="130">
        <f t="shared" si="25"/>
        <v>-2.386798493335712E-3</v>
      </c>
      <c r="J731"/>
      <c r="K731"/>
      <c r="L731"/>
      <c r="M731"/>
      <c r="N731"/>
      <c r="O731"/>
      <c r="P731"/>
      <c r="Q731"/>
      <c r="R731"/>
      <c r="V731">
        <v>644</v>
      </c>
      <c r="W731">
        <v>2.7043611765192611E-4</v>
      </c>
      <c r="X731">
        <v>-3.882965191360087E-3</v>
      </c>
      <c r="Y731"/>
      <c r="Z731"/>
      <c r="AA731"/>
      <c r="AB731"/>
      <c r="AC731"/>
      <c r="AD731"/>
      <c r="AG731">
        <v>683</v>
      </c>
      <c r="AH731">
        <v>3.9344736383726923E-3</v>
      </c>
      <c r="AI731">
        <v>6.1747996121739659E-3</v>
      </c>
      <c r="AJ731"/>
      <c r="AK731"/>
      <c r="AL731"/>
      <c r="AM731"/>
      <c r="AN731"/>
      <c r="AO731"/>
    </row>
    <row r="732" spans="1:41">
      <c r="A732" s="34">
        <v>42695</v>
      </c>
      <c r="B732" s="33">
        <v>95.314232000000004</v>
      </c>
      <c r="C732" s="130">
        <f t="shared" si="24"/>
        <v>-3.1206971549045631E-3</v>
      </c>
      <c r="E732" s="128">
        <v>42695</v>
      </c>
      <c r="F732" s="76">
        <v>2198.179932</v>
      </c>
      <c r="G732" s="130">
        <f t="shared" si="25"/>
        <v>7.4614009492722805E-3</v>
      </c>
      <c r="J732"/>
      <c r="K732"/>
      <c r="L732"/>
      <c r="M732"/>
      <c r="N732"/>
      <c r="O732"/>
      <c r="P732"/>
      <c r="Q732"/>
      <c r="R732"/>
      <c r="V732">
        <v>645</v>
      </c>
      <c r="W732">
        <v>-3.1917655792844228E-4</v>
      </c>
      <c r="X732">
        <v>4.8731410758227432E-3</v>
      </c>
      <c r="Y732"/>
      <c r="Z732"/>
      <c r="AA732"/>
      <c r="AB732"/>
      <c r="AC732"/>
      <c r="AD732"/>
      <c r="AG732">
        <v>684</v>
      </c>
      <c r="AH732">
        <v>-1.5935827006601836E-3</v>
      </c>
      <c r="AI732">
        <v>-2.1787122064665454E-3</v>
      </c>
      <c r="AJ732"/>
      <c r="AK732"/>
      <c r="AL732"/>
      <c r="AM732"/>
      <c r="AN732"/>
      <c r="AO732"/>
    </row>
    <row r="733" spans="1:41">
      <c r="A733" s="34">
        <v>42696</v>
      </c>
      <c r="B733" s="33">
        <v>93.441101000000003</v>
      </c>
      <c r="C733" s="130">
        <f t="shared" si="24"/>
        <v>-1.9652164851939432E-2</v>
      </c>
      <c r="E733" s="128">
        <v>42696</v>
      </c>
      <c r="F733" s="76">
        <v>2202.9399410000001</v>
      </c>
      <c r="G733" s="130">
        <f t="shared" si="25"/>
        <v>2.1654319242507222E-3</v>
      </c>
      <c r="J733"/>
      <c r="K733"/>
      <c r="L733"/>
      <c r="M733"/>
      <c r="N733"/>
      <c r="O733"/>
      <c r="P733"/>
      <c r="Q733"/>
      <c r="R733"/>
      <c r="V733">
        <v>646</v>
      </c>
      <c r="W733">
        <v>-4.104106273786468E-4</v>
      </c>
      <c r="X733">
        <v>-2.6010645764885016E-3</v>
      </c>
      <c r="Y733"/>
      <c r="Z733"/>
      <c r="AA733"/>
      <c r="AB733"/>
      <c r="AC733"/>
      <c r="AD733"/>
      <c r="AG733">
        <v>685</v>
      </c>
      <c r="AH733">
        <v>-2.6074546332609241E-3</v>
      </c>
      <c r="AI733">
        <v>2.588851535953003E-3</v>
      </c>
      <c r="AJ733"/>
      <c r="AK733"/>
      <c r="AL733"/>
      <c r="AM733"/>
      <c r="AN733"/>
      <c r="AO733"/>
    </row>
    <row r="734" spans="1:41">
      <c r="A734" s="34">
        <v>42697</v>
      </c>
      <c r="B734" s="33">
        <v>93.714591999999996</v>
      </c>
      <c r="C734" s="130">
        <f t="shared" si="24"/>
        <v>2.9268811804774521E-3</v>
      </c>
      <c r="E734" s="128">
        <v>42697</v>
      </c>
      <c r="F734" s="76">
        <v>2204.719971</v>
      </c>
      <c r="G734" s="130">
        <f t="shared" si="25"/>
        <v>8.080247522280939E-4</v>
      </c>
      <c r="J734"/>
      <c r="K734"/>
      <c r="L734"/>
      <c r="M734"/>
      <c r="N734"/>
      <c r="O734"/>
      <c r="P734"/>
      <c r="Q734"/>
      <c r="R734"/>
      <c r="V734">
        <v>647</v>
      </c>
      <c r="W734">
        <v>1.4071097911183971E-3</v>
      </c>
      <c r="X734">
        <v>-1.0843251648107383E-3</v>
      </c>
      <c r="Y734"/>
      <c r="Z734"/>
      <c r="AA734"/>
      <c r="AB734"/>
      <c r="AC734"/>
      <c r="AD734"/>
      <c r="AG734">
        <v>686</v>
      </c>
      <c r="AH734">
        <v>1.624555999434469E-3</v>
      </c>
      <c r="AI734">
        <v>-1.3254175850393743E-3</v>
      </c>
      <c r="AJ734"/>
      <c r="AK734"/>
      <c r="AL734"/>
      <c r="AM734"/>
      <c r="AN734"/>
      <c r="AO734"/>
    </row>
    <row r="735" spans="1:41">
      <c r="A735" s="34">
        <v>42699</v>
      </c>
      <c r="B735" s="33">
        <v>94.593147000000002</v>
      </c>
      <c r="C735" s="130">
        <f t="shared" si="24"/>
        <v>9.3747940555511979E-3</v>
      </c>
      <c r="E735" s="128">
        <v>42699</v>
      </c>
      <c r="F735" s="76">
        <v>2213.3500979999999</v>
      </c>
      <c r="G735" s="130">
        <f t="shared" si="25"/>
        <v>3.9143869124048051E-3</v>
      </c>
      <c r="J735"/>
      <c r="K735"/>
      <c r="L735"/>
      <c r="M735"/>
      <c r="N735"/>
      <c r="O735"/>
      <c r="P735"/>
      <c r="Q735"/>
      <c r="R735"/>
      <c r="V735">
        <v>648</v>
      </c>
      <c r="W735">
        <v>-1.4986443792886751E-3</v>
      </c>
      <c r="X735">
        <v>3.0010203540714857E-4</v>
      </c>
      <c r="Y735"/>
      <c r="Z735"/>
      <c r="AA735"/>
      <c r="AB735"/>
      <c r="AC735"/>
      <c r="AD735"/>
      <c r="AG735">
        <v>687</v>
      </c>
      <c r="AH735">
        <v>4.8462238228304793E-3</v>
      </c>
      <c r="AI735">
        <v>6.0709383312561229E-3</v>
      </c>
      <c r="AJ735"/>
      <c r="AK735"/>
      <c r="AL735"/>
      <c r="AM735"/>
      <c r="AN735"/>
      <c r="AO735"/>
    </row>
    <row r="736" spans="1:41">
      <c r="A736" s="34">
        <v>42702</v>
      </c>
      <c r="B736" s="33">
        <v>93.764342999999997</v>
      </c>
      <c r="C736" s="130">
        <f t="shared" si="24"/>
        <v>-8.761776368429789E-3</v>
      </c>
      <c r="E736" s="128">
        <v>42702</v>
      </c>
      <c r="F736" s="76">
        <v>2201.719971</v>
      </c>
      <c r="G736" s="130">
        <f t="shared" si="25"/>
        <v>-5.254535651865005E-3</v>
      </c>
      <c r="J736"/>
      <c r="K736"/>
      <c r="L736"/>
      <c r="M736"/>
      <c r="N736"/>
      <c r="O736"/>
      <c r="P736"/>
      <c r="Q736"/>
      <c r="R736"/>
      <c r="V736">
        <v>649</v>
      </c>
      <c r="W736">
        <v>-1.185497529483302E-3</v>
      </c>
      <c r="X736">
        <v>2.791706796953522E-3</v>
      </c>
      <c r="Y736"/>
      <c r="Z736"/>
      <c r="AA736"/>
      <c r="AB736"/>
      <c r="AC736"/>
      <c r="AD736"/>
      <c r="AG736">
        <v>688</v>
      </c>
      <c r="AH736">
        <v>2.8513526175355341E-3</v>
      </c>
      <c r="AI736">
        <v>3.6484320636311434E-3</v>
      </c>
      <c r="AJ736"/>
      <c r="AK736"/>
      <c r="AL736"/>
      <c r="AM736"/>
      <c r="AN736"/>
      <c r="AO736"/>
    </row>
    <row r="737" spans="1:41">
      <c r="A737" s="34">
        <v>42703</v>
      </c>
      <c r="B737" s="33">
        <v>93.225600999999997</v>
      </c>
      <c r="C737" s="130">
        <f t="shared" si="24"/>
        <v>-5.745702286849055E-3</v>
      </c>
      <c r="E737" s="128">
        <v>42703</v>
      </c>
      <c r="F737" s="76">
        <v>2204.6599120000001</v>
      </c>
      <c r="G737" s="130">
        <f t="shared" si="25"/>
        <v>1.3352928795321763E-3</v>
      </c>
      <c r="J737"/>
      <c r="K737"/>
      <c r="L737"/>
      <c r="M737"/>
      <c r="N737"/>
      <c r="O737"/>
      <c r="P737"/>
      <c r="Q737"/>
      <c r="R737"/>
      <c r="V737">
        <v>650</v>
      </c>
      <c r="W737">
        <v>3.7378777435713223E-3</v>
      </c>
      <c r="X737">
        <v>-2.1065685153689988E-3</v>
      </c>
      <c r="Y737"/>
      <c r="Z737"/>
      <c r="AA737"/>
      <c r="AB737"/>
      <c r="AC737"/>
      <c r="AD737"/>
      <c r="AG737">
        <v>689</v>
      </c>
      <c r="AH737">
        <v>-2.8640423883225553E-3</v>
      </c>
      <c r="AI737">
        <v>-2.8727324259328604E-3</v>
      </c>
      <c r="AJ737"/>
      <c r="AK737"/>
      <c r="AL737"/>
      <c r="AM737"/>
      <c r="AN737"/>
      <c r="AO737"/>
    </row>
    <row r="738" spans="1:41">
      <c r="A738" s="34">
        <v>42704</v>
      </c>
      <c r="B738" s="33">
        <v>92.247580999999997</v>
      </c>
      <c r="C738" s="130">
        <f t="shared" si="24"/>
        <v>-1.0490895092218294E-2</v>
      </c>
      <c r="E738" s="128">
        <v>42704</v>
      </c>
      <c r="F738" s="76">
        <v>2198.8100589999999</v>
      </c>
      <c r="G738" s="130">
        <f t="shared" si="25"/>
        <v>-2.6534038053485352E-3</v>
      </c>
      <c r="J738"/>
      <c r="K738"/>
      <c r="L738"/>
      <c r="M738"/>
      <c r="N738"/>
      <c r="O738"/>
      <c r="P738"/>
      <c r="Q738"/>
      <c r="R738"/>
      <c r="V738">
        <v>651</v>
      </c>
      <c r="W738">
        <v>9.9593515450311807E-4</v>
      </c>
      <c r="X738">
        <v>-2.2657225466455552E-3</v>
      </c>
      <c r="Y738"/>
      <c r="Z738"/>
      <c r="AA738"/>
      <c r="AB738"/>
      <c r="AC738"/>
      <c r="AD738"/>
      <c r="AG738">
        <v>690</v>
      </c>
      <c r="AH738">
        <v>-4.6968629188984057E-3</v>
      </c>
      <c r="AI738">
        <v>-3.8908995351611521E-3</v>
      </c>
      <c r="AJ738"/>
      <c r="AK738"/>
      <c r="AL738"/>
      <c r="AM738"/>
      <c r="AN738"/>
      <c r="AO738"/>
    </row>
    <row r="739" spans="1:41">
      <c r="A739" s="34">
        <v>42705</v>
      </c>
      <c r="B739" s="33">
        <v>92.313903999999994</v>
      </c>
      <c r="C739" s="130">
        <f t="shared" si="24"/>
        <v>7.1896736240701015E-4</v>
      </c>
      <c r="E739" s="128">
        <v>42705</v>
      </c>
      <c r="F739" s="76">
        <v>2191.080078</v>
      </c>
      <c r="G739" s="130">
        <f t="shared" si="25"/>
        <v>-3.515529214704194E-3</v>
      </c>
      <c r="J739"/>
      <c r="K739"/>
      <c r="L739"/>
      <c r="M739"/>
      <c r="N739"/>
      <c r="O739"/>
      <c r="P739"/>
      <c r="Q739"/>
      <c r="R739"/>
      <c r="V739">
        <v>652</v>
      </c>
      <c r="W739">
        <v>-2.2649166153192999E-3</v>
      </c>
      <c r="X739">
        <v>-4.0967030527250415E-3</v>
      </c>
      <c r="Y739"/>
      <c r="Z739"/>
      <c r="AA739"/>
      <c r="AB739"/>
      <c r="AC739"/>
      <c r="AD739"/>
      <c r="AG739">
        <v>691</v>
      </c>
      <c r="AH739">
        <v>7.1667860176412614E-3</v>
      </c>
      <c r="AI739">
        <v>-7.2261595638062424E-4</v>
      </c>
      <c r="AJ739"/>
      <c r="AK739"/>
      <c r="AL739"/>
      <c r="AM739"/>
      <c r="AN739"/>
      <c r="AO739"/>
    </row>
    <row r="740" spans="1:41">
      <c r="A740" s="34">
        <v>42706</v>
      </c>
      <c r="B740" s="33">
        <v>92.794608999999994</v>
      </c>
      <c r="C740" s="130">
        <f t="shared" si="24"/>
        <v>5.2072870842944791E-3</v>
      </c>
      <c r="E740" s="128">
        <v>42706</v>
      </c>
      <c r="F740" s="76">
        <v>2191.9499510000001</v>
      </c>
      <c r="G740" s="130">
        <f t="shared" si="25"/>
        <v>3.9700648494513758E-4</v>
      </c>
      <c r="J740"/>
      <c r="K740"/>
      <c r="L740"/>
      <c r="M740"/>
      <c r="N740"/>
      <c r="O740"/>
      <c r="P740"/>
      <c r="Q740"/>
      <c r="R740"/>
      <c r="V740">
        <v>653</v>
      </c>
      <c r="W740">
        <v>-4.0950354397878011E-3</v>
      </c>
      <c r="X740">
        <v>7.2289788291313006E-3</v>
      </c>
      <c r="Y740"/>
      <c r="Z740"/>
      <c r="AA740"/>
      <c r="AB740"/>
      <c r="AC740"/>
      <c r="AD740"/>
      <c r="AG740">
        <v>692</v>
      </c>
      <c r="AH740">
        <v>1.0346295563708997E-3</v>
      </c>
      <c r="AI740">
        <v>4.2619242023923861E-3</v>
      </c>
      <c r="AJ740"/>
      <c r="AK740"/>
      <c r="AL740"/>
      <c r="AM740"/>
      <c r="AN740"/>
      <c r="AO740"/>
    </row>
    <row r="741" spans="1:41">
      <c r="A741" s="34">
        <v>42709</v>
      </c>
      <c r="B741" s="33">
        <v>92.778060999999994</v>
      </c>
      <c r="C741" s="130">
        <f t="shared" si="24"/>
        <v>-1.7832932514431123E-4</v>
      </c>
      <c r="E741" s="128">
        <v>42709</v>
      </c>
      <c r="F741" s="76">
        <v>2204.709961</v>
      </c>
      <c r="G741" s="130">
        <f t="shared" si="25"/>
        <v>5.8213053606350181E-3</v>
      </c>
      <c r="J741"/>
      <c r="K741"/>
      <c r="L741"/>
      <c r="M741"/>
      <c r="N741"/>
      <c r="O741"/>
      <c r="P741"/>
      <c r="Q741"/>
      <c r="R741"/>
      <c r="V741">
        <v>654</v>
      </c>
      <c r="W741">
        <v>4.2013376355956876E-5</v>
      </c>
      <c r="X741">
        <v>1.705585422265841E-4</v>
      </c>
      <c r="Y741"/>
      <c r="Z741"/>
      <c r="AA741"/>
      <c r="AB741"/>
      <c r="AC741"/>
      <c r="AD741"/>
      <c r="AG741">
        <v>693</v>
      </c>
      <c r="AH741">
        <v>-9.856272450967065E-3</v>
      </c>
      <c r="AI741">
        <v>5.3486112567715724E-4</v>
      </c>
      <c r="AJ741"/>
      <c r="AK741"/>
      <c r="AL741"/>
      <c r="AM741"/>
      <c r="AN741"/>
      <c r="AO741"/>
    </row>
    <row r="742" spans="1:41">
      <c r="A742" s="34">
        <v>42710</v>
      </c>
      <c r="B742" s="33">
        <v>92.877502000000007</v>
      </c>
      <c r="C742" s="130">
        <f t="shared" si="24"/>
        <v>1.0718158897501963E-3</v>
      </c>
      <c r="E742" s="128">
        <v>42710</v>
      </c>
      <c r="F742" s="76">
        <v>2212.2299800000001</v>
      </c>
      <c r="G742" s="130">
        <f t="shared" si="25"/>
        <v>3.4108881136406528E-3</v>
      </c>
      <c r="J742"/>
      <c r="K742"/>
      <c r="L742"/>
      <c r="M742"/>
      <c r="N742"/>
      <c r="O742"/>
      <c r="P742"/>
      <c r="Q742"/>
      <c r="R742"/>
      <c r="V742">
        <v>655</v>
      </c>
      <c r="W742">
        <v>1.9669206533006103E-3</v>
      </c>
      <c r="X742">
        <v>6.6365757080254547E-3</v>
      </c>
      <c r="Y742"/>
      <c r="Z742"/>
      <c r="AA742"/>
      <c r="AB742"/>
      <c r="AC742"/>
      <c r="AD742"/>
      <c r="AG742">
        <v>694</v>
      </c>
      <c r="AH742">
        <v>4.3888236531015529E-3</v>
      </c>
      <c r="AI742">
        <v>3.5791457082351786E-3</v>
      </c>
      <c r="AJ742"/>
      <c r="AK742"/>
      <c r="AL742"/>
      <c r="AM742"/>
      <c r="AN742"/>
      <c r="AO742"/>
    </row>
    <row r="743" spans="1:41">
      <c r="A743" s="34">
        <v>42711</v>
      </c>
      <c r="B743" s="33">
        <v>92.081840999999997</v>
      </c>
      <c r="C743" s="130">
        <f t="shared" si="24"/>
        <v>-8.566778637091356E-3</v>
      </c>
      <c r="E743" s="128">
        <v>42711</v>
      </c>
      <c r="F743" s="76">
        <v>2241.3500979999999</v>
      </c>
      <c r="G743" s="130">
        <f t="shared" si="25"/>
        <v>1.3163241734930208E-2</v>
      </c>
      <c r="J743"/>
      <c r="K743"/>
      <c r="L743"/>
      <c r="M743"/>
      <c r="N743"/>
      <c r="O743"/>
      <c r="P743"/>
      <c r="Q743"/>
      <c r="R743"/>
      <c r="V743">
        <v>656</v>
      </c>
      <c r="W743">
        <v>-2.470833367585724E-3</v>
      </c>
      <c r="X743">
        <v>1.5636680788321251E-3</v>
      </c>
      <c r="Y743"/>
      <c r="Z743"/>
      <c r="AA743"/>
      <c r="AB743"/>
      <c r="AC743"/>
      <c r="AD743"/>
      <c r="AG743">
        <v>695</v>
      </c>
      <c r="AH743">
        <v>3.4935213174781157E-3</v>
      </c>
      <c r="AI743">
        <v>-6.7542171417001723E-3</v>
      </c>
      <c r="AJ743"/>
      <c r="AK743"/>
      <c r="AL743"/>
      <c r="AM743"/>
      <c r="AN743"/>
      <c r="AO743"/>
    </row>
    <row r="744" spans="1:41">
      <c r="A744" s="34">
        <v>42712</v>
      </c>
      <c r="B744" s="33">
        <v>91.990677000000005</v>
      </c>
      <c r="C744" s="130">
        <f t="shared" si="24"/>
        <v>-9.9003233438818886E-4</v>
      </c>
      <c r="E744" s="128">
        <v>42712</v>
      </c>
      <c r="F744" s="76">
        <v>2246.1899410000001</v>
      </c>
      <c r="G744" s="130">
        <f t="shared" si="25"/>
        <v>2.159342712376298E-3</v>
      </c>
      <c r="J744"/>
      <c r="K744"/>
      <c r="L744"/>
      <c r="M744"/>
      <c r="N744"/>
      <c r="O744"/>
      <c r="P744"/>
      <c r="Q744"/>
      <c r="R744"/>
      <c r="V744">
        <v>657</v>
      </c>
      <c r="W744">
        <v>-7.8488335151747398E-4</v>
      </c>
      <c r="X744">
        <v>1.1746769870093713E-3</v>
      </c>
      <c r="Y744"/>
      <c r="Z744"/>
      <c r="AA744"/>
      <c r="AB744"/>
      <c r="AC744"/>
      <c r="AD744"/>
      <c r="AG744">
        <v>696</v>
      </c>
      <c r="AH744">
        <v>2.7301696733800148E-4</v>
      </c>
      <c r="AI744">
        <v>-5.2285792673669547E-3</v>
      </c>
      <c r="AJ744"/>
      <c r="AK744"/>
      <c r="AL744"/>
      <c r="AM744"/>
      <c r="AN744"/>
      <c r="AO744"/>
    </row>
    <row r="745" spans="1:41">
      <c r="A745" s="34">
        <v>42713</v>
      </c>
      <c r="B745" s="33">
        <v>93.043266000000003</v>
      </c>
      <c r="C745" s="130">
        <f t="shared" si="24"/>
        <v>1.1442344314957021E-2</v>
      </c>
      <c r="E745" s="128">
        <v>42713</v>
      </c>
      <c r="F745" s="76">
        <v>2259.530029</v>
      </c>
      <c r="G745" s="130">
        <f t="shared" si="25"/>
        <v>5.9389848367235312E-3</v>
      </c>
      <c r="J745"/>
      <c r="K745"/>
      <c r="L745"/>
      <c r="M745"/>
      <c r="N745"/>
      <c r="O745"/>
      <c r="P745"/>
      <c r="Q745"/>
      <c r="R745"/>
      <c r="V745">
        <v>658</v>
      </c>
      <c r="W745">
        <v>-9.6886645624945237E-5</v>
      </c>
      <c r="X745">
        <v>-2.7677993520864499E-3</v>
      </c>
      <c r="Y745"/>
      <c r="Z745"/>
      <c r="AA745"/>
      <c r="AB745"/>
      <c r="AC745"/>
      <c r="AD745"/>
      <c r="AG745">
        <v>697</v>
      </c>
      <c r="AH745">
        <v>1.9455047057231195E-3</v>
      </c>
      <c r="AI745">
        <v>2.3511858359520051E-3</v>
      </c>
      <c r="AJ745"/>
      <c r="AK745"/>
      <c r="AL745"/>
      <c r="AM745"/>
      <c r="AN745"/>
      <c r="AO745"/>
    </row>
    <row r="746" spans="1:41">
      <c r="A746" s="34">
        <v>42716</v>
      </c>
      <c r="B746" s="33">
        <v>95.612610000000004</v>
      </c>
      <c r="C746" s="130">
        <f t="shared" si="24"/>
        <v>2.7614507857022141E-2</v>
      </c>
      <c r="E746" s="128">
        <v>42716</v>
      </c>
      <c r="F746" s="76">
        <v>2256.959961</v>
      </c>
      <c r="G746" s="130">
        <f t="shared" si="25"/>
        <v>-1.1374347616603382E-3</v>
      </c>
      <c r="J746"/>
      <c r="K746"/>
      <c r="L746"/>
      <c r="M746"/>
      <c r="N746"/>
      <c r="O746"/>
      <c r="P746"/>
      <c r="Q746"/>
      <c r="R746"/>
      <c r="V746">
        <v>659</v>
      </c>
      <c r="W746">
        <v>2.1121767342646264E-3</v>
      </c>
      <c r="X746">
        <v>2.6224113573128228E-3</v>
      </c>
      <c r="Y746"/>
      <c r="Z746"/>
      <c r="AA746"/>
      <c r="AB746"/>
      <c r="AC746"/>
      <c r="AD746"/>
      <c r="AG746">
        <v>698</v>
      </c>
      <c r="AH746">
        <v>-1.8233632640329831E-3</v>
      </c>
      <c r="AI746">
        <v>2.3049234635167458E-3</v>
      </c>
      <c r="AJ746"/>
      <c r="AK746"/>
      <c r="AL746"/>
      <c r="AM746"/>
      <c r="AN746"/>
      <c r="AO746"/>
    </row>
    <row r="747" spans="1:41">
      <c r="A747" s="34">
        <v>42717</v>
      </c>
      <c r="B747" s="33">
        <v>96.051872000000003</v>
      </c>
      <c r="C747" s="130">
        <f t="shared" si="24"/>
        <v>4.5941848047030553E-3</v>
      </c>
      <c r="E747" s="128">
        <v>42717</v>
      </c>
      <c r="F747" s="76">
        <v>2271.719971</v>
      </c>
      <c r="G747" s="130">
        <f t="shared" si="25"/>
        <v>6.5397748542513753E-3</v>
      </c>
      <c r="J747"/>
      <c r="K747"/>
      <c r="L747"/>
      <c r="M747"/>
      <c r="N747"/>
      <c r="O747"/>
      <c r="P747"/>
      <c r="Q747"/>
      <c r="R747"/>
      <c r="V747">
        <v>660</v>
      </c>
      <c r="W747">
        <v>-2.2975822106788466E-3</v>
      </c>
      <c r="X747">
        <v>1.5015359441325499E-3</v>
      </c>
      <c r="Y747"/>
      <c r="Z747"/>
      <c r="AA747"/>
      <c r="AB747"/>
      <c r="AC747"/>
      <c r="AD747"/>
      <c r="AG747">
        <v>699</v>
      </c>
      <c r="AH747">
        <v>2.5679051349102693E-3</v>
      </c>
      <c r="AI747">
        <v>-5.8213888166210592E-3</v>
      </c>
      <c r="AJ747"/>
      <c r="AK747"/>
      <c r="AL747"/>
      <c r="AM747"/>
      <c r="AN747"/>
      <c r="AO747"/>
    </row>
    <row r="748" spans="1:41">
      <c r="A748" s="34">
        <v>42718</v>
      </c>
      <c r="B748" s="33">
        <v>95.305946000000006</v>
      </c>
      <c r="C748" s="130">
        <f t="shared" si="24"/>
        <v>-7.7658663435523382E-3</v>
      </c>
      <c r="E748" s="128">
        <v>42718</v>
      </c>
      <c r="F748" s="76">
        <v>2253.280029</v>
      </c>
      <c r="G748" s="130">
        <f t="shared" si="25"/>
        <v>-8.1171721142561434E-3</v>
      </c>
      <c r="J748"/>
      <c r="K748"/>
      <c r="L748"/>
      <c r="M748"/>
      <c r="N748"/>
      <c r="O748"/>
      <c r="P748"/>
      <c r="Q748"/>
      <c r="R748"/>
      <c r="V748">
        <v>661</v>
      </c>
      <c r="W748">
        <v>-3.9678380163170289E-3</v>
      </c>
      <c r="X748">
        <v>6.7607469987797132E-3</v>
      </c>
      <c r="Y748"/>
      <c r="Z748"/>
      <c r="AA748"/>
      <c r="AB748"/>
      <c r="AC748"/>
      <c r="AD748"/>
      <c r="AG748">
        <v>700</v>
      </c>
      <c r="AH748">
        <v>2.8917098439433381E-3</v>
      </c>
      <c r="AI748">
        <v>1.7141952541925064E-3</v>
      </c>
      <c r="AJ748"/>
      <c r="AK748"/>
      <c r="AL748"/>
      <c r="AM748"/>
      <c r="AN748"/>
      <c r="AO748"/>
    </row>
    <row r="749" spans="1:41">
      <c r="A749" s="34">
        <v>42719</v>
      </c>
      <c r="B749" s="33">
        <v>96.051872000000003</v>
      </c>
      <c r="C749" s="130">
        <f t="shared" si="24"/>
        <v>7.826647038370483E-3</v>
      </c>
      <c r="E749" s="128">
        <v>42719</v>
      </c>
      <c r="F749" s="76">
        <v>2262.030029</v>
      </c>
      <c r="G749" s="130">
        <f t="shared" si="25"/>
        <v>3.8832279554189401E-3</v>
      </c>
      <c r="J749"/>
      <c r="K749"/>
      <c r="L749"/>
      <c r="M749"/>
      <c r="N749"/>
      <c r="O749"/>
      <c r="P749"/>
      <c r="Q749"/>
      <c r="R749"/>
      <c r="V749">
        <v>662</v>
      </c>
      <c r="W749">
        <v>-8.9658423240479256E-3</v>
      </c>
      <c r="X749">
        <v>3.4867653033189587E-3</v>
      </c>
      <c r="Y749"/>
      <c r="Z749"/>
      <c r="AA749"/>
      <c r="AB749"/>
      <c r="AC749"/>
      <c r="AD749"/>
      <c r="AG749">
        <v>701</v>
      </c>
      <c r="AH749">
        <v>-1.0011445672068462E-2</v>
      </c>
      <c r="AI749">
        <v>-2.4350260911889451E-3</v>
      </c>
      <c r="AJ749"/>
      <c r="AK749"/>
      <c r="AL749"/>
      <c r="AM749"/>
      <c r="AN749"/>
      <c r="AO749"/>
    </row>
    <row r="750" spans="1:41">
      <c r="A750" s="34">
        <v>42720</v>
      </c>
      <c r="B750" s="33">
        <v>96.043602000000007</v>
      </c>
      <c r="C750" s="130">
        <f t="shared" si="24"/>
        <v>-8.609931100557835E-5</v>
      </c>
      <c r="E750" s="128">
        <v>42720</v>
      </c>
      <c r="F750" s="76">
        <v>2258.070068</v>
      </c>
      <c r="G750" s="130">
        <f t="shared" si="25"/>
        <v>-1.7506226483432865E-3</v>
      </c>
      <c r="J750"/>
      <c r="K750"/>
      <c r="L750"/>
      <c r="M750"/>
      <c r="N750"/>
      <c r="O750"/>
      <c r="P750"/>
      <c r="Q750"/>
      <c r="R750"/>
      <c r="V750">
        <v>663</v>
      </c>
      <c r="W750">
        <v>4.8491808478708385E-3</v>
      </c>
      <c r="X750">
        <v>-2.9805909054326733E-3</v>
      </c>
      <c r="Y750"/>
      <c r="Z750"/>
      <c r="AA750"/>
      <c r="AB750"/>
      <c r="AC750"/>
      <c r="AD750"/>
      <c r="AG750">
        <v>702</v>
      </c>
      <c r="AH750">
        <v>1.817872207599578E-3</v>
      </c>
      <c r="AI750">
        <v>-6.7128278220108238E-4</v>
      </c>
      <c r="AJ750"/>
      <c r="AK750"/>
      <c r="AL750"/>
      <c r="AM750"/>
      <c r="AN750"/>
      <c r="AO750"/>
    </row>
    <row r="751" spans="1:41">
      <c r="A751" s="34">
        <v>42723</v>
      </c>
      <c r="B751" s="33">
        <v>96.159621999999999</v>
      </c>
      <c r="C751" s="130">
        <f t="shared" si="24"/>
        <v>1.2079930113407429E-3</v>
      </c>
      <c r="E751" s="128">
        <v>42723</v>
      </c>
      <c r="F751" s="76">
        <v>2262.530029</v>
      </c>
      <c r="G751" s="130">
        <f t="shared" si="25"/>
        <v>1.9751207295131733E-3</v>
      </c>
      <c r="J751"/>
      <c r="K751"/>
      <c r="L751"/>
      <c r="M751"/>
      <c r="N751"/>
      <c r="O751"/>
      <c r="P751"/>
      <c r="Q751"/>
      <c r="R751"/>
      <c r="V751">
        <v>664</v>
      </c>
      <c r="W751">
        <v>-2.5361221024917603E-3</v>
      </c>
      <c r="X751">
        <v>4.7357394938587396E-3</v>
      </c>
      <c r="Y751"/>
      <c r="Z751"/>
      <c r="AA751"/>
      <c r="AB751"/>
      <c r="AC751"/>
      <c r="AD751"/>
      <c r="AG751">
        <v>703</v>
      </c>
      <c r="AH751">
        <v>1.6207912370001082E-3</v>
      </c>
      <c r="AI751">
        <v>-4.7200550720911264E-3</v>
      </c>
      <c r="AJ751"/>
      <c r="AK751"/>
      <c r="AL751"/>
      <c r="AM751"/>
      <c r="AN751"/>
      <c r="AO751"/>
    </row>
    <row r="752" spans="1:41">
      <c r="A752" s="34">
        <v>42724</v>
      </c>
      <c r="B752" s="33">
        <v>95.861243999999999</v>
      </c>
      <c r="C752" s="130">
        <f t="shared" si="24"/>
        <v>-3.1029448098288032E-3</v>
      </c>
      <c r="E752" s="128">
        <v>42724</v>
      </c>
      <c r="F752" s="76">
        <v>2270.76001</v>
      </c>
      <c r="G752" s="130">
        <f t="shared" si="25"/>
        <v>3.6375123841505277E-3</v>
      </c>
      <c r="J752"/>
      <c r="K752"/>
      <c r="L752"/>
      <c r="M752"/>
      <c r="N752"/>
      <c r="O752"/>
      <c r="P752"/>
      <c r="Q752"/>
      <c r="R752"/>
      <c r="V752">
        <v>665</v>
      </c>
      <c r="W752">
        <v>2.2517962697232073E-4</v>
      </c>
      <c r="X752">
        <v>-1.6654513077043493E-3</v>
      </c>
      <c r="Y752"/>
      <c r="Z752"/>
      <c r="AA752"/>
      <c r="AB752"/>
      <c r="AC752"/>
      <c r="AD752"/>
      <c r="AG752">
        <v>704</v>
      </c>
      <c r="AH752">
        <v>-3.1351024839859376E-3</v>
      </c>
      <c r="AI752">
        <v>3.3367066621395654E-3</v>
      </c>
      <c r="AJ752"/>
      <c r="AK752"/>
      <c r="AL752"/>
      <c r="AM752"/>
      <c r="AN752"/>
      <c r="AO752"/>
    </row>
    <row r="753" spans="1:41">
      <c r="A753" s="34">
        <v>42725</v>
      </c>
      <c r="B753" s="33">
        <v>95.571158999999994</v>
      </c>
      <c r="C753" s="130">
        <f t="shared" si="24"/>
        <v>-3.0260925885752621E-3</v>
      </c>
      <c r="E753" s="128">
        <v>42725</v>
      </c>
      <c r="F753" s="76">
        <v>2265.179932</v>
      </c>
      <c r="G753" s="130">
        <f t="shared" si="25"/>
        <v>-2.4573614012164844E-3</v>
      </c>
      <c r="J753"/>
      <c r="K753"/>
      <c r="L753"/>
      <c r="M753"/>
      <c r="N753"/>
      <c r="O753"/>
      <c r="P753"/>
      <c r="Q753"/>
      <c r="R753"/>
      <c r="V753">
        <v>666</v>
      </c>
      <c r="W753">
        <v>-3.5150433034902501E-3</v>
      </c>
      <c r="X753">
        <v>2.9517204252552222E-3</v>
      </c>
      <c r="Y753"/>
      <c r="Z753"/>
      <c r="AA753"/>
      <c r="AB753"/>
      <c r="AC753"/>
      <c r="AD753"/>
      <c r="AG753">
        <v>705</v>
      </c>
      <c r="AH753">
        <v>4.7163777830367586E-3</v>
      </c>
      <c r="AI753">
        <v>-7.7543716042446208E-3</v>
      </c>
      <c r="AJ753"/>
      <c r="AK753"/>
      <c r="AL753"/>
      <c r="AM753"/>
      <c r="AN753"/>
      <c r="AO753"/>
    </row>
    <row r="754" spans="1:41">
      <c r="A754" s="34">
        <v>42726</v>
      </c>
      <c r="B754" s="33">
        <v>95.678916999999998</v>
      </c>
      <c r="C754" s="130">
        <f t="shared" si="24"/>
        <v>1.1275158858333404E-3</v>
      </c>
      <c r="E754" s="128">
        <v>42726</v>
      </c>
      <c r="F754" s="76">
        <v>2260.959961</v>
      </c>
      <c r="G754" s="130">
        <f t="shared" si="25"/>
        <v>-1.8629738593322425E-3</v>
      </c>
      <c r="J754"/>
      <c r="K754"/>
      <c r="L754"/>
      <c r="M754"/>
      <c r="N754"/>
      <c r="O754"/>
      <c r="P754"/>
      <c r="Q754"/>
      <c r="R754"/>
      <c r="V754">
        <v>667</v>
      </c>
      <c r="W754">
        <v>1.7026208876273715E-3</v>
      </c>
      <c r="X754">
        <v>2.4914816674685898E-4</v>
      </c>
      <c r="Y754"/>
      <c r="Z754"/>
      <c r="AA754"/>
      <c r="AB754"/>
      <c r="AC754"/>
      <c r="AD754"/>
      <c r="AG754">
        <v>706</v>
      </c>
      <c r="AH754">
        <v>-1.4532913557104116E-2</v>
      </c>
      <c r="AI754">
        <v>2.0693317037000607E-2</v>
      </c>
      <c r="AJ754"/>
      <c r="AK754"/>
      <c r="AL754"/>
      <c r="AM754"/>
      <c r="AN754"/>
      <c r="AO754"/>
    </row>
    <row r="755" spans="1:41">
      <c r="A755" s="34">
        <v>42727</v>
      </c>
      <c r="B755" s="33">
        <v>96.109893999999997</v>
      </c>
      <c r="C755" s="130">
        <f t="shared" si="24"/>
        <v>4.5044092629100158E-3</v>
      </c>
      <c r="E755" s="128">
        <v>42727</v>
      </c>
      <c r="F755" s="76">
        <v>2263.790039</v>
      </c>
      <c r="G755" s="130">
        <f t="shared" si="25"/>
        <v>1.2517152222139495E-3</v>
      </c>
      <c r="J755"/>
      <c r="K755"/>
      <c r="L755"/>
      <c r="M755"/>
      <c r="N755"/>
      <c r="O755"/>
      <c r="P755"/>
      <c r="Q755"/>
      <c r="R755"/>
      <c r="V755">
        <v>668</v>
      </c>
      <c r="W755">
        <v>-3.244833552009857E-3</v>
      </c>
      <c r="X755">
        <v>-1.9954433301279427E-3</v>
      </c>
      <c r="Y755"/>
      <c r="Z755"/>
      <c r="AA755"/>
      <c r="AB755"/>
      <c r="AC755"/>
      <c r="AD755"/>
      <c r="AG755">
        <v>707</v>
      </c>
      <c r="AH755">
        <v>-3.8088093835889495E-3</v>
      </c>
      <c r="AI755">
        <v>6.0007802123358874E-3</v>
      </c>
      <c r="AJ755"/>
      <c r="AK755"/>
      <c r="AL755"/>
      <c r="AM755"/>
      <c r="AN755"/>
      <c r="AO755"/>
    </row>
    <row r="756" spans="1:41">
      <c r="A756" s="34">
        <v>42731</v>
      </c>
      <c r="B756" s="33">
        <v>96.068459000000004</v>
      </c>
      <c r="C756" s="130">
        <f t="shared" si="24"/>
        <v>-4.3112106647410082E-4</v>
      </c>
      <c r="E756" s="128">
        <v>42731</v>
      </c>
      <c r="F756" s="76">
        <v>2268.8798830000001</v>
      </c>
      <c r="G756" s="130">
        <f t="shared" si="25"/>
        <v>2.2483728227059687E-3</v>
      </c>
      <c r="J756"/>
      <c r="K756"/>
      <c r="L756"/>
      <c r="M756"/>
      <c r="N756"/>
      <c r="O756"/>
      <c r="P756"/>
      <c r="Q756"/>
      <c r="R756"/>
      <c r="V756">
        <v>669</v>
      </c>
      <c r="W756">
        <v>-4.4429457902567596E-4</v>
      </c>
      <c r="X756">
        <v>-9.2093272237014001E-4</v>
      </c>
      <c r="Y756"/>
      <c r="Z756"/>
      <c r="AA756"/>
      <c r="AB756"/>
      <c r="AC756"/>
      <c r="AD756"/>
      <c r="AG756">
        <v>708</v>
      </c>
      <c r="AH756">
        <v>1.6126389815875261E-3</v>
      </c>
      <c r="AI756">
        <v>-2.9883628558521193E-3</v>
      </c>
      <c r="AJ756"/>
      <c r="AK756"/>
      <c r="AL756"/>
      <c r="AM756"/>
      <c r="AN756"/>
      <c r="AO756"/>
    </row>
    <row r="757" spans="1:41">
      <c r="A757" s="34">
        <v>42732</v>
      </c>
      <c r="B757" s="33">
        <v>95.397125000000003</v>
      </c>
      <c r="C757" s="130">
        <f t="shared" si="24"/>
        <v>-6.9880791988138546E-3</v>
      </c>
      <c r="E757" s="128">
        <v>42732</v>
      </c>
      <c r="F757" s="76">
        <v>2249.919922</v>
      </c>
      <c r="G757" s="130">
        <f t="shared" si="25"/>
        <v>-8.3565292028286806E-3</v>
      </c>
      <c r="J757"/>
      <c r="K757"/>
      <c r="L757"/>
      <c r="M757"/>
      <c r="N757"/>
      <c r="O757"/>
      <c r="P757"/>
      <c r="Q757"/>
      <c r="R757"/>
      <c r="V757">
        <v>670</v>
      </c>
      <c r="W757">
        <v>2.4757724673284773E-3</v>
      </c>
      <c r="X757">
        <v>-4.0545892269549366E-3</v>
      </c>
      <c r="Y757"/>
      <c r="Z757"/>
      <c r="AA757"/>
      <c r="AB757"/>
      <c r="AC757"/>
      <c r="AD757"/>
      <c r="AG757">
        <v>709</v>
      </c>
      <c r="AH757">
        <v>-6.8427118183330892E-3</v>
      </c>
      <c r="AI757">
        <v>6.7585701161300867E-3</v>
      </c>
      <c r="AJ757"/>
      <c r="AK757"/>
      <c r="AL757"/>
      <c r="AM757"/>
      <c r="AN757"/>
      <c r="AO757"/>
    </row>
    <row r="758" spans="1:41">
      <c r="A758" s="34">
        <v>42733</v>
      </c>
      <c r="B758" s="33">
        <v>95.720359999999999</v>
      </c>
      <c r="C758" s="130">
        <f t="shared" si="24"/>
        <v>3.388309658178869E-3</v>
      </c>
      <c r="E758" s="128">
        <v>42733</v>
      </c>
      <c r="F758" s="76">
        <v>2249.26001</v>
      </c>
      <c r="G758" s="130">
        <f t="shared" si="25"/>
        <v>-2.9330466100032011E-4</v>
      </c>
      <c r="J758"/>
      <c r="K758"/>
      <c r="L758"/>
      <c r="M758"/>
      <c r="N758"/>
      <c r="O758"/>
      <c r="P758"/>
      <c r="Q758"/>
      <c r="R758"/>
      <c r="V758">
        <v>671</v>
      </c>
      <c r="W758">
        <v>4.4223539590751669E-3</v>
      </c>
      <c r="X758">
        <v>8.0569337804459011E-4</v>
      </c>
      <c r="Y758"/>
      <c r="Z758"/>
      <c r="AA758"/>
      <c r="AB758"/>
      <c r="AC758"/>
      <c r="AD758"/>
      <c r="AG758">
        <v>710</v>
      </c>
      <c r="AH758">
        <v>1.0758701898317582E-3</v>
      </c>
      <c r="AI758">
        <v>3.6739693448063632E-3</v>
      </c>
      <c r="AJ758"/>
      <c r="AK758"/>
      <c r="AL758"/>
      <c r="AM758"/>
      <c r="AN758"/>
      <c r="AO758"/>
    </row>
    <row r="759" spans="1:41">
      <c r="A759" s="34">
        <v>42734</v>
      </c>
      <c r="B759" s="33">
        <v>95.488303999999999</v>
      </c>
      <c r="C759" s="130">
        <f t="shared" si="24"/>
        <v>-2.4243118183007255E-3</v>
      </c>
      <c r="E759" s="128">
        <v>42734</v>
      </c>
      <c r="F759" s="76">
        <v>2238.830078</v>
      </c>
      <c r="G759" s="130">
        <f t="shared" si="25"/>
        <v>-4.6370503870737509E-3</v>
      </c>
      <c r="J759"/>
      <c r="K759"/>
      <c r="L759"/>
      <c r="M759"/>
      <c r="N759"/>
      <c r="O759"/>
      <c r="P759"/>
      <c r="Q759"/>
      <c r="R759"/>
      <c r="V759">
        <v>672</v>
      </c>
      <c r="W759">
        <v>-1.9052015848933738E-3</v>
      </c>
      <c r="X759">
        <v>-4.8479071038511155E-5</v>
      </c>
      <c r="Y759"/>
      <c r="Z759"/>
      <c r="AA759"/>
      <c r="AB759"/>
      <c r="AC759"/>
      <c r="AD759"/>
      <c r="AG759">
        <v>711</v>
      </c>
      <c r="AH759">
        <v>1.9744644374582571E-3</v>
      </c>
      <c r="AI759">
        <v>-5.7721922169142754E-3</v>
      </c>
      <c r="AJ759"/>
      <c r="AK759"/>
      <c r="AL759"/>
      <c r="AM759"/>
      <c r="AN759"/>
      <c r="AO759"/>
    </row>
    <row r="760" spans="1:41">
      <c r="A760" s="34">
        <v>42738</v>
      </c>
      <c r="B760" s="33">
        <v>96.010436999999996</v>
      </c>
      <c r="C760" s="130">
        <f t="shared" si="24"/>
        <v>5.4680309328773566E-3</v>
      </c>
      <c r="E760" s="128">
        <v>42738</v>
      </c>
      <c r="F760" s="76">
        <v>2257.830078</v>
      </c>
      <c r="G760" s="130">
        <f t="shared" si="25"/>
        <v>8.4865752817530268E-3</v>
      </c>
      <c r="J760"/>
      <c r="K760"/>
      <c r="L760"/>
      <c r="M760"/>
      <c r="N760"/>
      <c r="O760"/>
      <c r="P760"/>
      <c r="Q760"/>
      <c r="R760"/>
      <c r="V760">
        <v>673</v>
      </c>
      <c r="W760">
        <v>-3.9259462483903567E-4</v>
      </c>
      <c r="X760">
        <v>-1.9832696299004839E-3</v>
      </c>
      <c r="Y760"/>
      <c r="Z760"/>
      <c r="AA760"/>
      <c r="AB760"/>
      <c r="AC760"/>
      <c r="AD760"/>
      <c r="AG760">
        <v>712</v>
      </c>
      <c r="AH760">
        <v>3.2143661625820916E-3</v>
      </c>
      <c r="AI760">
        <v>-4.9547775892400522E-3</v>
      </c>
      <c r="AJ760"/>
      <c r="AK760"/>
      <c r="AL760"/>
      <c r="AM760"/>
      <c r="AN760"/>
      <c r="AO760"/>
    </row>
    <row r="761" spans="1:41">
      <c r="A761" s="34">
        <v>42739</v>
      </c>
      <c r="B761" s="33">
        <v>95.852965999999995</v>
      </c>
      <c r="C761" s="130">
        <f t="shared" si="24"/>
        <v>-1.6401446021957074E-3</v>
      </c>
      <c r="E761" s="128">
        <v>42739</v>
      </c>
      <c r="F761" s="76">
        <v>2270.75</v>
      </c>
      <c r="G761" s="130">
        <f t="shared" si="25"/>
        <v>5.7222738442055795E-3</v>
      </c>
      <c r="J761"/>
      <c r="K761"/>
      <c r="L761"/>
      <c r="M761"/>
      <c r="N761"/>
      <c r="O761"/>
      <c r="P761"/>
      <c r="Q761"/>
      <c r="R761"/>
      <c r="V761">
        <v>674</v>
      </c>
      <c r="W761">
        <v>-1.0118880963450772E-3</v>
      </c>
      <c r="X761">
        <v>9.7050344813672028E-4</v>
      </c>
      <c r="Y761"/>
      <c r="Z761"/>
      <c r="AA761"/>
      <c r="AB761"/>
      <c r="AC761"/>
      <c r="AD761"/>
      <c r="AG761">
        <v>713</v>
      </c>
      <c r="AH761">
        <v>5.8752688556320126E-3</v>
      </c>
      <c r="AI761">
        <v>-8.8619957890196249E-3</v>
      </c>
      <c r="AJ761"/>
      <c r="AK761"/>
      <c r="AL761"/>
      <c r="AM761"/>
      <c r="AN761"/>
      <c r="AO761"/>
    </row>
    <row r="762" spans="1:41">
      <c r="A762" s="34">
        <v>42740</v>
      </c>
      <c r="B762" s="33">
        <v>96.855834999999999</v>
      </c>
      <c r="C762" s="130">
        <f t="shared" si="24"/>
        <v>1.0462576609262191E-2</v>
      </c>
      <c r="E762" s="128">
        <v>42740</v>
      </c>
      <c r="F762" s="76">
        <v>2269</v>
      </c>
      <c r="G762" s="130">
        <f t="shared" si="25"/>
        <v>-7.7067048332048887E-4</v>
      </c>
      <c r="J762"/>
      <c r="K762"/>
      <c r="L762"/>
      <c r="M762"/>
      <c r="N762"/>
      <c r="O762"/>
      <c r="P762"/>
      <c r="Q762"/>
      <c r="R762"/>
      <c r="V762">
        <v>675</v>
      </c>
      <c r="W762">
        <v>1.3696343609010328E-3</v>
      </c>
      <c r="X762">
        <v>2.8314069547474554E-3</v>
      </c>
      <c r="Y762"/>
      <c r="Z762"/>
      <c r="AA762"/>
      <c r="AB762"/>
      <c r="AC762"/>
      <c r="AD762"/>
      <c r="AG762">
        <v>714</v>
      </c>
      <c r="AH762">
        <v>-1.5905603464922463E-3</v>
      </c>
      <c r="AI762">
        <v>-1.5177390190968787E-3</v>
      </c>
      <c r="AJ762"/>
      <c r="AK762"/>
      <c r="AL762"/>
      <c r="AM762"/>
      <c r="AN762"/>
      <c r="AO762"/>
    </row>
    <row r="763" spans="1:41">
      <c r="A763" s="34">
        <v>42741</v>
      </c>
      <c r="B763" s="33">
        <v>96.391707999999994</v>
      </c>
      <c r="C763" s="130">
        <f t="shared" si="24"/>
        <v>-4.7919363866927049E-3</v>
      </c>
      <c r="E763" s="128">
        <v>42741</v>
      </c>
      <c r="F763" s="76">
        <v>2276.9799800000001</v>
      </c>
      <c r="G763" s="130">
        <f t="shared" si="25"/>
        <v>3.5169590127809912E-3</v>
      </c>
      <c r="J763"/>
      <c r="K763"/>
      <c r="L763"/>
      <c r="M763"/>
      <c r="N763"/>
      <c r="O763"/>
      <c r="P763"/>
      <c r="Q763"/>
      <c r="R763"/>
      <c r="V763">
        <v>676</v>
      </c>
      <c r="W763">
        <v>2.2712724060434263E-3</v>
      </c>
      <c r="X763">
        <v>7.1040635230920765E-4</v>
      </c>
      <c r="Y763"/>
      <c r="Z763"/>
      <c r="AA763"/>
      <c r="AB763"/>
      <c r="AC763"/>
      <c r="AD763"/>
      <c r="AG763">
        <v>715</v>
      </c>
      <c r="AH763">
        <v>3.474402591568932E-3</v>
      </c>
      <c r="AI763">
        <v>-3.5966791096253272E-3</v>
      </c>
      <c r="AJ763"/>
      <c r="AK763"/>
      <c r="AL763"/>
      <c r="AM763"/>
      <c r="AN763"/>
      <c r="AO763"/>
    </row>
    <row r="764" spans="1:41">
      <c r="A764" s="34">
        <v>42744</v>
      </c>
      <c r="B764" s="33">
        <v>96.375145000000003</v>
      </c>
      <c r="C764" s="130">
        <f t="shared" si="24"/>
        <v>-1.7183013294038509E-4</v>
      </c>
      <c r="E764" s="128">
        <v>42744</v>
      </c>
      <c r="F764" s="76">
        <v>2268.8999020000001</v>
      </c>
      <c r="G764" s="130">
        <f t="shared" si="25"/>
        <v>-3.548594221719928E-3</v>
      </c>
      <c r="J764"/>
      <c r="K764"/>
      <c r="L764"/>
      <c r="M764"/>
      <c r="N764"/>
      <c r="O764"/>
      <c r="P764"/>
      <c r="Q764"/>
      <c r="R764"/>
      <c r="V764">
        <v>677</v>
      </c>
      <c r="W764">
        <v>-4.3865271298106252E-4</v>
      </c>
      <c r="X764">
        <v>2.9226765438107843E-4</v>
      </c>
      <c r="Y764"/>
      <c r="Z764"/>
      <c r="AA764"/>
      <c r="AB764"/>
      <c r="AC764"/>
      <c r="AD764"/>
      <c r="AG764">
        <v>716</v>
      </c>
      <c r="AH764">
        <v>-2.9564203224220231E-3</v>
      </c>
      <c r="AI764">
        <v>-3.8304628537954E-3</v>
      </c>
      <c r="AJ764"/>
      <c r="AK764"/>
      <c r="AL764"/>
      <c r="AM764"/>
      <c r="AN764"/>
      <c r="AO764"/>
    </row>
    <row r="765" spans="1:41">
      <c r="A765" s="34">
        <v>42745</v>
      </c>
      <c r="B765" s="33">
        <v>96.275665000000004</v>
      </c>
      <c r="C765" s="130">
        <f t="shared" si="24"/>
        <v>-1.0322163458223569E-3</v>
      </c>
      <c r="E765" s="128">
        <v>42745</v>
      </c>
      <c r="F765" s="76">
        <v>2268.8999020000001</v>
      </c>
      <c r="G765" s="130">
        <f t="shared" si="25"/>
        <v>0</v>
      </c>
      <c r="J765"/>
      <c r="K765"/>
      <c r="L765"/>
      <c r="M765"/>
      <c r="N765"/>
      <c r="O765"/>
      <c r="P765"/>
      <c r="Q765"/>
      <c r="R765"/>
      <c r="V765">
        <v>678</v>
      </c>
      <c r="W765">
        <v>-4.3912425226917857E-4</v>
      </c>
      <c r="X765">
        <v>-1.7838892488585157E-3</v>
      </c>
      <c r="Y765"/>
      <c r="Z765"/>
      <c r="AA765"/>
      <c r="AB765"/>
      <c r="AC765"/>
      <c r="AD765"/>
      <c r="AG765">
        <v>717</v>
      </c>
      <c r="AH765">
        <v>-2.137670481857866E-3</v>
      </c>
      <c r="AI765">
        <v>-4.3878301476003075E-3</v>
      </c>
      <c r="AJ765"/>
      <c r="AK765"/>
      <c r="AL765"/>
      <c r="AM765"/>
      <c r="AN765"/>
      <c r="AO765"/>
    </row>
    <row r="766" spans="1:41">
      <c r="A766" s="34">
        <v>42746</v>
      </c>
      <c r="B766" s="33">
        <v>95.090439000000003</v>
      </c>
      <c r="C766" s="130">
        <f t="shared" si="24"/>
        <v>-1.2310753709153814E-2</v>
      </c>
      <c r="E766" s="128">
        <v>42746</v>
      </c>
      <c r="F766" s="76">
        <v>2275.320068</v>
      </c>
      <c r="G766" s="130">
        <f t="shared" si="25"/>
        <v>2.8296382728654553E-3</v>
      </c>
      <c r="J766"/>
      <c r="K766"/>
      <c r="L766"/>
      <c r="M766"/>
      <c r="N766"/>
      <c r="O766"/>
      <c r="P766"/>
      <c r="Q766"/>
      <c r="R766"/>
      <c r="V766">
        <v>679</v>
      </c>
      <c r="W766">
        <v>-5.6677150694476033E-3</v>
      </c>
      <c r="X766">
        <v>-1.8854353787847888E-2</v>
      </c>
      <c r="Y766"/>
      <c r="Z766"/>
      <c r="AA766"/>
      <c r="AB766"/>
      <c r="AC766"/>
      <c r="AD766"/>
      <c r="AG766">
        <v>718</v>
      </c>
      <c r="AH766">
        <v>1.0655881910537177E-3</v>
      </c>
      <c r="AI766">
        <v>-5.4889888893485464E-3</v>
      </c>
      <c r="AJ766"/>
      <c r="AK766"/>
      <c r="AL766"/>
      <c r="AM766"/>
      <c r="AN766"/>
      <c r="AO766"/>
    </row>
    <row r="767" spans="1:41">
      <c r="A767" s="34">
        <v>42747</v>
      </c>
      <c r="B767" s="33">
        <v>94.999268000000001</v>
      </c>
      <c r="C767" s="130">
        <f t="shared" si="24"/>
        <v>-9.5878198648344422E-4</v>
      </c>
      <c r="E767" s="128">
        <v>42747</v>
      </c>
      <c r="F767" s="76">
        <v>2270.4399410000001</v>
      </c>
      <c r="G767" s="130">
        <f t="shared" si="25"/>
        <v>-2.144809017699879E-3</v>
      </c>
      <c r="J767"/>
      <c r="K767"/>
      <c r="L767"/>
      <c r="M767"/>
      <c r="N767"/>
      <c r="O767"/>
      <c r="P767"/>
      <c r="Q767"/>
      <c r="R767"/>
      <c r="V767">
        <v>680</v>
      </c>
      <c r="W767">
        <v>4.691196580981276E-3</v>
      </c>
      <c r="X767">
        <v>9.9858559444105446E-3</v>
      </c>
      <c r="Y767"/>
      <c r="Z767"/>
      <c r="AA767"/>
      <c r="AB767"/>
      <c r="AC767"/>
      <c r="AD767"/>
      <c r="AG767">
        <v>719</v>
      </c>
      <c r="AH767">
        <v>6.2003005937603028E-4</v>
      </c>
      <c r="AI767">
        <v>-2.2861605672708303E-3</v>
      </c>
      <c r="AJ767"/>
      <c r="AK767"/>
      <c r="AL767"/>
      <c r="AM767"/>
      <c r="AN767"/>
      <c r="AO767"/>
    </row>
    <row r="768" spans="1:41">
      <c r="A768" s="34">
        <v>42748</v>
      </c>
      <c r="B768" s="33">
        <v>94.982726999999997</v>
      </c>
      <c r="C768" s="130">
        <f t="shared" si="24"/>
        <v>-1.7411713109203843E-4</v>
      </c>
      <c r="E768" s="128">
        <v>42748</v>
      </c>
      <c r="F768" s="76">
        <v>2274.639893</v>
      </c>
      <c r="G768" s="130">
        <f t="shared" si="25"/>
        <v>1.8498406076093335E-3</v>
      </c>
      <c r="J768"/>
      <c r="K768"/>
      <c r="L768"/>
      <c r="M768"/>
      <c r="N768"/>
      <c r="O768"/>
      <c r="P768"/>
      <c r="Q768"/>
      <c r="R768"/>
      <c r="V768">
        <v>681</v>
      </c>
      <c r="W768">
        <v>-7.1600701152231029E-3</v>
      </c>
      <c r="X768">
        <v>-7.6706038980437936E-3</v>
      </c>
      <c r="Y768"/>
      <c r="Z768"/>
      <c r="AA768"/>
      <c r="AB768"/>
      <c r="AC768"/>
      <c r="AD768"/>
      <c r="AG768">
        <v>720</v>
      </c>
      <c r="AH768">
        <v>7.8704120382173635E-3</v>
      </c>
      <c r="AI768">
        <v>1.4353131977743329E-2</v>
      </c>
      <c r="AJ768"/>
      <c r="AK768"/>
      <c r="AL768"/>
      <c r="AM768"/>
      <c r="AN768"/>
      <c r="AO768"/>
    </row>
    <row r="769" spans="1:41">
      <c r="A769" s="34">
        <v>42752</v>
      </c>
      <c r="B769" s="33">
        <v>95.206490000000002</v>
      </c>
      <c r="C769" s="130">
        <f t="shared" si="24"/>
        <v>2.3558283391885062E-3</v>
      </c>
      <c r="E769" s="128">
        <v>42752</v>
      </c>
      <c r="F769" s="76">
        <v>2267.889893</v>
      </c>
      <c r="G769" s="130">
        <f t="shared" si="25"/>
        <v>-2.9675026894465883E-3</v>
      </c>
      <c r="J769"/>
      <c r="K769"/>
      <c r="L769"/>
      <c r="M769"/>
      <c r="N769"/>
      <c r="O769"/>
      <c r="P769"/>
      <c r="Q769"/>
      <c r="R769"/>
      <c r="V769">
        <v>682</v>
      </c>
      <c r="W769">
        <v>1.4322170760103256E-3</v>
      </c>
      <c r="X769">
        <v>-2.0198937260871783E-3</v>
      </c>
      <c r="Y769"/>
      <c r="Z769"/>
      <c r="AA769"/>
      <c r="AB769"/>
      <c r="AC769"/>
      <c r="AD769"/>
      <c r="AG769">
        <v>721</v>
      </c>
      <c r="AH769">
        <v>2.1232424564483761E-3</v>
      </c>
      <c r="AI769">
        <v>1.6487319676998799E-3</v>
      </c>
      <c r="AJ769"/>
      <c r="AK769"/>
      <c r="AL769"/>
      <c r="AM769"/>
      <c r="AN769"/>
      <c r="AO769"/>
    </row>
    <row r="770" spans="1:41">
      <c r="A770" s="34">
        <v>42753</v>
      </c>
      <c r="B770" s="33">
        <v>95.065574999999995</v>
      </c>
      <c r="C770" s="130">
        <f t="shared" si="24"/>
        <v>-1.4800986781469076E-3</v>
      </c>
      <c r="E770" s="128">
        <v>42753</v>
      </c>
      <c r="F770" s="76">
        <v>2271.889893</v>
      </c>
      <c r="G770" s="130">
        <f t="shared" si="25"/>
        <v>1.7637540571728276E-3</v>
      </c>
      <c r="J770"/>
      <c r="K770"/>
      <c r="L770"/>
      <c r="M770"/>
      <c r="N770"/>
      <c r="O770"/>
      <c r="P770"/>
      <c r="Q770"/>
      <c r="R770"/>
      <c r="V770">
        <v>683</v>
      </c>
      <c r="W770">
        <v>3.9344736383726923E-3</v>
      </c>
      <c r="X770">
        <v>6.1747996121739659E-3</v>
      </c>
      <c r="Y770"/>
      <c r="Z770"/>
      <c r="AA770"/>
      <c r="AB770"/>
      <c r="AC770"/>
      <c r="AD770"/>
      <c r="AG770">
        <v>722</v>
      </c>
      <c r="AH770">
        <v>1.6038114292243808E-2</v>
      </c>
      <c r="AI770">
        <v>-4.9610936214255861E-3</v>
      </c>
      <c r="AJ770"/>
      <c r="AK770"/>
      <c r="AL770"/>
      <c r="AM770"/>
      <c r="AN770"/>
      <c r="AO770"/>
    </row>
    <row r="771" spans="1:41">
      <c r="A771" s="34">
        <v>42754</v>
      </c>
      <c r="B771" s="33">
        <v>94.651184000000001</v>
      </c>
      <c r="C771" s="130">
        <f t="shared" si="24"/>
        <v>-4.3590016680590728E-3</v>
      </c>
      <c r="E771" s="128">
        <v>42754</v>
      </c>
      <c r="F771" s="76">
        <v>2263.6899410000001</v>
      </c>
      <c r="G771" s="130">
        <f t="shared" si="25"/>
        <v>-3.6093087192584027E-3</v>
      </c>
      <c r="J771"/>
      <c r="K771"/>
      <c r="L771"/>
      <c r="M771"/>
      <c r="N771"/>
      <c r="O771"/>
      <c r="P771"/>
      <c r="Q771"/>
      <c r="R771"/>
      <c r="V771">
        <v>684</v>
      </c>
      <c r="W771">
        <v>-1.5935827006601836E-3</v>
      </c>
      <c r="X771">
        <v>-2.1787122064665454E-3</v>
      </c>
      <c r="Y771"/>
      <c r="Z771"/>
      <c r="AA771"/>
      <c r="AB771"/>
      <c r="AC771"/>
      <c r="AD771"/>
      <c r="AG771">
        <v>723</v>
      </c>
      <c r="AH771">
        <v>-3.4083961672807944E-3</v>
      </c>
      <c r="AI771">
        <v>5.3591417921676071E-3</v>
      </c>
      <c r="AJ771"/>
      <c r="AK771"/>
      <c r="AL771"/>
      <c r="AM771"/>
      <c r="AN771"/>
      <c r="AO771"/>
    </row>
    <row r="772" spans="1:41">
      <c r="A772" s="34">
        <v>42755</v>
      </c>
      <c r="B772" s="33">
        <v>94.609748999999994</v>
      </c>
      <c r="C772" s="130">
        <f t="shared" ref="C772:C835" si="26">(B772-B771)/B771</f>
        <v>-4.3776525817159343E-4</v>
      </c>
      <c r="E772" s="128">
        <v>42755</v>
      </c>
      <c r="F772" s="76">
        <v>2271.3100589999999</v>
      </c>
      <c r="G772" s="130">
        <f t="shared" ref="G772:G835" si="27">(F772-F771)/F771</f>
        <v>3.3662375142390669E-3</v>
      </c>
      <c r="J772"/>
      <c r="K772"/>
      <c r="L772"/>
      <c r="M772"/>
      <c r="N772"/>
      <c r="O772"/>
      <c r="P772"/>
      <c r="Q772"/>
      <c r="R772"/>
      <c r="V772">
        <v>685</v>
      </c>
      <c r="W772">
        <v>-2.6074546332609241E-3</v>
      </c>
      <c r="X772">
        <v>2.588851535953003E-3</v>
      </c>
      <c r="Y772"/>
      <c r="Z772"/>
      <c r="AA772"/>
      <c r="AB772"/>
      <c r="AC772"/>
      <c r="AD772"/>
      <c r="AG772">
        <v>724</v>
      </c>
      <c r="AH772">
        <v>-4.8568541530330297E-3</v>
      </c>
      <c r="AI772">
        <v>3.4589039860377095E-3</v>
      </c>
      <c r="AJ772"/>
      <c r="AK772"/>
      <c r="AL772"/>
      <c r="AM772"/>
      <c r="AN772"/>
      <c r="AO772"/>
    </row>
    <row r="773" spans="1:41">
      <c r="A773" s="34">
        <v>42758</v>
      </c>
      <c r="B773" s="33">
        <v>94.410827999999995</v>
      </c>
      <c r="C773" s="130">
        <f t="shared" si="26"/>
        <v>-2.1025423077699803E-3</v>
      </c>
      <c r="E773" s="128">
        <v>42758</v>
      </c>
      <c r="F773" s="76">
        <v>2265.1999510000001</v>
      </c>
      <c r="G773" s="130">
        <f t="shared" si="27"/>
        <v>-2.6901250121218502E-3</v>
      </c>
      <c r="J773"/>
      <c r="K773"/>
      <c r="L773"/>
      <c r="M773"/>
      <c r="N773"/>
      <c r="O773"/>
      <c r="P773"/>
      <c r="Q773"/>
      <c r="R773"/>
      <c r="V773">
        <v>686</v>
      </c>
      <c r="W773">
        <v>1.624555999434469E-3</v>
      </c>
      <c r="X773">
        <v>-1.3254175850393743E-3</v>
      </c>
      <c r="Y773"/>
      <c r="Z773"/>
      <c r="AA773"/>
      <c r="AB773"/>
      <c r="AC773"/>
      <c r="AD773"/>
      <c r="AG773">
        <v>725</v>
      </c>
      <c r="AH773">
        <v>-8.7367251206057154E-3</v>
      </c>
      <c r="AI773">
        <v>8.6212223343738147E-3</v>
      </c>
      <c r="AJ773"/>
      <c r="AK773"/>
      <c r="AL773"/>
      <c r="AM773"/>
      <c r="AN773"/>
      <c r="AO773"/>
    </row>
    <row r="774" spans="1:41">
      <c r="A774" s="34">
        <v>42759</v>
      </c>
      <c r="B774" s="33">
        <v>92.628853000000007</v>
      </c>
      <c r="C774" s="130">
        <f t="shared" si="26"/>
        <v>-1.8874688822769235E-2</v>
      </c>
      <c r="E774" s="128">
        <v>42759</v>
      </c>
      <c r="F774" s="76">
        <v>2280.070068</v>
      </c>
      <c r="G774" s="130">
        <f t="shared" si="27"/>
        <v>6.5645935553880538E-3</v>
      </c>
      <c r="J774"/>
      <c r="K774"/>
      <c r="L774"/>
      <c r="M774"/>
      <c r="N774"/>
      <c r="O774"/>
      <c r="P774"/>
      <c r="Q774"/>
      <c r="R774"/>
      <c r="V774">
        <v>687</v>
      </c>
      <c r="W774">
        <v>4.8462238228304793E-3</v>
      </c>
      <c r="X774">
        <v>6.0709383312561229E-3</v>
      </c>
      <c r="Y774"/>
      <c r="Z774"/>
      <c r="AA774"/>
      <c r="AB774"/>
      <c r="AC774"/>
      <c r="AD774"/>
      <c r="AG774">
        <v>726</v>
      </c>
      <c r="AH774">
        <v>-1.1381349094513335E-3</v>
      </c>
      <c r="AI774">
        <v>8.6189326021595212E-3</v>
      </c>
      <c r="AJ774"/>
      <c r="AK774"/>
      <c r="AL774"/>
      <c r="AM774"/>
      <c r="AN774"/>
      <c r="AO774"/>
    </row>
    <row r="775" spans="1:41">
      <c r="A775" s="34">
        <v>42760</v>
      </c>
      <c r="B775" s="33">
        <v>93.490829000000005</v>
      </c>
      <c r="C775" s="130">
        <f t="shared" si="26"/>
        <v>9.3056965738310335E-3</v>
      </c>
      <c r="E775" s="128">
        <v>42760</v>
      </c>
      <c r="F775" s="76">
        <v>2298.3701169999999</v>
      </c>
      <c r="G775" s="130">
        <f t="shared" si="27"/>
        <v>8.0260906262640107E-3</v>
      </c>
      <c r="J775"/>
      <c r="K775"/>
      <c r="L775"/>
      <c r="M775"/>
      <c r="N775"/>
      <c r="O775"/>
      <c r="P775"/>
      <c r="Q775"/>
      <c r="R775"/>
      <c r="V775">
        <v>688</v>
      </c>
      <c r="W775">
        <v>2.8513526175355341E-3</v>
      </c>
      <c r="X775">
        <v>3.6484320636311434E-3</v>
      </c>
      <c r="Y775"/>
      <c r="Z775"/>
      <c r="AA775"/>
      <c r="AB775"/>
      <c r="AC775"/>
      <c r="AD775"/>
      <c r="AG775">
        <v>727</v>
      </c>
      <c r="AH775">
        <v>4.2039417440016042E-4</v>
      </c>
      <c r="AI775">
        <v>-2.0026579755101298E-3</v>
      </c>
      <c r="AJ775"/>
      <c r="AK775"/>
      <c r="AL775"/>
      <c r="AM775"/>
      <c r="AN775"/>
      <c r="AO775"/>
    </row>
    <row r="776" spans="1:41">
      <c r="A776" s="34">
        <v>42761</v>
      </c>
      <c r="B776" s="33">
        <v>92.695151999999993</v>
      </c>
      <c r="C776" s="130">
        <f t="shared" si="26"/>
        <v>-8.5107492201188188E-3</v>
      </c>
      <c r="E776" s="128">
        <v>42761</v>
      </c>
      <c r="F776" s="76">
        <v>2296.679932</v>
      </c>
      <c r="G776" s="130">
        <f t="shared" si="27"/>
        <v>-7.3538416963325347E-4</v>
      </c>
      <c r="J776"/>
      <c r="K776"/>
      <c r="L776"/>
      <c r="M776"/>
      <c r="N776"/>
      <c r="O776"/>
      <c r="P776"/>
      <c r="Q776"/>
      <c r="R776"/>
      <c r="V776">
        <v>689</v>
      </c>
      <c r="W776">
        <v>-2.8640423883225553E-3</v>
      </c>
      <c r="X776">
        <v>-2.8727324259328604E-3</v>
      </c>
      <c r="Y776"/>
      <c r="Z776"/>
      <c r="AA776"/>
      <c r="AB776"/>
      <c r="AC776"/>
      <c r="AD776"/>
      <c r="AG776">
        <v>728</v>
      </c>
      <c r="AH776">
        <v>1.2499929381457179E-3</v>
      </c>
      <c r="AI776">
        <v>3.4263767715870534E-3</v>
      </c>
      <c r="AJ776"/>
      <c r="AK776"/>
      <c r="AL776"/>
      <c r="AM776"/>
      <c r="AN776"/>
      <c r="AO776"/>
    </row>
    <row r="777" spans="1:41">
      <c r="A777" s="34">
        <v>42762</v>
      </c>
      <c r="B777" s="33">
        <v>93.971549999999993</v>
      </c>
      <c r="C777" s="130">
        <f t="shared" si="26"/>
        <v>1.3769846345362274E-2</v>
      </c>
      <c r="E777" s="128">
        <v>42762</v>
      </c>
      <c r="F777" s="76">
        <v>2294.6899410000001</v>
      </c>
      <c r="G777" s="130">
        <f t="shared" si="27"/>
        <v>-8.6646422615230918E-4</v>
      </c>
      <c r="J777"/>
      <c r="K777"/>
      <c r="L777"/>
      <c r="M777"/>
      <c r="N777"/>
      <c r="O777"/>
      <c r="P777"/>
      <c r="Q777"/>
      <c r="R777"/>
      <c r="V777">
        <v>690</v>
      </c>
      <c r="W777">
        <v>-4.6968629188984057E-3</v>
      </c>
      <c r="X777">
        <v>-3.8908995351611521E-3</v>
      </c>
      <c r="Y777"/>
      <c r="Z777"/>
      <c r="AA777"/>
      <c r="AB777"/>
      <c r="AC777"/>
      <c r="AD777"/>
      <c r="AG777">
        <v>729</v>
      </c>
      <c r="AH777">
        <v>-1.7855337925082992E-3</v>
      </c>
      <c r="AI777">
        <v>-6.0126470082741282E-4</v>
      </c>
      <c r="AJ777"/>
      <c r="AK777"/>
      <c r="AL777"/>
      <c r="AM777"/>
      <c r="AN777"/>
      <c r="AO777"/>
    </row>
    <row r="778" spans="1:41">
      <c r="A778" s="34">
        <v>42765</v>
      </c>
      <c r="B778" s="33">
        <v>93.764342999999997</v>
      </c>
      <c r="C778" s="130">
        <f t="shared" si="26"/>
        <v>-2.2049971507333531E-3</v>
      </c>
      <c r="E778" s="128">
        <v>42765</v>
      </c>
      <c r="F778" s="76">
        <v>2280.8999020000001</v>
      </c>
      <c r="G778" s="130">
        <f t="shared" si="27"/>
        <v>-6.0095434915230575E-3</v>
      </c>
      <c r="J778"/>
      <c r="K778"/>
      <c r="L778"/>
      <c r="M778"/>
      <c r="N778"/>
      <c r="O778"/>
      <c r="P778"/>
      <c r="Q778"/>
      <c r="R778"/>
      <c r="V778">
        <v>691</v>
      </c>
      <c r="W778">
        <v>7.1667860176412614E-3</v>
      </c>
      <c r="X778">
        <v>-7.2261595638062424E-4</v>
      </c>
      <c r="Y778"/>
      <c r="Z778"/>
      <c r="AA778"/>
      <c r="AB778"/>
      <c r="AC778"/>
      <c r="AD778"/>
      <c r="AG778">
        <v>730</v>
      </c>
      <c r="AH778">
        <v>-1.5465858280782757E-3</v>
      </c>
      <c r="AI778">
        <v>9.0079867773505563E-3</v>
      </c>
      <c r="AJ778"/>
      <c r="AK778"/>
      <c r="AL778"/>
      <c r="AM778"/>
      <c r="AN778"/>
      <c r="AO778"/>
    </row>
    <row r="779" spans="1:41">
      <c r="A779" s="34">
        <v>42766</v>
      </c>
      <c r="B779" s="33">
        <v>93.863799999999998</v>
      </c>
      <c r="C779" s="130">
        <f t="shared" si="26"/>
        <v>1.0607123861572946E-3</v>
      </c>
      <c r="E779" s="128">
        <v>42766</v>
      </c>
      <c r="F779" s="76">
        <v>2278.8701169999999</v>
      </c>
      <c r="G779" s="130">
        <f t="shared" si="27"/>
        <v>-8.8990533877456165E-4</v>
      </c>
      <c r="J779"/>
      <c r="K779"/>
      <c r="L779"/>
      <c r="M779"/>
      <c r="N779"/>
      <c r="O779"/>
      <c r="P779"/>
      <c r="Q779"/>
      <c r="R779"/>
      <c r="V779">
        <v>692</v>
      </c>
      <c r="W779">
        <v>1.0346295563708997E-3</v>
      </c>
      <c r="X779">
        <v>4.2619242023923861E-3</v>
      </c>
      <c r="Y779"/>
      <c r="Z779"/>
      <c r="AA779"/>
      <c r="AB779"/>
      <c r="AC779"/>
      <c r="AD779"/>
      <c r="AG779">
        <v>731</v>
      </c>
      <c r="AH779">
        <v>-1.0932515516478824E-2</v>
      </c>
      <c r="AI779">
        <v>1.3097947440729545E-2</v>
      </c>
      <c r="AJ779"/>
      <c r="AK779"/>
      <c r="AL779"/>
      <c r="AM779"/>
      <c r="AN779"/>
      <c r="AO779"/>
    </row>
    <row r="780" spans="1:41">
      <c r="A780" s="34">
        <v>42767</v>
      </c>
      <c r="B780" s="33">
        <v>93.847228999999999</v>
      </c>
      <c r="C780" s="130">
        <f t="shared" si="26"/>
        <v>-1.7654303362956756E-4</v>
      </c>
      <c r="E780" s="128">
        <v>42767</v>
      </c>
      <c r="F780" s="76">
        <v>2279.5500489999999</v>
      </c>
      <c r="G780" s="130">
        <f t="shared" si="27"/>
        <v>2.9836364737412019E-4</v>
      </c>
      <c r="J780"/>
      <c r="K780"/>
      <c r="L780"/>
      <c r="M780"/>
      <c r="N780"/>
      <c r="O780"/>
      <c r="P780"/>
      <c r="Q780"/>
      <c r="R780"/>
      <c r="V780">
        <v>693</v>
      </c>
      <c r="W780">
        <v>-9.856272450967065E-3</v>
      </c>
      <c r="X780">
        <v>5.3486112567715724E-4</v>
      </c>
      <c r="Y780"/>
      <c r="Z780"/>
      <c r="AA780"/>
      <c r="AB780"/>
      <c r="AC780"/>
      <c r="AD780"/>
      <c r="AG780">
        <v>732</v>
      </c>
      <c r="AH780">
        <v>1.8869958769007107E-3</v>
      </c>
      <c r="AI780">
        <v>-1.0789711246726168E-3</v>
      </c>
      <c r="AJ780"/>
      <c r="AK780"/>
      <c r="AL780"/>
      <c r="AM780"/>
      <c r="AN780"/>
      <c r="AO780"/>
    </row>
    <row r="781" spans="1:41">
      <c r="A781" s="34">
        <v>42768</v>
      </c>
      <c r="B781" s="33">
        <v>94.129020999999995</v>
      </c>
      <c r="C781" s="130">
        <f t="shared" si="26"/>
        <v>3.0026672391147086E-3</v>
      </c>
      <c r="E781" s="128">
        <v>42768</v>
      </c>
      <c r="F781" s="76">
        <v>2280.8500979999999</v>
      </c>
      <c r="G781" s="130">
        <f t="shared" si="27"/>
        <v>5.7030947864919837E-4</v>
      </c>
      <c r="J781"/>
      <c r="K781"/>
      <c r="L781"/>
      <c r="M781"/>
      <c r="N781"/>
      <c r="O781"/>
      <c r="P781"/>
      <c r="Q781"/>
      <c r="R781"/>
      <c r="V781">
        <v>694</v>
      </c>
      <c r="W781">
        <v>4.3888236531015529E-3</v>
      </c>
      <c r="X781">
        <v>3.5791457082351786E-3</v>
      </c>
      <c r="Y781"/>
      <c r="Z781"/>
      <c r="AA781"/>
      <c r="AB781"/>
      <c r="AC781"/>
      <c r="AD781"/>
      <c r="AG781">
        <v>733</v>
      </c>
      <c r="AH781">
        <v>5.5478720913719635E-3</v>
      </c>
      <c r="AI781">
        <v>-1.6334851789671584E-3</v>
      </c>
      <c r="AJ781"/>
      <c r="AK781"/>
      <c r="AL781"/>
      <c r="AM781"/>
      <c r="AN781"/>
      <c r="AO781"/>
    </row>
    <row r="782" spans="1:41">
      <c r="A782" s="34">
        <v>42769</v>
      </c>
      <c r="B782" s="33">
        <v>94.187042000000005</v>
      </c>
      <c r="C782" s="130">
        <f t="shared" si="26"/>
        <v>6.1639863438089687E-4</v>
      </c>
      <c r="E782" s="128">
        <v>42769</v>
      </c>
      <c r="F782" s="76">
        <v>2297.419922</v>
      </c>
      <c r="G782" s="130">
        <f t="shared" si="27"/>
        <v>7.2647580016458203E-3</v>
      </c>
      <c r="J782"/>
      <c r="K782"/>
      <c r="L782"/>
      <c r="M782"/>
      <c r="N782"/>
      <c r="O782"/>
      <c r="P782"/>
      <c r="Q782"/>
      <c r="R782"/>
      <c r="V782">
        <v>695</v>
      </c>
      <c r="W782">
        <v>3.4935213174781157E-3</v>
      </c>
      <c r="X782">
        <v>-6.7542171417001723E-3</v>
      </c>
      <c r="Y782"/>
      <c r="Z782"/>
      <c r="AA782"/>
      <c r="AB782"/>
      <c r="AC782"/>
      <c r="AD782"/>
      <c r="AG782">
        <v>734</v>
      </c>
      <c r="AH782">
        <v>-4.7493730115987275E-3</v>
      </c>
      <c r="AI782">
        <v>-5.0516264026627747E-4</v>
      </c>
      <c r="AJ782"/>
      <c r="AK782"/>
      <c r="AL782"/>
      <c r="AM782"/>
      <c r="AN782"/>
      <c r="AO782"/>
    </row>
    <row r="783" spans="1:41">
      <c r="A783" s="34">
        <v>42772</v>
      </c>
      <c r="B783" s="33">
        <v>93.988112999999998</v>
      </c>
      <c r="C783" s="130">
        <f t="shared" si="26"/>
        <v>-2.1120633558064897E-3</v>
      </c>
      <c r="E783" s="128">
        <v>42772</v>
      </c>
      <c r="F783" s="76">
        <v>2292.5600589999999</v>
      </c>
      <c r="G783" s="130">
        <f t="shared" si="27"/>
        <v>-2.1153568633501788E-3</v>
      </c>
      <c r="J783"/>
      <c r="K783"/>
      <c r="L783"/>
      <c r="M783"/>
      <c r="N783"/>
      <c r="O783"/>
      <c r="P783"/>
      <c r="Q783"/>
      <c r="R783"/>
      <c r="V783">
        <v>696</v>
      </c>
      <c r="W783">
        <v>2.7301696733800148E-4</v>
      </c>
      <c r="X783">
        <v>-5.2285792673669547E-3</v>
      </c>
      <c r="Y783"/>
      <c r="Z783"/>
      <c r="AA783"/>
      <c r="AB783"/>
      <c r="AC783"/>
      <c r="AD783"/>
      <c r="AG783">
        <v>735</v>
      </c>
      <c r="AH783">
        <v>-3.0369624874078504E-3</v>
      </c>
      <c r="AI783">
        <v>4.3722553669400272E-3</v>
      </c>
      <c r="AJ783"/>
      <c r="AK783"/>
      <c r="AL783"/>
      <c r="AM783"/>
      <c r="AN783"/>
      <c r="AO783"/>
    </row>
    <row r="784" spans="1:41">
      <c r="A784" s="34">
        <v>42773</v>
      </c>
      <c r="B784" s="33">
        <v>94.054435999999995</v>
      </c>
      <c r="C784" s="130">
        <f t="shared" si="26"/>
        <v>7.0565306487211873E-4</v>
      </c>
      <c r="E784" s="128">
        <v>42773</v>
      </c>
      <c r="F784" s="76">
        <v>2293.080078</v>
      </c>
      <c r="G784" s="130">
        <f t="shared" si="27"/>
        <v>2.2682895392798412E-4</v>
      </c>
      <c r="J784"/>
      <c r="K784"/>
      <c r="L784"/>
      <c r="M784"/>
      <c r="N784"/>
      <c r="O784"/>
      <c r="P784"/>
      <c r="Q784"/>
      <c r="R784"/>
      <c r="V784">
        <v>697</v>
      </c>
      <c r="W784">
        <v>1.9455047057231195E-3</v>
      </c>
      <c r="X784">
        <v>2.3511858359520051E-3</v>
      </c>
      <c r="Y784"/>
      <c r="Z784"/>
      <c r="AA784"/>
      <c r="AB784"/>
      <c r="AC784"/>
      <c r="AD784"/>
      <c r="AG784">
        <v>736</v>
      </c>
      <c r="AH784">
        <v>-5.731099925494385E-3</v>
      </c>
      <c r="AI784">
        <v>3.0776961201458499E-3</v>
      </c>
      <c r="AJ784"/>
      <c r="AK784"/>
      <c r="AL784"/>
      <c r="AM784"/>
      <c r="AN784"/>
      <c r="AO784"/>
    </row>
    <row r="785" spans="1:41">
      <c r="A785" s="34">
        <v>42774</v>
      </c>
      <c r="B785" s="33">
        <v>93.988112999999998</v>
      </c>
      <c r="C785" s="130">
        <f t="shared" si="26"/>
        <v>-7.0515546975367569E-4</v>
      </c>
      <c r="E785" s="128">
        <v>42774</v>
      </c>
      <c r="F785" s="76">
        <v>2294.669922</v>
      </c>
      <c r="G785" s="130">
        <f t="shared" si="27"/>
        <v>6.9332249460155341E-4</v>
      </c>
      <c r="J785"/>
      <c r="K785"/>
      <c r="L785"/>
      <c r="M785"/>
      <c r="N785"/>
      <c r="O785"/>
      <c r="P785"/>
      <c r="Q785"/>
      <c r="R785"/>
      <c r="V785">
        <v>698</v>
      </c>
      <c r="W785">
        <v>-1.8233632640329831E-3</v>
      </c>
      <c r="X785">
        <v>2.3049234635167458E-3</v>
      </c>
      <c r="Y785"/>
      <c r="Z785"/>
      <c r="AA785"/>
      <c r="AB785"/>
      <c r="AC785"/>
      <c r="AD785"/>
      <c r="AG785">
        <v>737</v>
      </c>
      <c r="AH785">
        <v>6.3342757708337717E-4</v>
      </c>
      <c r="AI785">
        <v>-4.1489567917875709E-3</v>
      </c>
      <c r="AJ785"/>
      <c r="AK785"/>
      <c r="AL785"/>
      <c r="AM785"/>
      <c r="AN785"/>
      <c r="AO785"/>
    </row>
    <row r="786" spans="1:41">
      <c r="A786" s="34">
        <v>42775</v>
      </c>
      <c r="B786" s="33">
        <v>94.551727</v>
      </c>
      <c r="C786" s="130">
        <f t="shared" si="26"/>
        <v>5.9966519383148073E-3</v>
      </c>
      <c r="E786" s="128">
        <v>42775</v>
      </c>
      <c r="F786" s="76">
        <v>2307.8701169999999</v>
      </c>
      <c r="G786" s="130">
        <f t="shared" si="27"/>
        <v>5.7525463132818691E-3</v>
      </c>
      <c r="J786"/>
      <c r="K786"/>
      <c r="L786"/>
      <c r="M786"/>
      <c r="N786"/>
      <c r="O786"/>
      <c r="P786"/>
      <c r="Q786"/>
      <c r="R786"/>
      <c r="V786">
        <v>699</v>
      </c>
      <c r="W786">
        <v>2.5679051349102693E-3</v>
      </c>
      <c r="X786">
        <v>-5.8213888166210592E-3</v>
      </c>
      <c r="Y786"/>
      <c r="Z786"/>
      <c r="AA786"/>
      <c r="AB786"/>
      <c r="AC786"/>
      <c r="AD786"/>
      <c r="AG786">
        <v>738</v>
      </c>
      <c r="AH786">
        <v>3.1817223867603981E-3</v>
      </c>
      <c r="AI786">
        <v>-2.7847159018152606E-3</v>
      </c>
      <c r="AJ786"/>
      <c r="AK786"/>
      <c r="AL786"/>
      <c r="AM786"/>
      <c r="AN786"/>
      <c r="AO786"/>
    </row>
    <row r="787" spans="1:41">
      <c r="A787" s="34">
        <v>42776</v>
      </c>
      <c r="B787" s="33">
        <v>95.513160999999997</v>
      </c>
      <c r="C787" s="130">
        <f t="shared" si="26"/>
        <v>1.0168338860695765E-2</v>
      </c>
      <c r="E787" s="128">
        <v>42776</v>
      </c>
      <c r="F787" s="76">
        <v>2316.1000979999999</v>
      </c>
      <c r="G787" s="130">
        <f t="shared" si="27"/>
        <v>3.5660503333255615E-3</v>
      </c>
      <c r="J787"/>
      <c r="K787"/>
      <c r="L787"/>
      <c r="M787"/>
      <c r="N787"/>
      <c r="O787"/>
      <c r="P787"/>
      <c r="Q787"/>
      <c r="R787"/>
      <c r="V787">
        <v>700</v>
      </c>
      <c r="W787">
        <v>2.8917098439433381E-3</v>
      </c>
      <c r="X787">
        <v>1.7141952541925064E-3</v>
      </c>
      <c r="Y787"/>
      <c r="Z787"/>
      <c r="AA787"/>
      <c r="AB787"/>
      <c r="AC787"/>
      <c r="AD787"/>
      <c r="AG787">
        <v>739</v>
      </c>
      <c r="AH787">
        <v>1.2397712940763909E-4</v>
      </c>
      <c r="AI787">
        <v>5.697328231227379E-3</v>
      </c>
      <c r="AJ787"/>
      <c r="AK787"/>
      <c r="AL787"/>
      <c r="AM787"/>
      <c r="AN787"/>
      <c r="AO787"/>
    </row>
    <row r="788" spans="1:41">
      <c r="A788" s="34">
        <v>42779</v>
      </c>
      <c r="B788" s="33">
        <v>96.043602000000007</v>
      </c>
      <c r="C788" s="130">
        <f t="shared" si="26"/>
        <v>5.5535906721798306E-3</v>
      </c>
      <c r="E788" s="128">
        <v>42779</v>
      </c>
      <c r="F788" s="76">
        <v>2328.25</v>
      </c>
      <c r="G788" s="130">
        <f t="shared" si="27"/>
        <v>5.2458449487963847E-3</v>
      </c>
      <c r="J788"/>
      <c r="K788"/>
      <c r="L788"/>
      <c r="M788"/>
      <c r="N788"/>
      <c r="O788"/>
      <c r="P788"/>
      <c r="Q788"/>
      <c r="R788"/>
      <c r="V788">
        <v>701</v>
      </c>
      <c r="W788">
        <v>-1.0011445672068462E-2</v>
      </c>
      <c r="X788">
        <v>-2.4350260911889451E-3</v>
      </c>
      <c r="Y788"/>
      <c r="Z788"/>
      <c r="AA788"/>
      <c r="AB788"/>
      <c r="AC788"/>
      <c r="AD788"/>
      <c r="AG788">
        <v>740</v>
      </c>
      <c r="AH788">
        <v>8.3376136044689794E-4</v>
      </c>
      <c r="AI788">
        <v>2.5771267531937547E-3</v>
      </c>
      <c r="AJ788"/>
      <c r="AK788"/>
      <c r="AL788"/>
      <c r="AM788"/>
      <c r="AN788"/>
      <c r="AO788"/>
    </row>
    <row r="789" spans="1:41">
      <c r="A789" s="34">
        <v>42780</v>
      </c>
      <c r="B789" s="33">
        <v>96.441422000000003</v>
      </c>
      <c r="C789" s="130">
        <f t="shared" si="26"/>
        <v>4.1420770537114572E-3</v>
      </c>
      <c r="E789" s="128">
        <v>42780</v>
      </c>
      <c r="F789" s="76">
        <v>2337.580078</v>
      </c>
      <c r="G789" s="130">
        <f t="shared" si="27"/>
        <v>4.0073351229464012E-3</v>
      </c>
      <c r="J789"/>
      <c r="K789"/>
      <c r="L789"/>
      <c r="M789"/>
      <c r="N789"/>
      <c r="O789"/>
      <c r="P789"/>
      <c r="Q789"/>
      <c r="R789"/>
      <c r="V789">
        <v>702</v>
      </c>
      <c r="W789">
        <v>1.817872207599578E-3</v>
      </c>
      <c r="X789">
        <v>-6.7128278220108238E-4</v>
      </c>
      <c r="Y789"/>
      <c r="Z789"/>
      <c r="AA789"/>
      <c r="AB789"/>
      <c r="AC789"/>
      <c r="AD789"/>
      <c r="AG789">
        <v>741</v>
      </c>
      <c r="AH789">
        <v>-4.6386608214119829E-3</v>
      </c>
      <c r="AI789">
        <v>1.7801902556342189E-2</v>
      </c>
      <c r="AJ789"/>
      <c r="AK789"/>
      <c r="AL789"/>
      <c r="AM789"/>
      <c r="AN789"/>
      <c r="AO789"/>
    </row>
    <row r="790" spans="1:41">
      <c r="A790" s="34">
        <v>42781</v>
      </c>
      <c r="B790" s="33">
        <v>97.137619000000001</v>
      </c>
      <c r="C790" s="130">
        <f t="shared" si="26"/>
        <v>7.2188587181968135E-3</v>
      </c>
      <c r="E790" s="128">
        <v>42781</v>
      </c>
      <c r="F790" s="76">
        <v>2349.25</v>
      </c>
      <c r="G790" s="130">
        <f t="shared" si="27"/>
        <v>4.99230897363938E-3</v>
      </c>
      <c r="J790"/>
      <c r="K790"/>
      <c r="L790"/>
      <c r="M790"/>
      <c r="N790"/>
      <c r="O790"/>
      <c r="P790"/>
      <c r="Q790"/>
      <c r="R790"/>
      <c r="V790">
        <v>703</v>
      </c>
      <c r="W790">
        <v>1.6207912370001082E-3</v>
      </c>
      <c r="X790">
        <v>-4.7200550720911264E-3</v>
      </c>
      <c r="Y790"/>
      <c r="Z790"/>
      <c r="AA790"/>
      <c r="AB790"/>
      <c r="AC790"/>
      <c r="AD790"/>
      <c r="AG790">
        <v>742</v>
      </c>
      <c r="AH790">
        <v>-3.3687652933874477E-4</v>
      </c>
      <c r="AI790">
        <v>2.496219241715043E-3</v>
      </c>
      <c r="AJ790"/>
      <c r="AK790"/>
      <c r="AL790"/>
      <c r="AM790"/>
      <c r="AN790"/>
      <c r="AO790"/>
    </row>
    <row r="791" spans="1:41">
      <c r="A791" s="34">
        <v>42782</v>
      </c>
      <c r="B791" s="33">
        <v>97.867003999999994</v>
      </c>
      <c r="C791" s="130">
        <f t="shared" si="26"/>
        <v>7.508779888870794E-3</v>
      </c>
      <c r="E791" s="128">
        <v>42782</v>
      </c>
      <c r="F791" s="76">
        <v>2347.219971</v>
      </c>
      <c r="G791" s="130">
        <f t="shared" si="27"/>
        <v>-8.64117909971273E-4</v>
      </c>
      <c r="J791"/>
      <c r="K791"/>
      <c r="L791"/>
      <c r="M791"/>
      <c r="N791"/>
      <c r="O791"/>
      <c r="P791"/>
      <c r="Q791"/>
      <c r="R791"/>
      <c r="V791">
        <v>704</v>
      </c>
      <c r="W791">
        <v>-3.1351024839859376E-3</v>
      </c>
      <c r="X791">
        <v>3.3367066621395654E-3</v>
      </c>
      <c r="Y791"/>
      <c r="Z791"/>
      <c r="AA791"/>
      <c r="AB791"/>
      <c r="AC791"/>
      <c r="AD791"/>
      <c r="AG791">
        <v>743</v>
      </c>
      <c r="AH791">
        <v>6.7217473768372742E-3</v>
      </c>
      <c r="AI791">
        <v>-7.8276254011374301E-4</v>
      </c>
      <c r="AJ791"/>
      <c r="AK791"/>
      <c r="AL791"/>
      <c r="AM791"/>
      <c r="AN791"/>
      <c r="AO791"/>
    </row>
    <row r="792" spans="1:41">
      <c r="A792" s="34">
        <v>42783</v>
      </c>
      <c r="B792" s="33">
        <v>98.513458</v>
      </c>
      <c r="C792" s="130">
        <f t="shared" si="26"/>
        <v>6.6054336352219965E-3</v>
      </c>
      <c r="E792" s="128">
        <v>42783</v>
      </c>
      <c r="F792" s="76">
        <v>2351.1599120000001</v>
      </c>
      <c r="G792" s="130">
        <f t="shared" si="27"/>
        <v>1.6785563554665623E-3</v>
      </c>
      <c r="J792"/>
      <c r="K792"/>
      <c r="L792"/>
      <c r="M792"/>
      <c r="N792"/>
      <c r="O792"/>
      <c r="P792"/>
      <c r="Q792"/>
      <c r="R792"/>
      <c r="V792">
        <v>705</v>
      </c>
      <c r="W792">
        <v>4.7163777830367586E-3</v>
      </c>
      <c r="X792">
        <v>-7.7543716042446208E-3</v>
      </c>
      <c r="Y792"/>
      <c r="Z792"/>
      <c r="AA792"/>
      <c r="AB792"/>
      <c r="AC792"/>
      <c r="AD792"/>
      <c r="AG792">
        <v>744</v>
      </c>
      <c r="AH792">
        <v>1.5903678025521516E-2</v>
      </c>
      <c r="AI792">
        <v>-1.7041112787181855E-2</v>
      </c>
      <c r="AJ792"/>
      <c r="AK792"/>
      <c r="AL792"/>
      <c r="AM792"/>
      <c r="AN792"/>
      <c r="AO792"/>
    </row>
    <row r="793" spans="1:41">
      <c r="A793" s="34">
        <v>42787</v>
      </c>
      <c r="B793" s="33">
        <v>99.176529000000002</v>
      </c>
      <c r="C793" s="130">
        <f t="shared" si="26"/>
        <v>6.7307656584342235E-3</v>
      </c>
      <c r="E793" s="128">
        <v>42787</v>
      </c>
      <c r="F793" s="76">
        <v>2365.3798830000001</v>
      </c>
      <c r="G793" s="130">
        <f t="shared" si="27"/>
        <v>6.0480662873772179E-3</v>
      </c>
      <c r="J793"/>
      <c r="K793"/>
      <c r="L793"/>
      <c r="M793"/>
      <c r="N793"/>
      <c r="O793"/>
      <c r="P793"/>
      <c r="Q793"/>
      <c r="R793"/>
      <c r="V793">
        <v>706</v>
      </c>
      <c r="W793">
        <v>-1.4532913557104116E-2</v>
      </c>
      <c r="X793">
        <v>2.0693317037000607E-2</v>
      </c>
      <c r="Y793"/>
      <c r="Z793"/>
      <c r="AA793"/>
      <c r="AB793"/>
      <c r="AC793"/>
      <c r="AD793"/>
      <c r="AG793">
        <v>745</v>
      </c>
      <c r="AH793">
        <v>2.8336265616646416E-3</v>
      </c>
      <c r="AI793">
        <v>3.7061482925867337E-3</v>
      </c>
      <c r="AJ793"/>
      <c r="AK793"/>
      <c r="AL793"/>
      <c r="AM793"/>
      <c r="AN793"/>
      <c r="AO793"/>
    </row>
    <row r="794" spans="1:41">
      <c r="A794" s="34">
        <v>42788</v>
      </c>
      <c r="B794" s="33">
        <v>99.060501000000002</v>
      </c>
      <c r="C794" s="130">
        <f t="shared" si="26"/>
        <v>-1.1699139017055135E-3</v>
      </c>
      <c r="E794" s="128">
        <v>42788</v>
      </c>
      <c r="F794" s="76">
        <v>2362.820068</v>
      </c>
      <c r="G794" s="130">
        <f t="shared" si="27"/>
        <v>-1.0822003765219607E-3</v>
      </c>
      <c r="J794"/>
      <c r="K794"/>
      <c r="L794"/>
      <c r="M794"/>
      <c r="N794"/>
      <c r="O794"/>
      <c r="P794"/>
      <c r="Q794"/>
      <c r="R794"/>
      <c r="V794">
        <v>707</v>
      </c>
      <c r="W794">
        <v>-3.8088093835889495E-3</v>
      </c>
      <c r="X794">
        <v>6.0007802123358874E-3</v>
      </c>
      <c r="Y794"/>
      <c r="Z794"/>
      <c r="AA794"/>
      <c r="AB794"/>
      <c r="AC794"/>
      <c r="AD794"/>
      <c r="AG794">
        <v>746</v>
      </c>
      <c r="AH794">
        <v>-4.1839337148114495E-3</v>
      </c>
      <c r="AI794">
        <v>-3.9332383994446938E-3</v>
      </c>
      <c r="AJ794"/>
      <c r="AK794"/>
      <c r="AL794"/>
      <c r="AM794"/>
      <c r="AN794"/>
      <c r="AO794"/>
    </row>
    <row r="795" spans="1:41">
      <c r="A795" s="34">
        <v>42789</v>
      </c>
      <c r="B795" s="33">
        <v>100.86732499999999</v>
      </c>
      <c r="C795" s="130">
        <f t="shared" si="26"/>
        <v>1.8239600867756479E-2</v>
      </c>
      <c r="E795" s="128">
        <v>42789</v>
      </c>
      <c r="F795" s="76">
        <v>2363.8100589999999</v>
      </c>
      <c r="G795" s="130">
        <f t="shared" si="27"/>
        <v>4.1898704577953419E-4</v>
      </c>
      <c r="J795"/>
      <c r="K795"/>
      <c r="L795"/>
      <c r="M795"/>
      <c r="N795"/>
      <c r="O795"/>
      <c r="P795"/>
      <c r="Q795"/>
      <c r="R795"/>
      <c r="V795">
        <v>708</v>
      </c>
      <c r="W795">
        <v>1.6126389815875261E-3</v>
      </c>
      <c r="X795">
        <v>-2.9883628558521193E-3</v>
      </c>
      <c r="Y795"/>
      <c r="Z795"/>
      <c r="AA795"/>
      <c r="AB795"/>
      <c r="AC795"/>
      <c r="AD795"/>
      <c r="AG795">
        <v>747</v>
      </c>
      <c r="AH795">
        <v>4.6688939318482621E-3</v>
      </c>
      <c r="AI795">
        <v>-7.8566597642932201E-4</v>
      </c>
      <c r="AJ795"/>
      <c r="AK795"/>
      <c r="AL795"/>
      <c r="AM795"/>
      <c r="AN795"/>
      <c r="AO795"/>
    </row>
    <row r="796" spans="1:41">
      <c r="A796" s="34">
        <v>42790</v>
      </c>
      <c r="B796" s="33">
        <v>102.394127</v>
      </c>
      <c r="C796" s="130">
        <f t="shared" si="26"/>
        <v>1.5136735310468516E-2</v>
      </c>
      <c r="E796" s="128">
        <v>42790</v>
      </c>
      <c r="F796" s="76">
        <v>2367.3400879999999</v>
      </c>
      <c r="G796" s="130">
        <f t="shared" si="27"/>
        <v>1.4933640655939071E-3</v>
      </c>
      <c r="J796"/>
      <c r="K796"/>
      <c r="L796"/>
      <c r="M796"/>
      <c r="N796"/>
      <c r="O796"/>
      <c r="P796"/>
      <c r="Q796"/>
      <c r="R796"/>
      <c r="V796">
        <v>709</v>
      </c>
      <c r="W796">
        <v>-6.8427118183330892E-3</v>
      </c>
      <c r="X796">
        <v>6.7585701161300867E-3</v>
      </c>
      <c r="Y796"/>
      <c r="Z796"/>
      <c r="AA796"/>
      <c r="AB796"/>
      <c r="AC796"/>
      <c r="AD796"/>
      <c r="AG796">
        <v>748</v>
      </c>
      <c r="AH796">
        <v>1.7634177383794598E-4</v>
      </c>
      <c r="AI796">
        <v>-1.9269644221812324E-3</v>
      </c>
      <c r="AJ796"/>
      <c r="AK796"/>
      <c r="AL796"/>
      <c r="AM796"/>
      <c r="AN796"/>
      <c r="AO796"/>
    </row>
    <row r="797" spans="1:41">
      <c r="A797" s="34">
        <v>42793</v>
      </c>
      <c r="B797" s="33">
        <v>102.118774</v>
      </c>
      <c r="C797" s="130">
        <f t="shared" si="26"/>
        <v>-2.6891483727381699E-3</v>
      </c>
      <c r="E797" s="128">
        <v>42793</v>
      </c>
      <c r="F797" s="76">
        <v>2369.75</v>
      </c>
      <c r="G797" s="130">
        <f t="shared" si="27"/>
        <v>1.0179830148679832E-3</v>
      </c>
      <c r="J797"/>
      <c r="K797"/>
      <c r="L797"/>
      <c r="M797"/>
      <c r="N797"/>
      <c r="O797"/>
      <c r="P797"/>
      <c r="Q797"/>
      <c r="R797"/>
      <c r="V797">
        <v>710</v>
      </c>
      <c r="W797">
        <v>1.0758701898317582E-3</v>
      </c>
      <c r="X797">
        <v>3.6739693448063632E-3</v>
      </c>
      <c r="Y797"/>
      <c r="Z797"/>
      <c r="AA797"/>
      <c r="AB797"/>
      <c r="AC797"/>
      <c r="AD797"/>
      <c r="AG797">
        <v>749</v>
      </c>
      <c r="AH797">
        <v>9.1107747731212303E-4</v>
      </c>
      <c r="AI797">
        <v>1.0640432522010502E-3</v>
      </c>
      <c r="AJ797"/>
      <c r="AK797"/>
      <c r="AL797"/>
      <c r="AM797"/>
      <c r="AN797"/>
      <c r="AO797"/>
    </row>
    <row r="798" spans="1:41">
      <c r="A798" s="34">
        <v>42794</v>
      </c>
      <c r="B798" s="33">
        <v>101.960258</v>
      </c>
      <c r="C798" s="130">
        <f t="shared" si="26"/>
        <v>-1.5522708880152231E-3</v>
      </c>
      <c r="E798" s="128">
        <v>42794</v>
      </c>
      <c r="F798" s="76">
        <v>2363.639893</v>
      </c>
      <c r="G798" s="130">
        <f t="shared" si="27"/>
        <v>-2.5783762000210868E-3</v>
      </c>
      <c r="J798"/>
      <c r="K798"/>
      <c r="L798"/>
      <c r="M798"/>
      <c r="N798"/>
      <c r="O798"/>
      <c r="P798"/>
      <c r="Q798"/>
      <c r="R798"/>
      <c r="V798">
        <v>711</v>
      </c>
      <c r="W798">
        <v>1.9744644374582571E-3</v>
      </c>
      <c r="X798">
        <v>-5.7721922169142754E-3</v>
      </c>
      <c r="Y798"/>
      <c r="Z798"/>
      <c r="AA798"/>
      <c r="AB798"/>
      <c r="AC798"/>
      <c r="AD798"/>
      <c r="AG798">
        <v>750</v>
      </c>
      <c r="AH798">
        <v>-1.5365067313072621E-3</v>
      </c>
      <c r="AI798">
        <v>5.1740191154577894E-3</v>
      </c>
      <c r="AJ798"/>
      <c r="AK798"/>
      <c r="AL798"/>
      <c r="AM798"/>
      <c r="AN798"/>
      <c r="AO798"/>
    </row>
    <row r="799" spans="1:41">
      <c r="A799" s="34">
        <v>42795</v>
      </c>
      <c r="B799" s="33">
        <v>103.336884</v>
      </c>
      <c r="C799" s="130">
        <f t="shared" si="26"/>
        <v>1.3501593924958505E-2</v>
      </c>
      <c r="E799" s="128">
        <v>42795</v>
      </c>
      <c r="F799" s="76">
        <v>2395.959961</v>
      </c>
      <c r="G799" s="130">
        <f t="shared" si="27"/>
        <v>1.3673854505382556E-2</v>
      </c>
      <c r="J799"/>
      <c r="K799"/>
      <c r="L799"/>
      <c r="M799"/>
      <c r="N799"/>
      <c r="O799"/>
      <c r="P799"/>
      <c r="Q799"/>
      <c r="R799"/>
      <c r="V799">
        <v>712</v>
      </c>
      <c r="W799">
        <v>3.2143661625820916E-3</v>
      </c>
      <c r="X799">
        <v>-4.9547775892400522E-3</v>
      </c>
      <c r="Y799"/>
      <c r="Z799"/>
      <c r="AA799"/>
      <c r="AB799"/>
      <c r="AC799"/>
      <c r="AD799"/>
      <c r="AG799">
        <v>751</v>
      </c>
      <c r="AH799">
        <v>-1.4928730045080064E-3</v>
      </c>
      <c r="AI799">
        <v>-9.6448839670847802E-4</v>
      </c>
      <c r="AJ799"/>
      <c r="AK799"/>
      <c r="AL799"/>
      <c r="AM799"/>
      <c r="AN799"/>
      <c r="AO799"/>
    </row>
    <row r="800" spans="1:41">
      <c r="A800" s="34">
        <v>42796</v>
      </c>
      <c r="B800" s="33">
        <v>103.144974</v>
      </c>
      <c r="C800" s="130">
        <f t="shared" si="26"/>
        <v>-1.8571297350130369E-3</v>
      </c>
      <c r="E800" s="128">
        <v>42796</v>
      </c>
      <c r="F800" s="76">
        <v>2381.919922</v>
      </c>
      <c r="G800" s="130">
        <f t="shared" si="27"/>
        <v>-5.8598804773599385E-3</v>
      </c>
      <c r="J800"/>
      <c r="K800"/>
      <c r="L800"/>
      <c r="M800"/>
      <c r="N800"/>
      <c r="O800"/>
      <c r="P800"/>
      <c r="Q800"/>
      <c r="R800"/>
      <c r="V800">
        <v>713</v>
      </c>
      <c r="W800">
        <v>5.8752688556320126E-3</v>
      </c>
      <c r="X800">
        <v>-8.8619957890196249E-3</v>
      </c>
      <c r="Y800"/>
      <c r="Z800"/>
      <c r="AA800"/>
      <c r="AB800"/>
      <c r="AC800"/>
      <c r="AD800"/>
      <c r="AG800">
        <v>752</v>
      </c>
      <c r="AH800">
        <v>8.6538566970132346E-4</v>
      </c>
      <c r="AI800">
        <v>-2.7283595290335657E-3</v>
      </c>
      <c r="AJ800"/>
      <c r="AK800"/>
      <c r="AL800"/>
      <c r="AM800"/>
      <c r="AN800"/>
      <c r="AO800"/>
    </row>
    <row r="801" spans="1:41">
      <c r="A801" s="34">
        <v>42797</v>
      </c>
      <c r="B801" s="33">
        <v>103.278442</v>
      </c>
      <c r="C801" s="130">
        <f t="shared" si="26"/>
        <v>1.2939845231818418E-3</v>
      </c>
      <c r="E801" s="128">
        <v>42797</v>
      </c>
      <c r="F801" s="76">
        <v>2383.1201169999999</v>
      </c>
      <c r="G801" s="130">
        <f t="shared" si="27"/>
        <v>5.0387714083693458E-4</v>
      </c>
      <c r="J801"/>
      <c r="K801"/>
      <c r="L801"/>
      <c r="M801"/>
      <c r="N801"/>
      <c r="O801"/>
      <c r="P801"/>
      <c r="Q801"/>
      <c r="R801"/>
      <c r="V801">
        <v>714</v>
      </c>
      <c r="W801">
        <v>-1.5905603464922463E-3</v>
      </c>
      <c r="X801">
        <v>-1.5177390190968787E-3</v>
      </c>
      <c r="Y801"/>
      <c r="Z801"/>
      <c r="AA801"/>
      <c r="AB801"/>
      <c r="AC801"/>
      <c r="AD801"/>
      <c r="AG801">
        <v>753</v>
      </c>
      <c r="AH801">
        <v>2.7826554719556093E-3</v>
      </c>
      <c r="AI801">
        <v>-1.5309402497416598E-3</v>
      </c>
      <c r="AJ801"/>
      <c r="AK801"/>
      <c r="AL801"/>
      <c r="AM801"/>
      <c r="AN801"/>
      <c r="AO801"/>
    </row>
    <row r="802" spans="1:41">
      <c r="A802" s="34">
        <v>42800</v>
      </c>
      <c r="B802" s="33">
        <v>103.211731</v>
      </c>
      <c r="C802" s="130">
        <f t="shared" si="26"/>
        <v>-6.4593344659476921E-4</v>
      </c>
      <c r="E802" s="128">
        <v>42800</v>
      </c>
      <c r="F802" s="76">
        <v>2375.3100589999999</v>
      </c>
      <c r="G802" s="130">
        <f t="shared" si="27"/>
        <v>-3.2772405991149741E-3</v>
      </c>
      <c r="J802"/>
      <c r="K802"/>
      <c r="L802"/>
      <c r="M802"/>
      <c r="N802"/>
      <c r="O802"/>
      <c r="P802"/>
      <c r="Q802"/>
      <c r="R802"/>
      <c r="V802">
        <v>715</v>
      </c>
      <c r="W802">
        <v>3.474402591568932E-3</v>
      </c>
      <c r="X802">
        <v>-3.5966791096253272E-3</v>
      </c>
      <c r="Y802"/>
      <c r="Z802"/>
      <c r="AA802"/>
      <c r="AB802"/>
      <c r="AC802"/>
      <c r="AD802"/>
      <c r="AG802">
        <v>754</v>
      </c>
      <c r="AH802">
        <v>-1.9548270358003979E-5</v>
      </c>
      <c r="AI802">
        <v>2.2679210930639728E-3</v>
      </c>
      <c r="AJ802"/>
      <c r="AK802"/>
      <c r="AL802"/>
      <c r="AM802"/>
      <c r="AN802"/>
      <c r="AO802"/>
    </row>
    <row r="803" spans="1:41">
      <c r="A803" s="34">
        <v>42801</v>
      </c>
      <c r="B803" s="33">
        <v>103.31184399999999</v>
      </c>
      <c r="C803" s="130">
        <f t="shared" si="26"/>
        <v>9.6997694961625282E-4</v>
      </c>
      <c r="E803" s="128">
        <v>42801</v>
      </c>
      <c r="F803" s="76">
        <v>2368.389893</v>
      </c>
      <c r="G803" s="130">
        <f t="shared" si="27"/>
        <v>-2.9133737609452364E-3</v>
      </c>
      <c r="J803"/>
      <c r="K803"/>
      <c r="L803"/>
      <c r="M803"/>
      <c r="N803"/>
      <c r="O803"/>
      <c r="P803"/>
      <c r="Q803"/>
      <c r="R803"/>
      <c r="V803">
        <v>716</v>
      </c>
      <c r="W803">
        <v>-2.9564203224220231E-3</v>
      </c>
      <c r="X803">
        <v>-3.8304628537954E-3</v>
      </c>
      <c r="Y803"/>
      <c r="Z803"/>
      <c r="AA803"/>
      <c r="AB803"/>
      <c r="AC803"/>
      <c r="AD803"/>
      <c r="AG803">
        <v>755</v>
      </c>
      <c r="AH803">
        <v>-3.7423361756911558E-3</v>
      </c>
      <c r="AI803">
        <v>-4.6141930271375248E-3</v>
      </c>
      <c r="AJ803"/>
      <c r="AK803"/>
      <c r="AL803"/>
      <c r="AM803"/>
      <c r="AN803"/>
      <c r="AO803"/>
    </row>
    <row r="804" spans="1:41">
      <c r="A804" s="34">
        <v>42802</v>
      </c>
      <c r="B804" s="33">
        <v>103.537094</v>
      </c>
      <c r="C804" s="130">
        <f t="shared" si="26"/>
        <v>2.1802921260412563E-3</v>
      </c>
      <c r="E804" s="128">
        <v>42802</v>
      </c>
      <c r="F804" s="76">
        <v>2362.9799800000001</v>
      </c>
      <c r="G804" s="130">
        <f t="shared" si="27"/>
        <v>-2.2842155406884099E-3</v>
      </c>
      <c r="J804"/>
      <c r="K804"/>
      <c r="L804"/>
      <c r="M804"/>
      <c r="N804"/>
      <c r="O804"/>
      <c r="P804"/>
      <c r="Q804"/>
      <c r="R804"/>
      <c r="V804">
        <v>717</v>
      </c>
      <c r="W804">
        <v>-2.137670481857866E-3</v>
      </c>
      <c r="X804">
        <v>-4.3878301476003075E-3</v>
      </c>
      <c r="Y804"/>
      <c r="Z804"/>
      <c r="AA804"/>
      <c r="AB804"/>
      <c r="AC804"/>
      <c r="AD804"/>
      <c r="AG804">
        <v>756</v>
      </c>
      <c r="AH804">
        <v>2.1489771678122253E-3</v>
      </c>
      <c r="AI804">
        <v>-2.4422818288125456E-3</v>
      </c>
      <c r="AJ804"/>
      <c r="AK804"/>
      <c r="AL804"/>
      <c r="AM804"/>
      <c r="AN804"/>
      <c r="AO804"/>
    </row>
    <row r="805" spans="1:41">
      <c r="A805" s="34">
        <v>42803</v>
      </c>
      <c r="B805" s="33">
        <v>105.080566</v>
      </c>
      <c r="C805" s="130">
        <f t="shared" si="26"/>
        <v>1.4907430181496194E-2</v>
      </c>
      <c r="E805" s="128">
        <v>42803</v>
      </c>
      <c r="F805" s="76">
        <v>2364.8701169999999</v>
      </c>
      <c r="G805" s="130">
        <f t="shared" si="27"/>
        <v>7.9989547774326369E-4</v>
      </c>
      <c r="J805"/>
      <c r="K805"/>
      <c r="L805"/>
      <c r="M805"/>
      <c r="N805"/>
      <c r="O805"/>
      <c r="P805"/>
      <c r="Q805"/>
      <c r="R805"/>
      <c r="V805">
        <v>718</v>
      </c>
      <c r="W805">
        <v>1.0655881910537177E-3</v>
      </c>
      <c r="X805">
        <v>-5.4889888893485464E-3</v>
      </c>
      <c r="Y805"/>
      <c r="Z805"/>
      <c r="AA805"/>
      <c r="AB805"/>
      <c r="AC805"/>
      <c r="AD805"/>
      <c r="AG805">
        <v>757</v>
      </c>
      <c r="AH805">
        <v>-1.1512050956966544E-3</v>
      </c>
      <c r="AI805">
        <v>-3.4858452913770965E-3</v>
      </c>
      <c r="AJ805"/>
      <c r="AK805"/>
      <c r="AL805"/>
      <c r="AM805"/>
      <c r="AN805"/>
      <c r="AO805"/>
    </row>
    <row r="806" spans="1:41">
      <c r="A806" s="34">
        <v>42804</v>
      </c>
      <c r="B806" s="33">
        <v>105.29747</v>
      </c>
      <c r="C806" s="130">
        <f t="shared" si="26"/>
        <v>2.0641685542500746E-3</v>
      </c>
      <c r="E806" s="128">
        <v>42804</v>
      </c>
      <c r="F806" s="76">
        <v>2372.6000979999999</v>
      </c>
      <c r="G806" s="130">
        <f t="shared" si="27"/>
        <v>3.2686704206005036E-3</v>
      </c>
      <c r="J806"/>
      <c r="K806"/>
      <c r="L806"/>
      <c r="M806"/>
      <c r="N806"/>
      <c r="O806"/>
      <c r="P806"/>
      <c r="Q806"/>
      <c r="R806"/>
      <c r="V806">
        <v>719</v>
      </c>
      <c r="W806">
        <v>6.2003005937603028E-4</v>
      </c>
      <c r="X806">
        <v>-2.2861605672708303E-3</v>
      </c>
      <c r="Y806"/>
      <c r="Z806"/>
      <c r="AA806"/>
      <c r="AB806"/>
      <c r="AC806"/>
      <c r="AD806"/>
      <c r="AG806">
        <v>758</v>
      </c>
      <c r="AH806">
        <v>3.3297626862869066E-3</v>
      </c>
      <c r="AI806">
        <v>5.1568125954661202E-3</v>
      </c>
      <c r="AJ806"/>
      <c r="AK806"/>
      <c r="AL806"/>
      <c r="AM806"/>
      <c r="AN806"/>
      <c r="AO806"/>
    </row>
    <row r="807" spans="1:41">
      <c r="A807" s="34">
        <v>42807</v>
      </c>
      <c r="B807" s="33">
        <v>105.68959</v>
      </c>
      <c r="C807" s="130">
        <f t="shared" si="26"/>
        <v>3.7239261304188157E-3</v>
      </c>
      <c r="E807" s="128">
        <v>42807</v>
      </c>
      <c r="F807" s="76">
        <v>2373.469971</v>
      </c>
      <c r="G807" s="130">
        <f t="shared" si="27"/>
        <v>3.6663279274638967E-4</v>
      </c>
      <c r="J807"/>
      <c r="K807"/>
      <c r="L807"/>
      <c r="M807"/>
      <c r="N807"/>
      <c r="O807"/>
      <c r="P807"/>
      <c r="Q807"/>
      <c r="R807"/>
      <c r="V807">
        <v>720</v>
      </c>
      <c r="W807">
        <v>7.8704120382173635E-3</v>
      </c>
      <c r="X807">
        <v>1.4353131977743329E-2</v>
      </c>
      <c r="Y807"/>
      <c r="Z807"/>
      <c r="AA807"/>
      <c r="AB807"/>
      <c r="AC807"/>
      <c r="AD807"/>
      <c r="AG807">
        <v>759</v>
      </c>
      <c r="AH807">
        <v>-7.0598519815358036E-4</v>
      </c>
      <c r="AI807">
        <v>6.42825904235916E-3</v>
      </c>
      <c r="AJ807"/>
      <c r="AK807"/>
      <c r="AL807"/>
      <c r="AM807"/>
      <c r="AN807"/>
      <c r="AO807"/>
    </row>
    <row r="808" spans="1:41">
      <c r="A808" s="34">
        <v>42808</v>
      </c>
      <c r="B808" s="33">
        <v>105.998299</v>
      </c>
      <c r="C808" s="130">
        <f t="shared" si="26"/>
        <v>2.9209026168046208E-3</v>
      </c>
      <c r="E808" s="128">
        <v>42808</v>
      </c>
      <c r="F808" s="76">
        <v>2365.4499510000001</v>
      </c>
      <c r="G808" s="130">
        <f t="shared" si="27"/>
        <v>-3.379027372577587E-3</v>
      </c>
      <c r="J808"/>
      <c r="K808"/>
      <c r="L808"/>
      <c r="M808"/>
      <c r="N808"/>
      <c r="O808"/>
      <c r="P808"/>
      <c r="Q808"/>
      <c r="R808"/>
      <c r="V808">
        <v>721</v>
      </c>
      <c r="W808">
        <v>2.1232424564483761E-3</v>
      </c>
      <c r="X808">
        <v>1.6487319676998799E-3</v>
      </c>
      <c r="Y808"/>
      <c r="Z808"/>
      <c r="AA808"/>
      <c r="AB808"/>
      <c r="AC808"/>
      <c r="AD808"/>
      <c r="AG808">
        <v>760</v>
      </c>
      <c r="AH808">
        <v>6.1654730662225772E-3</v>
      </c>
      <c r="AI808">
        <v>-6.9361435495430661E-3</v>
      </c>
      <c r="AJ808"/>
      <c r="AK808"/>
      <c r="AL808"/>
      <c r="AM808"/>
      <c r="AN808"/>
      <c r="AO808"/>
    </row>
    <row r="809" spans="1:41">
      <c r="A809" s="34">
        <v>42809</v>
      </c>
      <c r="B809" s="33">
        <v>107.59182699999999</v>
      </c>
      <c r="C809" s="130">
        <f t="shared" si="26"/>
        <v>1.5033524264384583E-2</v>
      </c>
      <c r="E809" s="128">
        <v>42809</v>
      </c>
      <c r="F809" s="76">
        <v>2385.26001</v>
      </c>
      <c r="G809" s="130">
        <f t="shared" si="27"/>
        <v>8.3747529689331014E-3</v>
      </c>
      <c r="J809"/>
      <c r="K809"/>
      <c r="L809"/>
      <c r="M809"/>
      <c r="N809"/>
      <c r="O809"/>
      <c r="P809"/>
      <c r="Q809"/>
      <c r="R809"/>
      <c r="V809">
        <v>722</v>
      </c>
      <c r="W809">
        <v>1.6038114292243808E-2</v>
      </c>
      <c r="X809">
        <v>-4.9610936214255861E-3</v>
      </c>
      <c r="Y809"/>
      <c r="Z809"/>
      <c r="AA809"/>
      <c r="AB809"/>
      <c r="AC809"/>
      <c r="AD809"/>
      <c r="AG809">
        <v>761</v>
      </c>
      <c r="AH809">
        <v>-2.4954509990076272E-3</v>
      </c>
      <c r="AI809">
        <v>6.012410011788618E-3</v>
      </c>
      <c r="AJ809"/>
      <c r="AK809"/>
      <c r="AL809"/>
      <c r="AM809"/>
      <c r="AN809"/>
      <c r="AO809"/>
    </row>
    <row r="810" spans="1:41">
      <c r="A810" s="34">
        <v>42810</v>
      </c>
      <c r="B810" s="33">
        <v>107.174683</v>
      </c>
      <c r="C810" s="130">
        <f t="shared" si="26"/>
        <v>-3.8770974676356532E-3</v>
      </c>
      <c r="E810" s="128">
        <v>42810</v>
      </c>
      <c r="F810" s="76">
        <v>2381.3798830000001</v>
      </c>
      <c r="G810" s="130">
        <f t="shared" si="27"/>
        <v>-1.6267102889130742E-3</v>
      </c>
      <c r="J810"/>
      <c r="K810"/>
      <c r="L810"/>
      <c r="M810"/>
      <c r="N810"/>
      <c r="O810"/>
      <c r="P810"/>
      <c r="Q810"/>
      <c r="R810"/>
      <c r="V810">
        <v>723</v>
      </c>
      <c r="W810">
        <v>-3.4083961672807944E-3</v>
      </c>
      <c r="X810">
        <v>5.3591417921676071E-3</v>
      </c>
      <c r="Y810"/>
      <c r="Z810"/>
      <c r="AA810"/>
      <c r="AB810"/>
      <c r="AC810"/>
      <c r="AD810"/>
      <c r="AG810">
        <v>762</v>
      </c>
      <c r="AH810">
        <v>1.2766712004702997E-4</v>
      </c>
      <c r="AI810">
        <v>-3.6762613417669577E-3</v>
      </c>
      <c r="AJ810"/>
      <c r="AK810"/>
      <c r="AL810"/>
      <c r="AM810"/>
      <c r="AN810"/>
      <c r="AO810"/>
    </row>
    <row r="811" spans="1:41">
      <c r="A811" s="34">
        <v>42811</v>
      </c>
      <c r="B811" s="33">
        <v>106.840919</v>
      </c>
      <c r="C811" s="130">
        <f t="shared" si="26"/>
        <v>-3.1142056188773813E-3</v>
      </c>
      <c r="E811" s="128">
        <v>42811</v>
      </c>
      <c r="F811" s="76">
        <v>2378.25</v>
      </c>
      <c r="G811" s="130">
        <f t="shared" si="27"/>
        <v>-1.3143148736341548E-3</v>
      </c>
      <c r="J811"/>
      <c r="K811"/>
      <c r="L811"/>
      <c r="M811"/>
      <c r="N811"/>
      <c r="O811"/>
      <c r="P811"/>
      <c r="Q811"/>
      <c r="R811"/>
      <c r="V811">
        <v>724</v>
      </c>
      <c r="W811">
        <v>-4.8568541530330297E-3</v>
      </c>
      <c r="X811">
        <v>3.4589039860377095E-3</v>
      </c>
      <c r="Y811"/>
      <c r="Z811"/>
      <c r="AA811"/>
      <c r="AB811"/>
      <c r="AC811"/>
      <c r="AD811"/>
      <c r="AG811">
        <v>763</v>
      </c>
      <c r="AH811">
        <v>-3.608269838629249E-4</v>
      </c>
      <c r="AI811">
        <v>3.608269838629249E-4</v>
      </c>
      <c r="AJ811"/>
      <c r="AK811"/>
      <c r="AL811"/>
      <c r="AM811"/>
      <c r="AN811"/>
      <c r="AO811"/>
    </row>
    <row r="812" spans="1:41">
      <c r="A812" s="34">
        <v>42814</v>
      </c>
      <c r="B812" s="33">
        <v>106.849289</v>
      </c>
      <c r="C812" s="130">
        <f t="shared" si="26"/>
        <v>7.8340771291936595E-5</v>
      </c>
      <c r="E812" s="128">
        <v>42814</v>
      </c>
      <c r="F812" s="76">
        <v>2373.469971</v>
      </c>
      <c r="G812" s="130">
        <f t="shared" si="27"/>
        <v>-2.0098934090192425E-3</v>
      </c>
      <c r="J812"/>
      <c r="K812"/>
      <c r="L812"/>
      <c r="M812"/>
      <c r="N812"/>
      <c r="O812"/>
      <c r="P812"/>
      <c r="Q812"/>
      <c r="R812"/>
      <c r="V812">
        <v>725</v>
      </c>
      <c r="W812">
        <v>-8.7367251206057154E-3</v>
      </c>
      <c r="X812">
        <v>8.6212223343738147E-3</v>
      </c>
      <c r="Y812"/>
      <c r="Z812"/>
      <c r="AA812"/>
      <c r="AB812"/>
      <c r="AC812"/>
      <c r="AD812"/>
      <c r="AG812">
        <v>764</v>
      </c>
      <c r="AH812">
        <v>-6.7643454505998402E-3</v>
      </c>
      <c r="AI812">
        <v>9.593983723465295E-3</v>
      </c>
      <c r="AJ812"/>
      <c r="AK812"/>
      <c r="AL812"/>
      <c r="AM812"/>
      <c r="AN812"/>
      <c r="AO812"/>
    </row>
    <row r="813" spans="1:41">
      <c r="A813" s="34">
        <v>42815</v>
      </c>
      <c r="B813" s="33">
        <v>106.165131</v>
      </c>
      <c r="C813" s="130">
        <f t="shared" si="26"/>
        <v>-6.4030187416595401E-3</v>
      </c>
      <c r="E813" s="128">
        <v>42815</v>
      </c>
      <c r="F813" s="76">
        <v>2344.0200199999999</v>
      </c>
      <c r="G813" s="130">
        <f t="shared" si="27"/>
        <v>-1.2407972866659898E-2</v>
      </c>
      <c r="J813"/>
      <c r="K813"/>
      <c r="L813"/>
      <c r="M813"/>
      <c r="N813"/>
      <c r="O813"/>
      <c r="P813"/>
      <c r="Q813"/>
      <c r="R813"/>
      <c r="V813">
        <v>726</v>
      </c>
      <c r="W813">
        <v>-1.1381349094513335E-3</v>
      </c>
      <c r="X813">
        <v>8.6189326021595212E-3</v>
      </c>
      <c r="Y813"/>
      <c r="Z813"/>
      <c r="AA813"/>
      <c r="AB813"/>
      <c r="AC813"/>
      <c r="AD813"/>
      <c r="AG813">
        <v>765</v>
      </c>
      <c r="AH813">
        <v>-3.191337872212619E-4</v>
      </c>
      <c r="AI813">
        <v>-1.8256752304786172E-3</v>
      </c>
      <c r="AJ813"/>
      <c r="AK813"/>
      <c r="AL813"/>
      <c r="AM813"/>
      <c r="AN813"/>
      <c r="AO813"/>
    </row>
    <row r="814" spans="1:41">
      <c r="A814" s="34">
        <v>42816</v>
      </c>
      <c r="B814" s="33">
        <v>105.33921100000001</v>
      </c>
      <c r="C814" s="130">
        <f t="shared" si="26"/>
        <v>-7.7795787771410222E-3</v>
      </c>
      <c r="E814" s="128">
        <v>42816</v>
      </c>
      <c r="F814" s="76">
        <v>2348.4499510000001</v>
      </c>
      <c r="G814" s="130">
        <f t="shared" si="27"/>
        <v>1.8898861623204584E-3</v>
      </c>
      <c r="J814"/>
      <c r="K814"/>
      <c r="L814"/>
      <c r="M814"/>
      <c r="N814"/>
      <c r="O814"/>
      <c r="P814"/>
      <c r="Q814"/>
      <c r="R814"/>
      <c r="V814">
        <v>727</v>
      </c>
      <c r="W814">
        <v>4.2039417440016042E-4</v>
      </c>
      <c r="X814">
        <v>-2.0026579755101298E-3</v>
      </c>
      <c r="Y814"/>
      <c r="Z814"/>
      <c r="AA814"/>
      <c r="AB814"/>
      <c r="AC814"/>
      <c r="AD814"/>
      <c r="AG814">
        <v>766</v>
      </c>
      <c r="AH814">
        <v>1.2636865071313227E-4</v>
      </c>
      <c r="AI814">
        <v>1.7234719568962012E-3</v>
      </c>
      <c r="AJ814"/>
      <c r="AK814"/>
      <c r="AL814"/>
      <c r="AM814"/>
      <c r="AN814"/>
      <c r="AO814"/>
    </row>
    <row r="815" spans="1:41">
      <c r="A815" s="34">
        <v>42817</v>
      </c>
      <c r="B815" s="33">
        <v>105.038849</v>
      </c>
      <c r="C815" s="130">
        <f t="shared" si="26"/>
        <v>-2.8513788659382203E-3</v>
      </c>
      <c r="E815" s="128">
        <v>42817</v>
      </c>
      <c r="F815" s="76">
        <v>2345.959961</v>
      </c>
      <c r="G815" s="130">
        <f t="shared" si="27"/>
        <v>-1.0602695616058434E-3</v>
      </c>
      <c r="J815"/>
      <c r="K815"/>
      <c r="L815"/>
      <c r="M815"/>
      <c r="N815"/>
      <c r="O815"/>
      <c r="P815"/>
      <c r="Q815"/>
      <c r="R815"/>
      <c r="V815">
        <v>728</v>
      </c>
      <c r="W815">
        <v>1.2499929381457179E-3</v>
      </c>
      <c r="X815">
        <v>3.4263767715870534E-3</v>
      </c>
      <c r="Y815"/>
      <c r="Z815"/>
      <c r="AA815"/>
      <c r="AB815"/>
      <c r="AC815"/>
      <c r="AD815"/>
      <c r="AG815">
        <v>767</v>
      </c>
      <c r="AH815">
        <v>1.5627741008958636E-3</v>
      </c>
      <c r="AI815">
        <v>-4.5302767903424518E-3</v>
      </c>
      <c r="AJ815"/>
      <c r="AK815"/>
      <c r="AL815"/>
      <c r="AM815"/>
      <c r="AN815"/>
      <c r="AO815"/>
    </row>
    <row r="816" spans="1:41">
      <c r="A816" s="34">
        <v>42818</v>
      </c>
      <c r="B816" s="33">
        <v>104.688438</v>
      </c>
      <c r="C816" s="130">
        <f t="shared" si="26"/>
        <v>-3.3360133258885389E-3</v>
      </c>
      <c r="E816" s="128">
        <v>42818</v>
      </c>
      <c r="F816" s="76">
        <v>2343.9799800000001</v>
      </c>
      <c r="G816" s="130">
        <f t="shared" si="27"/>
        <v>-8.4399607534476262E-4</v>
      </c>
      <c r="J816"/>
      <c r="K816"/>
      <c r="L816"/>
      <c r="M816"/>
      <c r="N816"/>
      <c r="O816"/>
      <c r="P816"/>
      <c r="Q816"/>
      <c r="R816"/>
      <c r="V816">
        <v>729</v>
      </c>
      <c r="W816">
        <v>-1.7855337925082992E-3</v>
      </c>
      <c r="X816">
        <v>-6.0126470082741282E-4</v>
      </c>
      <c r="Y816"/>
      <c r="Z816"/>
      <c r="AA816"/>
      <c r="AB816"/>
      <c r="AC816"/>
      <c r="AD816"/>
      <c r="AG816">
        <v>768</v>
      </c>
      <c r="AH816">
        <v>-6.151172959462909E-4</v>
      </c>
      <c r="AI816">
        <v>2.3788713531191184E-3</v>
      </c>
      <c r="AJ816"/>
      <c r="AK816"/>
      <c r="AL816"/>
      <c r="AM816"/>
      <c r="AN816"/>
      <c r="AO816"/>
    </row>
    <row r="817" spans="1:41">
      <c r="A817" s="34">
        <v>42821</v>
      </c>
      <c r="B817" s="33">
        <v>104.955421</v>
      </c>
      <c r="C817" s="130">
        <f t="shared" si="26"/>
        <v>2.5502625227820878E-3</v>
      </c>
      <c r="E817" s="128">
        <v>42821</v>
      </c>
      <c r="F817" s="76">
        <v>2341.5900879999999</v>
      </c>
      <c r="G817" s="130">
        <f t="shared" si="27"/>
        <v>-1.0195872065426707E-3</v>
      </c>
      <c r="J817"/>
      <c r="K817"/>
      <c r="L817"/>
      <c r="M817"/>
      <c r="N817"/>
      <c r="O817"/>
      <c r="P817"/>
      <c r="Q817"/>
      <c r="R817"/>
      <c r="V817">
        <v>730</v>
      </c>
      <c r="W817">
        <v>-1.5465858280782757E-3</v>
      </c>
      <c r="X817">
        <v>9.0079867773505563E-3</v>
      </c>
      <c r="Y817"/>
      <c r="Z817"/>
      <c r="AA817"/>
      <c r="AB817"/>
      <c r="AC817"/>
      <c r="AD817"/>
      <c r="AG817">
        <v>769</v>
      </c>
      <c r="AH817">
        <v>-2.24964736540215E-3</v>
      </c>
      <c r="AI817">
        <v>-1.3596613538562527E-3</v>
      </c>
      <c r="AJ817"/>
      <c r="AK817"/>
      <c r="AL817"/>
      <c r="AM817"/>
      <c r="AN817"/>
      <c r="AO817"/>
    </row>
    <row r="818" spans="1:41">
      <c r="A818" s="34">
        <v>42822</v>
      </c>
      <c r="B818" s="33">
        <v>104.838623</v>
      </c>
      <c r="C818" s="130">
        <f t="shared" si="26"/>
        <v>-1.1128343718425258E-3</v>
      </c>
      <c r="E818" s="128">
        <v>42822</v>
      </c>
      <c r="F818" s="76">
        <v>2358.570068</v>
      </c>
      <c r="G818" s="130">
        <f t="shared" si="27"/>
        <v>7.2514741529773972E-3</v>
      </c>
      <c r="J818"/>
      <c r="K818"/>
      <c r="L818"/>
      <c r="M818"/>
      <c r="N818"/>
      <c r="O818"/>
      <c r="P818"/>
      <c r="Q818"/>
      <c r="R818"/>
      <c r="V818">
        <v>731</v>
      </c>
      <c r="W818">
        <v>-1.0932515516478824E-2</v>
      </c>
      <c r="X818">
        <v>1.3097947440729545E-2</v>
      </c>
      <c r="Y818"/>
      <c r="Z818"/>
      <c r="AA818"/>
      <c r="AB818"/>
      <c r="AC818"/>
      <c r="AD818"/>
      <c r="AG818">
        <v>770</v>
      </c>
      <c r="AH818">
        <v>-2.3320586116761801E-5</v>
      </c>
      <c r="AI818">
        <v>3.3895581003558287E-3</v>
      </c>
      <c r="AJ818"/>
      <c r="AK818"/>
      <c r="AL818"/>
      <c r="AM818"/>
      <c r="AN818"/>
      <c r="AO818"/>
    </row>
    <row r="819" spans="1:41">
      <c r="A819" s="34">
        <v>42823</v>
      </c>
      <c r="B819" s="33">
        <v>104.221222</v>
      </c>
      <c r="C819" s="130">
        <f t="shared" si="26"/>
        <v>-5.8890605612017715E-3</v>
      </c>
      <c r="E819" s="128">
        <v>42823</v>
      </c>
      <c r="F819" s="76">
        <v>2361.1298830000001</v>
      </c>
      <c r="G819" s="130">
        <f t="shared" si="27"/>
        <v>1.0853249749627838E-3</v>
      </c>
      <c r="J819"/>
      <c r="K819"/>
      <c r="L819"/>
      <c r="M819"/>
      <c r="N819"/>
      <c r="O819"/>
      <c r="P819"/>
      <c r="Q819"/>
      <c r="R819"/>
      <c r="V819">
        <v>732</v>
      </c>
      <c r="W819">
        <v>1.8869958769007107E-3</v>
      </c>
      <c r="X819">
        <v>-1.0789711246726168E-3</v>
      </c>
      <c r="Y819"/>
      <c r="Z819"/>
      <c r="AA819"/>
      <c r="AB819"/>
      <c r="AC819"/>
      <c r="AD819"/>
      <c r="AG819">
        <v>771</v>
      </c>
      <c r="AH819">
        <v>-9.6851677926517788E-4</v>
      </c>
      <c r="AI819">
        <v>-1.7216082328566722E-3</v>
      </c>
      <c r="AJ819"/>
      <c r="AK819"/>
      <c r="AL819"/>
      <c r="AM819"/>
      <c r="AN819"/>
      <c r="AO819"/>
    </row>
    <row r="820" spans="1:41">
      <c r="A820" s="34">
        <v>42824</v>
      </c>
      <c r="B820" s="33">
        <v>104.004318</v>
      </c>
      <c r="C820" s="130">
        <f t="shared" si="26"/>
        <v>-2.0811884166930948E-3</v>
      </c>
      <c r="E820" s="128">
        <v>42824</v>
      </c>
      <c r="F820" s="76">
        <v>2368.0600589999999</v>
      </c>
      <c r="G820" s="130">
        <f t="shared" si="27"/>
        <v>2.9351100292689179E-3</v>
      </c>
      <c r="J820"/>
      <c r="K820"/>
      <c r="L820"/>
      <c r="M820"/>
      <c r="N820"/>
      <c r="O820"/>
      <c r="P820"/>
      <c r="Q820"/>
      <c r="R820"/>
      <c r="V820">
        <v>733</v>
      </c>
      <c r="W820">
        <v>5.5478720913719635E-3</v>
      </c>
      <c r="X820">
        <v>-1.6334851789671584E-3</v>
      </c>
      <c r="Y820"/>
      <c r="Z820"/>
      <c r="AA820"/>
      <c r="AB820"/>
      <c r="AC820"/>
      <c r="AD820"/>
      <c r="AG820">
        <v>772</v>
      </c>
      <c r="AH820">
        <v>-1.0491094616777512E-2</v>
      </c>
      <c r="AI820">
        <v>1.7055688172165566E-2</v>
      </c>
      <c r="AJ820"/>
      <c r="AK820"/>
      <c r="AL820"/>
      <c r="AM820"/>
      <c r="AN820"/>
      <c r="AO820"/>
    </row>
    <row r="821" spans="1:41">
      <c r="A821" s="34">
        <v>42825</v>
      </c>
      <c r="B821" s="33">
        <v>103.912544</v>
      </c>
      <c r="C821" s="130">
        <f t="shared" si="26"/>
        <v>-8.8240567088763479E-4</v>
      </c>
      <c r="E821" s="128">
        <v>42825</v>
      </c>
      <c r="F821" s="76">
        <v>2362.719971</v>
      </c>
      <c r="G821" s="130">
        <f t="shared" si="27"/>
        <v>-2.2550475355151978E-3</v>
      </c>
      <c r="J821"/>
      <c r="K821"/>
      <c r="L821"/>
      <c r="M821"/>
      <c r="N821"/>
      <c r="O821"/>
      <c r="P821"/>
      <c r="Q821"/>
      <c r="R821"/>
      <c r="V821">
        <v>734</v>
      </c>
      <c r="W821">
        <v>-4.7493730115987275E-3</v>
      </c>
      <c r="X821">
        <v>-5.0516264026627747E-4</v>
      </c>
      <c r="Y821"/>
      <c r="Z821"/>
      <c r="AA821"/>
      <c r="AB821"/>
      <c r="AC821"/>
      <c r="AD821"/>
      <c r="AG821">
        <v>773</v>
      </c>
      <c r="AH821">
        <v>5.5086412065554063E-3</v>
      </c>
      <c r="AI821">
        <v>2.5174494197086044E-3</v>
      </c>
      <c r="AJ821"/>
      <c r="AK821"/>
      <c r="AL821"/>
      <c r="AM821"/>
      <c r="AN821"/>
      <c r="AO821"/>
    </row>
    <row r="822" spans="1:41">
      <c r="A822" s="34">
        <v>42828</v>
      </c>
      <c r="B822" s="33">
        <v>104.029335</v>
      </c>
      <c r="C822" s="130">
        <f t="shared" si="26"/>
        <v>1.123935527937862E-3</v>
      </c>
      <c r="E822" s="128">
        <v>42828</v>
      </c>
      <c r="F822" s="76">
        <v>2358.8400879999999</v>
      </c>
      <c r="G822" s="130">
        <f t="shared" si="27"/>
        <v>-1.642125621157694E-3</v>
      </c>
      <c r="J822"/>
      <c r="K822"/>
      <c r="L822"/>
      <c r="M822"/>
      <c r="N822"/>
      <c r="O822"/>
      <c r="P822"/>
      <c r="Q822"/>
      <c r="R822"/>
      <c r="V822">
        <v>735</v>
      </c>
      <c r="W822">
        <v>-3.0369624874078504E-3</v>
      </c>
      <c r="X822">
        <v>4.3722553669400272E-3</v>
      </c>
      <c r="Y822"/>
      <c r="Z822"/>
      <c r="AA822"/>
      <c r="AB822"/>
      <c r="AC822"/>
      <c r="AD822"/>
      <c r="AG822">
        <v>774</v>
      </c>
      <c r="AH822">
        <v>-4.6068494796833448E-3</v>
      </c>
      <c r="AI822">
        <v>3.8714653100500912E-3</v>
      </c>
      <c r="AJ822"/>
      <c r="AK822"/>
      <c r="AL822"/>
      <c r="AM822"/>
      <c r="AN822"/>
      <c r="AO822"/>
    </row>
    <row r="823" spans="1:41">
      <c r="A823" s="34">
        <v>42829</v>
      </c>
      <c r="B823" s="33">
        <v>104.020996</v>
      </c>
      <c r="C823" s="130">
        <f t="shared" si="26"/>
        <v>-8.016008176930608E-5</v>
      </c>
      <c r="E823" s="128">
        <v>42829</v>
      </c>
      <c r="F823" s="76">
        <v>2360.1599120000001</v>
      </c>
      <c r="G823" s="130">
        <f t="shared" si="27"/>
        <v>5.5952245627604127E-4</v>
      </c>
      <c r="J823"/>
      <c r="K823"/>
      <c r="L823"/>
      <c r="M823"/>
      <c r="N823"/>
      <c r="O823"/>
      <c r="P823"/>
      <c r="Q823"/>
      <c r="R823"/>
      <c r="V823">
        <v>736</v>
      </c>
      <c r="W823">
        <v>-5.731099925494385E-3</v>
      </c>
      <c r="X823">
        <v>3.0776961201458499E-3</v>
      </c>
      <c r="Y823"/>
      <c r="Z823"/>
      <c r="AA823"/>
      <c r="AB823"/>
      <c r="AC823"/>
      <c r="AD823"/>
      <c r="AG823">
        <v>775</v>
      </c>
      <c r="AH823">
        <v>8.0432132507301003E-3</v>
      </c>
      <c r="AI823">
        <v>-8.9096774768824098E-3</v>
      </c>
      <c r="AJ823"/>
      <c r="AK823"/>
      <c r="AL823"/>
      <c r="AM823"/>
      <c r="AN823"/>
      <c r="AO823"/>
    </row>
    <row r="824" spans="1:41">
      <c r="A824" s="34">
        <v>42830</v>
      </c>
      <c r="B824" s="33">
        <v>104.121117</v>
      </c>
      <c r="C824" s="130">
        <f t="shared" si="26"/>
        <v>9.6250760759877233E-4</v>
      </c>
      <c r="E824" s="128">
        <v>42830</v>
      </c>
      <c r="F824" s="76">
        <v>2352.9499510000001</v>
      </c>
      <c r="G824" s="130">
        <f t="shared" si="27"/>
        <v>-3.0548612250134773E-3</v>
      </c>
      <c r="J824"/>
      <c r="K824"/>
      <c r="L824"/>
      <c r="M824"/>
      <c r="N824"/>
      <c r="O824"/>
      <c r="P824"/>
      <c r="Q824"/>
      <c r="R824"/>
      <c r="V824">
        <v>737</v>
      </c>
      <c r="W824">
        <v>6.3342757708337717E-4</v>
      </c>
      <c r="X824">
        <v>-4.1489567917875709E-3</v>
      </c>
      <c r="Y824"/>
      <c r="Z824"/>
      <c r="AA824"/>
      <c r="AB824"/>
      <c r="AC824"/>
      <c r="AD824"/>
      <c r="AG824">
        <v>776</v>
      </c>
      <c r="AH824">
        <v>-1.0266866870987587E-3</v>
      </c>
      <c r="AI824">
        <v>-4.9828568044242988E-3</v>
      </c>
      <c r="AJ824"/>
      <c r="AK824"/>
      <c r="AL824"/>
      <c r="AM824"/>
      <c r="AN824"/>
      <c r="AO824"/>
    </row>
    <row r="825" spans="1:41">
      <c r="A825" s="34">
        <v>42831</v>
      </c>
      <c r="B825" s="33">
        <v>104.32968099999999</v>
      </c>
      <c r="C825" s="130">
        <f t="shared" si="26"/>
        <v>2.0030903049186029E-3</v>
      </c>
      <c r="E825" s="128">
        <v>42831</v>
      </c>
      <c r="F825" s="76">
        <v>2357.48999</v>
      </c>
      <c r="G825" s="130">
        <f t="shared" si="27"/>
        <v>1.9295093795218506E-3</v>
      </c>
      <c r="J825"/>
      <c r="K825"/>
      <c r="L825"/>
      <c r="M825"/>
      <c r="N825"/>
      <c r="O825"/>
      <c r="P825"/>
      <c r="Q825"/>
      <c r="R825"/>
      <c r="V825">
        <v>738</v>
      </c>
      <c r="W825">
        <v>3.1817223867603981E-3</v>
      </c>
      <c r="X825">
        <v>-2.7847159018152606E-3</v>
      </c>
      <c r="Y825"/>
      <c r="Z825"/>
      <c r="AA825"/>
      <c r="AB825"/>
      <c r="AC825"/>
      <c r="AD825"/>
      <c r="AG825">
        <v>777</v>
      </c>
      <c r="AH825">
        <v>8.2745721940341566E-4</v>
      </c>
      <c r="AI825">
        <v>-1.7173625581779774E-3</v>
      </c>
      <c r="AJ825"/>
      <c r="AK825"/>
      <c r="AL825"/>
      <c r="AM825"/>
      <c r="AN825"/>
      <c r="AO825"/>
    </row>
    <row r="826" spans="1:41">
      <c r="A826" s="34">
        <v>42832</v>
      </c>
      <c r="B826" s="33">
        <v>104.221222</v>
      </c>
      <c r="C826" s="130">
        <f t="shared" si="26"/>
        <v>-1.0395795229163627E-3</v>
      </c>
      <c r="E826" s="128">
        <v>42832</v>
      </c>
      <c r="F826" s="76">
        <v>2355.540039</v>
      </c>
      <c r="G826" s="130">
        <f t="shared" si="27"/>
        <v>-8.2713012919306416E-4</v>
      </c>
      <c r="J826"/>
      <c r="K826"/>
      <c r="L826"/>
      <c r="M826"/>
      <c r="N826"/>
      <c r="O826"/>
      <c r="P826"/>
      <c r="Q826"/>
      <c r="R826"/>
      <c r="V826">
        <v>739</v>
      </c>
      <c r="W826">
        <v>1.2397712940763909E-4</v>
      </c>
      <c r="X826">
        <v>5.697328231227379E-3</v>
      </c>
      <c r="Y826"/>
      <c r="Z826"/>
      <c r="AA826"/>
      <c r="AB826"/>
      <c r="AC826"/>
      <c r="AD826"/>
      <c r="AG826">
        <v>778</v>
      </c>
      <c r="AH826">
        <v>1.2499131682690724E-4</v>
      </c>
      <c r="AI826">
        <v>1.7337233054721295E-4</v>
      </c>
      <c r="AJ826"/>
      <c r="AK826"/>
      <c r="AL826"/>
      <c r="AM826"/>
      <c r="AN826"/>
      <c r="AO826"/>
    </row>
    <row r="827" spans="1:41">
      <c r="A827" s="34">
        <v>42835</v>
      </c>
      <c r="B827" s="33">
        <v>103.737312</v>
      </c>
      <c r="C827" s="130">
        <f t="shared" si="26"/>
        <v>-4.6431042614333822E-3</v>
      </c>
      <c r="E827" s="128">
        <v>42835</v>
      </c>
      <c r="F827" s="76">
        <v>2357.1599120000001</v>
      </c>
      <c r="G827" s="130">
        <f t="shared" si="27"/>
        <v>6.8768646390225837E-4</v>
      </c>
      <c r="J827"/>
      <c r="K827"/>
      <c r="L827"/>
      <c r="M827"/>
      <c r="N827"/>
      <c r="O827"/>
      <c r="P827"/>
      <c r="Q827"/>
      <c r="R827"/>
      <c r="V827">
        <v>740</v>
      </c>
      <c r="W827">
        <v>8.3376136044689794E-4</v>
      </c>
      <c r="X827">
        <v>2.5771267531937547E-3</v>
      </c>
      <c r="Y827"/>
      <c r="Z827"/>
      <c r="AA827"/>
      <c r="AB827"/>
      <c r="AC827"/>
      <c r="AD827"/>
      <c r="AG827">
        <v>779</v>
      </c>
      <c r="AH827">
        <v>1.9300242776916381E-3</v>
      </c>
      <c r="AI827">
        <v>-1.3597147990424398E-3</v>
      </c>
      <c r="AJ827"/>
      <c r="AK827"/>
      <c r="AL827"/>
      <c r="AM827"/>
      <c r="AN827"/>
      <c r="AO827"/>
    </row>
    <row r="828" spans="1:41">
      <c r="A828" s="34">
        <v>42836</v>
      </c>
      <c r="B828" s="33">
        <v>103.637215</v>
      </c>
      <c r="C828" s="130">
        <f t="shared" si="26"/>
        <v>-9.6490836392604045E-4</v>
      </c>
      <c r="E828" s="128">
        <v>42836</v>
      </c>
      <c r="F828" s="76">
        <v>2353.780029</v>
      </c>
      <c r="G828" s="130">
        <f t="shared" si="27"/>
        <v>-1.4338793828935876E-3</v>
      </c>
      <c r="J828"/>
      <c r="K828"/>
      <c r="L828"/>
      <c r="M828"/>
      <c r="N828"/>
      <c r="O828"/>
      <c r="P828"/>
      <c r="Q828"/>
      <c r="R828"/>
      <c r="V828">
        <v>741</v>
      </c>
      <c r="W828">
        <v>-4.6386608214119829E-3</v>
      </c>
      <c r="X828">
        <v>1.7801902556342189E-2</v>
      </c>
      <c r="Y828"/>
      <c r="Z828"/>
      <c r="AA828"/>
      <c r="AB828"/>
      <c r="AC828"/>
      <c r="AD828"/>
      <c r="AG828">
        <v>780</v>
      </c>
      <c r="AH828">
        <v>5.751930097040725E-4</v>
      </c>
      <c r="AI828">
        <v>6.6895649919417478E-3</v>
      </c>
      <c r="AJ828"/>
      <c r="AK828"/>
      <c r="AL828"/>
      <c r="AM828"/>
      <c r="AN828"/>
      <c r="AO828"/>
    </row>
    <row r="829" spans="1:41">
      <c r="A829" s="34">
        <v>42837</v>
      </c>
      <c r="B829" s="33">
        <v>104.621696</v>
      </c>
      <c r="C829" s="130">
        <f t="shared" si="26"/>
        <v>9.499300034258952E-3</v>
      </c>
      <c r="E829" s="128">
        <v>42837</v>
      </c>
      <c r="F829" s="76">
        <v>2344.929932</v>
      </c>
      <c r="G829" s="130">
        <f t="shared" si="27"/>
        <v>-3.7599507562140187E-3</v>
      </c>
      <c r="J829"/>
      <c r="K829"/>
      <c r="L829"/>
      <c r="M829"/>
      <c r="N829"/>
      <c r="O829"/>
      <c r="P829"/>
      <c r="Q829"/>
      <c r="R829"/>
      <c r="V829">
        <v>742</v>
      </c>
      <c r="W829">
        <v>-3.3687652933874477E-4</v>
      </c>
      <c r="X829">
        <v>2.496219241715043E-3</v>
      </c>
      <c r="Y829"/>
      <c r="Z829"/>
      <c r="AA829"/>
      <c r="AB829"/>
      <c r="AC829"/>
      <c r="AD829"/>
      <c r="AG829">
        <v>781</v>
      </c>
      <c r="AH829">
        <v>-9.7392246308395877E-4</v>
      </c>
      <c r="AI829">
        <v>-1.1414344002662201E-3</v>
      </c>
      <c r="AJ829"/>
      <c r="AK829"/>
      <c r="AL829"/>
      <c r="AM829"/>
      <c r="AN829"/>
      <c r="AO829"/>
    </row>
    <row r="830" spans="1:41">
      <c r="A830" s="34">
        <v>42838</v>
      </c>
      <c r="B830" s="33">
        <v>104.27964</v>
      </c>
      <c r="C830" s="130">
        <f t="shared" si="26"/>
        <v>-3.2694556968374845E-3</v>
      </c>
      <c r="E830" s="128">
        <v>42838</v>
      </c>
      <c r="F830" s="76">
        <v>2328.9499510000001</v>
      </c>
      <c r="G830" s="130">
        <f t="shared" si="27"/>
        <v>-6.814694452883103E-3</v>
      </c>
      <c r="J830"/>
      <c r="K830"/>
      <c r="L830"/>
      <c r="M830"/>
      <c r="N830"/>
      <c r="O830"/>
      <c r="P830"/>
      <c r="Q830"/>
      <c r="R830"/>
      <c r="V830">
        <v>743</v>
      </c>
      <c r="W830">
        <v>6.7217473768372742E-3</v>
      </c>
      <c r="X830">
        <v>-7.8276254011374301E-4</v>
      </c>
      <c r="Y830"/>
      <c r="Z830"/>
      <c r="AA830"/>
      <c r="AB830"/>
      <c r="AC830"/>
      <c r="AD830"/>
      <c r="AG830">
        <v>782</v>
      </c>
      <c r="AH830">
        <v>6.258682325168116E-4</v>
      </c>
      <c r="AI830">
        <v>-3.9903927858882748E-4</v>
      </c>
      <c r="AJ830"/>
      <c r="AK830"/>
      <c r="AL830"/>
      <c r="AM830"/>
      <c r="AN830"/>
      <c r="AO830"/>
    </row>
    <row r="831" spans="1:41">
      <c r="A831" s="34">
        <v>42842</v>
      </c>
      <c r="B831" s="33">
        <v>104.88867999999999</v>
      </c>
      <c r="C831" s="130">
        <f t="shared" si="26"/>
        <v>5.8404497752388975E-3</v>
      </c>
      <c r="E831" s="128">
        <v>42842</v>
      </c>
      <c r="F831" s="76">
        <v>2349.01001</v>
      </c>
      <c r="G831" s="130">
        <f t="shared" si="27"/>
        <v>8.6133491152897302E-3</v>
      </c>
      <c r="J831"/>
      <c r="K831"/>
      <c r="L831"/>
      <c r="M831"/>
      <c r="N831"/>
      <c r="O831"/>
      <c r="P831"/>
      <c r="Q831"/>
      <c r="R831"/>
      <c r="V831">
        <v>744</v>
      </c>
      <c r="W831">
        <v>1.5903678025521516E-2</v>
      </c>
      <c r="X831">
        <v>-1.7041112787181855E-2</v>
      </c>
      <c r="Y831"/>
      <c r="Z831"/>
      <c r="AA831"/>
      <c r="AB831"/>
      <c r="AC831"/>
      <c r="AD831"/>
      <c r="AG831">
        <v>783</v>
      </c>
      <c r="AH831">
        <v>-1.7513443418338675E-4</v>
      </c>
      <c r="AI831">
        <v>8.6845692878494011E-4</v>
      </c>
      <c r="AJ831"/>
      <c r="AK831"/>
      <c r="AL831"/>
      <c r="AM831"/>
      <c r="AN831"/>
      <c r="AO831"/>
    </row>
    <row r="832" spans="1:41">
      <c r="A832" s="34">
        <v>42843</v>
      </c>
      <c r="B832" s="33">
        <v>101.634888</v>
      </c>
      <c r="C832" s="130">
        <f t="shared" si="26"/>
        <v>-3.1021383813772757E-2</v>
      </c>
      <c r="E832" s="128">
        <v>42843</v>
      </c>
      <c r="F832" s="76">
        <v>2342.1899410000001</v>
      </c>
      <c r="G832" s="130">
        <f t="shared" si="27"/>
        <v>-2.9033801350211684E-3</v>
      </c>
      <c r="J832"/>
      <c r="K832"/>
      <c r="L832"/>
      <c r="M832"/>
      <c r="N832"/>
      <c r="O832"/>
      <c r="P832"/>
      <c r="Q832"/>
      <c r="R832"/>
      <c r="V832">
        <v>745</v>
      </c>
      <c r="W832">
        <v>2.8336265616646416E-3</v>
      </c>
      <c r="X832">
        <v>3.7061482925867337E-3</v>
      </c>
      <c r="Y832"/>
      <c r="Z832"/>
      <c r="AA832"/>
      <c r="AB832"/>
      <c r="AC832"/>
      <c r="AD832"/>
      <c r="AG832">
        <v>784</v>
      </c>
      <c r="AH832">
        <v>3.6298933026227718E-3</v>
      </c>
      <c r="AI832">
        <v>2.1226530106590973E-3</v>
      </c>
      <c r="AJ832"/>
      <c r="AK832"/>
      <c r="AL832"/>
      <c r="AM832"/>
      <c r="AN832"/>
      <c r="AO832"/>
    </row>
    <row r="833" spans="1:41">
      <c r="A833" s="34">
        <v>42844</v>
      </c>
      <c r="B833" s="33">
        <v>101.25942999999999</v>
      </c>
      <c r="C833" s="130">
        <f t="shared" si="26"/>
        <v>-3.6941842254011137E-3</v>
      </c>
      <c r="E833" s="128">
        <v>42844</v>
      </c>
      <c r="F833" s="76">
        <v>2338.169922</v>
      </c>
      <c r="G833" s="130">
        <f t="shared" si="27"/>
        <v>-1.7163505528008957E-3</v>
      </c>
      <c r="J833"/>
      <c r="K833"/>
      <c r="L833"/>
      <c r="M833"/>
      <c r="N833"/>
      <c r="O833"/>
      <c r="P833"/>
      <c r="Q833"/>
      <c r="R833"/>
      <c r="V833">
        <v>746</v>
      </c>
      <c r="W833">
        <v>-4.1839337148114495E-3</v>
      </c>
      <c r="X833">
        <v>-3.9332383994446938E-3</v>
      </c>
      <c r="Y833"/>
      <c r="Z833"/>
      <c r="AA833"/>
      <c r="AB833"/>
      <c r="AC833"/>
      <c r="AD833"/>
      <c r="AG833">
        <v>785</v>
      </c>
      <c r="AH833">
        <v>5.9984162222490025E-3</v>
      </c>
      <c r="AI833">
        <v>-2.4323658889234411E-3</v>
      </c>
      <c r="AJ833"/>
      <c r="AK833"/>
      <c r="AL833"/>
      <c r="AM833"/>
      <c r="AN833"/>
      <c r="AO833"/>
    </row>
    <row r="834" spans="1:41">
      <c r="A834" s="34">
        <v>42845</v>
      </c>
      <c r="B834" s="33">
        <v>101.676605</v>
      </c>
      <c r="C834" s="130">
        <f t="shared" si="26"/>
        <v>4.1198632068144203E-3</v>
      </c>
      <c r="E834" s="128">
        <v>42845</v>
      </c>
      <c r="F834" s="76">
        <v>2355.8400879999999</v>
      </c>
      <c r="G834" s="130">
        <f t="shared" si="27"/>
        <v>7.5572634109010153E-3</v>
      </c>
      <c r="J834"/>
      <c r="K834"/>
      <c r="L834"/>
      <c r="M834"/>
      <c r="N834"/>
      <c r="O834"/>
      <c r="P834"/>
      <c r="Q834"/>
      <c r="R834"/>
      <c r="V834">
        <v>747</v>
      </c>
      <c r="W834">
        <v>4.6688939318482621E-3</v>
      </c>
      <c r="X834">
        <v>-7.8566597642932201E-4</v>
      </c>
      <c r="Y834"/>
      <c r="Z834"/>
      <c r="AA834"/>
      <c r="AB834"/>
      <c r="AC834"/>
      <c r="AD834"/>
      <c r="AG834">
        <v>786</v>
      </c>
      <c r="AH834">
        <v>3.378340205958372E-3</v>
      </c>
      <c r="AI834">
        <v>1.8675047428380128E-3</v>
      </c>
      <c r="AJ834"/>
      <c r="AK834"/>
      <c r="AL834"/>
      <c r="AM834"/>
      <c r="AN834"/>
      <c r="AO834"/>
    </row>
    <row r="835" spans="1:41">
      <c r="A835" s="34">
        <v>42846</v>
      </c>
      <c r="B835" s="33">
        <v>101.584839</v>
      </c>
      <c r="C835" s="130">
        <f t="shared" si="26"/>
        <v>-9.0252816761528069E-4</v>
      </c>
      <c r="E835" s="128">
        <v>42846</v>
      </c>
      <c r="F835" s="76">
        <v>2348.6899410000001</v>
      </c>
      <c r="G835" s="130">
        <f t="shared" si="27"/>
        <v>-3.0350731513657109E-3</v>
      </c>
      <c r="J835"/>
      <c r="K835"/>
      <c r="L835"/>
      <c r="M835"/>
      <c r="N835"/>
      <c r="O835"/>
      <c r="P835"/>
      <c r="Q835"/>
      <c r="R835"/>
      <c r="V835">
        <v>748</v>
      </c>
      <c r="W835">
        <v>1.7634177383794598E-4</v>
      </c>
      <c r="X835">
        <v>-1.9269644221812324E-3</v>
      </c>
      <c r="Y835"/>
      <c r="Z835"/>
      <c r="AA835"/>
      <c r="AB835"/>
      <c r="AC835"/>
      <c r="AD835"/>
      <c r="AG835">
        <v>787</v>
      </c>
      <c r="AH835">
        <v>2.5769372198496277E-3</v>
      </c>
      <c r="AI835">
        <v>1.4303979030967735E-3</v>
      </c>
      <c r="AJ835"/>
      <c r="AK835"/>
      <c r="AL835"/>
      <c r="AM835"/>
      <c r="AN835"/>
      <c r="AO835"/>
    </row>
    <row r="836" spans="1:41">
      <c r="A836" s="34">
        <v>42849</v>
      </c>
      <c r="B836" s="33">
        <v>102.527603</v>
      </c>
      <c r="C836" s="130">
        <f t="shared" ref="C836:C899" si="28">(B836-B835)/B835</f>
        <v>9.2805580958788235E-3</v>
      </c>
      <c r="E836" s="128">
        <v>42849</v>
      </c>
      <c r="F836" s="76">
        <v>2374.1499020000001</v>
      </c>
      <c r="G836" s="130">
        <f t="shared" ref="G836:G899" si="29">(F836-F835)/F835</f>
        <v>1.0840068991465068E-2</v>
      </c>
      <c r="J836"/>
      <c r="K836"/>
      <c r="L836"/>
      <c r="M836"/>
      <c r="N836"/>
      <c r="O836"/>
      <c r="P836"/>
      <c r="Q836"/>
      <c r="R836"/>
      <c r="V836">
        <v>749</v>
      </c>
      <c r="W836">
        <v>9.1107747731212303E-4</v>
      </c>
      <c r="X836">
        <v>1.0640432522010502E-3</v>
      </c>
      <c r="Y836"/>
      <c r="Z836"/>
      <c r="AA836"/>
      <c r="AB836"/>
      <c r="AC836"/>
      <c r="AD836"/>
      <c r="AG836">
        <v>788</v>
      </c>
      <c r="AH836">
        <v>4.3238151679340121E-3</v>
      </c>
      <c r="AI836">
        <v>6.6849380570536791E-4</v>
      </c>
      <c r="AJ836"/>
      <c r="AK836"/>
      <c r="AL836"/>
      <c r="AM836"/>
      <c r="AN836"/>
      <c r="AO836"/>
    </row>
    <row r="837" spans="1:41">
      <c r="A837" s="34">
        <v>42850</v>
      </c>
      <c r="B837" s="33">
        <v>102.97811900000001</v>
      </c>
      <c r="C837" s="130">
        <f t="shared" si="28"/>
        <v>4.3940947297871329E-3</v>
      </c>
      <c r="E837" s="128">
        <v>42850</v>
      </c>
      <c r="F837" s="76">
        <v>2388.610107</v>
      </c>
      <c r="G837" s="130">
        <f t="shared" si="29"/>
        <v>6.0906874447222079E-3</v>
      </c>
      <c r="J837"/>
      <c r="K837"/>
      <c r="L837"/>
      <c r="M837"/>
      <c r="N837"/>
      <c r="O837"/>
      <c r="P837"/>
      <c r="Q837"/>
      <c r="R837"/>
      <c r="V837">
        <v>750</v>
      </c>
      <c r="W837">
        <v>-1.5365067313072621E-3</v>
      </c>
      <c r="X837">
        <v>5.1740191154577894E-3</v>
      </c>
      <c r="Y837"/>
      <c r="Z837"/>
      <c r="AA837"/>
      <c r="AB837"/>
      <c r="AC837"/>
      <c r="AD837"/>
      <c r="AG837">
        <v>789</v>
      </c>
      <c r="AH837">
        <v>4.4884212254840527E-3</v>
      </c>
      <c r="AI837">
        <v>-5.3525391354553257E-3</v>
      </c>
      <c r="AJ837"/>
      <c r="AK837"/>
      <c r="AL837"/>
      <c r="AM837"/>
      <c r="AN837"/>
      <c r="AO837"/>
    </row>
    <row r="838" spans="1:41">
      <c r="A838" s="34">
        <v>42851</v>
      </c>
      <c r="B838" s="33">
        <v>103.044853</v>
      </c>
      <c r="C838" s="130">
        <f t="shared" si="28"/>
        <v>6.480405803488869E-4</v>
      </c>
      <c r="E838" s="128">
        <v>42851</v>
      </c>
      <c r="F838" s="76">
        <v>2387.4499510000001</v>
      </c>
      <c r="G838" s="130">
        <f t="shared" si="29"/>
        <v>-4.8570337896502731E-4</v>
      </c>
      <c r="J838"/>
      <c r="K838"/>
      <c r="L838"/>
      <c r="M838"/>
      <c r="N838"/>
      <c r="O838"/>
      <c r="P838"/>
      <c r="Q838"/>
      <c r="R838"/>
      <c r="V838">
        <v>751</v>
      </c>
      <c r="W838">
        <v>-1.4928730045080064E-3</v>
      </c>
      <c r="X838">
        <v>-9.6448839670847802E-4</v>
      </c>
      <c r="Y838"/>
      <c r="Z838"/>
      <c r="AA838"/>
      <c r="AB838"/>
      <c r="AC838"/>
      <c r="AD838"/>
      <c r="AG838">
        <v>790</v>
      </c>
      <c r="AH838">
        <v>3.9755360675286927E-3</v>
      </c>
      <c r="AI838">
        <v>-2.2969797120621304E-3</v>
      </c>
      <c r="AJ838"/>
      <c r="AK838"/>
      <c r="AL838"/>
      <c r="AM838"/>
      <c r="AN838"/>
      <c r="AO838"/>
    </row>
    <row r="839" spans="1:41">
      <c r="A839" s="34">
        <v>42852</v>
      </c>
      <c r="B839" s="33">
        <v>103.23674</v>
      </c>
      <c r="C839" s="130">
        <f t="shared" si="28"/>
        <v>1.8621696709101437E-3</v>
      </c>
      <c r="E839" s="128">
        <v>42852</v>
      </c>
      <c r="F839" s="76">
        <v>2388.7700199999999</v>
      </c>
      <c r="G839" s="130">
        <f t="shared" si="29"/>
        <v>5.5292007250118717E-4</v>
      </c>
      <c r="J839"/>
      <c r="K839"/>
      <c r="L839"/>
      <c r="M839"/>
      <c r="N839"/>
      <c r="O839"/>
      <c r="P839"/>
      <c r="Q839"/>
      <c r="R839"/>
      <c r="V839">
        <v>752</v>
      </c>
      <c r="W839">
        <v>8.6538566970132346E-4</v>
      </c>
      <c r="X839">
        <v>-2.7283595290335657E-3</v>
      </c>
      <c r="Y839"/>
      <c r="Z839"/>
      <c r="AA839"/>
      <c r="AB839"/>
      <c r="AC839"/>
      <c r="AD839"/>
      <c r="AG839">
        <v>791</v>
      </c>
      <c r="AH839">
        <v>4.0466947558637847E-3</v>
      </c>
      <c r="AI839">
        <v>2.0013715315134331E-3</v>
      </c>
      <c r="AJ839"/>
      <c r="AK839"/>
      <c r="AL839"/>
      <c r="AM839"/>
      <c r="AN839"/>
      <c r="AO839"/>
    </row>
    <row r="840" spans="1:41">
      <c r="A840" s="34">
        <v>42853</v>
      </c>
      <c r="B840" s="33">
        <v>103.011475</v>
      </c>
      <c r="C840" s="130">
        <f t="shared" si="28"/>
        <v>-2.1820235702908982E-3</v>
      </c>
      <c r="E840" s="128">
        <v>42853</v>
      </c>
      <c r="F840" s="76">
        <v>2384.1999510000001</v>
      </c>
      <c r="G840" s="130">
        <f t="shared" si="29"/>
        <v>-1.9131473359665974E-3</v>
      </c>
      <c r="J840"/>
      <c r="K840"/>
      <c r="L840"/>
      <c r="M840"/>
      <c r="N840"/>
      <c r="O840"/>
      <c r="P840"/>
      <c r="Q840"/>
      <c r="R840"/>
      <c r="V840">
        <v>753</v>
      </c>
      <c r="W840">
        <v>2.7826554719556093E-3</v>
      </c>
      <c r="X840">
        <v>-1.5309402497416598E-3</v>
      </c>
      <c r="Y840"/>
      <c r="Z840"/>
      <c r="AA840"/>
      <c r="AB840"/>
      <c r="AC840"/>
      <c r="AD840"/>
      <c r="AG840">
        <v>792</v>
      </c>
      <c r="AH840">
        <v>-4.3900634467162818E-4</v>
      </c>
      <c r="AI840">
        <v>-6.4319403185033252E-4</v>
      </c>
      <c r="AJ840"/>
      <c r="AK840"/>
      <c r="AL840"/>
      <c r="AM840"/>
      <c r="AN840"/>
      <c r="AO840"/>
    </row>
    <row r="841" spans="1:41">
      <c r="A841" s="34">
        <v>42856</v>
      </c>
      <c r="B841" s="33">
        <v>102.903023</v>
      </c>
      <c r="C841" s="130">
        <f t="shared" si="28"/>
        <v>-1.0528147470949209E-3</v>
      </c>
      <c r="E841" s="128">
        <v>42856</v>
      </c>
      <c r="F841" s="76">
        <v>2388.330078</v>
      </c>
      <c r="G841" s="130">
        <f t="shared" si="29"/>
        <v>1.7322905313657151E-3</v>
      </c>
      <c r="J841"/>
      <c r="K841"/>
      <c r="L841"/>
      <c r="M841"/>
      <c r="N841"/>
      <c r="O841"/>
      <c r="P841"/>
      <c r="Q841"/>
      <c r="R841"/>
      <c r="V841">
        <v>754</v>
      </c>
      <c r="W841">
        <v>-1.9548270358003979E-5</v>
      </c>
      <c r="X841">
        <v>2.2679210930639728E-3</v>
      </c>
      <c r="Y841"/>
      <c r="Z841"/>
      <c r="AA841"/>
      <c r="AB841"/>
      <c r="AC841"/>
      <c r="AD841"/>
      <c r="AG841">
        <v>793</v>
      </c>
      <c r="AH841">
        <v>1.0580967456252165E-2</v>
      </c>
      <c r="AI841">
        <v>-1.0161980410472631E-2</v>
      </c>
      <c r="AJ841"/>
      <c r="AK841"/>
      <c r="AL841"/>
      <c r="AM841"/>
      <c r="AN841"/>
      <c r="AO841"/>
    </row>
    <row r="842" spans="1:41">
      <c r="A842" s="34">
        <v>42857</v>
      </c>
      <c r="B842" s="33">
        <v>103.203377</v>
      </c>
      <c r="C842" s="130">
        <f t="shared" si="28"/>
        <v>2.9188063794782651E-3</v>
      </c>
      <c r="E842" s="128">
        <v>42857</v>
      </c>
      <c r="F842" s="76">
        <v>2391.169922</v>
      </c>
      <c r="G842" s="130">
        <f t="shared" si="29"/>
        <v>1.1890500505600905E-3</v>
      </c>
      <c r="J842"/>
      <c r="K842"/>
      <c r="L842"/>
      <c r="M842"/>
      <c r="N842"/>
      <c r="O842"/>
      <c r="P842"/>
      <c r="Q842"/>
      <c r="R842"/>
      <c r="V842">
        <v>755</v>
      </c>
      <c r="W842">
        <v>-3.7423361756911558E-3</v>
      </c>
      <c r="X842">
        <v>-4.6141930271375248E-3</v>
      </c>
      <c r="Y842"/>
      <c r="Z842"/>
      <c r="AA842"/>
      <c r="AB842"/>
      <c r="AC842"/>
      <c r="AD842"/>
      <c r="AG842">
        <v>794</v>
      </c>
      <c r="AH842">
        <v>8.8192800799710945E-3</v>
      </c>
      <c r="AI842">
        <v>-7.325916014377187E-3</v>
      </c>
      <c r="AJ842"/>
      <c r="AK842"/>
      <c r="AL842"/>
      <c r="AM842"/>
      <c r="AN842"/>
      <c r="AO842"/>
    </row>
    <row r="843" spans="1:41">
      <c r="A843" s="34">
        <v>42858</v>
      </c>
      <c r="B843" s="33">
        <v>102.894676</v>
      </c>
      <c r="C843" s="130">
        <f t="shared" si="28"/>
        <v>-2.9911908793449579E-3</v>
      </c>
      <c r="E843" s="128">
        <v>42858</v>
      </c>
      <c r="F843" s="76">
        <v>2388.1298830000001</v>
      </c>
      <c r="G843" s="130">
        <f t="shared" si="29"/>
        <v>-1.271360505177841E-3</v>
      </c>
      <c r="J843"/>
      <c r="K843"/>
      <c r="L843"/>
      <c r="M843"/>
      <c r="N843"/>
      <c r="O843"/>
      <c r="P843"/>
      <c r="Q843"/>
      <c r="R843"/>
      <c r="V843">
        <v>756</v>
      </c>
      <c r="W843">
        <v>2.1489771678122253E-3</v>
      </c>
      <c r="X843">
        <v>-2.4422818288125456E-3</v>
      </c>
      <c r="Y843"/>
      <c r="Z843"/>
      <c r="AA843"/>
      <c r="AB843"/>
      <c r="AC843"/>
      <c r="AD843"/>
      <c r="AG843">
        <v>795</v>
      </c>
      <c r="AH843">
        <v>-1.301569075739029E-3</v>
      </c>
      <c r="AI843">
        <v>2.3195520906070122E-3</v>
      </c>
      <c r="AJ843"/>
      <c r="AK843"/>
      <c r="AL843"/>
      <c r="AM843"/>
      <c r="AN843"/>
      <c r="AO843"/>
    </row>
    <row r="844" spans="1:41">
      <c r="A844" s="34">
        <v>42859</v>
      </c>
      <c r="B844" s="33">
        <v>103.411934</v>
      </c>
      <c r="C844" s="130">
        <f t="shared" si="28"/>
        <v>5.0270628190713989E-3</v>
      </c>
      <c r="E844" s="128">
        <v>42859</v>
      </c>
      <c r="F844" s="76">
        <v>2389.5200199999999</v>
      </c>
      <c r="G844" s="130">
        <f t="shared" si="29"/>
        <v>5.8210276161929663E-4</v>
      </c>
      <c r="J844"/>
      <c r="K844"/>
      <c r="L844"/>
      <c r="M844"/>
      <c r="N844"/>
      <c r="O844"/>
      <c r="P844"/>
      <c r="Q844"/>
      <c r="R844"/>
      <c r="V844">
        <v>757</v>
      </c>
      <c r="W844">
        <v>-1.1512050956966544E-3</v>
      </c>
      <c r="X844">
        <v>-3.4858452913770965E-3</v>
      </c>
      <c r="Y844"/>
      <c r="Z844"/>
      <c r="AA844"/>
      <c r="AB844"/>
      <c r="AC844"/>
      <c r="AD844"/>
      <c r="AG844">
        <v>796</v>
      </c>
      <c r="AH844">
        <v>-6.5609389280356801E-4</v>
      </c>
      <c r="AI844">
        <v>-1.9222823072175188E-3</v>
      </c>
      <c r="AJ844"/>
      <c r="AK844"/>
      <c r="AL844"/>
      <c r="AM844"/>
      <c r="AN844"/>
      <c r="AO844"/>
    </row>
    <row r="845" spans="1:41">
      <c r="A845" s="34">
        <v>42860</v>
      </c>
      <c r="B845" s="33">
        <v>103.044853</v>
      </c>
      <c r="C845" s="130">
        <f t="shared" si="28"/>
        <v>-3.5496966916796942E-3</v>
      </c>
      <c r="E845" s="128">
        <v>42860</v>
      </c>
      <c r="F845" s="76">
        <v>2399.290039</v>
      </c>
      <c r="G845" s="130">
        <f t="shared" si="29"/>
        <v>4.0886951849016303E-3</v>
      </c>
      <c r="J845"/>
      <c r="K845"/>
      <c r="L845"/>
      <c r="M845"/>
      <c r="N845"/>
      <c r="O845"/>
      <c r="P845"/>
      <c r="Q845"/>
      <c r="R845"/>
      <c r="V845">
        <v>758</v>
      </c>
      <c r="W845">
        <v>3.3297626862869066E-3</v>
      </c>
      <c r="X845">
        <v>5.1568125954661202E-3</v>
      </c>
      <c r="Y845"/>
      <c r="Z845"/>
      <c r="AA845"/>
      <c r="AB845"/>
      <c r="AC845"/>
      <c r="AD845"/>
      <c r="AG845">
        <v>797</v>
      </c>
      <c r="AH845">
        <v>7.8909098737525891E-3</v>
      </c>
      <c r="AI845">
        <v>5.782944631629967E-3</v>
      </c>
      <c r="AJ845"/>
      <c r="AK845"/>
      <c r="AL845"/>
      <c r="AM845"/>
      <c r="AN845"/>
      <c r="AO845"/>
    </row>
    <row r="846" spans="1:41">
      <c r="A846" s="34">
        <v>42863</v>
      </c>
      <c r="B846" s="33">
        <v>102.827934</v>
      </c>
      <c r="C846" s="130">
        <f t="shared" si="28"/>
        <v>-2.1050930122633519E-3</v>
      </c>
      <c r="E846" s="128">
        <v>42863</v>
      </c>
      <c r="F846" s="76">
        <v>2399.3798830000001</v>
      </c>
      <c r="G846" s="130">
        <f t="shared" si="29"/>
        <v>3.7446077189371702E-5</v>
      </c>
      <c r="J846"/>
      <c r="K846"/>
      <c r="L846"/>
      <c r="M846"/>
      <c r="N846"/>
      <c r="O846"/>
      <c r="P846"/>
      <c r="Q846"/>
      <c r="R846"/>
      <c r="V846">
        <v>759</v>
      </c>
      <c r="W846">
        <v>-7.0598519815358036E-4</v>
      </c>
      <c r="X846">
        <v>6.42825904235916E-3</v>
      </c>
      <c r="Y846"/>
      <c r="Z846"/>
      <c r="AA846"/>
      <c r="AB846"/>
      <c r="AC846"/>
      <c r="AD846"/>
      <c r="AG846">
        <v>798</v>
      </c>
      <c r="AH846">
        <v>-8.2918098677778101E-4</v>
      </c>
      <c r="AI846">
        <v>-5.0306994905821578E-3</v>
      </c>
      <c r="AJ846"/>
      <c r="AK846"/>
      <c r="AL846"/>
      <c r="AM846"/>
      <c r="AN846"/>
      <c r="AO846"/>
    </row>
    <row r="847" spans="1:41">
      <c r="A847" s="34">
        <v>42864</v>
      </c>
      <c r="B847" s="33">
        <v>102.794563</v>
      </c>
      <c r="C847" s="130">
        <f t="shared" si="28"/>
        <v>-3.2453243687656394E-4</v>
      </c>
      <c r="E847" s="128">
        <v>42864</v>
      </c>
      <c r="F847" s="76">
        <v>2396.919922</v>
      </c>
      <c r="G847" s="130">
        <f t="shared" si="29"/>
        <v>-1.0252486558836506E-3</v>
      </c>
      <c r="J847"/>
      <c r="K847"/>
      <c r="L847"/>
      <c r="M847"/>
      <c r="N847"/>
      <c r="O847"/>
      <c r="P847"/>
      <c r="Q847"/>
      <c r="R847"/>
      <c r="V847">
        <v>760</v>
      </c>
      <c r="W847">
        <v>6.1654730662225772E-3</v>
      </c>
      <c r="X847">
        <v>-6.9361435495430661E-3</v>
      </c>
      <c r="Y847"/>
      <c r="Z847"/>
      <c r="AA847"/>
      <c r="AB847"/>
      <c r="AC847"/>
      <c r="AD847"/>
      <c r="AG847">
        <v>799</v>
      </c>
      <c r="AH847">
        <v>9.5990014077621368E-4</v>
      </c>
      <c r="AI847">
        <v>-4.560229999392791E-4</v>
      </c>
      <c r="AJ847"/>
      <c r="AK847"/>
      <c r="AL847"/>
      <c r="AM847"/>
      <c r="AN847"/>
      <c r="AO847"/>
    </row>
    <row r="848" spans="1:41">
      <c r="A848" s="34">
        <v>42865</v>
      </c>
      <c r="B848" s="33">
        <v>102.460854</v>
      </c>
      <c r="C848" s="130">
        <f t="shared" si="28"/>
        <v>-3.2463681955630175E-3</v>
      </c>
      <c r="E848" s="128">
        <v>42865</v>
      </c>
      <c r="F848" s="76">
        <v>2399.6298830000001</v>
      </c>
      <c r="G848" s="130">
        <f t="shared" si="29"/>
        <v>1.1306013918641129E-3</v>
      </c>
      <c r="J848"/>
      <c r="K848"/>
      <c r="L848"/>
      <c r="M848"/>
      <c r="N848"/>
      <c r="O848"/>
      <c r="P848"/>
      <c r="Q848"/>
      <c r="R848"/>
      <c r="V848">
        <v>761</v>
      </c>
      <c r="W848">
        <v>-2.4954509990076272E-3</v>
      </c>
      <c r="X848">
        <v>6.012410011788618E-3</v>
      </c>
      <c r="Y848"/>
      <c r="Z848"/>
      <c r="AA848"/>
      <c r="AB848"/>
      <c r="AC848"/>
      <c r="AD848"/>
      <c r="AG848">
        <v>800</v>
      </c>
      <c r="AH848">
        <v>-1.4151045381085003E-4</v>
      </c>
      <c r="AI848">
        <v>-3.135730145304124E-3</v>
      </c>
      <c r="AJ848"/>
      <c r="AK848"/>
      <c r="AL848"/>
      <c r="AM848"/>
      <c r="AN848"/>
      <c r="AO848"/>
    </row>
    <row r="849" spans="1:41">
      <c r="A849" s="34">
        <v>42866</v>
      </c>
      <c r="B849" s="33">
        <v>102.786209</v>
      </c>
      <c r="C849" s="130">
        <f t="shared" si="28"/>
        <v>3.1754078489332309E-3</v>
      </c>
      <c r="E849" s="128">
        <v>42866</v>
      </c>
      <c r="F849" s="76">
        <v>2394.4399410000001</v>
      </c>
      <c r="G849" s="130">
        <f t="shared" si="29"/>
        <v>-2.1628093718817775E-3</v>
      </c>
      <c r="J849"/>
      <c r="K849"/>
      <c r="L849"/>
      <c r="M849"/>
      <c r="N849"/>
      <c r="O849"/>
      <c r="P849"/>
      <c r="Q849"/>
      <c r="R849"/>
      <c r="V849">
        <v>762</v>
      </c>
      <c r="W849">
        <v>1.2766712004702997E-4</v>
      </c>
      <c r="X849">
        <v>-3.6762613417669577E-3</v>
      </c>
      <c r="Y849"/>
      <c r="Z849"/>
      <c r="AA849"/>
      <c r="AB849"/>
      <c r="AC849"/>
      <c r="AD849"/>
      <c r="AG849">
        <v>801</v>
      </c>
      <c r="AH849">
        <v>7.7594113848258493E-4</v>
      </c>
      <c r="AI849">
        <v>-3.6893148994278212E-3</v>
      </c>
      <c r="AJ849"/>
      <c r="AK849"/>
      <c r="AL849"/>
      <c r="AM849"/>
      <c r="AN849"/>
      <c r="AO849"/>
    </row>
    <row r="850" spans="1:41">
      <c r="A850" s="34">
        <v>42867</v>
      </c>
      <c r="B850" s="33">
        <v>103.153305</v>
      </c>
      <c r="C850" s="130">
        <f t="shared" si="28"/>
        <v>3.5714518861183374E-3</v>
      </c>
      <c r="E850" s="128">
        <v>42867</v>
      </c>
      <c r="F850" s="76">
        <v>2390.8999020000001</v>
      </c>
      <c r="G850" s="130">
        <f t="shared" si="29"/>
        <v>-1.4784413421209208E-3</v>
      </c>
      <c r="J850"/>
      <c r="K850"/>
      <c r="L850"/>
      <c r="M850"/>
      <c r="N850"/>
      <c r="O850"/>
      <c r="P850"/>
      <c r="Q850"/>
      <c r="R850"/>
      <c r="V850">
        <v>763</v>
      </c>
      <c r="W850">
        <v>-3.608269838629249E-4</v>
      </c>
      <c r="X850">
        <v>3.608269838629249E-4</v>
      </c>
      <c r="Y850"/>
      <c r="Z850"/>
      <c r="AA850"/>
      <c r="AB850"/>
      <c r="AC850"/>
      <c r="AD850"/>
      <c r="AG850">
        <v>802</v>
      </c>
      <c r="AH850">
        <v>1.4631114100469625E-3</v>
      </c>
      <c r="AI850">
        <v>-3.7473269507353724E-3</v>
      </c>
      <c r="AJ850"/>
      <c r="AK850"/>
      <c r="AL850"/>
      <c r="AM850"/>
      <c r="AN850"/>
      <c r="AO850"/>
    </row>
    <row r="851" spans="1:41">
      <c r="A851" s="34">
        <v>42870</v>
      </c>
      <c r="B851" s="33">
        <v>105.948227</v>
      </c>
      <c r="C851" s="130">
        <f t="shared" si="28"/>
        <v>2.7094837145547588E-2</v>
      </c>
      <c r="E851" s="128">
        <v>42870</v>
      </c>
      <c r="F851" s="76">
        <v>2402.320068</v>
      </c>
      <c r="G851" s="130">
        <f t="shared" si="29"/>
        <v>4.7765136426024587E-3</v>
      </c>
      <c r="J851"/>
      <c r="K851"/>
      <c r="L851"/>
      <c r="M851"/>
      <c r="N851"/>
      <c r="O851"/>
      <c r="P851"/>
      <c r="Q851"/>
      <c r="R851"/>
      <c r="V851">
        <v>764</v>
      </c>
      <c r="W851">
        <v>-6.7643454505998402E-3</v>
      </c>
      <c r="X851">
        <v>9.593983723465295E-3</v>
      </c>
      <c r="Y851"/>
      <c r="Z851"/>
      <c r="AA851"/>
      <c r="AB851"/>
      <c r="AC851"/>
      <c r="AD851"/>
      <c r="AG851">
        <v>803</v>
      </c>
      <c r="AH851">
        <v>8.6890894727505476E-3</v>
      </c>
      <c r="AI851">
        <v>-7.8891939950072841E-3</v>
      </c>
      <c r="AJ851"/>
      <c r="AK851"/>
      <c r="AL851"/>
      <c r="AM851"/>
      <c r="AN851"/>
      <c r="AO851"/>
    </row>
    <row r="852" spans="1:41">
      <c r="A852" s="34">
        <v>42871</v>
      </c>
      <c r="B852" s="33">
        <v>106.598991</v>
      </c>
      <c r="C852" s="130">
        <f t="shared" si="28"/>
        <v>6.1422830605744371E-3</v>
      </c>
      <c r="E852" s="128">
        <v>42871</v>
      </c>
      <c r="F852" s="76">
        <v>2400.669922</v>
      </c>
      <c r="G852" s="130">
        <f t="shared" si="29"/>
        <v>-6.8689681361807189E-4</v>
      </c>
      <c r="J852"/>
      <c r="K852"/>
      <c r="L852"/>
      <c r="M852"/>
      <c r="N852"/>
      <c r="O852"/>
      <c r="P852"/>
      <c r="Q852"/>
      <c r="R852"/>
      <c r="V852">
        <v>765</v>
      </c>
      <c r="W852">
        <v>-3.191337872212619E-4</v>
      </c>
      <c r="X852">
        <v>-1.8256752304786172E-3</v>
      </c>
      <c r="Y852"/>
      <c r="Z852"/>
      <c r="AA852"/>
      <c r="AB852"/>
      <c r="AC852"/>
      <c r="AD852"/>
      <c r="AG852">
        <v>804</v>
      </c>
      <c r="AH852">
        <v>1.3971809252302115E-3</v>
      </c>
      <c r="AI852">
        <v>1.8714894953702921E-3</v>
      </c>
      <c r="AJ852"/>
      <c r="AK852"/>
      <c r="AL852"/>
      <c r="AM852"/>
      <c r="AN852"/>
      <c r="AO852"/>
    </row>
    <row r="853" spans="1:41">
      <c r="A853" s="34">
        <v>42872</v>
      </c>
      <c r="B853" s="33">
        <v>105.681259</v>
      </c>
      <c r="C853" s="130">
        <f t="shared" si="28"/>
        <v>-8.6091996874529605E-3</v>
      </c>
      <c r="E853" s="128">
        <v>42872</v>
      </c>
      <c r="F853" s="76">
        <v>2357.030029</v>
      </c>
      <c r="G853" s="130">
        <f t="shared" si="29"/>
        <v>-1.8178214589219161E-2</v>
      </c>
      <c r="J853"/>
      <c r="K853"/>
      <c r="L853"/>
      <c r="M853"/>
      <c r="N853"/>
      <c r="O853"/>
      <c r="P853"/>
      <c r="Q853"/>
      <c r="R853"/>
      <c r="V853">
        <v>766</v>
      </c>
      <c r="W853">
        <v>1.2636865071313227E-4</v>
      </c>
      <c r="X853">
        <v>1.7234719568962012E-3</v>
      </c>
      <c r="Y853"/>
      <c r="Z853"/>
      <c r="AA853"/>
      <c r="AB853"/>
      <c r="AC853"/>
      <c r="AD853"/>
      <c r="AG853">
        <v>805</v>
      </c>
      <c r="AH853">
        <v>2.3395272549819315E-3</v>
      </c>
      <c r="AI853">
        <v>-1.9728944622355417E-3</v>
      </c>
      <c r="AJ853"/>
      <c r="AK853"/>
      <c r="AL853"/>
      <c r="AM853"/>
      <c r="AN853"/>
      <c r="AO853"/>
    </row>
    <row r="854" spans="1:41">
      <c r="A854" s="34">
        <v>42873</v>
      </c>
      <c r="B854" s="33">
        <v>105.931541</v>
      </c>
      <c r="C854" s="130">
        <f t="shared" si="28"/>
        <v>2.3682723159079563E-3</v>
      </c>
      <c r="E854" s="128">
        <v>42873</v>
      </c>
      <c r="F854" s="76">
        <v>2365.719971</v>
      </c>
      <c r="G854" s="130">
        <f t="shared" si="29"/>
        <v>3.686818535649625E-3</v>
      </c>
      <c r="J854"/>
      <c r="K854"/>
      <c r="L854"/>
      <c r="M854"/>
      <c r="N854"/>
      <c r="O854"/>
      <c r="P854"/>
      <c r="Q854"/>
      <c r="R854"/>
      <c r="V854">
        <v>767</v>
      </c>
      <c r="W854">
        <v>1.5627741008958636E-3</v>
      </c>
      <c r="X854">
        <v>-4.5302767903424518E-3</v>
      </c>
      <c r="Y854"/>
      <c r="Z854"/>
      <c r="AA854"/>
      <c r="AB854"/>
      <c r="AC854"/>
      <c r="AD854"/>
      <c r="AG854">
        <v>806</v>
      </c>
      <c r="AH854">
        <v>1.8836014790590185E-3</v>
      </c>
      <c r="AI854">
        <v>-5.2626288516366051E-3</v>
      </c>
      <c r="AJ854"/>
      <c r="AK854"/>
      <c r="AL854"/>
      <c r="AM854"/>
      <c r="AN854"/>
      <c r="AO854"/>
    </row>
    <row r="855" spans="1:41">
      <c r="A855" s="34">
        <v>42874</v>
      </c>
      <c r="B855" s="33">
        <v>105.95658899999999</v>
      </c>
      <c r="C855" s="130">
        <f t="shared" si="28"/>
        <v>2.3645459854112935E-4</v>
      </c>
      <c r="E855" s="128">
        <v>42874</v>
      </c>
      <c r="F855" s="76">
        <v>2381.7299800000001</v>
      </c>
      <c r="G855" s="130">
        <f t="shared" si="29"/>
        <v>6.7674996179841957E-3</v>
      </c>
      <c r="J855"/>
      <c r="K855"/>
      <c r="L855"/>
      <c r="M855"/>
      <c r="N855"/>
      <c r="O855"/>
      <c r="P855"/>
      <c r="Q855"/>
      <c r="R855"/>
      <c r="V855">
        <v>768</v>
      </c>
      <c r="W855">
        <v>-6.151172959462909E-4</v>
      </c>
      <c r="X855">
        <v>2.3788713531191184E-3</v>
      </c>
      <c r="Y855"/>
      <c r="Z855"/>
      <c r="AA855"/>
      <c r="AB855"/>
      <c r="AC855"/>
      <c r="AD855"/>
      <c r="AG855">
        <v>807</v>
      </c>
      <c r="AH855">
        <v>8.76068082917476E-3</v>
      </c>
      <c r="AI855">
        <v>-3.8592786024165861E-4</v>
      </c>
      <c r="AJ855"/>
      <c r="AK855"/>
      <c r="AL855"/>
      <c r="AM855"/>
      <c r="AN855"/>
      <c r="AO855"/>
    </row>
    <row r="856" spans="1:41">
      <c r="A856" s="34">
        <v>42877</v>
      </c>
      <c r="B856" s="33">
        <v>106.173523</v>
      </c>
      <c r="C856" s="130">
        <f t="shared" si="28"/>
        <v>2.0473856514955299E-3</v>
      </c>
      <c r="E856" s="128">
        <v>42877</v>
      </c>
      <c r="F856" s="76">
        <v>2394.0200199999999</v>
      </c>
      <c r="G856" s="130">
        <f t="shared" si="29"/>
        <v>5.1601315443826519E-3</v>
      </c>
      <c r="J856"/>
      <c r="K856"/>
      <c r="L856"/>
      <c r="M856"/>
      <c r="N856"/>
      <c r="O856"/>
      <c r="P856"/>
      <c r="Q856"/>
      <c r="R856"/>
      <c r="V856">
        <v>769</v>
      </c>
      <c r="W856">
        <v>-2.24964736540215E-3</v>
      </c>
      <c r="X856">
        <v>-1.3596613538562527E-3</v>
      </c>
      <c r="Y856"/>
      <c r="Z856"/>
      <c r="AA856"/>
      <c r="AB856"/>
      <c r="AC856"/>
      <c r="AD856"/>
      <c r="AG856">
        <v>808</v>
      </c>
      <c r="AH856">
        <v>-1.976040748941206E-3</v>
      </c>
      <c r="AI856">
        <v>3.4933046002813182E-4</v>
      </c>
      <c r="AJ856"/>
      <c r="AK856"/>
      <c r="AL856"/>
      <c r="AM856"/>
      <c r="AN856"/>
      <c r="AO856"/>
    </row>
    <row r="857" spans="1:41">
      <c r="A857" s="34">
        <v>42878</v>
      </c>
      <c r="B857" s="33">
        <v>106.390411</v>
      </c>
      <c r="C857" s="130">
        <f t="shared" si="28"/>
        <v>2.0427691751360392E-3</v>
      </c>
      <c r="E857" s="128">
        <v>42878</v>
      </c>
      <c r="F857" s="76">
        <v>2398.419922</v>
      </c>
      <c r="G857" s="130">
        <f t="shared" si="29"/>
        <v>1.8378718487074769E-3</v>
      </c>
      <c r="J857"/>
      <c r="K857"/>
      <c r="L857"/>
      <c r="M857"/>
      <c r="N857"/>
      <c r="O857"/>
      <c r="P857"/>
      <c r="Q857"/>
      <c r="R857"/>
      <c r="V857">
        <v>770</v>
      </c>
      <c r="W857">
        <v>-2.3320586116761801E-5</v>
      </c>
      <c r="X857">
        <v>3.3895581003558287E-3</v>
      </c>
      <c r="Y857"/>
      <c r="Z857"/>
      <c r="AA857"/>
      <c r="AB857"/>
      <c r="AC857"/>
      <c r="AD857"/>
      <c r="AG857">
        <v>809</v>
      </c>
      <c r="AH857">
        <v>-1.5429001843207178E-3</v>
      </c>
      <c r="AI857">
        <v>2.2858531068656296E-4</v>
      </c>
      <c r="AJ857"/>
      <c r="AK857"/>
      <c r="AL857"/>
      <c r="AM857"/>
      <c r="AN857"/>
      <c r="AO857"/>
    </row>
    <row r="858" spans="1:41">
      <c r="A858" s="34">
        <v>42879</v>
      </c>
      <c r="B858" s="33">
        <v>106.38208</v>
      </c>
      <c r="C858" s="130">
        <f t="shared" si="28"/>
        <v>-7.8305929281524361E-5</v>
      </c>
      <c r="E858" s="128">
        <v>42879</v>
      </c>
      <c r="F858" s="76">
        <v>2404.389893</v>
      </c>
      <c r="G858" s="130">
        <f t="shared" si="29"/>
        <v>2.4891266726227547E-3</v>
      </c>
      <c r="J858"/>
      <c r="K858"/>
      <c r="L858"/>
      <c r="M858"/>
      <c r="N858"/>
      <c r="O858"/>
      <c r="P858"/>
      <c r="Q858"/>
      <c r="R858"/>
      <c r="V858">
        <v>771</v>
      </c>
      <c r="W858">
        <v>-9.6851677926517788E-4</v>
      </c>
      <c r="X858">
        <v>-1.7216082328566722E-3</v>
      </c>
      <c r="Y858"/>
      <c r="Z858"/>
      <c r="AA858"/>
      <c r="AB858"/>
      <c r="AC858"/>
      <c r="AD858"/>
      <c r="AG858">
        <v>810</v>
      </c>
      <c r="AH858">
        <v>2.6970450960254523E-4</v>
      </c>
      <c r="AI858">
        <v>-2.2795979186217875E-3</v>
      </c>
      <c r="AJ858"/>
      <c r="AK858"/>
      <c r="AL858"/>
      <c r="AM858"/>
      <c r="AN858"/>
      <c r="AO858"/>
    </row>
    <row r="859" spans="1:41">
      <c r="A859" s="34">
        <v>42880</v>
      </c>
      <c r="B859" s="33">
        <v>107.10432400000001</v>
      </c>
      <c r="C859" s="130">
        <f t="shared" si="28"/>
        <v>6.7891509547472976E-3</v>
      </c>
      <c r="E859" s="128">
        <v>42880</v>
      </c>
      <c r="F859" s="76">
        <v>2415.070068</v>
      </c>
      <c r="G859" s="130">
        <f t="shared" si="29"/>
        <v>4.4419480513928295E-3</v>
      </c>
      <c r="J859"/>
      <c r="K859"/>
      <c r="L859"/>
      <c r="M859"/>
      <c r="N859"/>
      <c r="O859"/>
      <c r="P859"/>
      <c r="Q859"/>
      <c r="R859"/>
      <c r="V859">
        <v>772</v>
      </c>
      <c r="W859">
        <v>-1.0491094616777512E-2</v>
      </c>
      <c r="X859">
        <v>1.7055688172165566E-2</v>
      </c>
      <c r="Y859"/>
      <c r="Z859"/>
      <c r="AA859"/>
      <c r="AB859"/>
      <c r="AC859"/>
      <c r="AD859"/>
      <c r="AG859">
        <v>811</v>
      </c>
      <c r="AH859">
        <v>-3.4101614157151365E-3</v>
      </c>
      <c r="AI859">
        <v>-8.9978114509447621E-3</v>
      </c>
      <c r="AJ859"/>
      <c r="AK859"/>
      <c r="AL859"/>
      <c r="AM859"/>
      <c r="AN859"/>
      <c r="AO859"/>
    </row>
    <row r="860" spans="1:41">
      <c r="A860" s="34">
        <v>42881</v>
      </c>
      <c r="B860" s="33">
        <v>106.59204099999999</v>
      </c>
      <c r="C860" s="130">
        <f t="shared" si="28"/>
        <v>-4.7830281810098598E-3</v>
      </c>
      <c r="E860" s="128">
        <v>42881</v>
      </c>
      <c r="F860" s="76">
        <v>2415.820068</v>
      </c>
      <c r="G860" s="130">
        <f t="shared" si="29"/>
        <v>3.1054999601775528E-4</v>
      </c>
      <c r="J860"/>
      <c r="K860"/>
      <c r="L860"/>
      <c r="M860"/>
      <c r="N860"/>
      <c r="O860"/>
      <c r="P860"/>
      <c r="Q860"/>
      <c r="R860"/>
      <c r="V860">
        <v>773</v>
      </c>
      <c r="W860">
        <v>5.5086412065554063E-3</v>
      </c>
      <c r="X860">
        <v>2.5174494197086044E-3</v>
      </c>
      <c r="Y860"/>
      <c r="Z860"/>
      <c r="AA860"/>
      <c r="AB860"/>
      <c r="AC860"/>
      <c r="AD860"/>
      <c r="AG860">
        <v>812</v>
      </c>
      <c r="AH860">
        <v>-4.1917191056720163E-3</v>
      </c>
      <c r="AI860">
        <v>6.0816052679924749E-3</v>
      </c>
      <c r="AJ860"/>
      <c r="AK860"/>
      <c r="AL860"/>
      <c r="AM860"/>
      <c r="AN860"/>
      <c r="AO860"/>
    </row>
    <row r="861" spans="1:41">
      <c r="A861" s="34">
        <v>42885</v>
      </c>
      <c r="B861" s="33">
        <v>106.75157900000001</v>
      </c>
      <c r="C861" s="130">
        <f t="shared" si="28"/>
        <v>1.4967158758130165E-3</v>
      </c>
      <c r="E861" s="128">
        <v>42885</v>
      </c>
      <c r="F861" s="76">
        <v>2412.9099120000001</v>
      </c>
      <c r="G861" s="130">
        <f t="shared" si="29"/>
        <v>-1.2046244828196847E-3</v>
      </c>
      <c r="J861"/>
      <c r="K861"/>
      <c r="L861"/>
      <c r="M861"/>
      <c r="N861"/>
      <c r="O861"/>
      <c r="P861"/>
      <c r="Q861"/>
      <c r="R861"/>
      <c r="V861">
        <v>774</v>
      </c>
      <c r="W861">
        <v>-4.6068494796833448E-3</v>
      </c>
      <c r="X861">
        <v>3.8714653100500912E-3</v>
      </c>
      <c r="Y861"/>
      <c r="Z861"/>
      <c r="AA861"/>
      <c r="AB861"/>
      <c r="AC861"/>
      <c r="AD861"/>
      <c r="AG861">
        <v>813</v>
      </c>
      <c r="AH861">
        <v>-1.3936772920447918E-3</v>
      </c>
      <c r="AI861">
        <v>3.3340773043894845E-4</v>
      </c>
      <c r="AJ861"/>
      <c r="AK861"/>
      <c r="AL861"/>
      <c r="AM861"/>
      <c r="AN861"/>
      <c r="AO861"/>
    </row>
    <row r="862" spans="1:41">
      <c r="A862" s="34">
        <v>42886</v>
      </c>
      <c r="B862" s="33">
        <v>107.70903</v>
      </c>
      <c r="C862" s="130">
        <f t="shared" si="28"/>
        <v>8.9689633536942041E-3</v>
      </c>
      <c r="E862" s="128">
        <v>42886</v>
      </c>
      <c r="F862" s="76">
        <v>2411.8000489999999</v>
      </c>
      <c r="G862" s="130">
        <f t="shared" si="29"/>
        <v>-4.5996868531249669E-4</v>
      </c>
      <c r="J862"/>
      <c r="K862"/>
      <c r="L862"/>
      <c r="M862"/>
      <c r="N862"/>
      <c r="O862"/>
      <c r="P862"/>
      <c r="Q862"/>
      <c r="R862"/>
      <c r="V862">
        <v>775</v>
      </c>
      <c r="W862">
        <v>8.0432132507301003E-3</v>
      </c>
      <c r="X862">
        <v>-8.9096774768824098E-3</v>
      </c>
      <c r="Y862"/>
      <c r="Z862"/>
      <c r="AA862"/>
      <c r="AB862"/>
      <c r="AC862"/>
      <c r="AD862"/>
      <c r="AG862">
        <v>814</v>
      </c>
      <c r="AH862">
        <v>-1.6688340445505318E-3</v>
      </c>
      <c r="AI862">
        <v>8.2483796920576917E-4</v>
      </c>
      <c r="AJ862"/>
      <c r="AK862"/>
      <c r="AL862"/>
      <c r="AM862"/>
      <c r="AN862"/>
      <c r="AO862"/>
    </row>
    <row r="863" spans="1:41">
      <c r="A863" s="34">
        <v>42887</v>
      </c>
      <c r="B863" s="33">
        <v>108.154099</v>
      </c>
      <c r="C863" s="130">
        <f t="shared" si="28"/>
        <v>4.1321419383314817E-3</v>
      </c>
      <c r="E863" s="128">
        <v>42887</v>
      </c>
      <c r="F863" s="76">
        <v>2430.0600589999999</v>
      </c>
      <c r="G863" s="130">
        <f t="shared" si="29"/>
        <v>7.5711127079423849E-3</v>
      </c>
      <c r="J863"/>
      <c r="K863"/>
      <c r="L863"/>
      <c r="M863"/>
      <c r="N863"/>
      <c r="O863"/>
      <c r="P863"/>
      <c r="Q863"/>
      <c r="R863"/>
      <c r="V863">
        <v>776</v>
      </c>
      <c r="W863">
        <v>-1.0266866870987587E-3</v>
      </c>
      <c r="X863">
        <v>-4.9828568044242988E-3</v>
      </c>
      <c r="Y863"/>
      <c r="Z863"/>
      <c r="AA863"/>
      <c r="AB863"/>
      <c r="AC863"/>
      <c r="AD863"/>
      <c r="AG863">
        <v>815</v>
      </c>
      <c r="AH863">
        <v>1.673166330410866E-3</v>
      </c>
      <c r="AI863">
        <v>-2.6927535369535367E-3</v>
      </c>
      <c r="AJ863"/>
      <c r="AK863"/>
      <c r="AL863"/>
      <c r="AM863"/>
      <c r="AN863"/>
      <c r="AO863"/>
    </row>
    <row r="864" spans="1:41">
      <c r="A864" s="34">
        <v>42888</v>
      </c>
      <c r="B864" s="33">
        <v>109.24591100000001</v>
      </c>
      <c r="C864" s="130">
        <f t="shared" si="28"/>
        <v>1.0094966442279774E-2</v>
      </c>
      <c r="E864" s="128">
        <v>42888</v>
      </c>
      <c r="F864" s="76">
        <v>2439.070068</v>
      </c>
      <c r="G864" s="130">
        <f t="shared" si="29"/>
        <v>3.7077309948083397E-3</v>
      </c>
      <c r="J864"/>
      <c r="K864"/>
      <c r="L864"/>
      <c r="M864"/>
      <c r="N864"/>
      <c r="O864"/>
      <c r="P864"/>
      <c r="Q864"/>
      <c r="R864"/>
      <c r="V864">
        <v>777</v>
      </c>
      <c r="W864">
        <v>8.2745721940341566E-4</v>
      </c>
      <c r="X864">
        <v>-1.7173625581779774E-3</v>
      </c>
      <c r="Y864"/>
      <c r="Z864"/>
      <c r="AA864"/>
      <c r="AB864"/>
      <c r="AC864"/>
      <c r="AD864"/>
      <c r="AG864">
        <v>816</v>
      </c>
      <c r="AH864">
        <v>-4.0659878934990357E-4</v>
      </c>
      <c r="AI864">
        <v>7.6580729423273005E-3</v>
      </c>
      <c r="AJ864"/>
      <c r="AK864"/>
      <c r="AL864"/>
      <c r="AM864"/>
      <c r="AN864"/>
      <c r="AO864"/>
    </row>
    <row r="865" spans="1:41">
      <c r="A865" s="34">
        <v>42891</v>
      </c>
      <c r="B865" s="33">
        <v>109.481071</v>
      </c>
      <c r="C865" s="130">
        <f t="shared" si="28"/>
        <v>2.1525748455701317E-3</v>
      </c>
      <c r="E865" s="128">
        <v>42891</v>
      </c>
      <c r="F865" s="76">
        <v>2436.1000979999999</v>
      </c>
      <c r="G865" s="130">
        <f t="shared" si="29"/>
        <v>-1.217664895717995E-3</v>
      </c>
      <c r="J865"/>
      <c r="K865"/>
      <c r="L865"/>
      <c r="M865"/>
      <c r="N865"/>
      <c r="O865"/>
      <c r="P865"/>
      <c r="Q865"/>
      <c r="R865"/>
      <c r="V865">
        <v>778</v>
      </c>
      <c r="W865">
        <v>1.2499131682690724E-4</v>
      </c>
      <c r="X865">
        <v>1.7337233054721295E-4</v>
      </c>
      <c r="Y865"/>
      <c r="Z865"/>
      <c r="AA865"/>
      <c r="AB865"/>
      <c r="AC865"/>
      <c r="AD865"/>
      <c r="AG865">
        <v>817</v>
      </c>
      <c r="AH865">
        <v>-3.1183557858121035E-3</v>
      </c>
      <c r="AI865">
        <v>4.2036807607748871E-3</v>
      </c>
      <c r="AJ865"/>
      <c r="AK865"/>
      <c r="AL865"/>
      <c r="AM865"/>
      <c r="AN865"/>
      <c r="AO865"/>
    </row>
    <row r="866" spans="1:41">
      <c r="A866" s="34">
        <v>42892</v>
      </c>
      <c r="B866" s="33">
        <v>109.875801</v>
      </c>
      <c r="C866" s="130">
        <f t="shared" si="28"/>
        <v>3.6054634503894793E-3</v>
      </c>
      <c r="E866" s="128">
        <v>42892</v>
      </c>
      <c r="F866" s="76">
        <v>2429.330078</v>
      </c>
      <c r="G866" s="130">
        <f t="shared" si="29"/>
        <v>-2.7790401574869653E-3</v>
      </c>
      <c r="J866"/>
      <c r="K866"/>
      <c r="L866"/>
      <c r="M866"/>
      <c r="N866"/>
      <c r="O866"/>
      <c r="P866"/>
      <c r="Q866"/>
      <c r="R866"/>
      <c r="V866">
        <v>779</v>
      </c>
      <c r="W866">
        <v>1.9300242776916381E-3</v>
      </c>
      <c r="X866">
        <v>-1.3597147990424398E-3</v>
      </c>
      <c r="Y866"/>
      <c r="Z866"/>
      <c r="AA866"/>
      <c r="AB866"/>
      <c r="AC866"/>
      <c r="AD866"/>
      <c r="AG866">
        <v>818</v>
      </c>
      <c r="AH866">
        <v>-9.5639286359752295E-4</v>
      </c>
      <c r="AI866">
        <v>3.8915028928664407E-3</v>
      </c>
      <c r="AJ866"/>
      <c r="AK866"/>
      <c r="AL866"/>
      <c r="AM866"/>
      <c r="AN866"/>
      <c r="AO866"/>
    </row>
    <row r="867" spans="1:41">
      <c r="A867" s="34">
        <v>42893</v>
      </c>
      <c r="B867" s="33">
        <v>109.808617</v>
      </c>
      <c r="C867" s="130">
        <f t="shared" si="28"/>
        <v>-6.1145401797796655E-4</v>
      </c>
      <c r="E867" s="128">
        <v>42893</v>
      </c>
      <c r="F867" s="76">
        <v>2433.139893</v>
      </c>
      <c r="G867" s="130">
        <f t="shared" si="29"/>
        <v>1.5682574527445799E-3</v>
      </c>
      <c r="J867"/>
      <c r="K867"/>
      <c r="L867"/>
      <c r="M867"/>
      <c r="N867"/>
      <c r="O867"/>
      <c r="P867"/>
      <c r="Q867"/>
      <c r="R867"/>
      <c r="V867">
        <v>780</v>
      </c>
      <c r="W867">
        <v>5.751930097040725E-4</v>
      </c>
      <c r="X867">
        <v>6.6895649919417478E-3</v>
      </c>
      <c r="Y867"/>
      <c r="Z867"/>
      <c r="AA867"/>
      <c r="AB867"/>
      <c r="AC867"/>
      <c r="AD867"/>
      <c r="AG867">
        <v>819</v>
      </c>
      <c r="AH867">
        <v>-2.7577026129730925E-4</v>
      </c>
      <c r="AI867">
        <v>-1.9792772742178886E-3</v>
      </c>
      <c r="AJ867"/>
      <c r="AK867"/>
      <c r="AL867"/>
      <c r="AM867"/>
      <c r="AN867"/>
      <c r="AO867"/>
    </row>
    <row r="868" spans="1:41">
      <c r="A868" s="34">
        <v>42894</v>
      </c>
      <c r="B868" s="33">
        <v>109.640648</v>
      </c>
      <c r="C868" s="130">
        <f t="shared" si="28"/>
        <v>-1.5296522676357847E-3</v>
      </c>
      <c r="E868" s="128">
        <v>42894</v>
      </c>
      <c r="F868" s="76">
        <v>2433.790039</v>
      </c>
      <c r="G868" s="130">
        <f t="shared" si="29"/>
        <v>2.6720452936979968E-4</v>
      </c>
      <c r="J868"/>
      <c r="K868"/>
      <c r="L868"/>
      <c r="M868"/>
      <c r="N868"/>
      <c r="O868"/>
      <c r="P868"/>
      <c r="Q868"/>
      <c r="R868"/>
      <c r="V868">
        <v>781</v>
      </c>
      <c r="W868">
        <v>-9.7392246308395877E-4</v>
      </c>
      <c r="X868">
        <v>-1.1414344002662201E-3</v>
      </c>
      <c r="Y868"/>
      <c r="Z868"/>
      <c r="AA868"/>
      <c r="AB868"/>
      <c r="AC868"/>
      <c r="AD868"/>
      <c r="AG868">
        <v>820</v>
      </c>
      <c r="AH868">
        <v>8.6335288059377808E-4</v>
      </c>
      <c r="AI868">
        <v>-2.5054785017514722E-3</v>
      </c>
      <c r="AJ868"/>
      <c r="AK868"/>
      <c r="AL868"/>
      <c r="AM868"/>
      <c r="AN868"/>
      <c r="AO868"/>
    </row>
    <row r="869" spans="1:41">
      <c r="A869" s="34">
        <v>42895</v>
      </c>
      <c r="B869" s="33">
        <v>110.463684</v>
      </c>
      <c r="C869" s="130">
        <f t="shared" si="28"/>
        <v>7.5066685122109266E-3</v>
      </c>
      <c r="E869" s="128">
        <v>42895</v>
      </c>
      <c r="F869" s="76">
        <v>2431.7700199999999</v>
      </c>
      <c r="G869" s="130">
        <f t="shared" si="29"/>
        <v>-8.2998901615606764E-4</v>
      </c>
      <c r="J869"/>
      <c r="K869"/>
      <c r="L869"/>
      <c r="M869"/>
      <c r="N869"/>
      <c r="O869"/>
      <c r="P869"/>
      <c r="Q869"/>
      <c r="R869"/>
      <c r="V869">
        <v>782</v>
      </c>
      <c r="W869">
        <v>6.258682325168116E-4</v>
      </c>
      <c r="X869">
        <v>-3.9903927858882748E-4</v>
      </c>
      <c r="Y869"/>
      <c r="Z869"/>
      <c r="AA869"/>
      <c r="AB869"/>
      <c r="AC869"/>
      <c r="AD869"/>
      <c r="AG869">
        <v>821</v>
      </c>
      <c r="AH869">
        <v>1.7971383910381119E-4</v>
      </c>
      <c r="AI869">
        <v>3.7980861717223008E-4</v>
      </c>
      <c r="AJ869"/>
      <c r="AK869"/>
      <c r="AL869"/>
      <c r="AM869"/>
      <c r="AN869"/>
      <c r="AO869"/>
    </row>
    <row r="870" spans="1:41">
      <c r="A870" s="34">
        <v>42898</v>
      </c>
      <c r="B870" s="33">
        <v>110.707245</v>
      </c>
      <c r="C870" s="130">
        <f t="shared" si="28"/>
        <v>2.2048965884570687E-3</v>
      </c>
      <c r="E870" s="128">
        <v>42898</v>
      </c>
      <c r="F870" s="76">
        <v>2429.389893</v>
      </c>
      <c r="G870" s="130">
        <f t="shared" si="29"/>
        <v>-9.7876319735198578E-4</v>
      </c>
      <c r="J870"/>
      <c r="K870"/>
      <c r="L870"/>
      <c r="M870"/>
      <c r="N870"/>
      <c r="O870"/>
      <c r="P870"/>
      <c r="Q870"/>
      <c r="R870"/>
      <c r="V870">
        <v>783</v>
      </c>
      <c r="W870">
        <v>-1.7513443418338675E-4</v>
      </c>
      <c r="X870">
        <v>8.6845692878494011E-4</v>
      </c>
      <c r="Y870"/>
      <c r="Z870"/>
      <c r="AA870"/>
      <c r="AB870"/>
      <c r="AC870"/>
      <c r="AD870"/>
      <c r="AG870">
        <v>822</v>
      </c>
      <c r="AH870">
        <v>7.7170033420074472E-4</v>
      </c>
      <c r="AI870">
        <v>-3.8265615592142218E-3</v>
      </c>
      <c r="AJ870"/>
      <c r="AK870"/>
      <c r="AL870"/>
      <c r="AM870"/>
      <c r="AN870"/>
      <c r="AO870"/>
    </row>
    <row r="871" spans="1:41">
      <c r="A871" s="34">
        <v>42899</v>
      </c>
      <c r="B871" s="33">
        <v>110.875198</v>
      </c>
      <c r="C871" s="130">
        <f t="shared" si="28"/>
        <v>1.5170913159296587E-3</v>
      </c>
      <c r="E871" s="128">
        <v>42899</v>
      </c>
      <c r="F871" s="76">
        <v>2440.3500979999999</v>
      </c>
      <c r="G871" s="130">
        <f t="shared" si="29"/>
        <v>4.5115051443905306E-3</v>
      </c>
      <c r="J871"/>
      <c r="K871"/>
      <c r="L871"/>
      <c r="M871"/>
      <c r="N871"/>
      <c r="O871"/>
      <c r="P871"/>
      <c r="Q871"/>
      <c r="R871"/>
      <c r="V871">
        <v>784</v>
      </c>
      <c r="W871">
        <v>3.6298933026227718E-3</v>
      </c>
      <c r="X871">
        <v>2.1226530106590973E-3</v>
      </c>
      <c r="Y871"/>
      <c r="Z871"/>
      <c r="AA871"/>
      <c r="AB871"/>
      <c r="AC871"/>
      <c r="AD871"/>
      <c r="AG871">
        <v>823</v>
      </c>
      <c r="AH871">
        <v>1.3625030512372923E-3</v>
      </c>
      <c r="AI871">
        <v>5.6700632828455828E-4</v>
      </c>
      <c r="AJ871"/>
      <c r="AK871"/>
      <c r="AL871"/>
      <c r="AM871"/>
      <c r="AN871"/>
      <c r="AO871"/>
    </row>
    <row r="872" spans="1:41">
      <c r="A872" s="34">
        <v>42900</v>
      </c>
      <c r="B872" s="33">
        <v>111.50509599999999</v>
      </c>
      <c r="C872" s="130">
        <f t="shared" si="28"/>
        <v>5.6811443078550097E-3</v>
      </c>
      <c r="E872" s="128">
        <v>42900</v>
      </c>
      <c r="F872" s="76">
        <v>2437.919922</v>
      </c>
      <c r="G872" s="130">
        <f t="shared" si="29"/>
        <v>-9.9583088590096507E-4</v>
      </c>
      <c r="J872"/>
      <c r="K872"/>
      <c r="L872"/>
      <c r="M872"/>
      <c r="N872"/>
      <c r="O872"/>
      <c r="P872"/>
      <c r="Q872"/>
      <c r="R872"/>
      <c r="V872">
        <v>785</v>
      </c>
      <c r="W872">
        <v>5.9984162222490025E-3</v>
      </c>
      <c r="X872">
        <v>-2.4323658889234411E-3</v>
      </c>
      <c r="Y872"/>
      <c r="Z872"/>
      <c r="AA872"/>
      <c r="AB872"/>
      <c r="AC872"/>
      <c r="AD872"/>
      <c r="AG872">
        <v>824</v>
      </c>
      <c r="AH872">
        <v>-3.6500751179632644E-4</v>
      </c>
      <c r="AI872">
        <v>-4.6212261739673772E-4</v>
      </c>
      <c r="AJ872"/>
      <c r="AK872"/>
      <c r="AL872"/>
      <c r="AM872"/>
      <c r="AN872"/>
      <c r="AO872"/>
    </row>
    <row r="873" spans="1:41">
      <c r="A873" s="34">
        <v>42901</v>
      </c>
      <c r="B873" s="33">
        <v>111.731819</v>
      </c>
      <c r="C873" s="130">
        <f t="shared" si="28"/>
        <v>2.0332972046408254E-3</v>
      </c>
      <c r="E873" s="128">
        <v>42901</v>
      </c>
      <c r="F873" s="76">
        <v>2432.459961</v>
      </c>
      <c r="G873" s="130">
        <f t="shared" si="29"/>
        <v>-2.2395981716744925E-3</v>
      </c>
      <c r="J873"/>
      <c r="K873"/>
      <c r="L873"/>
      <c r="M873"/>
      <c r="N873"/>
      <c r="O873"/>
      <c r="P873"/>
      <c r="Q873"/>
      <c r="R873"/>
      <c r="V873">
        <v>786</v>
      </c>
      <c r="W873">
        <v>3.378340205958372E-3</v>
      </c>
      <c r="X873">
        <v>1.8675047428380128E-3</v>
      </c>
      <c r="Y873"/>
      <c r="Z873"/>
      <c r="AA873"/>
      <c r="AB873"/>
      <c r="AC873"/>
      <c r="AD873"/>
      <c r="AG873">
        <v>825</v>
      </c>
      <c r="AH873">
        <v>-2.4109498592020081E-3</v>
      </c>
      <c r="AI873">
        <v>3.0986363231042665E-3</v>
      </c>
      <c r="AJ873"/>
      <c r="AK873"/>
      <c r="AL873"/>
      <c r="AM873"/>
      <c r="AN873"/>
      <c r="AO873"/>
    </row>
    <row r="874" spans="1:41">
      <c r="A874" s="34">
        <v>42902</v>
      </c>
      <c r="B874" s="33">
        <v>112.832008</v>
      </c>
      <c r="C874" s="130">
        <f t="shared" si="28"/>
        <v>9.8466937157802858E-3</v>
      </c>
      <c r="E874" s="128">
        <v>42902</v>
      </c>
      <c r="F874" s="76">
        <v>2433.1499020000001</v>
      </c>
      <c r="G874" s="130">
        <f t="shared" si="29"/>
        <v>2.8363920108121762E-4</v>
      </c>
      <c r="J874"/>
      <c r="K874"/>
      <c r="L874"/>
      <c r="M874"/>
      <c r="N874"/>
      <c r="O874"/>
      <c r="P874"/>
      <c r="Q874"/>
      <c r="R874"/>
      <c r="V874">
        <v>787</v>
      </c>
      <c r="W874">
        <v>2.5769372198496277E-3</v>
      </c>
      <c r="X874">
        <v>1.4303979030967735E-3</v>
      </c>
      <c r="Y874"/>
      <c r="Z874"/>
      <c r="AA874"/>
      <c r="AB874"/>
      <c r="AC874"/>
      <c r="AD874"/>
      <c r="AG874">
        <v>826</v>
      </c>
      <c r="AH874">
        <v>-3.2261210801979114E-4</v>
      </c>
      <c r="AI874">
        <v>-1.1112672748737965E-3</v>
      </c>
      <c r="AJ874"/>
      <c r="AK874"/>
      <c r="AL874"/>
      <c r="AM874"/>
      <c r="AN874"/>
      <c r="AO874"/>
    </row>
    <row r="875" spans="1:41">
      <c r="A875" s="34">
        <v>42905</v>
      </c>
      <c r="B875" s="33">
        <v>112.59687</v>
      </c>
      <c r="C875" s="130">
        <f t="shared" si="28"/>
        <v>-2.0839653939333093E-3</v>
      </c>
      <c r="E875" s="128">
        <v>42905</v>
      </c>
      <c r="F875" s="76">
        <v>2453.459961</v>
      </c>
      <c r="G875" s="130">
        <f t="shared" si="29"/>
        <v>8.3472288260190847E-3</v>
      </c>
      <c r="J875"/>
      <c r="K875"/>
      <c r="L875"/>
      <c r="M875"/>
      <c r="N875"/>
      <c r="O875"/>
      <c r="P875"/>
      <c r="Q875"/>
      <c r="R875"/>
      <c r="V875">
        <v>788</v>
      </c>
      <c r="W875">
        <v>4.3238151679340121E-3</v>
      </c>
      <c r="X875">
        <v>6.6849380570536791E-4</v>
      </c>
      <c r="Y875"/>
      <c r="Z875"/>
      <c r="AA875"/>
      <c r="AB875"/>
      <c r="AC875"/>
      <c r="AD875"/>
      <c r="AG875">
        <v>827</v>
      </c>
      <c r="AH875">
        <v>5.6185617835005138E-3</v>
      </c>
      <c r="AI875">
        <v>-9.3785125397145321E-3</v>
      </c>
      <c r="AJ875"/>
      <c r="AK875"/>
      <c r="AL875"/>
      <c r="AM875"/>
      <c r="AN875"/>
      <c r="AO875"/>
    </row>
    <row r="876" spans="1:41">
      <c r="A876" s="34">
        <v>42906</v>
      </c>
      <c r="B876" s="33">
        <v>112.72283899999999</v>
      </c>
      <c r="C876" s="130">
        <f t="shared" si="28"/>
        <v>1.1187611165390102E-3</v>
      </c>
      <c r="E876" s="128">
        <v>42906</v>
      </c>
      <c r="F876" s="76">
        <v>2437.030029</v>
      </c>
      <c r="G876" s="130">
        <f t="shared" si="29"/>
        <v>-6.6966375083224797E-3</v>
      </c>
      <c r="J876"/>
      <c r="K876"/>
      <c r="L876"/>
      <c r="M876"/>
      <c r="N876"/>
      <c r="O876"/>
      <c r="P876"/>
      <c r="Q876"/>
      <c r="R876"/>
      <c r="V876">
        <v>789</v>
      </c>
      <c r="W876">
        <v>4.4884212254840527E-3</v>
      </c>
      <c r="X876">
        <v>-5.3525391354553257E-3</v>
      </c>
      <c r="Y876"/>
      <c r="Z876"/>
      <c r="AA876"/>
      <c r="AB876"/>
      <c r="AC876"/>
      <c r="AD876"/>
      <c r="AG876">
        <v>828</v>
      </c>
      <c r="AH876">
        <v>-1.6310451901095017E-3</v>
      </c>
      <c r="AI876">
        <v>-5.1836492627736017E-3</v>
      </c>
      <c r="AJ876"/>
      <c r="AK876"/>
      <c r="AL876"/>
      <c r="AM876"/>
      <c r="AN876"/>
      <c r="AO876"/>
    </row>
    <row r="877" spans="1:41">
      <c r="A877" s="34">
        <v>42907</v>
      </c>
      <c r="B877" s="33">
        <v>113.30233</v>
      </c>
      <c r="C877" s="130">
        <f t="shared" si="28"/>
        <v>5.1408481647628171E-3</v>
      </c>
      <c r="E877" s="128">
        <v>42907</v>
      </c>
      <c r="F877" s="76">
        <v>2435.610107</v>
      </c>
      <c r="G877" s="130">
        <f t="shared" si="29"/>
        <v>-5.8264444143213401E-4</v>
      </c>
      <c r="J877"/>
      <c r="K877"/>
      <c r="L877"/>
      <c r="M877"/>
      <c r="N877"/>
      <c r="O877"/>
      <c r="P877"/>
      <c r="Q877"/>
      <c r="R877"/>
      <c r="V877">
        <v>790</v>
      </c>
      <c r="W877">
        <v>3.9755360675286927E-3</v>
      </c>
      <c r="X877">
        <v>-2.2969797120621304E-3</v>
      </c>
      <c r="Y877"/>
      <c r="Z877"/>
      <c r="AA877"/>
      <c r="AB877"/>
      <c r="AC877"/>
      <c r="AD877"/>
      <c r="AG877">
        <v>829</v>
      </c>
      <c r="AH877">
        <v>3.5412077396301082E-3</v>
      </c>
      <c r="AI877">
        <v>5.072141375659622E-3</v>
      </c>
      <c r="AJ877"/>
      <c r="AK877"/>
      <c r="AL877"/>
      <c r="AM877"/>
      <c r="AN877"/>
      <c r="AO877"/>
    </row>
    <row r="878" spans="1:41">
      <c r="A878" s="34">
        <v>42908</v>
      </c>
      <c r="B878" s="33">
        <v>114.259743</v>
      </c>
      <c r="C878" s="130">
        <f t="shared" si="28"/>
        <v>8.4500733568321374E-3</v>
      </c>
      <c r="E878" s="128">
        <v>42908</v>
      </c>
      <c r="F878" s="76">
        <v>2434.5</v>
      </c>
      <c r="G878" s="130">
        <f t="shared" si="29"/>
        <v>-4.5578189908536577E-4</v>
      </c>
      <c r="J878"/>
      <c r="K878"/>
      <c r="L878"/>
      <c r="M878"/>
      <c r="N878"/>
      <c r="O878"/>
      <c r="P878"/>
      <c r="Q878"/>
      <c r="R878"/>
      <c r="V878">
        <v>791</v>
      </c>
      <c r="W878">
        <v>4.0466947558637847E-3</v>
      </c>
      <c r="X878">
        <v>2.0013715315134331E-3</v>
      </c>
      <c r="Y878"/>
      <c r="Z878"/>
      <c r="AA878"/>
      <c r="AB878"/>
      <c r="AC878"/>
      <c r="AD878"/>
      <c r="AG878">
        <v>830</v>
      </c>
      <c r="AH878">
        <v>-1.7387519496974629E-2</v>
      </c>
      <c r="AI878">
        <v>1.448413936195346E-2</v>
      </c>
      <c r="AJ878"/>
      <c r="AK878"/>
      <c r="AL878"/>
      <c r="AM878"/>
      <c r="AN878"/>
      <c r="AO878"/>
    </row>
    <row r="879" spans="1:41">
      <c r="A879" s="34">
        <v>42909</v>
      </c>
      <c r="B879" s="33">
        <v>114.57888</v>
      </c>
      <c r="C879" s="130">
        <f t="shared" si="28"/>
        <v>2.7930834747282585E-3</v>
      </c>
      <c r="E879" s="128">
        <v>42909</v>
      </c>
      <c r="F879" s="76">
        <v>2438.3000489999999</v>
      </c>
      <c r="G879" s="130">
        <f t="shared" si="29"/>
        <v>1.5609155884164898E-3</v>
      </c>
      <c r="J879"/>
      <c r="K879"/>
      <c r="L879"/>
      <c r="M879"/>
      <c r="N879"/>
      <c r="O879"/>
      <c r="P879"/>
      <c r="Q879"/>
      <c r="R879"/>
      <c r="V879">
        <v>792</v>
      </c>
      <c r="W879">
        <v>-4.3900634467162818E-4</v>
      </c>
      <c r="X879">
        <v>-6.4319403185033252E-4</v>
      </c>
      <c r="Y879"/>
      <c r="Z879"/>
      <c r="AA879"/>
      <c r="AB879"/>
      <c r="AC879"/>
      <c r="AD879"/>
      <c r="AG879">
        <v>831</v>
      </c>
      <c r="AH879">
        <v>-1.8721896655314314E-3</v>
      </c>
      <c r="AI879">
        <v>1.5583911273053569E-4</v>
      </c>
      <c r="AJ879"/>
      <c r="AK879"/>
      <c r="AL879"/>
      <c r="AM879"/>
      <c r="AN879"/>
      <c r="AO879"/>
    </row>
    <row r="880" spans="1:41">
      <c r="A880" s="34">
        <v>42912</v>
      </c>
      <c r="B880" s="33">
        <v>114.503281</v>
      </c>
      <c r="C880" s="130">
        <f t="shared" si="28"/>
        <v>-6.597987342867801E-4</v>
      </c>
      <c r="E880" s="128">
        <v>42912</v>
      </c>
      <c r="F880" s="76">
        <v>2439.070068</v>
      </c>
      <c r="G880" s="130">
        <f t="shared" si="29"/>
        <v>3.158015767238528E-4</v>
      </c>
      <c r="J880"/>
      <c r="K880"/>
      <c r="L880"/>
      <c r="M880"/>
      <c r="N880"/>
      <c r="O880"/>
      <c r="P880"/>
      <c r="Q880"/>
      <c r="R880"/>
      <c r="V880">
        <v>793</v>
      </c>
      <c r="W880">
        <v>1.0580967456252165E-2</v>
      </c>
      <c r="X880">
        <v>-1.0161980410472631E-2</v>
      </c>
      <c r="Y880"/>
      <c r="Z880"/>
      <c r="AA880"/>
      <c r="AB880"/>
      <c r="AC880"/>
      <c r="AD880"/>
      <c r="AG880">
        <v>832</v>
      </c>
      <c r="AH880">
        <v>2.5643250544384539E-3</v>
      </c>
      <c r="AI880">
        <v>4.9929383564625614E-3</v>
      </c>
      <c r="AJ880"/>
      <c r="AK880"/>
      <c r="AL880"/>
      <c r="AM880"/>
      <c r="AN880"/>
      <c r="AO880"/>
    </row>
    <row r="881" spans="1:41">
      <c r="A881" s="34">
        <v>42913</v>
      </c>
      <c r="B881" s="33">
        <v>113.386314</v>
      </c>
      <c r="C881" s="130">
        <f t="shared" si="28"/>
        <v>-9.7548907790686139E-3</v>
      </c>
      <c r="E881" s="128">
        <v>42913</v>
      </c>
      <c r="F881" s="76">
        <v>2419.3798830000001</v>
      </c>
      <c r="G881" s="130">
        <f t="shared" si="29"/>
        <v>-8.0728246631084181E-3</v>
      </c>
      <c r="J881"/>
      <c r="K881"/>
      <c r="L881"/>
      <c r="M881"/>
      <c r="N881"/>
      <c r="O881"/>
      <c r="P881"/>
      <c r="Q881"/>
      <c r="R881"/>
      <c r="V881">
        <v>794</v>
      </c>
      <c r="W881">
        <v>8.8192800799710945E-3</v>
      </c>
      <c r="X881">
        <v>-7.325916014377187E-3</v>
      </c>
      <c r="Y881"/>
      <c r="Z881"/>
      <c r="AA881"/>
      <c r="AB881"/>
      <c r="AC881"/>
      <c r="AD881"/>
      <c r="AG881">
        <v>833</v>
      </c>
      <c r="AH881">
        <v>-2.8719503875216463E-4</v>
      </c>
      <c r="AI881">
        <v>-2.7478781126135461E-3</v>
      </c>
      <c r="AJ881"/>
      <c r="AK881"/>
      <c r="AL881"/>
      <c r="AM881"/>
      <c r="AN881"/>
      <c r="AO881"/>
    </row>
    <row r="882" spans="1:41">
      <c r="A882" s="34">
        <v>42914</v>
      </c>
      <c r="B882" s="33">
        <v>112.38692500000001</v>
      </c>
      <c r="C882" s="130">
        <f t="shared" si="28"/>
        <v>-8.8140178893194605E-3</v>
      </c>
      <c r="E882" s="128">
        <v>42914</v>
      </c>
      <c r="F882" s="76">
        <v>2440.6899410000001</v>
      </c>
      <c r="G882" s="130">
        <f t="shared" si="29"/>
        <v>8.8080661287370157E-3</v>
      </c>
      <c r="J882"/>
      <c r="K882"/>
      <c r="L882"/>
      <c r="M882"/>
      <c r="N882"/>
      <c r="O882"/>
      <c r="P882"/>
      <c r="Q882"/>
      <c r="R882"/>
      <c r="V882">
        <v>795</v>
      </c>
      <c r="W882">
        <v>-1.301569075739029E-3</v>
      </c>
      <c r="X882">
        <v>2.3195520906070122E-3</v>
      </c>
      <c r="Y882"/>
      <c r="Z882"/>
      <c r="AA882"/>
      <c r="AB882"/>
      <c r="AC882"/>
      <c r="AD882"/>
      <c r="AG882">
        <v>834</v>
      </c>
      <c r="AH882">
        <v>5.4943685484431948E-3</v>
      </c>
      <c r="AI882">
        <v>5.3457004430218728E-3</v>
      </c>
      <c r="AJ882"/>
      <c r="AK882"/>
      <c r="AL882"/>
      <c r="AM882"/>
      <c r="AN882"/>
      <c r="AO882"/>
    </row>
    <row r="883" spans="1:41">
      <c r="A883" s="34">
        <v>42915</v>
      </c>
      <c r="B883" s="33">
        <v>111.395905</v>
      </c>
      <c r="C883" s="130">
        <f t="shared" si="28"/>
        <v>-8.8179296657507622E-3</v>
      </c>
      <c r="E883" s="128">
        <v>42915</v>
      </c>
      <c r="F883" s="76">
        <v>2419.6999510000001</v>
      </c>
      <c r="G883" s="130">
        <f t="shared" si="29"/>
        <v>-8.6000231522239193E-3</v>
      </c>
      <c r="J883"/>
      <c r="K883"/>
      <c r="L883"/>
      <c r="M883"/>
      <c r="N883"/>
      <c r="O883"/>
      <c r="P883"/>
      <c r="Q883"/>
      <c r="R883"/>
      <c r="V883">
        <v>796</v>
      </c>
      <c r="W883">
        <v>-6.5609389280356801E-4</v>
      </c>
      <c r="X883">
        <v>-1.9222823072175188E-3</v>
      </c>
      <c r="Y883"/>
      <c r="Z883"/>
      <c r="AA883"/>
      <c r="AB883"/>
      <c r="AC883"/>
      <c r="AD883"/>
      <c r="AG883">
        <v>835</v>
      </c>
      <c r="AH883">
        <v>2.7200231352220825E-3</v>
      </c>
      <c r="AI883">
        <v>3.3706643095001254E-3</v>
      </c>
      <c r="AJ883"/>
      <c r="AK883"/>
      <c r="AL883"/>
      <c r="AM883"/>
      <c r="AN883"/>
      <c r="AO883"/>
    </row>
    <row r="884" spans="1:41">
      <c r="A884" s="34">
        <v>42916</v>
      </c>
      <c r="B884" s="33">
        <v>111.10193599999999</v>
      </c>
      <c r="C884" s="130">
        <f t="shared" si="28"/>
        <v>-2.6389569706355377E-3</v>
      </c>
      <c r="E884" s="128">
        <v>42916</v>
      </c>
      <c r="F884" s="76">
        <v>2423.4099120000001</v>
      </c>
      <c r="G884" s="130">
        <f t="shared" si="29"/>
        <v>1.5332318366443696E-3</v>
      </c>
      <c r="J884"/>
      <c r="K884"/>
      <c r="L884"/>
      <c r="M884"/>
      <c r="N884"/>
      <c r="O884"/>
      <c r="P884"/>
      <c r="Q884"/>
      <c r="R884"/>
      <c r="V884">
        <v>797</v>
      </c>
      <c r="W884">
        <v>7.8909098737525891E-3</v>
      </c>
      <c r="X884">
        <v>5.782944631629967E-3</v>
      </c>
      <c r="Y884"/>
      <c r="Z884"/>
      <c r="AA884"/>
      <c r="AB884"/>
      <c r="AC884"/>
      <c r="AD884"/>
      <c r="AG884">
        <v>836</v>
      </c>
      <c r="AH884">
        <v>5.9315808609671427E-4</v>
      </c>
      <c r="AI884">
        <v>-1.0788614650617417E-3</v>
      </c>
      <c r="AJ884"/>
      <c r="AK884"/>
      <c r="AL884"/>
      <c r="AM884"/>
      <c r="AN884"/>
      <c r="AO884"/>
    </row>
    <row r="885" spans="1:41">
      <c r="A885" s="34">
        <v>42919</v>
      </c>
      <c r="B885" s="33">
        <v>111.614265</v>
      </c>
      <c r="C885" s="130">
        <f t="shared" si="28"/>
        <v>4.6113417861594081E-3</v>
      </c>
      <c r="E885" s="128">
        <v>42919</v>
      </c>
      <c r="F885" s="76">
        <v>2429.01001</v>
      </c>
      <c r="G885" s="130">
        <f t="shared" si="29"/>
        <v>2.3108339915050612E-3</v>
      </c>
      <c r="J885"/>
      <c r="K885"/>
      <c r="L885"/>
      <c r="M885"/>
      <c r="N885"/>
      <c r="O885"/>
      <c r="P885"/>
      <c r="Q885"/>
      <c r="R885"/>
      <c r="V885">
        <v>798</v>
      </c>
      <c r="W885">
        <v>-8.2918098677778101E-4</v>
      </c>
      <c r="X885">
        <v>-5.0306994905821578E-3</v>
      </c>
      <c r="Y885"/>
      <c r="Z885"/>
      <c r="AA885"/>
      <c r="AB885"/>
      <c r="AC885"/>
      <c r="AD885"/>
      <c r="AG885">
        <v>837</v>
      </c>
      <c r="AH885">
        <v>1.2824937509931609E-3</v>
      </c>
      <c r="AI885">
        <v>-7.2957367849197372E-4</v>
      </c>
      <c r="AJ885"/>
      <c r="AK885"/>
      <c r="AL885"/>
      <c r="AM885"/>
      <c r="AN885"/>
      <c r="AO885"/>
    </row>
    <row r="886" spans="1:41">
      <c r="A886" s="34">
        <v>42921</v>
      </c>
      <c r="B886" s="33">
        <v>112.235733</v>
      </c>
      <c r="C886" s="130">
        <f t="shared" si="28"/>
        <v>5.5679979615508197E-3</v>
      </c>
      <c r="E886" s="128">
        <v>42921</v>
      </c>
      <c r="F886" s="76">
        <v>2432.540039</v>
      </c>
      <c r="G886" s="130">
        <f t="shared" si="29"/>
        <v>1.4532789018848109E-3</v>
      </c>
      <c r="J886"/>
      <c r="K886"/>
      <c r="L886"/>
      <c r="M886"/>
      <c r="N886"/>
      <c r="O886"/>
      <c r="P886"/>
      <c r="Q886"/>
      <c r="R886"/>
      <c r="V886">
        <v>799</v>
      </c>
      <c r="W886">
        <v>9.5990014077621368E-4</v>
      </c>
      <c r="X886">
        <v>-4.560229999392791E-4</v>
      </c>
      <c r="Y886"/>
      <c r="Z886"/>
      <c r="AA886"/>
      <c r="AB886"/>
      <c r="AC886"/>
      <c r="AD886"/>
      <c r="AG886">
        <v>838</v>
      </c>
      <c r="AH886">
        <v>-1.0136431742857753E-3</v>
      </c>
      <c r="AI886">
        <v>-8.9950416168082213E-4</v>
      </c>
      <c r="AJ886"/>
      <c r="AK886"/>
      <c r="AL886"/>
      <c r="AM886"/>
      <c r="AN886"/>
      <c r="AO886"/>
    </row>
    <row r="887" spans="1:41">
      <c r="A887" s="34">
        <v>42922</v>
      </c>
      <c r="B887" s="33">
        <v>111.295113</v>
      </c>
      <c r="C887" s="130">
        <f t="shared" si="28"/>
        <v>-8.3807533916136646E-3</v>
      </c>
      <c r="E887" s="128">
        <v>42922</v>
      </c>
      <c r="F887" s="76">
        <v>2409.75</v>
      </c>
      <c r="G887" s="130">
        <f t="shared" si="29"/>
        <v>-9.3688237951342433E-3</v>
      </c>
      <c r="J887"/>
      <c r="K887"/>
      <c r="L887"/>
      <c r="M887"/>
      <c r="N887"/>
      <c r="O887"/>
      <c r="P887"/>
      <c r="Q887"/>
      <c r="R887"/>
      <c r="V887">
        <v>800</v>
      </c>
      <c r="W887">
        <v>-1.4151045381085003E-4</v>
      </c>
      <c r="X887">
        <v>-3.135730145304124E-3</v>
      </c>
      <c r="Y887"/>
      <c r="Z887"/>
      <c r="AA887"/>
      <c r="AB887"/>
      <c r="AC887"/>
      <c r="AD887"/>
      <c r="AG887">
        <v>839</v>
      </c>
      <c r="AH887">
        <v>-3.7252196156127061E-4</v>
      </c>
      <c r="AI887">
        <v>2.1048124929269859E-3</v>
      </c>
      <c r="AJ887"/>
      <c r="AK887"/>
      <c r="AL887"/>
      <c r="AM887"/>
      <c r="AN887"/>
      <c r="AO887"/>
    </row>
    <row r="888" spans="1:41">
      <c r="A888" s="34">
        <v>42923</v>
      </c>
      <c r="B888" s="33">
        <v>111.311905</v>
      </c>
      <c r="C888" s="130">
        <f t="shared" si="28"/>
        <v>1.5087814322984025E-4</v>
      </c>
      <c r="E888" s="128">
        <v>42923</v>
      </c>
      <c r="F888" s="76">
        <v>2425.179932</v>
      </c>
      <c r="G888" s="130">
        <f t="shared" si="29"/>
        <v>6.4031256354393643E-3</v>
      </c>
      <c r="J888"/>
      <c r="K888"/>
      <c r="L888"/>
      <c r="M888"/>
      <c r="N888"/>
      <c r="O888"/>
      <c r="P888"/>
      <c r="Q888"/>
      <c r="R888"/>
      <c r="V888">
        <v>801</v>
      </c>
      <c r="W888">
        <v>7.7594113848258493E-4</v>
      </c>
      <c r="X888">
        <v>-3.6893148994278212E-3</v>
      </c>
      <c r="Y888"/>
      <c r="Z888"/>
      <c r="AA888"/>
      <c r="AB888"/>
      <c r="AC888"/>
      <c r="AD888"/>
      <c r="AG888">
        <v>840</v>
      </c>
      <c r="AH888">
        <v>1.882411316363488E-3</v>
      </c>
      <c r="AI888">
        <v>-6.933612658033975E-4</v>
      </c>
      <c r="AJ888"/>
      <c r="AK888"/>
      <c r="AL888"/>
      <c r="AM888"/>
      <c r="AN888"/>
      <c r="AO888"/>
    </row>
    <row r="889" spans="1:41">
      <c r="A889" s="34">
        <v>42926</v>
      </c>
      <c r="B889" s="33">
        <v>110.480469</v>
      </c>
      <c r="C889" s="130">
        <f t="shared" si="28"/>
        <v>-7.4694256647570316E-3</v>
      </c>
      <c r="E889" s="128">
        <v>42926</v>
      </c>
      <c r="F889" s="76">
        <v>2427.429932</v>
      </c>
      <c r="G889" s="130">
        <f t="shared" si="29"/>
        <v>9.2776621244118065E-4</v>
      </c>
      <c r="J889"/>
      <c r="K889"/>
      <c r="L889"/>
      <c r="M889"/>
      <c r="N889"/>
      <c r="O889"/>
      <c r="P889"/>
      <c r="Q889"/>
      <c r="R889"/>
      <c r="V889">
        <v>802</v>
      </c>
      <c r="W889">
        <v>1.4631114100469625E-3</v>
      </c>
      <c r="X889">
        <v>-3.7473269507353724E-3</v>
      </c>
      <c r="Y889"/>
      <c r="Z889"/>
      <c r="AA889"/>
      <c r="AB889"/>
      <c r="AC889"/>
      <c r="AD889"/>
      <c r="AG889">
        <v>841</v>
      </c>
      <c r="AH889">
        <v>-1.4730571602742004E-3</v>
      </c>
      <c r="AI889">
        <v>2.0169665509635944E-4</v>
      </c>
      <c r="AJ889"/>
      <c r="AK889"/>
      <c r="AL889"/>
      <c r="AM889"/>
      <c r="AN889"/>
      <c r="AO889"/>
    </row>
    <row r="890" spans="1:41">
      <c r="A890" s="34">
        <v>42927</v>
      </c>
      <c r="B890" s="33">
        <v>110.21172300000001</v>
      </c>
      <c r="C890" s="130">
        <f t="shared" si="28"/>
        <v>-2.4325204484784823E-3</v>
      </c>
      <c r="E890" s="128">
        <v>42927</v>
      </c>
      <c r="F890" s="76">
        <v>2425.530029</v>
      </c>
      <c r="G890" s="130">
        <f t="shared" si="29"/>
        <v>-7.8268088192956942E-4</v>
      </c>
      <c r="J890"/>
      <c r="K890"/>
      <c r="L890"/>
      <c r="M890"/>
      <c r="N890"/>
      <c r="O890"/>
      <c r="P890"/>
      <c r="Q890"/>
      <c r="R890"/>
      <c r="V890">
        <v>803</v>
      </c>
      <c r="W890">
        <v>8.6890894727505476E-3</v>
      </c>
      <c r="X890">
        <v>-7.8891939950072841E-3</v>
      </c>
      <c r="Y890"/>
      <c r="Z890"/>
      <c r="AA890"/>
      <c r="AB890"/>
      <c r="AC890"/>
      <c r="AD890"/>
      <c r="AG890">
        <v>842</v>
      </c>
      <c r="AH890">
        <v>3.0793980007755477E-3</v>
      </c>
      <c r="AI890">
        <v>-2.4972952391562513E-3</v>
      </c>
      <c r="AJ890"/>
      <c r="AK890"/>
      <c r="AL890"/>
      <c r="AM890"/>
      <c r="AN890"/>
      <c r="AO890"/>
    </row>
    <row r="891" spans="1:41">
      <c r="A891" s="34">
        <v>42928</v>
      </c>
      <c r="B891" s="33">
        <v>111.05156700000001</v>
      </c>
      <c r="C891" s="130">
        <f t="shared" si="28"/>
        <v>7.6202782892705462E-3</v>
      </c>
      <c r="E891" s="128">
        <v>42928</v>
      </c>
      <c r="F891" s="76">
        <v>2443.25</v>
      </c>
      <c r="G891" s="130">
        <f t="shared" si="29"/>
        <v>7.3056077591855647E-3</v>
      </c>
      <c r="J891"/>
      <c r="K891"/>
      <c r="L891"/>
      <c r="M891"/>
      <c r="N891"/>
      <c r="O891"/>
      <c r="P891"/>
      <c r="Q891"/>
      <c r="R891"/>
      <c r="V891">
        <v>804</v>
      </c>
      <c r="W891">
        <v>1.3971809252302115E-3</v>
      </c>
      <c r="X891">
        <v>1.8714894953702921E-3</v>
      </c>
      <c r="Y891"/>
      <c r="Z891"/>
      <c r="AA891"/>
      <c r="AB891"/>
      <c r="AC891"/>
      <c r="AD891"/>
      <c r="AG891">
        <v>843</v>
      </c>
      <c r="AH891">
        <v>-1.7901552172166642E-3</v>
      </c>
      <c r="AI891">
        <v>5.878850402118295E-3</v>
      </c>
      <c r="AJ891"/>
      <c r="AK891"/>
      <c r="AL891"/>
      <c r="AM891"/>
      <c r="AN891"/>
      <c r="AO891"/>
    </row>
    <row r="892" spans="1:41">
      <c r="A892" s="34">
        <v>42929</v>
      </c>
      <c r="B892" s="33">
        <v>110.74082199999999</v>
      </c>
      <c r="C892" s="130">
        <f t="shared" si="28"/>
        <v>-2.7982045494235248E-3</v>
      </c>
      <c r="E892" s="128">
        <v>42929</v>
      </c>
      <c r="F892" s="76">
        <v>2447.830078</v>
      </c>
      <c r="G892" s="130">
        <f t="shared" si="29"/>
        <v>1.8745842627647428E-3</v>
      </c>
      <c r="J892"/>
      <c r="K892"/>
      <c r="L892"/>
      <c r="M892"/>
      <c r="N892"/>
      <c r="O892"/>
      <c r="P892"/>
      <c r="Q892"/>
      <c r="R892"/>
      <c r="V892">
        <v>805</v>
      </c>
      <c r="W892">
        <v>2.3395272549819315E-3</v>
      </c>
      <c r="X892">
        <v>-1.9728944622355417E-3</v>
      </c>
      <c r="Y892"/>
      <c r="Z892"/>
      <c r="AA892"/>
      <c r="AB892"/>
      <c r="AC892"/>
      <c r="AD892"/>
      <c r="AG892">
        <v>844</v>
      </c>
      <c r="AH892">
        <v>-9.6996497088793182E-4</v>
      </c>
      <c r="AI892">
        <v>1.0074110480773036E-3</v>
      </c>
      <c r="AJ892"/>
      <c r="AK892"/>
      <c r="AL892"/>
      <c r="AM892"/>
      <c r="AN892"/>
      <c r="AO892"/>
    </row>
    <row r="893" spans="1:41">
      <c r="A893" s="34">
        <v>42930</v>
      </c>
      <c r="B893" s="33">
        <v>111.36232800000001</v>
      </c>
      <c r="C893" s="130">
        <f t="shared" si="28"/>
        <v>5.6122574203035158E-3</v>
      </c>
      <c r="E893" s="128">
        <v>42930</v>
      </c>
      <c r="F893" s="76">
        <v>2459.2700199999999</v>
      </c>
      <c r="G893" s="130">
        <f t="shared" si="29"/>
        <v>4.6735033214997425E-3</v>
      </c>
      <c r="J893"/>
      <c r="K893"/>
      <c r="L893"/>
      <c r="M893"/>
      <c r="N893"/>
      <c r="O893"/>
      <c r="P893"/>
      <c r="Q893"/>
      <c r="R893"/>
      <c r="V893">
        <v>806</v>
      </c>
      <c r="W893">
        <v>1.8836014790590185E-3</v>
      </c>
      <c r="X893">
        <v>-5.2626288516366051E-3</v>
      </c>
      <c r="Y893"/>
      <c r="Z893"/>
      <c r="AA893"/>
      <c r="AB893"/>
      <c r="AC893"/>
      <c r="AD893"/>
      <c r="AG893">
        <v>845</v>
      </c>
      <c r="AH893">
        <v>4.0968642073485178E-5</v>
      </c>
      <c r="AI893">
        <v>-1.0662172979571359E-3</v>
      </c>
      <c r="AJ893"/>
      <c r="AK893"/>
      <c r="AL893"/>
      <c r="AM893"/>
      <c r="AN893"/>
      <c r="AO893"/>
    </row>
    <row r="894" spans="1:41">
      <c r="A894" s="34">
        <v>42933</v>
      </c>
      <c r="B894" s="33">
        <v>110.98439</v>
      </c>
      <c r="C894" s="130">
        <f t="shared" si="28"/>
        <v>-3.3937688515276038E-3</v>
      </c>
      <c r="E894" s="128">
        <v>42933</v>
      </c>
      <c r="F894" s="76">
        <v>2459.139893</v>
      </c>
      <c r="G894" s="130">
        <f t="shared" si="29"/>
        <v>-5.2912855823738372E-5</v>
      </c>
      <c r="J894"/>
      <c r="K894"/>
      <c r="L894"/>
      <c r="M894"/>
      <c r="N894"/>
      <c r="O894"/>
      <c r="P894"/>
      <c r="Q894"/>
      <c r="R894"/>
      <c r="V894">
        <v>807</v>
      </c>
      <c r="W894">
        <v>8.76068082917476E-3</v>
      </c>
      <c r="X894">
        <v>-3.8592786024165861E-4</v>
      </c>
      <c r="Y894"/>
      <c r="Z894"/>
      <c r="AA894"/>
      <c r="AB894"/>
      <c r="AC894"/>
      <c r="AD894"/>
      <c r="AG894">
        <v>846</v>
      </c>
      <c r="AH894">
        <v>-1.6179369974423817E-3</v>
      </c>
      <c r="AI894">
        <v>2.7485383893064946E-3</v>
      </c>
      <c r="AJ894"/>
      <c r="AK894"/>
      <c r="AL894"/>
      <c r="AM894"/>
      <c r="AN894"/>
      <c r="AO894"/>
    </row>
    <row r="895" spans="1:41">
      <c r="A895" s="34">
        <v>42934</v>
      </c>
      <c r="B895" s="33">
        <v>112.92441599999999</v>
      </c>
      <c r="C895" s="130">
        <f t="shared" si="28"/>
        <v>1.7480169959036482E-2</v>
      </c>
      <c r="E895" s="128">
        <v>42934</v>
      </c>
      <c r="F895" s="76">
        <v>2460.610107</v>
      </c>
      <c r="G895" s="130">
        <f t="shared" si="29"/>
        <v>5.9785700040284034E-4</v>
      </c>
      <c r="J895"/>
      <c r="K895"/>
      <c r="L895"/>
      <c r="M895"/>
      <c r="N895"/>
      <c r="O895"/>
      <c r="P895"/>
      <c r="Q895"/>
      <c r="R895"/>
      <c r="V895">
        <v>808</v>
      </c>
      <c r="W895">
        <v>-1.976040748941206E-3</v>
      </c>
      <c r="X895">
        <v>3.4933046002813182E-4</v>
      </c>
      <c r="Y895"/>
      <c r="Z895"/>
      <c r="AA895"/>
      <c r="AB895"/>
      <c r="AC895"/>
      <c r="AD895"/>
      <c r="AG895">
        <v>847</v>
      </c>
      <c r="AH895">
        <v>2.0280997328055777E-3</v>
      </c>
      <c r="AI895">
        <v>-4.1909091046873556E-3</v>
      </c>
      <c r="AJ895"/>
      <c r="AK895"/>
      <c r="AL895"/>
      <c r="AM895"/>
      <c r="AN895"/>
      <c r="AO895"/>
    </row>
    <row r="896" spans="1:41">
      <c r="A896" s="34">
        <v>42935</v>
      </c>
      <c r="B896" s="33">
        <v>113.55429100000001</v>
      </c>
      <c r="C896" s="130">
        <f t="shared" si="28"/>
        <v>5.5778459815104351E-3</v>
      </c>
      <c r="E896" s="128">
        <v>42935</v>
      </c>
      <c r="F896" s="76">
        <v>2473.830078</v>
      </c>
      <c r="G896" s="130">
        <f t="shared" si="29"/>
        <v>5.3726394776610524E-3</v>
      </c>
      <c r="J896"/>
      <c r="K896"/>
      <c r="L896"/>
      <c r="M896"/>
      <c r="N896"/>
      <c r="O896"/>
      <c r="P896"/>
      <c r="Q896"/>
      <c r="R896"/>
      <c r="V896">
        <v>809</v>
      </c>
      <c r="W896">
        <v>-1.5429001843207178E-3</v>
      </c>
      <c r="X896">
        <v>2.2858531068656296E-4</v>
      </c>
      <c r="Y896"/>
      <c r="Z896"/>
      <c r="AA896"/>
      <c r="AB896"/>
      <c r="AC896"/>
      <c r="AD896"/>
      <c r="AG896">
        <v>848</v>
      </c>
      <c r="AH896">
        <v>2.2529582604725699E-3</v>
      </c>
      <c r="AI896">
        <v>-3.7313996025934906E-3</v>
      </c>
      <c r="AJ896"/>
      <c r="AK896"/>
      <c r="AL896"/>
      <c r="AM896"/>
      <c r="AN896"/>
      <c r="AO896"/>
    </row>
    <row r="897" spans="1:41">
      <c r="A897" s="34">
        <v>42936</v>
      </c>
      <c r="B897" s="33">
        <v>114.696457</v>
      </c>
      <c r="C897" s="130">
        <f t="shared" si="28"/>
        <v>1.0058325316830069E-2</v>
      </c>
      <c r="E897" s="128">
        <v>42936</v>
      </c>
      <c r="F897" s="76">
        <v>2473.4499510000001</v>
      </c>
      <c r="G897" s="130">
        <f t="shared" si="29"/>
        <v>-1.5365930076621139E-4</v>
      </c>
      <c r="J897"/>
      <c r="K897"/>
      <c r="L897"/>
      <c r="M897"/>
      <c r="N897"/>
      <c r="O897"/>
      <c r="P897"/>
      <c r="Q897"/>
      <c r="R897"/>
      <c r="V897">
        <v>810</v>
      </c>
      <c r="W897">
        <v>2.6970450960254523E-4</v>
      </c>
      <c r="X897">
        <v>-2.2795979186217875E-3</v>
      </c>
      <c r="Y897"/>
      <c r="Z897"/>
      <c r="AA897"/>
      <c r="AB897"/>
      <c r="AC897"/>
      <c r="AD897"/>
      <c r="AG897">
        <v>849</v>
      </c>
      <c r="AH897">
        <v>1.5608629040857191E-2</v>
      </c>
      <c r="AI897">
        <v>-1.0832115398254733E-2</v>
      </c>
      <c r="AJ897"/>
      <c r="AK897"/>
      <c r="AL897"/>
      <c r="AM897"/>
      <c r="AN897"/>
      <c r="AO897"/>
    </row>
    <row r="898" spans="1:41">
      <c r="A898" s="34">
        <v>42937</v>
      </c>
      <c r="B898" s="33">
        <v>113.63826</v>
      </c>
      <c r="C898" s="130">
        <f t="shared" si="28"/>
        <v>-9.2260652829057547E-3</v>
      </c>
      <c r="E898" s="128">
        <v>42937</v>
      </c>
      <c r="F898" s="76">
        <v>2472.540039</v>
      </c>
      <c r="G898" s="130">
        <f t="shared" si="29"/>
        <v>-3.6787160364098131E-4</v>
      </c>
      <c r="J898"/>
      <c r="K898"/>
      <c r="L898"/>
      <c r="M898"/>
      <c r="N898"/>
      <c r="O898"/>
      <c r="P898"/>
      <c r="Q898"/>
      <c r="R898"/>
      <c r="V898">
        <v>811</v>
      </c>
      <c r="W898">
        <v>-3.4101614157151365E-3</v>
      </c>
      <c r="X898">
        <v>-8.9978114509447621E-3</v>
      </c>
      <c r="Y898"/>
      <c r="Z898"/>
      <c r="AA898"/>
      <c r="AB898"/>
      <c r="AC898"/>
      <c r="AD898"/>
      <c r="AG898">
        <v>850</v>
      </c>
      <c r="AH898">
        <v>3.7125770363977783E-3</v>
      </c>
      <c r="AI898">
        <v>-4.3994738500158503E-3</v>
      </c>
      <c r="AJ898"/>
      <c r="AK898"/>
      <c r="AL898"/>
      <c r="AM898"/>
      <c r="AN898"/>
      <c r="AO898"/>
    </row>
    <row r="899" spans="1:41">
      <c r="A899" s="34">
        <v>42940</v>
      </c>
      <c r="B899" s="33">
        <v>111.706627</v>
      </c>
      <c r="C899" s="130">
        <f t="shared" si="28"/>
        <v>-1.6998086735928595E-2</v>
      </c>
      <c r="E899" s="128">
        <v>42940</v>
      </c>
      <c r="F899" s="76">
        <v>2469.9099120000001</v>
      </c>
      <c r="G899" s="130">
        <f t="shared" si="29"/>
        <v>-1.0637348469647581E-3</v>
      </c>
      <c r="J899"/>
      <c r="K899"/>
      <c r="L899"/>
      <c r="M899"/>
      <c r="N899"/>
      <c r="O899"/>
      <c r="P899"/>
      <c r="Q899"/>
      <c r="R899"/>
      <c r="V899">
        <v>812</v>
      </c>
      <c r="W899">
        <v>-4.1917191056720163E-3</v>
      </c>
      <c r="X899">
        <v>6.0816052679924749E-3</v>
      </c>
      <c r="Y899"/>
      <c r="Z899"/>
      <c r="AA899"/>
      <c r="AB899"/>
      <c r="AC899"/>
      <c r="AD899"/>
      <c r="AG899">
        <v>851</v>
      </c>
      <c r="AH899">
        <v>-4.6627458574958341E-3</v>
      </c>
      <c r="AI899">
        <v>-1.3515468731723327E-2</v>
      </c>
      <c r="AJ899"/>
      <c r="AK899"/>
      <c r="AL899"/>
      <c r="AM899"/>
      <c r="AN899"/>
      <c r="AO899"/>
    </row>
    <row r="900" spans="1:41">
      <c r="A900" s="34">
        <v>42941</v>
      </c>
      <c r="B900" s="33">
        <v>110.757622</v>
      </c>
      <c r="C900" s="130">
        <f t="shared" ref="C900:C963" si="30">(B900-B899)/B899</f>
        <v>-8.4955120881055664E-3</v>
      </c>
      <c r="E900" s="128">
        <v>42941</v>
      </c>
      <c r="F900" s="76">
        <v>2477.1298830000001</v>
      </c>
      <c r="G900" s="130">
        <f t="shared" ref="G900:G963" si="31">(F900-F899)/F899</f>
        <v>2.9231717986643664E-3</v>
      </c>
      <c r="J900"/>
      <c r="K900"/>
      <c r="L900"/>
      <c r="M900"/>
      <c r="N900"/>
      <c r="O900"/>
      <c r="P900"/>
      <c r="Q900"/>
      <c r="R900"/>
      <c r="V900">
        <v>813</v>
      </c>
      <c r="W900">
        <v>-1.3936772920447918E-3</v>
      </c>
      <c r="X900">
        <v>3.3340773043894845E-4</v>
      </c>
      <c r="Y900"/>
      <c r="Z900"/>
      <c r="AA900"/>
      <c r="AB900"/>
      <c r="AC900"/>
      <c r="AD900"/>
      <c r="AG900">
        <v>852</v>
      </c>
      <c r="AH900">
        <v>1.5698393108743943E-3</v>
      </c>
      <c r="AI900">
        <v>2.1169792247752307E-3</v>
      </c>
      <c r="AJ900"/>
      <c r="AK900"/>
      <c r="AL900"/>
      <c r="AM900"/>
      <c r="AN900"/>
      <c r="AO900"/>
    </row>
    <row r="901" spans="1:41">
      <c r="A901" s="34">
        <v>42942</v>
      </c>
      <c r="B901" s="33">
        <v>109.976563</v>
      </c>
      <c r="C901" s="130">
        <f t="shared" si="30"/>
        <v>-7.0519661391791081E-3</v>
      </c>
      <c r="E901" s="128">
        <v>42942</v>
      </c>
      <c r="F901" s="76">
        <v>2477.830078</v>
      </c>
      <c r="G901" s="130">
        <f t="shared" si="31"/>
        <v>2.826638218711014E-4</v>
      </c>
      <c r="J901"/>
      <c r="K901"/>
      <c r="L901"/>
      <c r="M901"/>
      <c r="N901"/>
      <c r="O901"/>
      <c r="P901"/>
      <c r="Q901"/>
      <c r="R901"/>
      <c r="V901">
        <v>814</v>
      </c>
      <c r="W901">
        <v>-1.6688340445505318E-3</v>
      </c>
      <c r="X901">
        <v>8.2483796920576917E-4</v>
      </c>
      <c r="Y901"/>
      <c r="Z901"/>
      <c r="AA901"/>
      <c r="AB901"/>
      <c r="AC901"/>
      <c r="AD901"/>
      <c r="AG901">
        <v>853</v>
      </c>
      <c r="AH901">
        <v>3.5947544177398311E-4</v>
      </c>
      <c r="AI901">
        <v>6.4080241762102122E-3</v>
      </c>
      <c r="AJ901"/>
      <c r="AK901"/>
      <c r="AL901"/>
      <c r="AM901"/>
      <c r="AN901"/>
      <c r="AO901"/>
    </row>
    <row r="902" spans="1:41">
      <c r="A902" s="34">
        <v>42943</v>
      </c>
      <c r="B902" s="33">
        <v>109.875801</v>
      </c>
      <c r="C902" s="130">
        <f t="shared" si="30"/>
        <v>-9.1621339357553049E-4</v>
      </c>
      <c r="E902" s="128">
        <v>42943</v>
      </c>
      <c r="F902" s="76">
        <v>2475.419922</v>
      </c>
      <c r="G902" s="130">
        <f t="shared" si="31"/>
        <v>-9.7268816832883544E-4</v>
      </c>
      <c r="J902"/>
      <c r="K902"/>
      <c r="L902"/>
      <c r="M902"/>
      <c r="N902"/>
      <c r="O902"/>
      <c r="P902"/>
      <c r="Q902"/>
      <c r="R902"/>
      <c r="V902">
        <v>815</v>
      </c>
      <c r="W902">
        <v>1.673166330410866E-3</v>
      </c>
      <c r="X902">
        <v>-2.6927535369535367E-3</v>
      </c>
      <c r="Y902"/>
      <c r="Z902"/>
      <c r="AA902"/>
      <c r="AB902"/>
      <c r="AC902"/>
      <c r="AD902"/>
      <c r="AG902">
        <v>854</v>
      </c>
      <c r="AH902">
        <v>1.3876522404147871E-3</v>
      </c>
      <c r="AI902">
        <v>3.7724793039678648E-3</v>
      </c>
      <c r="AJ902"/>
      <c r="AK902"/>
      <c r="AL902"/>
      <c r="AM902"/>
      <c r="AN902"/>
      <c r="AO902"/>
    </row>
    <row r="903" spans="1:41">
      <c r="A903" s="34">
        <v>42944</v>
      </c>
      <c r="B903" s="33">
        <v>110.732445</v>
      </c>
      <c r="C903" s="130">
        <f t="shared" si="30"/>
        <v>7.7964755861029203E-3</v>
      </c>
      <c r="E903" s="128">
        <v>42944</v>
      </c>
      <c r="F903" s="76">
        <v>2472.1000979999999</v>
      </c>
      <c r="G903" s="130">
        <f t="shared" si="31"/>
        <v>-1.3411154893339964E-3</v>
      </c>
      <c r="J903"/>
      <c r="K903"/>
      <c r="L903"/>
      <c r="M903"/>
      <c r="N903"/>
      <c r="O903"/>
      <c r="P903"/>
      <c r="Q903"/>
      <c r="R903"/>
      <c r="V903">
        <v>816</v>
      </c>
      <c r="W903">
        <v>-4.0659878934990357E-4</v>
      </c>
      <c r="X903">
        <v>7.6580729423273005E-3</v>
      </c>
      <c r="Y903"/>
      <c r="Z903"/>
      <c r="AA903"/>
      <c r="AB903"/>
      <c r="AC903"/>
      <c r="AD903"/>
      <c r="AG903">
        <v>855</v>
      </c>
      <c r="AH903">
        <v>1.3850311832096776E-3</v>
      </c>
      <c r="AI903">
        <v>4.5284066549779937E-4</v>
      </c>
      <c r="AJ903"/>
      <c r="AK903"/>
      <c r="AL903"/>
      <c r="AM903"/>
      <c r="AN903"/>
      <c r="AO903"/>
    </row>
    <row r="904" spans="1:41">
      <c r="A904" s="34">
        <v>42947</v>
      </c>
      <c r="B904" s="33">
        <v>111.463089</v>
      </c>
      <c r="C904" s="130">
        <f t="shared" si="30"/>
        <v>6.5982829151835136E-3</v>
      </c>
      <c r="E904" s="128">
        <v>42947</v>
      </c>
      <c r="F904" s="76">
        <v>2470.3000489999999</v>
      </c>
      <c r="G904" s="130">
        <f t="shared" si="31"/>
        <v>-7.2814567721437976E-4</v>
      </c>
      <c r="J904"/>
      <c r="K904"/>
      <c r="L904"/>
      <c r="M904"/>
      <c r="N904"/>
      <c r="O904"/>
      <c r="P904"/>
      <c r="Q904"/>
      <c r="R904"/>
      <c r="V904">
        <v>817</v>
      </c>
      <c r="W904">
        <v>-3.1183557858121035E-3</v>
      </c>
      <c r="X904">
        <v>4.2036807607748871E-3</v>
      </c>
      <c r="Y904"/>
      <c r="Z904"/>
      <c r="AA904"/>
      <c r="AB904"/>
      <c r="AC904"/>
      <c r="AD904"/>
      <c r="AG904">
        <v>856</v>
      </c>
      <c r="AH904">
        <v>1.8076655536596219E-4</v>
      </c>
      <c r="AI904">
        <v>2.3083601172567926E-3</v>
      </c>
      <c r="AJ904"/>
      <c r="AK904"/>
      <c r="AL904"/>
      <c r="AM904"/>
      <c r="AN904"/>
      <c r="AO904"/>
    </row>
    <row r="905" spans="1:41">
      <c r="A905" s="34">
        <v>42948</v>
      </c>
      <c r="B905" s="33">
        <v>111.286743</v>
      </c>
      <c r="C905" s="130">
        <f t="shared" si="30"/>
        <v>-1.5821022150211111E-3</v>
      </c>
      <c r="E905" s="128">
        <v>42948</v>
      </c>
      <c r="F905" s="76">
        <v>2476.3500979999999</v>
      </c>
      <c r="G905" s="130">
        <f t="shared" si="31"/>
        <v>2.4491150386565632E-3</v>
      </c>
      <c r="J905"/>
      <c r="K905"/>
      <c r="L905"/>
      <c r="M905"/>
      <c r="N905"/>
      <c r="O905"/>
      <c r="P905"/>
      <c r="Q905"/>
      <c r="R905"/>
      <c r="V905">
        <v>818</v>
      </c>
      <c r="W905">
        <v>-9.5639286359752295E-4</v>
      </c>
      <c r="X905">
        <v>3.8915028928664407E-3</v>
      </c>
      <c r="Y905"/>
      <c r="Z905"/>
      <c r="AA905"/>
      <c r="AB905"/>
      <c r="AC905"/>
      <c r="AD905"/>
      <c r="AG905">
        <v>857</v>
      </c>
      <c r="AH905">
        <v>4.0798436750084073E-3</v>
      </c>
      <c r="AI905">
        <v>3.6210437638442214E-4</v>
      </c>
      <c r="AJ905"/>
      <c r="AK905"/>
      <c r="AL905"/>
      <c r="AM905"/>
      <c r="AN905"/>
      <c r="AO905"/>
    </row>
    <row r="906" spans="1:41">
      <c r="A906" s="34">
        <v>42949</v>
      </c>
      <c r="B906" s="33">
        <v>110.99279</v>
      </c>
      <c r="C906" s="130">
        <f t="shared" si="30"/>
        <v>-2.6414017705595166E-3</v>
      </c>
      <c r="E906" s="128">
        <v>42949</v>
      </c>
      <c r="F906" s="76">
        <v>2477.570068</v>
      </c>
      <c r="G906" s="130">
        <f t="shared" si="31"/>
        <v>4.9264843488220831E-4</v>
      </c>
      <c r="J906"/>
      <c r="K906"/>
      <c r="L906"/>
      <c r="M906"/>
      <c r="N906"/>
      <c r="O906"/>
      <c r="P906"/>
      <c r="Q906"/>
      <c r="R906"/>
      <c r="V906">
        <v>819</v>
      </c>
      <c r="W906">
        <v>-2.7577026129730925E-4</v>
      </c>
      <c r="X906">
        <v>-1.9792772742178886E-3</v>
      </c>
      <c r="Y906"/>
      <c r="Z906"/>
      <c r="AA906"/>
      <c r="AB906"/>
      <c r="AC906"/>
      <c r="AD906"/>
      <c r="AG906">
        <v>858</v>
      </c>
      <c r="AH906">
        <v>-2.4903932634380271E-3</v>
      </c>
      <c r="AI906">
        <v>2.8009432594557826E-3</v>
      </c>
      <c r="AJ906"/>
      <c r="AK906"/>
      <c r="AL906"/>
      <c r="AM906"/>
      <c r="AN906"/>
      <c r="AO906"/>
    </row>
    <row r="907" spans="1:41">
      <c r="A907" s="34">
        <v>42950</v>
      </c>
      <c r="B907" s="33">
        <v>111.992188</v>
      </c>
      <c r="C907" s="130">
        <f t="shared" si="30"/>
        <v>9.0041704510716355E-3</v>
      </c>
      <c r="E907" s="128">
        <v>42950</v>
      </c>
      <c r="F907" s="76">
        <v>2472.1599120000001</v>
      </c>
      <c r="G907" s="130">
        <f t="shared" si="31"/>
        <v>-2.1836540850556948E-3</v>
      </c>
      <c r="J907"/>
      <c r="K907"/>
      <c r="L907"/>
      <c r="M907"/>
      <c r="N907"/>
      <c r="O907"/>
      <c r="P907"/>
      <c r="Q907"/>
      <c r="R907"/>
      <c r="V907">
        <v>820</v>
      </c>
      <c r="W907">
        <v>8.6335288059377808E-4</v>
      </c>
      <c r="X907">
        <v>-2.5054785017514722E-3</v>
      </c>
      <c r="Y907"/>
      <c r="Z907"/>
      <c r="AA907"/>
      <c r="AB907"/>
      <c r="AC907"/>
      <c r="AD907"/>
      <c r="AG907">
        <v>859</v>
      </c>
      <c r="AH907">
        <v>1.0750031828232207E-3</v>
      </c>
      <c r="AI907">
        <v>-2.2796276656429056E-3</v>
      </c>
      <c r="AJ907"/>
      <c r="AK907"/>
      <c r="AL907"/>
      <c r="AM907"/>
      <c r="AN907"/>
      <c r="AO907"/>
    </row>
    <row r="908" spans="1:41">
      <c r="A908" s="34">
        <v>42951</v>
      </c>
      <c r="B908" s="33">
        <v>111.849411</v>
      </c>
      <c r="C908" s="130">
        <f t="shared" si="30"/>
        <v>-1.2748835659858282E-3</v>
      </c>
      <c r="E908" s="128">
        <v>42951</v>
      </c>
      <c r="F908" s="76">
        <v>2476.830078</v>
      </c>
      <c r="G908" s="130">
        <f t="shared" si="31"/>
        <v>1.889103523332224E-3</v>
      </c>
      <c r="J908"/>
      <c r="K908"/>
      <c r="L908"/>
      <c r="M908"/>
      <c r="N908"/>
      <c r="O908"/>
      <c r="P908"/>
      <c r="Q908"/>
      <c r="R908"/>
      <c r="V908">
        <v>821</v>
      </c>
      <c r="W908">
        <v>1.7971383910381119E-4</v>
      </c>
      <c r="X908">
        <v>3.7980861717223008E-4</v>
      </c>
      <c r="Y908"/>
      <c r="Z908"/>
      <c r="AA908"/>
      <c r="AB908"/>
      <c r="AC908"/>
      <c r="AD908"/>
      <c r="AG908">
        <v>860</v>
      </c>
      <c r="AH908">
        <v>5.3174570730062801E-3</v>
      </c>
      <c r="AI908">
        <v>-5.7774257583187768E-3</v>
      </c>
      <c r="AJ908"/>
      <c r="AK908"/>
      <c r="AL908"/>
      <c r="AM908"/>
      <c r="AN908"/>
      <c r="AO908"/>
    </row>
    <row r="909" spans="1:41">
      <c r="A909" s="34">
        <v>42954</v>
      </c>
      <c r="B909" s="33">
        <v>111.580658</v>
      </c>
      <c r="C909" s="130">
        <f t="shared" si="30"/>
        <v>-2.4028110438597105E-3</v>
      </c>
      <c r="E909" s="128">
        <v>42954</v>
      </c>
      <c r="F909" s="76">
        <v>2480.9099120000001</v>
      </c>
      <c r="G909" s="130">
        <f t="shared" si="31"/>
        <v>1.6471997963197051E-3</v>
      </c>
      <c r="J909"/>
      <c r="K909"/>
      <c r="L909"/>
      <c r="M909"/>
      <c r="N909"/>
      <c r="O909"/>
      <c r="P909"/>
      <c r="Q909"/>
      <c r="R909"/>
      <c r="V909">
        <v>822</v>
      </c>
      <c r="W909">
        <v>7.7170033420074472E-4</v>
      </c>
      <c r="X909">
        <v>-3.8265615592142218E-3</v>
      </c>
      <c r="Y909"/>
      <c r="Z909"/>
      <c r="AA909"/>
      <c r="AB909"/>
      <c r="AC909"/>
      <c r="AD909"/>
      <c r="AG909">
        <v>861</v>
      </c>
      <c r="AH909">
        <v>2.5712964445650881E-3</v>
      </c>
      <c r="AI909">
        <v>4.9998162633772963E-3</v>
      </c>
      <c r="AJ909"/>
      <c r="AK909"/>
      <c r="AL909"/>
      <c r="AM909"/>
      <c r="AN909"/>
      <c r="AO909"/>
    </row>
    <row r="910" spans="1:41">
      <c r="A910" s="34">
        <v>42955</v>
      </c>
      <c r="B910" s="33">
        <v>111.08517500000001</v>
      </c>
      <c r="C910" s="130">
        <f t="shared" si="30"/>
        <v>-4.4405814491611352E-3</v>
      </c>
      <c r="E910" s="128">
        <v>42955</v>
      </c>
      <c r="F910" s="76">
        <v>2474.919922</v>
      </c>
      <c r="G910" s="130">
        <f t="shared" si="31"/>
        <v>-2.4144326930320369E-3</v>
      </c>
      <c r="J910"/>
      <c r="K910"/>
      <c r="L910"/>
      <c r="M910"/>
      <c r="N910"/>
      <c r="O910"/>
      <c r="P910"/>
      <c r="Q910"/>
      <c r="R910"/>
      <c r="V910">
        <v>823</v>
      </c>
      <c r="W910">
        <v>1.3625030512372923E-3</v>
      </c>
      <c r="X910">
        <v>5.6700632828455828E-4</v>
      </c>
      <c r="Y910"/>
      <c r="Z910"/>
      <c r="AA910"/>
      <c r="AB910"/>
      <c r="AC910"/>
      <c r="AD910"/>
      <c r="AG910">
        <v>862</v>
      </c>
      <c r="AH910">
        <v>5.956758193274121E-3</v>
      </c>
      <c r="AI910">
        <v>-2.2490271984657814E-3</v>
      </c>
      <c r="AJ910"/>
      <c r="AK910"/>
      <c r="AL910"/>
      <c r="AM910"/>
      <c r="AN910"/>
      <c r="AO910"/>
    </row>
    <row r="911" spans="1:41">
      <c r="A911" s="34">
        <v>42956</v>
      </c>
      <c r="B911" s="33">
        <v>111.891403</v>
      </c>
      <c r="C911" s="130">
        <f t="shared" si="30"/>
        <v>7.2577461393924991E-3</v>
      </c>
      <c r="E911" s="128">
        <v>42956</v>
      </c>
      <c r="F911" s="76">
        <v>2474.0200199999999</v>
      </c>
      <c r="G911" s="130">
        <f t="shared" si="31"/>
        <v>-3.6360853213904953E-4</v>
      </c>
      <c r="J911"/>
      <c r="K911"/>
      <c r="L911"/>
      <c r="M911"/>
      <c r="N911"/>
      <c r="O911"/>
      <c r="P911"/>
      <c r="Q911"/>
      <c r="R911"/>
      <c r="V911">
        <v>824</v>
      </c>
      <c r="W911">
        <v>-3.6500751179632644E-4</v>
      </c>
      <c r="X911">
        <v>-4.6212261739673772E-4</v>
      </c>
      <c r="Y911"/>
      <c r="Z911"/>
      <c r="AA911"/>
      <c r="AB911"/>
      <c r="AC911"/>
      <c r="AD911"/>
      <c r="AG911">
        <v>863</v>
      </c>
      <c r="AH911">
        <v>1.4473746073369216E-3</v>
      </c>
      <c r="AI911">
        <v>-2.6650395030549164E-3</v>
      </c>
      <c r="AJ911"/>
      <c r="AK911"/>
      <c r="AL911"/>
      <c r="AM911"/>
      <c r="AN911"/>
      <c r="AO911"/>
    </row>
    <row r="912" spans="1:41">
      <c r="A912" s="34">
        <v>42957</v>
      </c>
      <c r="B912" s="33">
        <v>111.77381099999999</v>
      </c>
      <c r="C912" s="130">
        <f t="shared" si="30"/>
        <v>-1.0509475870992691E-3</v>
      </c>
      <c r="E912" s="128">
        <v>42957</v>
      </c>
      <c r="F912" s="76">
        <v>2438.209961</v>
      </c>
      <c r="G912" s="130">
        <f t="shared" si="31"/>
        <v>-1.4474441884265719E-2</v>
      </c>
      <c r="J912"/>
      <c r="K912"/>
      <c r="L912"/>
      <c r="M912"/>
      <c r="N912"/>
      <c r="O912"/>
      <c r="P912"/>
      <c r="Q912"/>
      <c r="R912"/>
      <c r="V912">
        <v>825</v>
      </c>
      <c r="W912">
        <v>-2.4109498592020081E-3</v>
      </c>
      <c r="X912">
        <v>3.0986363231042665E-3</v>
      </c>
      <c r="Y912"/>
      <c r="Z912"/>
      <c r="AA912"/>
      <c r="AB912"/>
      <c r="AC912"/>
      <c r="AD912"/>
      <c r="AG912">
        <v>864</v>
      </c>
      <c r="AH912">
        <v>2.272268714734215E-3</v>
      </c>
      <c r="AI912">
        <v>-5.0513088722211798E-3</v>
      </c>
      <c r="AJ912"/>
      <c r="AK912"/>
      <c r="AL912"/>
      <c r="AM912"/>
      <c r="AN912"/>
      <c r="AO912"/>
    </row>
    <row r="913" spans="1:41">
      <c r="A913" s="34">
        <v>42958</v>
      </c>
      <c r="B913" s="33">
        <v>111.78224899999999</v>
      </c>
      <c r="C913" s="130">
        <f t="shared" si="30"/>
        <v>7.5491744662783028E-5</v>
      </c>
      <c r="E913" s="128">
        <v>42958</v>
      </c>
      <c r="F913" s="76">
        <v>2441.320068</v>
      </c>
      <c r="G913" s="130">
        <f t="shared" si="31"/>
        <v>1.2755698031536222E-3</v>
      </c>
      <c r="J913"/>
      <c r="K913"/>
      <c r="L913"/>
      <c r="M913"/>
      <c r="N913"/>
      <c r="O913"/>
      <c r="P913"/>
      <c r="Q913"/>
      <c r="R913"/>
      <c r="V913">
        <v>826</v>
      </c>
      <c r="W913">
        <v>-3.2261210801979114E-4</v>
      </c>
      <c r="X913">
        <v>-1.1112672748737965E-3</v>
      </c>
      <c r="Y913"/>
      <c r="Z913"/>
      <c r="AA913"/>
      <c r="AB913"/>
      <c r="AC913"/>
      <c r="AD913"/>
      <c r="AG913">
        <v>865</v>
      </c>
      <c r="AH913">
        <v>-1.2193436422071753E-4</v>
      </c>
      <c r="AI913">
        <v>1.6901918169652975E-3</v>
      </c>
      <c r="AJ913"/>
      <c r="AK913"/>
      <c r="AL913"/>
      <c r="AM913"/>
      <c r="AN913"/>
      <c r="AO913"/>
    </row>
    <row r="914" spans="1:41">
      <c r="A914" s="34">
        <v>42961</v>
      </c>
      <c r="B914" s="33">
        <v>112.10135699999999</v>
      </c>
      <c r="C914" s="130">
        <f t="shared" si="30"/>
        <v>2.8547287503582074E-3</v>
      </c>
      <c r="E914" s="128">
        <v>42961</v>
      </c>
      <c r="F914" s="76">
        <v>2465.8400879999999</v>
      </c>
      <c r="G914" s="130">
        <f t="shared" si="31"/>
        <v>1.0043754738020664E-2</v>
      </c>
      <c r="J914"/>
      <c r="K914"/>
      <c r="L914"/>
      <c r="M914"/>
      <c r="N914"/>
      <c r="O914"/>
      <c r="P914"/>
      <c r="Q914"/>
      <c r="R914"/>
      <c r="V914">
        <v>827</v>
      </c>
      <c r="W914">
        <v>5.6185617835005138E-3</v>
      </c>
      <c r="X914">
        <v>-9.3785125397145321E-3</v>
      </c>
      <c r="Y914"/>
      <c r="Z914"/>
      <c r="AA914"/>
      <c r="AB914"/>
      <c r="AC914"/>
      <c r="AD914"/>
      <c r="AG914">
        <v>866</v>
      </c>
      <c r="AH914">
        <v>-6.43251912622455E-4</v>
      </c>
      <c r="AI914">
        <v>9.1045644199225467E-4</v>
      </c>
      <c r="AJ914"/>
      <c r="AK914"/>
      <c r="AL914"/>
      <c r="AM914"/>
      <c r="AN914"/>
      <c r="AO914"/>
    </row>
    <row r="915" spans="1:41">
      <c r="A915" s="34">
        <v>42962</v>
      </c>
      <c r="B915" s="33">
        <v>112.017387</v>
      </c>
      <c r="C915" s="130">
        <f t="shared" si="30"/>
        <v>-7.4905426880776888E-4</v>
      </c>
      <c r="E915" s="128">
        <v>42962</v>
      </c>
      <c r="F915" s="76">
        <v>2464.610107</v>
      </c>
      <c r="G915" s="130">
        <f t="shared" si="31"/>
        <v>-4.9880809626936054E-4</v>
      </c>
      <c r="J915"/>
      <c r="K915"/>
      <c r="L915"/>
      <c r="M915"/>
      <c r="N915"/>
      <c r="O915"/>
      <c r="P915"/>
      <c r="Q915"/>
      <c r="R915"/>
      <c r="V915">
        <v>828</v>
      </c>
      <c r="W915">
        <v>-1.6310451901095017E-3</v>
      </c>
      <c r="X915">
        <v>-5.1836492627736017E-3</v>
      </c>
      <c r="Y915"/>
      <c r="Z915"/>
      <c r="AA915"/>
      <c r="AB915"/>
      <c r="AC915"/>
      <c r="AD915"/>
      <c r="AG915">
        <v>867</v>
      </c>
      <c r="AH915">
        <v>4.4872224672589259E-3</v>
      </c>
      <c r="AI915">
        <v>-5.3172114834149934E-3</v>
      </c>
      <c r="AJ915"/>
      <c r="AK915"/>
      <c r="AL915"/>
      <c r="AM915"/>
      <c r="AN915"/>
      <c r="AO915"/>
    </row>
    <row r="916" spans="1:41">
      <c r="A916" s="34">
        <v>42963</v>
      </c>
      <c r="B916" s="33">
        <v>112.680862</v>
      </c>
      <c r="C916" s="130">
        <f t="shared" si="30"/>
        <v>5.9229644412255875E-3</v>
      </c>
      <c r="E916" s="128">
        <v>42963</v>
      </c>
      <c r="F916" s="76">
        <v>2468.110107</v>
      </c>
      <c r="G916" s="130">
        <f t="shared" si="31"/>
        <v>1.4201029160999055E-3</v>
      </c>
      <c r="J916"/>
      <c r="K916"/>
      <c r="L916"/>
      <c r="M916"/>
      <c r="N916"/>
      <c r="O916"/>
      <c r="P916"/>
      <c r="Q916"/>
      <c r="R916"/>
      <c r="V916">
        <v>829</v>
      </c>
      <c r="W916">
        <v>3.5412077396301082E-3</v>
      </c>
      <c r="X916">
        <v>5.072141375659622E-3</v>
      </c>
      <c r="Y916"/>
      <c r="Z916"/>
      <c r="AA916"/>
      <c r="AB916"/>
      <c r="AC916"/>
      <c r="AD916"/>
      <c r="AG916">
        <v>868</v>
      </c>
      <c r="AH916">
        <v>1.477080874736243E-3</v>
      </c>
      <c r="AI916">
        <v>-2.455844072088229E-3</v>
      </c>
      <c r="AJ916"/>
      <c r="AK916"/>
      <c r="AL916"/>
      <c r="AM916"/>
      <c r="AN916"/>
      <c r="AO916"/>
    </row>
    <row r="917" spans="1:41">
      <c r="A917" s="34">
        <v>42964</v>
      </c>
      <c r="B917" s="33">
        <v>111.731819</v>
      </c>
      <c r="C917" s="130">
        <f t="shared" si="30"/>
        <v>-8.4223974076449923E-3</v>
      </c>
      <c r="E917" s="128">
        <v>42964</v>
      </c>
      <c r="F917" s="76">
        <v>2430.01001</v>
      </c>
      <c r="G917" s="130">
        <f t="shared" si="31"/>
        <v>-1.5436951897705593E-2</v>
      </c>
      <c r="J917"/>
      <c r="K917"/>
      <c r="L917"/>
      <c r="M917"/>
      <c r="N917"/>
      <c r="O917"/>
      <c r="P917"/>
      <c r="Q917"/>
      <c r="R917"/>
      <c r="V917">
        <v>830</v>
      </c>
      <c r="W917">
        <v>-1.7387519496974629E-2</v>
      </c>
      <c r="X917">
        <v>1.448413936195346E-2</v>
      </c>
      <c r="Y917"/>
      <c r="Z917"/>
      <c r="AA917"/>
      <c r="AB917"/>
      <c r="AC917"/>
      <c r="AD917"/>
      <c r="AG917">
        <v>869</v>
      </c>
      <c r="AH917">
        <v>1.0865715717775374E-3</v>
      </c>
      <c r="AI917">
        <v>3.4249335726129933E-3</v>
      </c>
      <c r="AJ917"/>
      <c r="AK917"/>
      <c r="AL917"/>
      <c r="AM917"/>
      <c r="AN917"/>
      <c r="AO917"/>
    </row>
    <row r="918" spans="1:41">
      <c r="A918" s="34">
        <v>42965</v>
      </c>
      <c r="B918" s="33">
        <v>111.387512</v>
      </c>
      <c r="C918" s="130">
        <f t="shared" si="30"/>
        <v>-3.08154832778656E-3</v>
      </c>
      <c r="E918" s="128">
        <v>42965</v>
      </c>
      <c r="F918" s="76">
        <v>2425.5500489999999</v>
      </c>
      <c r="G918" s="130">
        <f t="shared" si="31"/>
        <v>-1.8353673366143957E-3</v>
      </c>
      <c r="J918"/>
      <c r="K918"/>
      <c r="L918"/>
      <c r="M918"/>
      <c r="N918"/>
      <c r="O918"/>
      <c r="P918"/>
      <c r="Q918"/>
      <c r="R918"/>
      <c r="V918">
        <v>831</v>
      </c>
      <c r="W918">
        <v>-1.8721896655314314E-3</v>
      </c>
      <c r="X918">
        <v>1.5583911273053569E-4</v>
      </c>
      <c r="Y918"/>
      <c r="Z918"/>
      <c r="AA918"/>
      <c r="AB918"/>
      <c r="AC918"/>
      <c r="AD918"/>
      <c r="AG918">
        <v>870</v>
      </c>
      <c r="AH918">
        <v>3.4507602401554461E-3</v>
      </c>
      <c r="AI918">
        <v>-4.4465911260564116E-3</v>
      </c>
      <c r="AJ918"/>
      <c r="AK918"/>
      <c r="AL918"/>
      <c r="AM918"/>
      <c r="AN918"/>
      <c r="AO918"/>
    </row>
    <row r="919" spans="1:41">
      <c r="A919" s="34">
        <v>42968</v>
      </c>
      <c r="B919" s="33">
        <v>112.07614100000001</v>
      </c>
      <c r="C919" s="130">
        <f t="shared" si="30"/>
        <v>6.1822819060722524E-3</v>
      </c>
      <c r="E919" s="128">
        <v>42968</v>
      </c>
      <c r="F919" s="76">
        <v>2428.3701169999999</v>
      </c>
      <c r="G919" s="130">
        <f t="shared" si="31"/>
        <v>1.1626509216590452E-3</v>
      </c>
      <c r="J919"/>
      <c r="K919"/>
      <c r="L919"/>
      <c r="M919"/>
      <c r="N919"/>
      <c r="O919"/>
      <c r="P919"/>
      <c r="Q919"/>
      <c r="R919"/>
      <c r="V919">
        <v>832</v>
      </c>
      <c r="W919">
        <v>2.5643250544384539E-3</v>
      </c>
      <c r="X919">
        <v>4.9929383564625614E-3</v>
      </c>
      <c r="Y919"/>
      <c r="Z919"/>
      <c r="AA919"/>
      <c r="AB919"/>
      <c r="AC919"/>
      <c r="AD919"/>
      <c r="AG919">
        <v>871</v>
      </c>
      <c r="AH919">
        <v>1.3796533637257715E-3</v>
      </c>
      <c r="AI919">
        <v>-3.619251535400264E-3</v>
      </c>
      <c r="AJ919"/>
      <c r="AK919"/>
      <c r="AL919"/>
      <c r="AM919"/>
      <c r="AN919"/>
      <c r="AO919"/>
    </row>
    <row r="920" spans="1:41">
      <c r="A920" s="34">
        <v>42969</v>
      </c>
      <c r="B920" s="33">
        <v>113.125961</v>
      </c>
      <c r="C920" s="130">
        <f t="shared" si="30"/>
        <v>9.3670248692805796E-3</v>
      </c>
      <c r="E920" s="128">
        <v>42969</v>
      </c>
      <c r="F920" s="76">
        <v>2452.51001</v>
      </c>
      <c r="G920" s="130">
        <f t="shared" si="31"/>
        <v>9.9407799622498929E-3</v>
      </c>
      <c r="J920"/>
      <c r="K920"/>
      <c r="L920"/>
      <c r="M920"/>
      <c r="N920"/>
      <c r="O920"/>
      <c r="P920"/>
      <c r="Q920"/>
      <c r="R920"/>
      <c r="V920">
        <v>833</v>
      </c>
      <c r="W920">
        <v>-2.8719503875216463E-4</v>
      </c>
      <c r="X920">
        <v>-2.7478781126135461E-3</v>
      </c>
      <c r="Y920"/>
      <c r="Z920"/>
      <c r="AA920"/>
      <c r="AB920"/>
      <c r="AC920"/>
      <c r="AD920"/>
      <c r="AG920">
        <v>872</v>
      </c>
      <c r="AH920">
        <v>5.8157985158167067E-3</v>
      </c>
      <c r="AI920">
        <v>-5.5321593147354894E-3</v>
      </c>
      <c r="AJ920"/>
      <c r="AK920"/>
      <c r="AL920"/>
      <c r="AM920"/>
      <c r="AN920"/>
      <c r="AO920"/>
    </row>
    <row r="921" spans="1:41">
      <c r="A921" s="34">
        <v>42970</v>
      </c>
      <c r="B921" s="33">
        <v>111.530258</v>
      </c>
      <c r="C921" s="130">
        <f t="shared" si="30"/>
        <v>-1.4105542051483658E-2</v>
      </c>
      <c r="E921" s="128">
        <v>42970</v>
      </c>
      <c r="F921" s="76">
        <v>2444.040039</v>
      </c>
      <c r="G921" s="130">
        <f t="shared" si="31"/>
        <v>-3.4535928356924368E-3</v>
      </c>
      <c r="J921"/>
      <c r="K921"/>
      <c r="L921"/>
      <c r="M921"/>
      <c r="N921"/>
      <c r="O921"/>
      <c r="P921"/>
      <c r="Q921"/>
      <c r="R921"/>
      <c r="V921">
        <v>834</v>
      </c>
      <c r="W921">
        <v>5.4943685484431948E-3</v>
      </c>
      <c r="X921">
        <v>5.3457004430218728E-3</v>
      </c>
      <c r="Y921"/>
      <c r="Z921"/>
      <c r="AA921"/>
      <c r="AB921"/>
      <c r="AC921"/>
      <c r="AD921"/>
      <c r="AG921">
        <v>873</v>
      </c>
      <c r="AH921">
        <v>-9.5796952415789268E-4</v>
      </c>
      <c r="AI921">
        <v>9.3051983501769766E-3</v>
      </c>
      <c r="AJ921"/>
      <c r="AK921"/>
      <c r="AL921"/>
      <c r="AM921"/>
      <c r="AN921"/>
      <c r="AO921"/>
    </row>
    <row r="922" spans="1:41">
      <c r="A922" s="34">
        <v>42971</v>
      </c>
      <c r="B922" s="33">
        <v>111.605858</v>
      </c>
      <c r="C922" s="130">
        <f t="shared" si="30"/>
        <v>6.7784295809657626E-4</v>
      </c>
      <c r="E922" s="128">
        <v>42971</v>
      </c>
      <c r="F922" s="76">
        <v>2438.969971</v>
      </c>
      <c r="G922" s="130">
        <f t="shared" si="31"/>
        <v>-2.0744619233302145E-3</v>
      </c>
      <c r="J922"/>
      <c r="K922"/>
      <c r="L922"/>
      <c r="M922"/>
      <c r="N922"/>
      <c r="O922"/>
      <c r="P922"/>
      <c r="Q922"/>
      <c r="R922"/>
      <c r="V922">
        <v>835</v>
      </c>
      <c r="W922">
        <v>2.7200231352220825E-3</v>
      </c>
      <c r="X922">
        <v>3.3706643095001254E-3</v>
      </c>
      <c r="Y922"/>
      <c r="Z922"/>
      <c r="AA922"/>
      <c r="AB922"/>
      <c r="AC922"/>
      <c r="AD922"/>
      <c r="AG922">
        <v>874</v>
      </c>
      <c r="AH922">
        <v>8.6041504939460441E-4</v>
      </c>
      <c r="AI922">
        <v>-7.5570525577170842E-3</v>
      </c>
      <c r="AJ922"/>
      <c r="AK922"/>
      <c r="AL922"/>
      <c r="AM922"/>
      <c r="AN922"/>
      <c r="AO922"/>
    </row>
    <row r="923" spans="1:41">
      <c r="A923" s="34">
        <v>42972</v>
      </c>
      <c r="B923" s="33">
        <v>111.29312899999999</v>
      </c>
      <c r="C923" s="130">
        <f t="shared" si="30"/>
        <v>-2.8020840984888488E-3</v>
      </c>
      <c r="E923" s="128">
        <v>42972</v>
      </c>
      <c r="F923" s="76">
        <v>2443.0500489999999</v>
      </c>
      <c r="G923" s="130">
        <f t="shared" si="31"/>
        <v>1.6728693048758973E-3</v>
      </c>
      <c r="J923"/>
      <c r="K923"/>
      <c r="L923"/>
      <c r="M923"/>
      <c r="N923"/>
      <c r="O923"/>
      <c r="P923"/>
      <c r="Q923"/>
      <c r="R923"/>
      <c r="V923">
        <v>836</v>
      </c>
      <c r="W923">
        <v>5.9315808609671427E-4</v>
      </c>
      <c r="X923">
        <v>-1.0788614650617417E-3</v>
      </c>
      <c r="Y923"/>
      <c r="Z923"/>
      <c r="AA923"/>
      <c r="AB923"/>
      <c r="AC923"/>
      <c r="AD923"/>
      <c r="AG923">
        <v>875</v>
      </c>
      <c r="AH923">
        <v>3.1440009310054846E-3</v>
      </c>
      <c r="AI923">
        <v>-3.7266453724376187E-3</v>
      </c>
      <c r="AJ923"/>
      <c r="AK923"/>
      <c r="AL923"/>
      <c r="AM923"/>
      <c r="AN923"/>
      <c r="AO923"/>
    </row>
    <row r="924" spans="1:41">
      <c r="A924" s="34">
        <v>42975</v>
      </c>
      <c r="B924" s="33">
        <v>111.343834</v>
      </c>
      <c r="C924" s="130">
        <f t="shared" si="30"/>
        <v>4.5559865605007634E-4</v>
      </c>
      <c r="E924" s="128">
        <v>42975</v>
      </c>
      <c r="F924" s="76">
        <v>2444.23999</v>
      </c>
      <c r="G924" s="130">
        <f t="shared" si="31"/>
        <v>4.8707188806351378E-4</v>
      </c>
      <c r="J924"/>
      <c r="K924"/>
      <c r="L924"/>
      <c r="M924"/>
      <c r="N924"/>
      <c r="O924"/>
      <c r="P924"/>
      <c r="Q924"/>
      <c r="R924"/>
      <c r="V924">
        <v>837</v>
      </c>
      <c r="W924">
        <v>1.2824937509931609E-3</v>
      </c>
      <c r="X924">
        <v>-7.2957367849197372E-4</v>
      </c>
      <c r="Y924"/>
      <c r="Z924"/>
      <c r="AA924"/>
      <c r="AB924"/>
      <c r="AC924"/>
      <c r="AD924"/>
      <c r="AG924">
        <v>876</v>
      </c>
      <c r="AH924">
        <v>5.0228513479843402E-3</v>
      </c>
      <c r="AI924">
        <v>-5.478633247069706E-3</v>
      </c>
      <c r="AJ924"/>
      <c r="AK924"/>
      <c r="AL924"/>
      <c r="AM924"/>
      <c r="AN924"/>
      <c r="AO924"/>
    </row>
    <row r="925" spans="1:41">
      <c r="A925" s="34">
        <v>42976</v>
      </c>
      <c r="B925" s="33">
        <v>111.741112</v>
      </c>
      <c r="C925" s="130">
        <f t="shared" si="30"/>
        <v>3.5680287423908901E-3</v>
      </c>
      <c r="E925" s="128">
        <v>42976</v>
      </c>
      <c r="F925" s="76">
        <v>2446.3000489999999</v>
      </c>
      <c r="G925" s="130">
        <f t="shared" si="31"/>
        <v>8.4282190309794831E-4</v>
      </c>
      <c r="J925"/>
      <c r="K925"/>
      <c r="L925"/>
      <c r="M925"/>
      <c r="N925"/>
      <c r="O925"/>
      <c r="P925"/>
      <c r="Q925"/>
      <c r="R925"/>
      <c r="V925">
        <v>838</v>
      </c>
      <c r="W925">
        <v>-1.0136431742857753E-3</v>
      </c>
      <c r="X925">
        <v>-8.9950416168082213E-4</v>
      </c>
      <c r="Y925"/>
      <c r="Z925"/>
      <c r="AA925"/>
      <c r="AB925"/>
      <c r="AC925"/>
      <c r="AD925"/>
      <c r="AG925">
        <v>877</v>
      </c>
      <c r="AH925">
        <v>1.8110307005687579E-3</v>
      </c>
      <c r="AI925">
        <v>-2.5011511215226813E-4</v>
      </c>
      <c r="AJ925"/>
      <c r="AK925"/>
      <c r="AL925"/>
      <c r="AM925"/>
      <c r="AN925"/>
      <c r="AO925"/>
    </row>
    <row r="926" spans="1:41">
      <c r="A926" s="34">
        <v>42977</v>
      </c>
      <c r="B926" s="33">
        <v>110.777596</v>
      </c>
      <c r="C926" s="130">
        <f t="shared" si="30"/>
        <v>-8.6227529219505029E-3</v>
      </c>
      <c r="E926" s="128">
        <v>42977</v>
      </c>
      <c r="F926" s="76">
        <v>2457.5900879999999</v>
      </c>
      <c r="G926" s="130">
        <f t="shared" si="31"/>
        <v>4.6151489080888206E-3</v>
      </c>
      <c r="J926"/>
      <c r="K926"/>
      <c r="L926"/>
      <c r="M926"/>
      <c r="N926"/>
      <c r="O926"/>
      <c r="P926"/>
      <c r="Q926"/>
      <c r="R926"/>
      <c r="V926">
        <v>839</v>
      </c>
      <c r="W926">
        <v>-3.7252196156127061E-4</v>
      </c>
      <c r="X926">
        <v>2.1048124929269859E-3</v>
      </c>
      <c r="Y926"/>
      <c r="Z926"/>
      <c r="AA926"/>
      <c r="AB926"/>
      <c r="AC926"/>
      <c r="AD926"/>
      <c r="AG926">
        <v>878</v>
      </c>
      <c r="AH926">
        <v>-1.4938262933522899E-4</v>
      </c>
      <c r="AI926">
        <v>4.651842060590818E-4</v>
      </c>
      <c r="AJ926"/>
      <c r="AK926"/>
      <c r="AL926"/>
      <c r="AM926"/>
      <c r="AN926"/>
      <c r="AO926"/>
    </row>
    <row r="927" spans="1:41">
      <c r="A927" s="34">
        <v>42978</v>
      </c>
      <c r="B927" s="33">
        <v>111.876305</v>
      </c>
      <c r="C927" s="130">
        <f t="shared" si="30"/>
        <v>9.9181516811395649E-3</v>
      </c>
      <c r="E927" s="128">
        <v>42978</v>
      </c>
      <c r="F927" s="76">
        <v>2471.6499020000001</v>
      </c>
      <c r="G927" s="130">
        <f t="shared" si="31"/>
        <v>5.7209760360980863E-3</v>
      </c>
      <c r="J927"/>
      <c r="K927"/>
      <c r="L927"/>
      <c r="M927"/>
      <c r="N927"/>
      <c r="O927"/>
      <c r="P927"/>
      <c r="Q927"/>
      <c r="R927"/>
      <c r="V927">
        <v>840</v>
      </c>
      <c r="W927">
        <v>1.882411316363488E-3</v>
      </c>
      <c r="X927">
        <v>-6.933612658033975E-4</v>
      </c>
      <c r="Y927"/>
      <c r="Z927"/>
      <c r="AA927"/>
      <c r="AB927"/>
      <c r="AC927"/>
      <c r="AD927"/>
      <c r="AG927">
        <v>879</v>
      </c>
      <c r="AH927">
        <v>-5.313225066456824E-3</v>
      </c>
      <c r="AI927">
        <v>-2.7595995966515942E-3</v>
      </c>
      <c r="AJ927"/>
      <c r="AK927"/>
      <c r="AL927"/>
      <c r="AM927"/>
      <c r="AN927"/>
      <c r="AO927"/>
    </row>
    <row r="928" spans="1:41">
      <c r="A928" s="34">
        <v>42979</v>
      </c>
      <c r="B928" s="33">
        <v>110.74376700000001</v>
      </c>
      <c r="C928" s="130">
        <f t="shared" si="30"/>
        <v>-1.0123126608444895E-2</v>
      </c>
      <c r="E928" s="128">
        <v>42979</v>
      </c>
      <c r="F928" s="76">
        <v>2476.5500489999999</v>
      </c>
      <c r="G928" s="130">
        <f t="shared" si="31"/>
        <v>1.9825408914242878E-3</v>
      </c>
      <c r="J928"/>
      <c r="K928"/>
      <c r="L928"/>
      <c r="M928"/>
      <c r="N928"/>
      <c r="O928"/>
      <c r="P928"/>
      <c r="Q928"/>
      <c r="R928"/>
      <c r="V928">
        <v>841</v>
      </c>
      <c r="W928">
        <v>-1.4730571602742004E-3</v>
      </c>
      <c r="X928">
        <v>2.0169665509635944E-4</v>
      </c>
      <c r="Y928"/>
      <c r="Z928"/>
      <c r="AA928"/>
      <c r="AB928"/>
      <c r="AC928"/>
      <c r="AD928"/>
      <c r="AG928">
        <v>880</v>
      </c>
      <c r="AH928">
        <v>-4.779033732042413E-3</v>
      </c>
      <c r="AI928">
        <v>1.3587099860779429E-2</v>
      </c>
      <c r="AJ928"/>
      <c r="AK928"/>
      <c r="AL928"/>
      <c r="AM928"/>
      <c r="AN928"/>
      <c r="AO928"/>
    </row>
    <row r="929" spans="1:41">
      <c r="A929" s="34">
        <v>42983</v>
      </c>
      <c r="B929" s="33">
        <v>109.78872699999999</v>
      </c>
      <c r="C929" s="130">
        <f t="shared" si="30"/>
        <v>-8.6238713552159642E-3</v>
      </c>
      <c r="E929" s="128">
        <v>42983</v>
      </c>
      <c r="F929" s="76">
        <v>2457.8500979999999</v>
      </c>
      <c r="G929" s="130">
        <f t="shared" si="31"/>
        <v>-7.5508068199755798E-3</v>
      </c>
      <c r="J929"/>
      <c r="K929"/>
      <c r="L929"/>
      <c r="M929"/>
      <c r="N929"/>
      <c r="O929"/>
      <c r="P929"/>
      <c r="Q929"/>
      <c r="R929"/>
      <c r="V929">
        <v>842</v>
      </c>
      <c r="W929">
        <v>3.0793980007755477E-3</v>
      </c>
      <c r="X929">
        <v>-2.4972952391562513E-3</v>
      </c>
      <c r="Y929"/>
      <c r="Z929"/>
      <c r="AA929"/>
      <c r="AB929"/>
      <c r="AC929"/>
      <c r="AD929"/>
      <c r="AG929">
        <v>881</v>
      </c>
      <c r="AH929">
        <v>-4.7812546878107575E-3</v>
      </c>
      <c r="AI929">
        <v>-3.8187684644131617E-3</v>
      </c>
      <c r="AJ929"/>
      <c r="AK929"/>
      <c r="AL929"/>
      <c r="AM929"/>
      <c r="AN929"/>
      <c r="AO929"/>
    </row>
    <row r="930" spans="1:41">
      <c r="A930" s="34">
        <v>42984</v>
      </c>
      <c r="B930" s="33">
        <v>110.43952899999999</v>
      </c>
      <c r="C930" s="130">
        <f t="shared" si="30"/>
        <v>5.9277670648280566E-3</v>
      </c>
      <c r="E930" s="128">
        <v>42984</v>
      </c>
      <c r="F930" s="76">
        <v>2465.540039</v>
      </c>
      <c r="G930" s="130">
        <f t="shared" si="31"/>
        <v>3.1287266079642298E-3</v>
      </c>
      <c r="J930"/>
      <c r="K930"/>
      <c r="L930"/>
      <c r="M930"/>
      <c r="N930"/>
      <c r="O930"/>
      <c r="P930"/>
      <c r="Q930"/>
      <c r="R930"/>
      <c r="V930">
        <v>843</v>
      </c>
      <c r="W930">
        <v>-1.7901552172166642E-3</v>
      </c>
      <c r="X930">
        <v>5.878850402118295E-3</v>
      </c>
      <c r="Y930"/>
      <c r="Z930"/>
      <c r="AA930"/>
      <c r="AB930"/>
      <c r="AC930"/>
      <c r="AD930"/>
      <c r="AG930">
        <v>882</v>
      </c>
      <c r="AH930">
        <v>-1.2730723336631853E-3</v>
      </c>
      <c r="AI930">
        <v>2.8063041703075549E-3</v>
      </c>
      <c r="AJ930"/>
      <c r="AK930"/>
      <c r="AL930"/>
      <c r="AM930"/>
      <c r="AN930"/>
      <c r="AO930"/>
    </row>
    <row r="931" spans="1:41">
      <c r="A931" s="34">
        <v>42985</v>
      </c>
      <c r="B931" s="33">
        <v>111.72416699999999</v>
      </c>
      <c r="C931" s="130">
        <f t="shared" si="30"/>
        <v>1.1632048883511638E-2</v>
      </c>
      <c r="E931" s="128">
        <v>42985</v>
      </c>
      <c r="F931" s="76">
        <v>2465.1000979999999</v>
      </c>
      <c r="G931" s="130">
        <f t="shared" si="31"/>
        <v>-1.784359584679573E-4</v>
      </c>
      <c r="J931"/>
      <c r="K931"/>
      <c r="L931"/>
      <c r="M931"/>
      <c r="N931"/>
      <c r="O931"/>
      <c r="P931"/>
      <c r="Q931"/>
      <c r="R931"/>
      <c r="V931">
        <v>844</v>
      </c>
      <c r="W931">
        <v>-9.6996497088793182E-4</v>
      </c>
      <c r="X931">
        <v>1.0074110480773036E-3</v>
      </c>
      <c r="Y931"/>
      <c r="Z931"/>
      <c r="AA931"/>
      <c r="AB931"/>
      <c r="AC931"/>
      <c r="AD931"/>
      <c r="AG931">
        <v>883</v>
      </c>
      <c r="AH931">
        <v>2.8433676339375772E-3</v>
      </c>
      <c r="AI931">
        <v>-5.32533642432516E-4</v>
      </c>
      <c r="AJ931"/>
      <c r="AK931"/>
      <c r="AL931"/>
      <c r="AM931"/>
      <c r="AN931"/>
      <c r="AO931"/>
    </row>
    <row r="932" spans="1:41">
      <c r="A932" s="34">
        <v>42986</v>
      </c>
      <c r="B932" s="33">
        <v>110.701515</v>
      </c>
      <c r="C932" s="130">
        <f t="shared" si="30"/>
        <v>-9.1533642850968287E-3</v>
      </c>
      <c r="E932" s="128">
        <v>42986</v>
      </c>
      <c r="F932" s="76">
        <v>2461.429932</v>
      </c>
      <c r="G932" s="130">
        <f t="shared" si="31"/>
        <v>-1.4888506973723228E-3</v>
      </c>
      <c r="J932"/>
      <c r="K932"/>
      <c r="L932"/>
      <c r="M932"/>
      <c r="N932"/>
      <c r="O932"/>
      <c r="P932"/>
      <c r="Q932"/>
      <c r="R932"/>
      <c r="V932">
        <v>845</v>
      </c>
      <c r="W932">
        <v>4.0968642073485178E-5</v>
      </c>
      <c r="X932">
        <v>-1.0662172979571359E-3</v>
      </c>
      <c r="Y932"/>
      <c r="Z932"/>
      <c r="AA932"/>
      <c r="AB932"/>
      <c r="AC932"/>
      <c r="AD932"/>
      <c r="AG932">
        <v>884</v>
      </c>
      <c r="AH932">
        <v>3.3865201091293892E-3</v>
      </c>
      <c r="AI932">
        <v>-1.9332412072445783E-3</v>
      </c>
      <c r="AJ932"/>
      <c r="AK932"/>
      <c r="AL932"/>
      <c r="AM932"/>
      <c r="AN932"/>
      <c r="AO932"/>
    </row>
    <row r="933" spans="1:41">
      <c r="A933" s="34">
        <v>42989</v>
      </c>
      <c r="B933" s="33">
        <v>112.58626599999999</v>
      </c>
      <c r="C933" s="130">
        <f t="shared" si="30"/>
        <v>1.7025521285774583E-2</v>
      </c>
      <c r="E933" s="128">
        <v>42989</v>
      </c>
      <c r="F933" s="76">
        <v>2488.110107</v>
      </c>
      <c r="G933" s="130">
        <f t="shared" si="31"/>
        <v>1.0839298999797799E-2</v>
      </c>
      <c r="J933"/>
      <c r="K933"/>
      <c r="L933"/>
      <c r="M933"/>
      <c r="N933"/>
      <c r="O933"/>
      <c r="P933"/>
      <c r="Q933"/>
      <c r="R933"/>
      <c r="V933">
        <v>846</v>
      </c>
      <c r="W933">
        <v>-1.6179369974423817E-3</v>
      </c>
      <c r="X933">
        <v>2.7485383893064946E-3</v>
      </c>
      <c r="Y933"/>
      <c r="Z933"/>
      <c r="AA933"/>
      <c r="AB933"/>
      <c r="AC933"/>
      <c r="AD933"/>
      <c r="AG933">
        <v>885</v>
      </c>
      <c r="AH933">
        <v>-4.5330428626003619E-3</v>
      </c>
      <c r="AI933">
        <v>-4.8357809325338813E-3</v>
      </c>
      <c r="AJ933"/>
      <c r="AK933"/>
      <c r="AL933"/>
      <c r="AM933"/>
      <c r="AN933"/>
      <c r="AO933"/>
    </row>
    <row r="934" spans="1:41">
      <c r="A934" s="34">
        <v>42990</v>
      </c>
      <c r="B934" s="33">
        <v>112.096046</v>
      </c>
      <c r="C934" s="130">
        <f t="shared" si="30"/>
        <v>-4.3541722930929578E-3</v>
      </c>
      <c r="E934" s="128">
        <v>42990</v>
      </c>
      <c r="F934" s="76">
        <v>2496.4799800000001</v>
      </c>
      <c r="G934" s="130">
        <f t="shared" si="31"/>
        <v>3.3639479926762333E-3</v>
      </c>
      <c r="J934"/>
      <c r="K934"/>
      <c r="L934"/>
      <c r="M934"/>
      <c r="N934"/>
      <c r="O934"/>
      <c r="P934"/>
      <c r="Q934"/>
      <c r="R934"/>
      <c r="V934">
        <v>847</v>
      </c>
      <c r="W934">
        <v>2.0280997328055777E-3</v>
      </c>
      <c r="X934">
        <v>-4.1909091046873556E-3</v>
      </c>
      <c r="Y934"/>
      <c r="Z934"/>
      <c r="AA934"/>
      <c r="AB934"/>
      <c r="AC934"/>
      <c r="AD934"/>
      <c r="AG934">
        <v>886</v>
      </c>
      <c r="AH934">
        <v>3.108884313975011E-4</v>
      </c>
      <c r="AI934">
        <v>6.0922372040418636E-3</v>
      </c>
      <c r="AJ934"/>
      <c r="AK934"/>
      <c r="AL934"/>
      <c r="AM934"/>
      <c r="AN934"/>
      <c r="AO934"/>
    </row>
    <row r="935" spans="1:41">
      <c r="A935" s="34">
        <v>42991</v>
      </c>
      <c r="B935" s="33">
        <v>111.94395400000001</v>
      </c>
      <c r="C935" s="130">
        <f t="shared" si="30"/>
        <v>-1.3568007563799006E-3</v>
      </c>
      <c r="E935" s="128">
        <v>42991</v>
      </c>
      <c r="F935" s="76">
        <v>2498.3701169999999</v>
      </c>
      <c r="G935" s="130">
        <f t="shared" si="31"/>
        <v>7.571208321886354E-4</v>
      </c>
      <c r="J935"/>
      <c r="K935"/>
      <c r="L935"/>
      <c r="M935"/>
      <c r="N935"/>
      <c r="O935"/>
      <c r="P935"/>
      <c r="Q935"/>
      <c r="R935"/>
      <c r="V935">
        <v>848</v>
      </c>
      <c r="W935">
        <v>2.2529582604725699E-3</v>
      </c>
      <c r="X935">
        <v>-3.7313996025934906E-3</v>
      </c>
      <c r="Y935"/>
      <c r="Z935"/>
      <c r="AA935"/>
      <c r="AB935"/>
      <c r="AC935"/>
      <c r="AD935"/>
      <c r="AG935">
        <v>887</v>
      </c>
      <c r="AH935">
        <v>-4.0156261320277668E-3</v>
      </c>
      <c r="AI935">
        <v>4.9433923444689477E-3</v>
      </c>
      <c r="AJ935"/>
      <c r="AK935"/>
      <c r="AL935"/>
      <c r="AM935"/>
      <c r="AN935"/>
      <c r="AO935"/>
    </row>
    <row r="936" spans="1:41">
      <c r="A936" s="34">
        <v>42992</v>
      </c>
      <c r="B936" s="33">
        <v>113.40609000000001</v>
      </c>
      <c r="C936" s="130">
        <f t="shared" si="30"/>
        <v>1.3061321739626965E-2</v>
      </c>
      <c r="E936" s="128">
        <v>42992</v>
      </c>
      <c r="F936" s="76">
        <v>2495.6201169999999</v>
      </c>
      <c r="G936" s="130">
        <f t="shared" si="31"/>
        <v>-1.1007176163722904E-3</v>
      </c>
      <c r="J936"/>
      <c r="K936"/>
      <c r="L936"/>
      <c r="M936"/>
      <c r="N936"/>
      <c r="O936"/>
      <c r="P936"/>
      <c r="Q936"/>
      <c r="R936"/>
      <c r="V936">
        <v>849</v>
      </c>
      <c r="W936">
        <v>1.5608629040857191E-2</v>
      </c>
      <c r="X936">
        <v>-1.0832115398254733E-2</v>
      </c>
      <c r="Y936"/>
      <c r="Z936"/>
      <c r="AA936"/>
      <c r="AB936"/>
      <c r="AC936"/>
      <c r="AD936"/>
      <c r="AG936">
        <v>888</v>
      </c>
      <c r="AH936">
        <v>-1.1558656392792622E-3</v>
      </c>
      <c r="AI936">
        <v>3.7318475734969276E-4</v>
      </c>
      <c r="AJ936"/>
      <c r="AK936"/>
      <c r="AL936"/>
      <c r="AM936"/>
      <c r="AN936"/>
      <c r="AO936"/>
    </row>
    <row r="937" spans="1:41">
      <c r="A937" s="34">
        <v>42993</v>
      </c>
      <c r="B937" s="33">
        <v>113.634308</v>
      </c>
      <c r="C937" s="130">
        <f t="shared" si="30"/>
        <v>2.0123963360344954E-3</v>
      </c>
      <c r="E937" s="128">
        <v>42993</v>
      </c>
      <c r="F937" s="76">
        <v>2500.2299800000001</v>
      </c>
      <c r="G937" s="130">
        <f t="shared" si="31"/>
        <v>1.8471813753215278E-3</v>
      </c>
      <c r="J937"/>
      <c r="K937"/>
      <c r="L937"/>
      <c r="M937"/>
      <c r="N937"/>
      <c r="O937"/>
      <c r="P937"/>
      <c r="Q937"/>
      <c r="R937"/>
      <c r="V937">
        <v>850</v>
      </c>
      <c r="W937">
        <v>3.7125770363977783E-3</v>
      </c>
      <c r="X937">
        <v>-4.3994738500158503E-3</v>
      </c>
      <c r="Y937"/>
      <c r="Z937"/>
      <c r="AA937"/>
      <c r="AB937"/>
      <c r="AC937"/>
      <c r="AD937"/>
      <c r="AG937">
        <v>889</v>
      </c>
      <c r="AH937">
        <v>4.551725716391954E-3</v>
      </c>
      <c r="AI937">
        <v>2.7538820427936107E-3</v>
      </c>
      <c r="AJ937"/>
      <c r="AK937"/>
      <c r="AL937"/>
      <c r="AM937"/>
      <c r="AN937"/>
      <c r="AO937"/>
    </row>
    <row r="938" spans="1:41">
      <c r="A938" s="34">
        <v>42996</v>
      </c>
      <c r="B938" s="33">
        <v>114.420303</v>
      </c>
      <c r="C938" s="130">
        <f t="shared" si="30"/>
        <v>6.9168811236127717E-3</v>
      </c>
      <c r="E938" s="128">
        <v>42996</v>
      </c>
      <c r="F938" s="76">
        <v>2503.8701169999999</v>
      </c>
      <c r="G938" s="130">
        <f t="shared" si="31"/>
        <v>1.4559208669275567E-3</v>
      </c>
      <c r="J938"/>
      <c r="K938"/>
      <c r="L938"/>
      <c r="M938"/>
      <c r="N938"/>
      <c r="O938"/>
      <c r="P938"/>
      <c r="Q938"/>
      <c r="R938"/>
      <c r="V938">
        <v>851</v>
      </c>
      <c r="W938">
        <v>-4.6627458574958341E-3</v>
      </c>
      <c r="X938">
        <v>-1.3515468731723327E-2</v>
      </c>
      <c r="Y938"/>
      <c r="Z938"/>
      <c r="AA938"/>
      <c r="AB938"/>
      <c r="AC938"/>
      <c r="AD938"/>
      <c r="AG938">
        <v>890</v>
      </c>
      <c r="AH938">
        <v>-1.3634869662260377E-3</v>
      </c>
      <c r="AI938">
        <v>3.2380712289907807E-3</v>
      </c>
      <c r="AJ938"/>
      <c r="AK938"/>
      <c r="AL938"/>
      <c r="AM938"/>
      <c r="AN938"/>
      <c r="AO938"/>
    </row>
    <row r="939" spans="1:41">
      <c r="A939" s="34">
        <v>42997</v>
      </c>
      <c r="B939" s="33">
        <v>114.285065</v>
      </c>
      <c r="C939" s="130">
        <f t="shared" si="30"/>
        <v>-1.1819405861912555E-3</v>
      </c>
      <c r="E939" s="128">
        <v>42997</v>
      </c>
      <c r="F939" s="76">
        <v>2506.6499020000001</v>
      </c>
      <c r="G939" s="130">
        <f t="shared" si="31"/>
        <v>1.1101953656169517E-3</v>
      </c>
      <c r="J939"/>
      <c r="K939"/>
      <c r="L939"/>
      <c r="M939"/>
      <c r="N939"/>
      <c r="O939"/>
      <c r="P939"/>
      <c r="Q939"/>
      <c r="R939"/>
      <c r="V939">
        <v>852</v>
      </c>
      <c r="W939">
        <v>1.5698393108743943E-3</v>
      </c>
      <c r="X939">
        <v>2.1169792247752307E-3</v>
      </c>
      <c r="Y939"/>
      <c r="Z939"/>
      <c r="AA939"/>
      <c r="AB939"/>
      <c r="AC939"/>
      <c r="AD939"/>
      <c r="AG939">
        <v>891</v>
      </c>
      <c r="AH939">
        <v>3.4116489225845901E-3</v>
      </c>
      <c r="AI939">
        <v>1.2618543989151524E-3</v>
      </c>
      <c r="AJ939"/>
      <c r="AK939"/>
      <c r="AL939"/>
      <c r="AM939"/>
      <c r="AN939"/>
      <c r="AO939"/>
    </row>
    <row r="940" spans="1:41">
      <c r="A940" s="34">
        <v>42998</v>
      </c>
      <c r="B940" s="33">
        <v>112.594719</v>
      </c>
      <c r="C940" s="130">
        <f t="shared" si="30"/>
        <v>-1.4790611529161795E-2</v>
      </c>
      <c r="E940" s="128">
        <v>42998</v>
      </c>
      <c r="F940" s="76">
        <v>2508.23999</v>
      </c>
      <c r="G940" s="130">
        <f t="shared" si="31"/>
        <v>6.3434785955997588E-4</v>
      </c>
      <c r="J940"/>
      <c r="K940"/>
      <c r="L940"/>
      <c r="M940"/>
      <c r="N940"/>
      <c r="O940"/>
      <c r="P940"/>
      <c r="Q940"/>
      <c r="R940"/>
      <c r="V940">
        <v>853</v>
      </c>
      <c r="W940">
        <v>3.5947544177398311E-4</v>
      </c>
      <c r="X940">
        <v>6.4080241762102122E-3</v>
      </c>
      <c r="Y940"/>
      <c r="Z940"/>
      <c r="AA940"/>
      <c r="AB940"/>
      <c r="AC940"/>
      <c r="AD940"/>
      <c r="AG940">
        <v>892</v>
      </c>
      <c r="AH940">
        <v>-1.7016254041986598E-3</v>
      </c>
      <c r="AI940">
        <v>1.6487125483749215E-3</v>
      </c>
      <c r="AJ940"/>
      <c r="AK940"/>
      <c r="AL940"/>
      <c r="AM940"/>
      <c r="AN940"/>
      <c r="AO940"/>
    </row>
    <row r="941" spans="1:41">
      <c r="A941" s="34">
        <v>42999</v>
      </c>
      <c r="B941" s="33">
        <v>111.352295</v>
      </c>
      <c r="C941" s="130">
        <f t="shared" si="30"/>
        <v>-1.1034478446542414E-2</v>
      </c>
      <c r="E941" s="128">
        <v>42999</v>
      </c>
      <c r="F941" s="76">
        <v>2500.6000979999999</v>
      </c>
      <c r="G941" s="130">
        <f t="shared" si="31"/>
        <v>-3.0459174682085127E-3</v>
      </c>
      <c r="J941"/>
      <c r="K941"/>
      <c r="L941"/>
      <c r="M941"/>
      <c r="N941"/>
      <c r="O941"/>
      <c r="P941"/>
      <c r="Q941"/>
      <c r="R941"/>
      <c r="V941">
        <v>854</v>
      </c>
      <c r="W941">
        <v>1.3876522404147871E-3</v>
      </c>
      <c r="X941">
        <v>3.7724793039678648E-3</v>
      </c>
      <c r="Y941"/>
      <c r="Z941"/>
      <c r="AA941"/>
      <c r="AB941"/>
      <c r="AC941"/>
      <c r="AD941"/>
      <c r="AG941">
        <v>893</v>
      </c>
      <c r="AH941">
        <v>1.0149791879886219E-2</v>
      </c>
      <c r="AI941">
        <v>-9.55193487948338E-3</v>
      </c>
      <c r="AJ941"/>
      <c r="AK941"/>
      <c r="AL941"/>
      <c r="AM941"/>
      <c r="AN941"/>
      <c r="AO941"/>
    </row>
    <row r="942" spans="1:41">
      <c r="A942" s="34">
        <v>43000</v>
      </c>
      <c r="B942" s="33">
        <v>111.048019</v>
      </c>
      <c r="C942" s="130">
        <f t="shared" si="30"/>
        <v>-2.7325525710987955E-3</v>
      </c>
      <c r="E942" s="128">
        <v>43000</v>
      </c>
      <c r="F942" s="76">
        <v>2502.219971</v>
      </c>
      <c r="G942" s="130">
        <f t="shared" si="31"/>
        <v>6.4779370411753774E-4</v>
      </c>
      <c r="J942"/>
      <c r="K942"/>
      <c r="L942"/>
      <c r="M942"/>
      <c r="N942"/>
      <c r="O942"/>
      <c r="P942"/>
      <c r="Q942"/>
      <c r="R942"/>
      <c r="V942">
        <v>855</v>
      </c>
      <c r="W942">
        <v>1.3850311832096776E-3</v>
      </c>
      <c r="X942">
        <v>4.5284066549779937E-4</v>
      </c>
      <c r="Y942"/>
      <c r="Z942"/>
      <c r="AA942"/>
      <c r="AB942"/>
      <c r="AC942"/>
      <c r="AD942"/>
      <c r="AG942">
        <v>894</v>
      </c>
      <c r="AH942">
        <v>3.3921114349937886E-3</v>
      </c>
      <c r="AI942">
        <v>1.9805280426672639E-3</v>
      </c>
      <c r="AJ942"/>
      <c r="AK942"/>
      <c r="AL942"/>
      <c r="AM942"/>
      <c r="AN942"/>
      <c r="AO942"/>
    </row>
    <row r="943" spans="1:41">
      <c r="A943" s="34">
        <v>43003</v>
      </c>
      <c r="B943" s="33">
        <v>110.86211400000001</v>
      </c>
      <c r="C943" s="130">
        <f t="shared" si="30"/>
        <v>-1.6740956000303898E-3</v>
      </c>
      <c r="E943" s="128">
        <v>43003</v>
      </c>
      <c r="F943" s="76">
        <v>2496.6599120000001</v>
      </c>
      <c r="G943" s="130">
        <f t="shared" si="31"/>
        <v>-2.2220504449806063E-3</v>
      </c>
      <c r="J943"/>
      <c r="K943"/>
      <c r="L943"/>
      <c r="M943"/>
      <c r="N943"/>
      <c r="O943"/>
      <c r="P943"/>
      <c r="Q943"/>
      <c r="R943"/>
      <c r="V943">
        <v>856</v>
      </c>
      <c r="W943">
        <v>1.8076655536596219E-4</v>
      </c>
      <c r="X943">
        <v>2.3083601172567926E-3</v>
      </c>
      <c r="Y943"/>
      <c r="Z943"/>
      <c r="AA943"/>
      <c r="AB943"/>
      <c r="AC943"/>
      <c r="AD943"/>
      <c r="AG943">
        <v>895</v>
      </c>
      <c r="AH943">
        <v>5.9359547756056173E-3</v>
      </c>
      <c r="AI943">
        <v>-6.0896140763718283E-3</v>
      </c>
      <c r="AJ943"/>
      <c r="AK943"/>
      <c r="AL943"/>
      <c r="AM943"/>
      <c r="AN943"/>
      <c r="AO943"/>
    </row>
    <row r="944" spans="1:41">
      <c r="A944" s="34">
        <v>43004</v>
      </c>
      <c r="B944" s="33">
        <v>110.667725</v>
      </c>
      <c r="C944" s="130">
        <f t="shared" si="30"/>
        <v>-1.7534303919191098E-3</v>
      </c>
      <c r="E944" s="128">
        <v>43004</v>
      </c>
      <c r="F944" s="76">
        <v>2496.8400879999999</v>
      </c>
      <c r="G944" s="130">
        <f t="shared" si="31"/>
        <v>7.2166817408268093E-5</v>
      </c>
      <c r="J944"/>
      <c r="K944"/>
      <c r="L944"/>
      <c r="M944"/>
      <c r="N944"/>
      <c r="O944"/>
      <c r="P944"/>
      <c r="Q944"/>
      <c r="R944"/>
      <c r="V944">
        <v>857</v>
      </c>
      <c r="W944">
        <v>4.0798436750084073E-3</v>
      </c>
      <c r="X944">
        <v>3.6210437638442214E-4</v>
      </c>
      <c r="Y944"/>
      <c r="Z944"/>
      <c r="AA944"/>
      <c r="AB944"/>
      <c r="AC944"/>
      <c r="AD944"/>
      <c r="AG944">
        <v>896</v>
      </c>
      <c r="AH944">
        <v>-5.0129783481749138E-3</v>
      </c>
      <c r="AI944">
        <v>4.6451067445339323E-3</v>
      </c>
      <c r="AJ944"/>
      <c r="AK944"/>
      <c r="AL944"/>
      <c r="AM944"/>
      <c r="AN944"/>
      <c r="AO944"/>
    </row>
    <row r="945" spans="1:41">
      <c r="A945" s="34">
        <v>43005</v>
      </c>
      <c r="B945" s="33">
        <v>109.661942</v>
      </c>
      <c r="C945" s="130">
        <f t="shared" si="30"/>
        <v>-9.0883136885664545E-3</v>
      </c>
      <c r="E945" s="128">
        <v>43005</v>
      </c>
      <c r="F945" s="76">
        <v>2507.040039</v>
      </c>
      <c r="G945" s="130">
        <f t="shared" si="31"/>
        <v>4.0851438780648321E-3</v>
      </c>
      <c r="J945"/>
      <c r="K945"/>
      <c r="L945"/>
      <c r="M945"/>
      <c r="N945"/>
      <c r="O945"/>
      <c r="P945"/>
      <c r="Q945"/>
      <c r="R945"/>
      <c r="V945">
        <v>858</v>
      </c>
      <c r="W945">
        <v>-2.4903932634380271E-3</v>
      </c>
      <c r="X945">
        <v>2.8009432594557826E-3</v>
      </c>
      <c r="Y945"/>
      <c r="Z945"/>
      <c r="AA945"/>
      <c r="AB945"/>
      <c r="AC945"/>
      <c r="AD945"/>
      <c r="AG945">
        <v>897</v>
      </c>
      <c r="AH945">
        <v>-9.4256323382315346E-3</v>
      </c>
      <c r="AI945">
        <v>8.3618974912667773E-3</v>
      </c>
      <c r="AJ945"/>
      <c r="AK945"/>
      <c r="AL945"/>
      <c r="AM945"/>
      <c r="AN945"/>
      <c r="AO945"/>
    </row>
    <row r="946" spans="1:41">
      <c r="A946" s="34">
        <v>43006</v>
      </c>
      <c r="B946" s="33">
        <v>109.425301</v>
      </c>
      <c r="C946" s="130">
        <f t="shared" si="30"/>
        <v>-2.1579136360725007E-3</v>
      </c>
      <c r="E946" s="128">
        <v>43006</v>
      </c>
      <c r="F946" s="76">
        <v>2510.0600589999999</v>
      </c>
      <c r="G946" s="130">
        <f t="shared" si="31"/>
        <v>1.2046157831625804E-3</v>
      </c>
      <c r="J946"/>
      <c r="K946"/>
      <c r="L946"/>
      <c r="M946"/>
      <c r="N946"/>
      <c r="O946"/>
      <c r="P946"/>
      <c r="Q946"/>
      <c r="R946"/>
      <c r="V946">
        <v>859</v>
      </c>
      <c r="W946">
        <v>1.0750031828232207E-3</v>
      </c>
      <c r="X946">
        <v>-2.2796276656429056E-3</v>
      </c>
      <c r="Y946"/>
      <c r="Z946"/>
      <c r="AA946"/>
      <c r="AB946"/>
      <c r="AC946"/>
      <c r="AD946"/>
      <c r="AG946">
        <v>898</v>
      </c>
      <c r="AH946">
        <v>-4.598198423869655E-3</v>
      </c>
      <c r="AI946">
        <v>7.5213702225340219E-3</v>
      </c>
      <c r="AJ946"/>
      <c r="AK946"/>
      <c r="AL946"/>
      <c r="AM946"/>
      <c r="AN946"/>
      <c r="AO946"/>
    </row>
    <row r="947" spans="1:41">
      <c r="A947" s="34">
        <v>43007</v>
      </c>
      <c r="B947" s="33">
        <v>109.881683</v>
      </c>
      <c r="C947" s="130">
        <f t="shared" si="30"/>
        <v>4.1707173371174069E-3</v>
      </c>
      <c r="E947" s="128">
        <v>43007</v>
      </c>
      <c r="F947" s="76">
        <v>2519.360107</v>
      </c>
      <c r="G947" s="130">
        <f t="shared" si="31"/>
        <v>3.7051097509217252E-3</v>
      </c>
      <c r="J947"/>
      <c r="K947"/>
      <c r="L947"/>
      <c r="M947"/>
      <c r="N947"/>
      <c r="O947"/>
      <c r="P947"/>
      <c r="Q947"/>
      <c r="R947"/>
      <c r="V947">
        <v>860</v>
      </c>
      <c r="W947">
        <v>5.3174570730062801E-3</v>
      </c>
      <c r="X947">
        <v>-5.7774257583187768E-3</v>
      </c>
      <c r="Y947"/>
      <c r="Z947"/>
      <c r="AA947"/>
      <c r="AB947"/>
      <c r="AC947"/>
      <c r="AD947"/>
      <c r="AG947">
        <v>899</v>
      </c>
      <c r="AH947">
        <v>-3.7786087161131333E-3</v>
      </c>
      <c r="AI947">
        <v>4.0612725379842347E-3</v>
      </c>
      <c r="AJ947"/>
      <c r="AK947"/>
      <c r="AL947"/>
      <c r="AM947"/>
      <c r="AN947"/>
      <c r="AO947"/>
    </row>
    <row r="948" spans="1:41">
      <c r="A948" s="34">
        <v>43010</v>
      </c>
      <c r="B948" s="33">
        <v>110.904358</v>
      </c>
      <c r="C948" s="130">
        <f t="shared" si="30"/>
        <v>9.3070562088133166E-3</v>
      </c>
      <c r="E948" s="128">
        <v>43010</v>
      </c>
      <c r="F948" s="76">
        <v>2529.1201169999999</v>
      </c>
      <c r="G948" s="130">
        <f t="shared" si="31"/>
        <v>3.8740035506960443E-3</v>
      </c>
      <c r="J948"/>
      <c r="K948"/>
      <c r="L948"/>
      <c r="M948"/>
      <c r="N948"/>
      <c r="O948"/>
      <c r="P948"/>
      <c r="Q948"/>
      <c r="R948"/>
      <c r="V948">
        <v>861</v>
      </c>
      <c r="W948">
        <v>2.5712964445650881E-3</v>
      </c>
      <c r="X948">
        <v>4.9998162633772963E-3</v>
      </c>
      <c r="Y948"/>
      <c r="Z948"/>
      <c r="AA948"/>
      <c r="AB948"/>
      <c r="AC948"/>
      <c r="AD948"/>
      <c r="AG948">
        <v>900</v>
      </c>
      <c r="AH948">
        <v>-2.9496498217078902E-4</v>
      </c>
      <c r="AI948">
        <v>-6.7772318615804642E-4</v>
      </c>
      <c r="AJ948"/>
      <c r="AK948"/>
      <c r="AL948"/>
      <c r="AM948"/>
      <c r="AN948"/>
      <c r="AO948"/>
    </row>
    <row r="949" spans="1:41">
      <c r="A949" s="34">
        <v>43011</v>
      </c>
      <c r="B949" s="33">
        <v>111.648132</v>
      </c>
      <c r="C949" s="130">
        <f t="shared" si="30"/>
        <v>6.7064452056969839E-3</v>
      </c>
      <c r="E949" s="128">
        <v>43011</v>
      </c>
      <c r="F949" s="76">
        <v>2534.580078</v>
      </c>
      <c r="G949" s="130">
        <f t="shared" si="31"/>
        <v>2.1588381521699079E-3</v>
      </c>
      <c r="J949"/>
      <c r="K949"/>
      <c r="L949"/>
      <c r="M949"/>
      <c r="N949"/>
      <c r="O949"/>
      <c r="P949"/>
      <c r="Q949"/>
      <c r="R949"/>
      <c r="V949">
        <v>862</v>
      </c>
      <c r="W949">
        <v>5.956758193274121E-3</v>
      </c>
      <c r="X949">
        <v>-2.2490271984657814E-3</v>
      </c>
      <c r="Y949"/>
      <c r="Z949"/>
      <c r="AA949"/>
      <c r="AB949"/>
      <c r="AC949"/>
      <c r="AD949"/>
      <c r="AG949">
        <v>901</v>
      </c>
      <c r="AH949">
        <v>4.6517637450572205E-3</v>
      </c>
      <c r="AI949">
        <v>-5.9928792343912169E-3</v>
      </c>
      <c r="AJ949"/>
      <c r="AK949"/>
      <c r="AL949"/>
      <c r="AM949"/>
      <c r="AN949"/>
      <c r="AO949"/>
    </row>
    <row r="950" spans="1:41">
      <c r="A950" s="34">
        <v>43012</v>
      </c>
      <c r="B950" s="33">
        <v>112.315819</v>
      </c>
      <c r="C950" s="130">
        <f t="shared" si="30"/>
        <v>5.9802791863996507E-3</v>
      </c>
      <c r="E950" s="128">
        <v>43012</v>
      </c>
      <c r="F950" s="76">
        <v>2537.73999</v>
      </c>
      <c r="G950" s="130">
        <f t="shared" si="31"/>
        <v>1.2467201282878846E-3</v>
      </c>
      <c r="J950"/>
      <c r="K950"/>
      <c r="L950"/>
      <c r="M950"/>
      <c r="N950"/>
      <c r="O950"/>
      <c r="P950"/>
      <c r="Q950"/>
      <c r="R950"/>
      <c r="V950">
        <v>863</v>
      </c>
      <c r="W950">
        <v>1.4473746073369216E-3</v>
      </c>
      <c r="X950">
        <v>-2.6650395030549164E-3</v>
      </c>
      <c r="Y950"/>
      <c r="Z950"/>
      <c r="AA950"/>
      <c r="AB950"/>
      <c r="AC950"/>
      <c r="AD950"/>
      <c r="AG950">
        <v>902</v>
      </c>
      <c r="AH950">
        <v>3.9714761645162893E-3</v>
      </c>
      <c r="AI950">
        <v>-4.6996218417306689E-3</v>
      </c>
      <c r="AJ950"/>
      <c r="AK950"/>
      <c r="AL950"/>
      <c r="AM950"/>
      <c r="AN950"/>
      <c r="AO950"/>
    </row>
    <row r="951" spans="1:41">
      <c r="A951" s="34">
        <v>43013</v>
      </c>
      <c r="B951" s="33">
        <v>112.56935900000001</v>
      </c>
      <c r="C951" s="130">
        <f t="shared" si="30"/>
        <v>2.2573845986913117E-3</v>
      </c>
      <c r="E951" s="128">
        <v>43013</v>
      </c>
      <c r="F951" s="76">
        <v>2552.070068</v>
      </c>
      <c r="G951" s="130">
        <f t="shared" si="31"/>
        <v>5.6467873211865005E-3</v>
      </c>
      <c r="J951"/>
      <c r="K951"/>
      <c r="L951"/>
      <c r="M951"/>
      <c r="N951"/>
      <c r="O951"/>
      <c r="P951"/>
      <c r="Q951"/>
      <c r="R951"/>
      <c r="V951">
        <v>864</v>
      </c>
      <c r="W951">
        <v>2.272268714734215E-3</v>
      </c>
      <c r="X951">
        <v>-5.0513088722211798E-3</v>
      </c>
      <c r="Y951"/>
      <c r="Z951"/>
      <c r="AA951"/>
      <c r="AB951"/>
      <c r="AC951"/>
      <c r="AD951"/>
      <c r="AG951">
        <v>903</v>
      </c>
      <c r="AH951">
        <v>-6.7303096959071677E-4</v>
      </c>
      <c r="AI951">
        <v>3.1221460082472797E-3</v>
      </c>
      <c r="AJ951"/>
      <c r="AK951"/>
      <c r="AL951"/>
      <c r="AM951"/>
      <c r="AN951"/>
      <c r="AO951"/>
    </row>
    <row r="952" spans="1:41">
      <c r="A952" s="34">
        <v>43014</v>
      </c>
      <c r="B952" s="33">
        <v>112.594719</v>
      </c>
      <c r="C952" s="130">
        <f t="shared" si="30"/>
        <v>2.2528332954256276E-4</v>
      </c>
      <c r="E952" s="128">
        <v>43014</v>
      </c>
      <c r="F952" s="76">
        <v>2549.330078</v>
      </c>
      <c r="G952" s="130">
        <f t="shared" si="31"/>
        <v>-1.0736343152785389E-3</v>
      </c>
      <c r="J952"/>
      <c r="K952"/>
      <c r="L952"/>
      <c r="M952"/>
      <c r="N952"/>
      <c r="O952"/>
      <c r="P952"/>
      <c r="Q952"/>
      <c r="R952"/>
      <c r="V952">
        <v>865</v>
      </c>
      <c r="W952">
        <v>-1.2193436422071753E-4</v>
      </c>
      <c r="X952">
        <v>1.6901918169652975E-3</v>
      </c>
      <c r="Y952"/>
      <c r="Z952"/>
      <c r="AA952"/>
      <c r="AB952"/>
      <c r="AC952"/>
      <c r="AD952"/>
      <c r="AG952">
        <v>904</v>
      </c>
      <c r="AH952">
        <v>-1.274460396756506E-3</v>
      </c>
      <c r="AI952">
        <v>1.7671088316387144E-3</v>
      </c>
      <c r="AJ952"/>
      <c r="AK952"/>
      <c r="AL952"/>
      <c r="AM952"/>
      <c r="AN952"/>
      <c r="AO952"/>
    </row>
    <row r="953" spans="1:41">
      <c r="A953" s="34">
        <v>43017</v>
      </c>
      <c r="B953" s="33">
        <v>112.789108</v>
      </c>
      <c r="C953" s="130">
        <f t="shared" si="30"/>
        <v>1.7264486445407892E-3</v>
      </c>
      <c r="E953" s="128">
        <v>43017</v>
      </c>
      <c r="F953" s="76">
        <v>2544.7299800000001</v>
      </c>
      <c r="G953" s="130">
        <f t="shared" si="31"/>
        <v>-1.8044340510071403E-3</v>
      </c>
      <c r="J953"/>
      <c r="K953"/>
      <c r="L953"/>
      <c r="M953"/>
      <c r="N953"/>
      <c r="O953"/>
      <c r="P953"/>
      <c r="Q953"/>
      <c r="R953"/>
      <c r="V953">
        <v>866</v>
      </c>
      <c r="W953">
        <v>-6.43251912622455E-4</v>
      </c>
      <c r="X953">
        <v>9.1045644199225467E-4</v>
      </c>
      <c r="Y953"/>
      <c r="Z953"/>
      <c r="AA953"/>
      <c r="AB953"/>
      <c r="AC953"/>
      <c r="AD953"/>
      <c r="AG953">
        <v>905</v>
      </c>
      <c r="AH953">
        <v>5.337446304850257E-3</v>
      </c>
      <c r="AI953">
        <v>-7.5211003899059523E-3</v>
      </c>
      <c r="AJ953"/>
      <c r="AK953"/>
      <c r="AL953"/>
      <c r="AM953"/>
      <c r="AN953"/>
      <c r="AO953"/>
    </row>
    <row r="954" spans="1:41">
      <c r="A954" s="34">
        <v>43018</v>
      </c>
      <c r="B954" s="33">
        <v>113.169411</v>
      </c>
      <c r="C954" s="130">
        <f t="shared" si="30"/>
        <v>3.3718060790054109E-3</v>
      </c>
      <c r="E954" s="128">
        <v>43018</v>
      </c>
      <c r="F954" s="76">
        <v>2550.639893</v>
      </c>
      <c r="G954" s="130">
        <f t="shared" si="31"/>
        <v>2.3224126121231771E-3</v>
      </c>
      <c r="J954"/>
      <c r="K954"/>
      <c r="L954"/>
      <c r="M954"/>
      <c r="N954"/>
      <c r="O954"/>
      <c r="P954"/>
      <c r="Q954"/>
      <c r="R954"/>
      <c r="V954">
        <v>867</v>
      </c>
      <c r="W954">
        <v>4.4872224672589259E-3</v>
      </c>
      <c r="X954">
        <v>-5.3172114834149934E-3</v>
      </c>
      <c r="Y954"/>
      <c r="Z954"/>
      <c r="AA954"/>
      <c r="AB954"/>
      <c r="AC954"/>
      <c r="AD954"/>
      <c r="AG954">
        <v>906</v>
      </c>
      <c r="AH954">
        <v>-4.9860407104451157E-4</v>
      </c>
      <c r="AI954">
        <v>2.3877075943767355E-3</v>
      </c>
      <c r="AJ954"/>
      <c r="AK954"/>
      <c r="AL954"/>
      <c r="AM954"/>
      <c r="AN954"/>
      <c r="AO954"/>
    </row>
    <row r="955" spans="1:41">
      <c r="A955" s="34">
        <v>43019</v>
      </c>
      <c r="B955" s="33">
        <v>115.493675</v>
      </c>
      <c r="C955" s="130">
        <f t="shared" si="30"/>
        <v>2.0537917264586626E-2</v>
      </c>
      <c r="E955" s="128">
        <v>43019</v>
      </c>
      <c r="F955" s="76">
        <v>2555.23999</v>
      </c>
      <c r="G955" s="130">
        <f t="shared" si="31"/>
        <v>1.8035070386158997E-3</v>
      </c>
      <c r="J955"/>
      <c r="K955"/>
      <c r="L955"/>
      <c r="M955"/>
      <c r="N955"/>
      <c r="O955"/>
      <c r="P955"/>
      <c r="Q955"/>
      <c r="R955"/>
      <c r="V955">
        <v>868</v>
      </c>
      <c r="W955">
        <v>1.477080874736243E-3</v>
      </c>
      <c r="X955">
        <v>-2.455844072088229E-3</v>
      </c>
      <c r="Y955"/>
      <c r="Z955"/>
      <c r="AA955"/>
      <c r="AB955"/>
      <c r="AC955"/>
      <c r="AD955"/>
      <c r="AG955">
        <v>907</v>
      </c>
      <c r="AH955">
        <v>-1.1389977853205934E-3</v>
      </c>
      <c r="AI955">
        <v>2.7861975816402982E-3</v>
      </c>
      <c r="AJ955"/>
      <c r="AK955"/>
      <c r="AL955"/>
      <c r="AM955"/>
      <c r="AN955"/>
      <c r="AO955"/>
    </row>
    <row r="956" spans="1:41">
      <c r="A956" s="34">
        <v>43020</v>
      </c>
      <c r="B956" s="33">
        <v>115.645821</v>
      </c>
      <c r="C956" s="130">
        <f t="shared" si="30"/>
        <v>1.3173535260697341E-3</v>
      </c>
      <c r="E956" s="128">
        <v>43020</v>
      </c>
      <c r="F956" s="76">
        <v>2550.929932</v>
      </c>
      <c r="G956" s="130">
        <f t="shared" si="31"/>
        <v>-1.6867527186751748E-3</v>
      </c>
      <c r="J956"/>
      <c r="K956"/>
      <c r="L956"/>
      <c r="M956"/>
      <c r="N956"/>
      <c r="O956"/>
      <c r="P956"/>
      <c r="Q956"/>
      <c r="R956"/>
      <c r="V956">
        <v>869</v>
      </c>
      <c r="W956">
        <v>1.0865715717775374E-3</v>
      </c>
      <c r="X956">
        <v>3.4249335726129933E-3</v>
      </c>
      <c r="Y956"/>
      <c r="Z956"/>
      <c r="AA956"/>
      <c r="AB956"/>
      <c r="AC956"/>
      <c r="AD956"/>
      <c r="AG956">
        <v>908</v>
      </c>
      <c r="AH956">
        <v>-2.2959652183267517E-3</v>
      </c>
      <c r="AI956">
        <v>-1.184674747052852E-4</v>
      </c>
      <c r="AJ956"/>
      <c r="AK956"/>
      <c r="AL956"/>
      <c r="AM956"/>
      <c r="AN956"/>
      <c r="AO956"/>
    </row>
    <row r="957" spans="1:41">
      <c r="A957" s="34">
        <v>43021</v>
      </c>
      <c r="B957" s="33">
        <v>115.30774700000001</v>
      </c>
      <c r="C957" s="130">
        <f t="shared" si="30"/>
        <v>-2.923356824108601E-3</v>
      </c>
      <c r="E957" s="128">
        <v>43021</v>
      </c>
      <c r="F957" s="76">
        <v>2553.169922</v>
      </c>
      <c r="G957" s="130">
        <f t="shared" si="31"/>
        <v>8.7810722352684139E-4</v>
      </c>
      <c r="J957"/>
      <c r="K957"/>
      <c r="L957"/>
      <c r="M957"/>
      <c r="N957"/>
      <c r="O957"/>
      <c r="P957"/>
      <c r="Q957"/>
      <c r="R957"/>
      <c r="V957">
        <v>870</v>
      </c>
      <c r="W957">
        <v>3.4507602401554461E-3</v>
      </c>
      <c r="X957">
        <v>-4.4465911260564116E-3</v>
      </c>
      <c r="Y957"/>
      <c r="Z957"/>
      <c r="AA957"/>
      <c r="AB957"/>
      <c r="AC957"/>
      <c r="AD957"/>
      <c r="AG957">
        <v>909</v>
      </c>
      <c r="AH957">
        <v>4.3458939456804914E-3</v>
      </c>
      <c r="AI957">
        <v>-4.7095024778195408E-3</v>
      </c>
      <c r="AJ957"/>
      <c r="AK957"/>
      <c r="AL957"/>
      <c r="AM957"/>
      <c r="AN957"/>
      <c r="AO957"/>
    </row>
    <row r="958" spans="1:41">
      <c r="A958" s="34">
        <v>43024</v>
      </c>
      <c r="B958" s="33">
        <v>115.045723</v>
      </c>
      <c r="C958" s="130">
        <f t="shared" si="30"/>
        <v>-2.2723885152314259E-3</v>
      </c>
      <c r="E958" s="128">
        <v>43024</v>
      </c>
      <c r="F958" s="76">
        <v>2557.639893</v>
      </c>
      <c r="G958" s="130">
        <f t="shared" si="31"/>
        <v>1.7507534306602202E-3</v>
      </c>
      <c r="J958"/>
      <c r="K958"/>
      <c r="L958"/>
      <c r="M958"/>
      <c r="N958"/>
      <c r="O958"/>
      <c r="P958"/>
      <c r="Q958"/>
      <c r="R958"/>
      <c r="V958">
        <v>871</v>
      </c>
      <c r="W958">
        <v>1.3796533637257715E-3</v>
      </c>
      <c r="X958">
        <v>-3.619251535400264E-3</v>
      </c>
      <c r="Y958"/>
      <c r="Z958"/>
      <c r="AA958"/>
      <c r="AB958"/>
      <c r="AC958"/>
      <c r="AD958"/>
      <c r="AG958">
        <v>910</v>
      </c>
      <c r="AH958">
        <v>-3.7146186013789094E-4</v>
      </c>
      <c r="AI958">
        <v>-1.4102980024127828E-2</v>
      </c>
      <c r="AJ958"/>
      <c r="AK958"/>
      <c r="AL958"/>
      <c r="AM958"/>
      <c r="AN958"/>
      <c r="AO958"/>
    </row>
    <row r="959" spans="1:41">
      <c r="A959" s="34">
        <v>43025</v>
      </c>
      <c r="B959" s="33">
        <v>118.992729</v>
      </c>
      <c r="C959" s="130">
        <f t="shared" si="30"/>
        <v>3.4308150681968436E-2</v>
      </c>
      <c r="E959" s="128">
        <v>43025</v>
      </c>
      <c r="F959" s="76">
        <v>2559.360107</v>
      </c>
      <c r="G959" s="130">
        <f t="shared" si="31"/>
        <v>6.7257865530952665E-4</v>
      </c>
      <c r="J959"/>
      <c r="K959"/>
      <c r="L959"/>
      <c r="M959"/>
      <c r="N959"/>
      <c r="O959"/>
      <c r="P959"/>
      <c r="Q959"/>
      <c r="R959"/>
      <c r="V959">
        <v>872</v>
      </c>
      <c r="W959">
        <v>5.8157985158167067E-3</v>
      </c>
      <c r="X959">
        <v>-5.5321593147354894E-3</v>
      </c>
      <c r="Y959"/>
      <c r="Z959"/>
      <c r="AA959"/>
      <c r="AB959"/>
      <c r="AC959"/>
      <c r="AD959"/>
      <c r="AG959">
        <v>911</v>
      </c>
      <c r="AH959">
        <v>2.6808694217830424E-4</v>
      </c>
      <c r="AI959">
        <v>1.007482860975318E-3</v>
      </c>
      <c r="AJ959"/>
      <c r="AK959"/>
      <c r="AL959"/>
      <c r="AM959"/>
      <c r="AN959"/>
      <c r="AO959"/>
    </row>
    <row r="960" spans="1:41">
      <c r="A960" s="34">
        <v>43026</v>
      </c>
      <c r="B960" s="33">
        <v>118.899765</v>
      </c>
      <c r="C960" s="130">
        <f t="shared" si="30"/>
        <v>-7.8125781954286417E-4</v>
      </c>
      <c r="E960" s="128">
        <v>43026</v>
      </c>
      <c r="F960" s="76">
        <v>2561.26001</v>
      </c>
      <c r="G960" s="130">
        <f t="shared" si="31"/>
        <v>7.423351621382425E-4</v>
      </c>
      <c r="J960"/>
      <c r="K960"/>
      <c r="L960"/>
      <c r="M960"/>
      <c r="N960"/>
      <c r="O960"/>
      <c r="P960"/>
      <c r="Q960"/>
      <c r="R960"/>
      <c r="V960">
        <v>873</v>
      </c>
      <c r="W960">
        <v>-9.5796952415789268E-4</v>
      </c>
      <c r="X960">
        <v>9.3051983501769766E-3</v>
      </c>
      <c r="Y960"/>
      <c r="Z960"/>
      <c r="AA960"/>
      <c r="AB960"/>
      <c r="AC960"/>
      <c r="AD960"/>
      <c r="AG960">
        <v>912</v>
      </c>
      <c r="AH960">
        <v>1.8460305102219895E-3</v>
      </c>
      <c r="AI960">
        <v>8.197724227798674E-3</v>
      </c>
      <c r="AJ960"/>
      <c r="AK960"/>
      <c r="AL960"/>
      <c r="AM960"/>
      <c r="AN960"/>
      <c r="AO960"/>
    </row>
    <row r="961" spans="1:41">
      <c r="A961" s="34">
        <v>43027</v>
      </c>
      <c r="B961" s="33">
        <v>120.049194</v>
      </c>
      <c r="C961" s="130">
        <f t="shared" si="30"/>
        <v>9.66721002350171E-3</v>
      </c>
      <c r="E961" s="128">
        <v>43027</v>
      </c>
      <c r="F961" s="76">
        <v>2562.1000979999999</v>
      </c>
      <c r="G961" s="130">
        <f t="shared" si="31"/>
        <v>3.2799793723399577E-4</v>
      </c>
      <c r="J961"/>
      <c r="K961"/>
      <c r="L961"/>
      <c r="M961"/>
      <c r="N961"/>
      <c r="O961"/>
      <c r="P961"/>
      <c r="Q961"/>
      <c r="R961"/>
      <c r="V961">
        <v>874</v>
      </c>
      <c r="W961">
        <v>8.6041504939460441E-4</v>
      </c>
      <c r="X961">
        <v>-7.5570525577170842E-3</v>
      </c>
      <c r="Y961"/>
      <c r="Z961"/>
      <c r="AA961"/>
      <c r="AB961"/>
      <c r="AC961"/>
      <c r="AD961"/>
      <c r="AG961">
        <v>913</v>
      </c>
      <c r="AH961">
        <v>-2.00058478973484E-4</v>
      </c>
      <c r="AI961">
        <v>-2.9874961729587653E-4</v>
      </c>
      <c r="AJ961"/>
      <c r="AK961"/>
      <c r="AL961"/>
      <c r="AM961"/>
      <c r="AN961"/>
      <c r="AO961"/>
    </row>
    <row r="962" spans="1:41">
      <c r="A962" s="34">
        <v>43028</v>
      </c>
      <c r="B962" s="33">
        <v>120.353432</v>
      </c>
      <c r="C962" s="130">
        <f t="shared" si="30"/>
        <v>2.5342777395073392E-3</v>
      </c>
      <c r="E962" s="128">
        <v>43028</v>
      </c>
      <c r="F962" s="76">
        <v>2575.209961</v>
      </c>
      <c r="G962" s="130">
        <f t="shared" si="31"/>
        <v>5.1168426285272059E-3</v>
      </c>
      <c r="J962"/>
      <c r="K962"/>
      <c r="L962"/>
      <c r="M962"/>
      <c r="N962"/>
      <c r="O962"/>
      <c r="P962"/>
      <c r="Q962"/>
      <c r="R962"/>
      <c r="V962">
        <v>875</v>
      </c>
      <c r="W962">
        <v>3.1440009310054846E-3</v>
      </c>
      <c r="X962">
        <v>-3.7266453724376187E-3</v>
      </c>
      <c r="Y962"/>
      <c r="Z962"/>
      <c r="AA962"/>
      <c r="AB962"/>
      <c r="AC962"/>
      <c r="AD962"/>
      <c r="AG962">
        <v>914</v>
      </c>
      <c r="AH962">
        <v>3.5880563841307923E-3</v>
      </c>
      <c r="AI962">
        <v>-2.1679534680308869E-3</v>
      </c>
      <c r="AJ962"/>
      <c r="AK962"/>
      <c r="AL962"/>
      <c r="AM962"/>
      <c r="AN962"/>
      <c r="AO962"/>
    </row>
    <row r="963" spans="1:41">
      <c r="A963" s="34">
        <v>43031</v>
      </c>
      <c r="B963" s="33">
        <v>121.38455999999999</v>
      </c>
      <c r="C963" s="130">
        <f t="shared" si="30"/>
        <v>8.5674997618679898E-3</v>
      </c>
      <c r="E963" s="128">
        <v>43031</v>
      </c>
      <c r="F963" s="76">
        <v>2564.9799800000001</v>
      </c>
      <c r="G963" s="130">
        <f t="shared" si="31"/>
        <v>-3.9724842459165806E-3</v>
      </c>
      <c r="J963"/>
      <c r="K963"/>
      <c r="L963"/>
      <c r="M963"/>
      <c r="N963"/>
      <c r="O963"/>
      <c r="P963"/>
      <c r="Q963"/>
      <c r="R963"/>
      <c r="V963">
        <v>876</v>
      </c>
      <c r="W963">
        <v>5.0228513479843402E-3</v>
      </c>
      <c r="X963">
        <v>-5.478633247069706E-3</v>
      </c>
      <c r="Y963"/>
      <c r="Z963"/>
      <c r="AA963"/>
      <c r="AB963"/>
      <c r="AC963"/>
      <c r="AD963"/>
      <c r="AG963">
        <v>915</v>
      </c>
      <c r="AH963">
        <v>-4.5566867285641065E-3</v>
      </c>
      <c r="AI963">
        <v>-1.0880265169141486E-2</v>
      </c>
      <c r="AJ963"/>
      <c r="AK963"/>
      <c r="AL963"/>
      <c r="AM963"/>
      <c r="AN963"/>
      <c r="AO963"/>
    </row>
    <row r="964" spans="1:41">
      <c r="A964" s="34">
        <v>43032</v>
      </c>
      <c r="B964" s="33">
        <v>119.711105</v>
      </c>
      <c r="C964" s="130">
        <f t="shared" ref="C964:C1027" si="32">(B964-B963)/B963</f>
        <v>-1.3786390954500226E-2</v>
      </c>
      <c r="E964" s="128">
        <v>43032</v>
      </c>
      <c r="F964" s="76">
        <v>2569.1298830000001</v>
      </c>
      <c r="G964" s="130">
        <f t="shared" ref="G964:G1027" si="33">(F964-F963)/F963</f>
        <v>1.6179085343192405E-3</v>
      </c>
      <c r="J964"/>
      <c r="K964"/>
      <c r="L964"/>
      <c r="M964"/>
      <c r="N964"/>
      <c r="O964"/>
      <c r="P964"/>
      <c r="Q964"/>
      <c r="R964"/>
      <c r="V964">
        <v>877</v>
      </c>
      <c r="W964">
        <v>1.8110307005687579E-3</v>
      </c>
      <c r="X964">
        <v>-2.5011511215226813E-4</v>
      </c>
      <c r="Y964"/>
      <c r="Z964"/>
      <c r="AA964"/>
      <c r="AB964"/>
      <c r="AC964"/>
      <c r="AD964"/>
      <c r="AG964">
        <v>916</v>
      </c>
      <c r="AH964">
        <v>-1.5243586341323425E-3</v>
      </c>
      <c r="AI964">
        <v>-3.110087024820532E-4</v>
      </c>
      <c r="AJ964"/>
      <c r="AK964"/>
      <c r="AL964"/>
      <c r="AM964"/>
      <c r="AN964"/>
      <c r="AO964"/>
    </row>
    <row r="965" spans="1:41">
      <c r="A965" s="34">
        <v>43033</v>
      </c>
      <c r="B965" s="33">
        <v>120.319633</v>
      </c>
      <c r="C965" s="130">
        <f t="shared" si="32"/>
        <v>5.0833045104712099E-3</v>
      </c>
      <c r="E965" s="128">
        <v>43033</v>
      </c>
      <c r="F965" s="76">
        <v>2557.1499020000001</v>
      </c>
      <c r="G965" s="130">
        <f t="shared" si="33"/>
        <v>-4.6630499607169737E-3</v>
      </c>
      <c r="J965"/>
      <c r="K965"/>
      <c r="L965"/>
      <c r="M965"/>
      <c r="N965"/>
      <c r="O965"/>
      <c r="P965"/>
      <c r="Q965"/>
      <c r="R965"/>
      <c r="V965">
        <v>878</v>
      </c>
      <c r="W965">
        <v>-1.4938262933522899E-4</v>
      </c>
      <c r="X965">
        <v>4.651842060590818E-4</v>
      </c>
      <c r="Y965"/>
      <c r="Z965"/>
      <c r="AA965"/>
      <c r="AB965"/>
      <c r="AC965"/>
      <c r="AD965"/>
      <c r="AG965">
        <v>917</v>
      </c>
      <c r="AH965">
        <v>3.7352868379919237E-3</v>
      </c>
      <c r="AI965">
        <v>-2.5726359163328787E-3</v>
      </c>
      <c r="AJ965"/>
      <c r="AK965"/>
      <c r="AL965"/>
      <c r="AM965"/>
      <c r="AN965"/>
      <c r="AO965"/>
    </row>
    <row r="966" spans="1:41">
      <c r="A966" s="34">
        <v>43034</v>
      </c>
      <c r="B966" s="33">
        <v>119.854782</v>
      </c>
      <c r="C966" s="130">
        <f t="shared" si="32"/>
        <v>-3.8634675689211578E-3</v>
      </c>
      <c r="E966" s="128">
        <v>43034</v>
      </c>
      <c r="F966" s="76">
        <v>2560.3999020000001</v>
      </c>
      <c r="G966" s="130">
        <f t="shared" si="33"/>
        <v>1.2709462192490584E-3</v>
      </c>
      <c r="J966"/>
      <c r="K966"/>
      <c r="L966"/>
      <c r="M966"/>
      <c r="N966"/>
      <c r="O966"/>
      <c r="P966"/>
      <c r="Q966"/>
      <c r="R966"/>
      <c r="V966">
        <v>879</v>
      </c>
      <c r="W966">
        <v>-5.313225066456824E-3</v>
      </c>
      <c r="X966">
        <v>-2.7595995966515942E-3</v>
      </c>
      <c r="Y966"/>
      <c r="Z966"/>
      <c r="AA966"/>
      <c r="AB966"/>
      <c r="AC966"/>
      <c r="AD966"/>
      <c r="AG966">
        <v>918</v>
      </c>
      <c r="AH966">
        <v>5.5434610470891143E-3</v>
      </c>
      <c r="AI966">
        <v>4.3973189151607786E-3</v>
      </c>
      <c r="AJ966"/>
      <c r="AK966"/>
      <c r="AL966"/>
      <c r="AM966"/>
      <c r="AN966"/>
      <c r="AO966"/>
    </row>
    <row r="967" spans="1:41">
      <c r="A967" s="34">
        <v>43035</v>
      </c>
      <c r="B967" s="33">
        <v>119.82944500000001</v>
      </c>
      <c r="C967" s="130">
        <f t="shared" si="32"/>
        <v>-2.1139748933833347E-4</v>
      </c>
      <c r="E967" s="128">
        <v>43035</v>
      </c>
      <c r="F967" s="76">
        <v>2581.070068</v>
      </c>
      <c r="G967" s="130">
        <f t="shared" si="33"/>
        <v>8.0730224930308098E-3</v>
      </c>
      <c r="J967"/>
      <c r="K967"/>
      <c r="L967"/>
      <c r="M967"/>
      <c r="N967"/>
      <c r="O967"/>
      <c r="P967"/>
      <c r="Q967"/>
      <c r="R967"/>
      <c r="V967">
        <v>880</v>
      </c>
      <c r="W967">
        <v>-4.779033732042413E-3</v>
      </c>
      <c r="X967">
        <v>1.3587099860779429E-2</v>
      </c>
      <c r="Y967"/>
      <c r="Z967"/>
      <c r="AA967"/>
      <c r="AB967"/>
      <c r="AC967"/>
      <c r="AD967"/>
      <c r="AG967">
        <v>919</v>
      </c>
      <c r="AH967">
        <v>-7.7833570408224299E-3</v>
      </c>
      <c r="AI967">
        <v>4.3297642051299927E-3</v>
      </c>
      <c r="AJ967"/>
      <c r="AK967"/>
      <c r="AL967"/>
      <c r="AM967"/>
      <c r="AN967"/>
      <c r="AO967"/>
    </row>
    <row r="968" spans="1:41">
      <c r="A968" s="34">
        <v>43038</v>
      </c>
      <c r="B968" s="33">
        <v>118.325035</v>
      </c>
      <c r="C968" s="130">
        <f t="shared" si="32"/>
        <v>-1.2554593739460339E-2</v>
      </c>
      <c r="E968" s="128">
        <v>43038</v>
      </c>
      <c r="F968" s="76">
        <v>2572.830078</v>
      </c>
      <c r="G968" s="130">
        <f t="shared" si="33"/>
        <v>-3.1924704804255763E-3</v>
      </c>
      <c r="J968"/>
      <c r="K968"/>
      <c r="L968"/>
      <c r="M968"/>
      <c r="N968"/>
      <c r="O968"/>
      <c r="P968"/>
      <c r="Q968"/>
      <c r="R968"/>
      <c r="V968">
        <v>881</v>
      </c>
      <c r="W968">
        <v>-4.7812546878107575E-3</v>
      </c>
      <c r="X968">
        <v>-3.8187684644131617E-3</v>
      </c>
      <c r="Y968"/>
      <c r="Z968"/>
      <c r="AA968"/>
      <c r="AB968"/>
      <c r="AC968"/>
      <c r="AD968"/>
      <c r="AG968">
        <v>920</v>
      </c>
      <c r="AH968">
        <v>6.1007872661172067E-4</v>
      </c>
      <c r="AI968">
        <v>-2.6845406499419354E-3</v>
      </c>
      <c r="AJ968"/>
      <c r="AK968"/>
      <c r="AL968"/>
      <c r="AM968"/>
      <c r="AN968"/>
      <c r="AO968"/>
    </row>
    <row r="969" spans="1:41">
      <c r="A969" s="34">
        <v>43039</v>
      </c>
      <c r="B969" s="33">
        <v>117.826385</v>
      </c>
      <c r="C969" s="130">
        <f t="shared" si="32"/>
        <v>-4.2142391929146511E-3</v>
      </c>
      <c r="E969" s="128">
        <v>43039</v>
      </c>
      <c r="F969" s="76">
        <v>2575.26001</v>
      </c>
      <c r="G969" s="130">
        <f t="shared" si="33"/>
        <v>9.4445879686268501E-4</v>
      </c>
      <c r="J969"/>
      <c r="K969"/>
      <c r="L969"/>
      <c r="M969"/>
      <c r="N969"/>
      <c r="O969"/>
      <c r="P969"/>
      <c r="Q969"/>
      <c r="R969"/>
      <c r="V969">
        <v>882</v>
      </c>
      <c r="W969">
        <v>-1.2730723336631853E-3</v>
      </c>
      <c r="X969">
        <v>2.8063041703075549E-3</v>
      </c>
      <c r="Y969"/>
      <c r="Z969"/>
      <c r="AA969"/>
      <c r="AB969"/>
      <c r="AC969"/>
      <c r="AD969"/>
      <c r="AG969">
        <v>921</v>
      </c>
      <c r="AH969">
        <v>-1.3656896245390904E-3</v>
      </c>
      <c r="AI969">
        <v>3.0385589294149879E-3</v>
      </c>
      <c r="AJ969"/>
      <c r="AK969"/>
      <c r="AL969"/>
      <c r="AM969"/>
      <c r="AN969"/>
      <c r="AO969"/>
    </row>
    <row r="970" spans="1:41">
      <c r="A970" s="34">
        <v>43040</v>
      </c>
      <c r="B970" s="33">
        <v>118.308121</v>
      </c>
      <c r="C970" s="130">
        <f t="shared" si="32"/>
        <v>4.088523975338783E-3</v>
      </c>
      <c r="E970" s="128">
        <v>43040</v>
      </c>
      <c r="F970" s="76">
        <v>2579.360107</v>
      </c>
      <c r="G970" s="130">
        <f t="shared" si="33"/>
        <v>1.5921099166992482E-3</v>
      </c>
      <c r="J970"/>
      <c r="K970"/>
      <c r="L970"/>
      <c r="M970"/>
      <c r="N970"/>
      <c r="O970"/>
      <c r="P970"/>
      <c r="Q970"/>
      <c r="R970"/>
      <c r="V970">
        <v>883</v>
      </c>
      <c r="W970">
        <v>2.8433676339375772E-3</v>
      </c>
      <c r="X970">
        <v>-5.32533642432516E-4</v>
      </c>
      <c r="Y970"/>
      <c r="Z970"/>
      <c r="AA970"/>
      <c r="AB970"/>
      <c r="AC970"/>
      <c r="AD970"/>
      <c r="AG970">
        <v>922</v>
      </c>
      <c r="AH970">
        <v>4.8389698456166369E-4</v>
      </c>
      <c r="AI970">
        <v>3.1749035018500981E-6</v>
      </c>
      <c r="AJ970"/>
      <c r="AK970"/>
      <c r="AL970"/>
      <c r="AM970"/>
      <c r="AN970"/>
      <c r="AO970"/>
    </row>
    <row r="971" spans="1:41">
      <c r="A971" s="34">
        <v>43041</v>
      </c>
      <c r="B971" s="33">
        <v>118.265862</v>
      </c>
      <c r="C971" s="130">
        <f t="shared" si="32"/>
        <v>-3.5719441440542683E-4</v>
      </c>
      <c r="E971" s="128">
        <v>43041</v>
      </c>
      <c r="F971" s="76">
        <v>2579.8500979999999</v>
      </c>
      <c r="G971" s="130">
        <f t="shared" si="33"/>
        <v>1.8996610774515562E-4</v>
      </c>
      <c r="J971"/>
      <c r="K971"/>
      <c r="L971"/>
      <c r="M971"/>
      <c r="N971"/>
      <c r="O971"/>
      <c r="P971"/>
      <c r="Q971"/>
      <c r="R971"/>
      <c r="V971">
        <v>884</v>
      </c>
      <c r="W971">
        <v>3.3865201091293892E-3</v>
      </c>
      <c r="X971">
        <v>-1.9332412072445783E-3</v>
      </c>
      <c r="Y971"/>
      <c r="Z971"/>
      <c r="AA971"/>
      <c r="AB971"/>
      <c r="AC971"/>
      <c r="AD971"/>
      <c r="AG971">
        <v>923</v>
      </c>
      <c r="AH971">
        <v>2.2510147315053949E-3</v>
      </c>
      <c r="AI971">
        <v>-1.4081928284074465E-3</v>
      </c>
      <c r="AJ971"/>
      <c r="AK971"/>
      <c r="AL971"/>
      <c r="AM971"/>
      <c r="AN971"/>
      <c r="AO971"/>
    </row>
    <row r="972" spans="1:41">
      <c r="A972" s="34">
        <v>43042</v>
      </c>
      <c r="B972" s="33">
        <v>118.392624</v>
      </c>
      <c r="C972" s="130">
        <f t="shared" si="32"/>
        <v>1.0718393106541545E-3</v>
      </c>
      <c r="E972" s="128">
        <v>43042</v>
      </c>
      <c r="F972" s="76">
        <v>2587.8400879999999</v>
      </c>
      <c r="G972" s="130">
        <f t="shared" si="33"/>
        <v>3.0970752937134545E-3</v>
      </c>
      <c r="J972"/>
      <c r="K972"/>
      <c r="L972"/>
      <c r="M972"/>
      <c r="N972"/>
      <c r="O972"/>
      <c r="P972"/>
      <c r="Q972"/>
      <c r="R972"/>
      <c r="V972">
        <v>885</v>
      </c>
      <c r="W972">
        <v>-4.5330428626003619E-3</v>
      </c>
      <c r="X972">
        <v>-4.8357809325338813E-3</v>
      </c>
      <c r="Y972"/>
      <c r="Z972"/>
      <c r="AA972"/>
      <c r="AB972"/>
      <c r="AC972"/>
      <c r="AD972"/>
      <c r="AG972">
        <v>924</v>
      </c>
      <c r="AH972">
        <v>-4.6704408612532541E-3</v>
      </c>
      <c r="AI972">
        <v>9.2855897693420748E-3</v>
      </c>
      <c r="AJ972"/>
      <c r="AK972"/>
      <c r="AL972"/>
      <c r="AM972"/>
      <c r="AN972"/>
      <c r="AO972"/>
    </row>
    <row r="973" spans="1:41">
      <c r="A973" s="34">
        <v>43045</v>
      </c>
      <c r="B973" s="33">
        <v>118.122192</v>
      </c>
      <c r="C973" s="130">
        <f t="shared" si="32"/>
        <v>-2.2841963533133582E-3</v>
      </c>
      <c r="E973" s="128">
        <v>43045</v>
      </c>
      <c r="F973" s="76">
        <v>2591.1298830000001</v>
      </c>
      <c r="G973" s="130">
        <f t="shared" si="33"/>
        <v>1.2712512706079312E-3</v>
      </c>
      <c r="J973"/>
      <c r="K973"/>
      <c r="L973"/>
      <c r="M973"/>
      <c r="N973"/>
      <c r="O973"/>
      <c r="P973"/>
      <c r="Q973"/>
      <c r="R973"/>
      <c r="V973">
        <v>886</v>
      </c>
      <c r="W973">
        <v>3.108884313975011E-4</v>
      </c>
      <c r="X973">
        <v>6.0922372040418636E-3</v>
      </c>
      <c r="Y973"/>
      <c r="Z973"/>
      <c r="AA973"/>
      <c r="AB973"/>
      <c r="AC973"/>
      <c r="AD973"/>
      <c r="AG973">
        <v>925</v>
      </c>
      <c r="AH973">
        <v>5.8563695921923786E-3</v>
      </c>
      <c r="AI973">
        <v>-1.3539355609429229E-4</v>
      </c>
      <c r="AJ973"/>
      <c r="AK973"/>
      <c r="AL973"/>
      <c r="AM973"/>
      <c r="AN973"/>
      <c r="AO973"/>
    </row>
    <row r="974" spans="1:41">
      <c r="A974" s="34">
        <v>43046</v>
      </c>
      <c r="B974" s="33">
        <v>118.130608</v>
      </c>
      <c r="C974" s="130">
        <f t="shared" si="32"/>
        <v>7.1248254519327495E-5</v>
      </c>
      <c r="E974" s="128">
        <v>43046</v>
      </c>
      <c r="F974" s="76">
        <v>2590.639893</v>
      </c>
      <c r="G974" s="130">
        <f t="shared" si="33"/>
        <v>-1.8910283240326255E-4</v>
      </c>
      <c r="J974"/>
      <c r="K974"/>
      <c r="L974"/>
      <c r="M974"/>
      <c r="N974"/>
      <c r="O974"/>
      <c r="P974"/>
      <c r="Q974"/>
      <c r="R974"/>
      <c r="V974">
        <v>887</v>
      </c>
      <c r="W974">
        <v>-4.0156261320277668E-3</v>
      </c>
      <c r="X974">
        <v>4.9433923444689477E-3</v>
      </c>
      <c r="Y974"/>
      <c r="Z974"/>
      <c r="AA974"/>
      <c r="AB974"/>
      <c r="AC974"/>
      <c r="AD974"/>
      <c r="AG974">
        <v>926</v>
      </c>
      <c r="AH974">
        <v>-5.5222951663787779E-3</v>
      </c>
      <c r="AI974">
        <v>7.5048360578030653E-3</v>
      </c>
      <c r="AJ974"/>
      <c r="AK974"/>
      <c r="AL974"/>
      <c r="AM974"/>
      <c r="AN974"/>
      <c r="AO974"/>
    </row>
    <row r="975" spans="1:41">
      <c r="A975" s="34">
        <v>43047</v>
      </c>
      <c r="B975" s="33">
        <v>119.440674</v>
      </c>
      <c r="C975" s="130">
        <f t="shared" si="32"/>
        <v>1.1089979321870639E-2</v>
      </c>
      <c r="E975" s="128">
        <v>43047</v>
      </c>
      <c r="F975" s="76">
        <v>2594.3798830000001</v>
      </c>
      <c r="G975" s="130">
        <f t="shared" si="33"/>
        <v>1.4436549093934741E-3</v>
      </c>
      <c r="J975"/>
      <c r="K975"/>
      <c r="L975"/>
      <c r="M975"/>
      <c r="N975"/>
      <c r="O975"/>
      <c r="P975"/>
      <c r="Q975"/>
      <c r="R975"/>
      <c r="V975">
        <v>888</v>
      </c>
      <c r="W975">
        <v>-1.1558656392792622E-3</v>
      </c>
      <c r="X975">
        <v>3.7318475734969276E-4</v>
      </c>
      <c r="Y975"/>
      <c r="Z975"/>
      <c r="AA975"/>
      <c r="AB975"/>
      <c r="AC975"/>
      <c r="AD975"/>
      <c r="AG975">
        <v>927</v>
      </c>
      <c r="AH975">
        <v>-4.6710758645199428E-3</v>
      </c>
      <c r="AI975">
        <v>-2.879730955455637E-3</v>
      </c>
      <c r="AJ975"/>
      <c r="AK975"/>
      <c r="AL975"/>
      <c r="AM975"/>
      <c r="AN975"/>
      <c r="AO975"/>
    </row>
    <row r="976" spans="1:41">
      <c r="A976" s="34">
        <v>43048</v>
      </c>
      <c r="B976" s="33">
        <v>118.620842</v>
      </c>
      <c r="C976" s="130">
        <f t="shared" si="32"/>
        <v>-6.8639264376556116E-3</v>
      </c>
      <c r="E976" s="128">
        <v>43048</v>
      </c>
      <c r="F976" s="76">
        <v>2584.6201169999999</v>
      </c>
      <c r="G976" s="130">
        <f t="shared" si="33"/>
        <v>-3.7618877882734979E-3</v>
      </c>
      <c r="J976"/>
      <c r="K976"/>
      <c r="L976"/>
      <c r="M976"/>
      <c r="N976"/>
      <c r="O976"/>
      <c r="P976"/>
      <c r="Q976"/>
      <c r="R976"/>
      <c r="V976">
        <v>889</v>
      </c>
      <c r="W976">
        <v>4.551725716391954E-3</v>
      </c>
      <c r="X976">
        <v>2.7538820427936107E-3</v>
      </c>
      <c r="Y976"/>
      <c r="Z976"/>
      <c r="AA976"/>
      <c r="AB976"/>
      <c r="AC976"/>
      <c r="AD976"/>
      <c r="AG976">
        <v>928</v>
      </c>
      <c r="AH976">
        <v>3.5907831285601883E-3</v>
      </c>
      <c r="AI976">
        <v>-4.6205652059595845E-4</v>
      </c>
      <c r="AJ976"/>
      <c r="AK976"/>
      <c r="AL976"/>
      <c r="AM976"/>
      <c r="AN976"/>
      <c r="AO976"/>
    </row>
    <row r="977" spans="1:41">
      <c r="A977" s="34">
        <v>43049</v>
      </c>
      <c r="B977" s="33">
        <v>117.95311700000001</v>
      </c>
      <c r="C977" s="130">
        <f t="shared" si="32"/>
        <v>-5.6290698054561961E-3</v>
      </c>
      <c r="E977" s="128">
        <v>43049</v>
      </c>
      <c r="F977" s="76">
        <v>2582.3000489999999</v>
      </c>
      <c r="G977" s="130">
        <f t="shared" si="33"/>
        <v>-8.9764371357324384E-4</v>
      </c>
      <c r="J977"/>
      <c r="K977"/>
      <c r="L977"/>
      <c r="M977"/>
      <c r="N977"/>
      <c r="O977"/>
      <c r="P977"/>
      <c r="Q977"/>
      <c r="R977"/>
      <c r="V977">
        <v>890</v>
      </c>
      <c r="W977">
        <v>-1.3634869662260377E-3</v>
      </c>
      <c r="X977">
        <v>3.2380712289907807E-3</v>
      </c>
      <c r="Y977"/>
      <c r="Z977"/>
      <c r="AA977"/>
      <c r="AB977"/>
      <c r="AC977"/>
      <c r="AD977"/>
      <c r="AG977">
        <v>929</v>
      </c>
      <c r="AH977">
        <v>6.8294543133690716E-3</v>
      </c>
      <c r="AI977">
        <v>-7.0078902718370287E-3</v>
      </c>
      <c r="AJ977"/>
      <c r="AK977"/>
      <c r="AL977"/>
      <c r="AM977"/>
      <c r="AN977"/>
      <c r="AO977"/>
    </row>
    <row r="978" spans="1:41">
      <c r="A978" s="34">
        <v>43052</v>
      </c>
      <c r="B978" s="33">
        <v>118.122192</v>
      </c>
      <c r="C978" s="130">
        <f t="shared" si="32"/>
        <v>1.4334084956821641E-3</v>
      </c>
      <c r="E978" s="128">
        <v>43052</v>
      </c>
      <c r="F978" s="76">
        <v>2584.8400879999999</v>
      </c>
      <c r="G978" s="130">
        <f t="shared" si="33"/>
        <v>9.8363433830379746E-4</v>
      </c>
      <c r="J978"/>
      <c r="K978"/>
      <c r="L978"/>
      <c r="M978"/>
      <c r="N978"/>
      <c r="O978"/>
      <c r="P978"/>
      <c r="Q978"/>
      <c r="R978"/>
      <c r="V978">
        <v>891</v>
      </c>
      <c r="W978">
        <v>3.4116489225845901E-3</v>
      </c>
      <c r="X978">
        <v>1.2618543989151524E-3</v>
      </c>
      <c r="Y978"/>
      <c r="Z978"/>
      <c r="AA978"/>
      <c r="AB978"/>
      <c r="AC978"/>
      <c r="AD978"/>
      <c r="AG978">
        <v>930</v>
      </c>
      <c r="AH978">
        <v>-4.9717015259219486E-3</v>
      </c>
      <c r="AI978">
        <v>3.4828508285496256E-3</v>
      </c>
      <c r="AJ978"/>
      <c r="AK978"/>
      <c r="AL978"/>
      <c r="AM978"/>
      <c r="AN978"/>
      <c r="AO978"/>
    </row>
    <row r="979" spans="1:41">
      <c r="A979" s="34">
        <v>43053</v>
      </c>
      <c r="B979" s="33">
        <v>117.893974</v>
      </c>
      <c r="C979" s="130">
        <f t="shared" si="32"/>
        <v>-1.9320501603966023E-3</v>
      </c>
      <c r="E979" s="128">
        <v>43053</v>
      </c>
      <c r="F979" s="76">
        <v>2578.8701169999999</v>
      </c>
      <c r="G979" s="130">
        <f t="shared" si="33"/>
        <v>-2.3096094136404416E-3</v>
      </c>
      <c r="J979"/>
      <c r="K979"/>
      <c r="L979"/>
      <c r="M979"/>
      <c r="N979"/>
      <c r="O979"/>
      <c r="P979"/>
      <c r="Q979"/>
      <c r="R979"/>
      <c r="V979">
        <v>892</v>
      </c>
      <c r="W979">
        <v>-1.7016254041986598E-3</v>
      </c>
      <c r="X979">
        <v>1.6487125483749215E-3</v>
      </c>
      <c r="Y979"/>
      <c r="Z979"/>
      <c r="AA979"/>
      <c r="AB979"/>
      <c r="AC979"/>
      <c r="AD979"/>
      <c r="AG979">
        <v>931</v>
      </c>
      <c r="AH979">
        <v>9.8916599004173801E-3</v>
      </c>
      <c r="AI979">
        <v>9.4763909938041894E-4</v>
      </c>
      <c r="AJ979"/>
      <c r="AK979"/>
      <c r="AL979"/>
      <c r="AM979"/>
      <c r="AN979"/>
      <c r="AO979"/>
    </row>
    <row r="980" spans="1:41">
      <c r="A980" s="34">
        <v>43054</v>
      </c>
      <c r="B980" s="33">
        <v>117.56440000000001</v>
      </c>
      <c r="C980" s="130">
        <f t="shared" si="32"/>
        <v>-2.7955118384591381E-3</v>
      </c>
      <c r="E980" s="128">
        <v>43054</v>
      </c>
      <c r="F980" s="76">
        <v>2564.6201169999999</v>
      </c>
      <c r="G980" s="130">
        <f t="shared" si="33"/>
        <v>-5.5256757236680949E-3</v>
      </c>
      <c r="J980"/>
      <c r="K980"/>
      <c r="L980"/>
      <c r="M980"/>
      <c r="N980"/>
      <c r="O980"/>
      <c r="P980"/>
      <c r="Q980"/>
      <c r="R980"/>
      <c r="V980">
        <v>893</v>
      </c>
      <c r="W980">
        <v>1.0149791879886219E-2</v>
      </c>
      <c r="X980">
        <v>-9.55193487948338E-3</v>
      </c>
      <c r="Y980"/>
      <c r="Z980"/>
      <c r="AA980"/>
      <c r="AB980"/>
      <c r="AC980"/>
      <c r="AD980"/>
      <c r="AG980">
        <v>932</v>
      </c>
      <c r="AH980">
        <v>-2.2469054325803591E-3</v>
      </c>
      <c r="AI980">
        <v>5.6108534252565928E-3</v>
      </c>
      <c r="AJ980"/>
      <c r="AK980"/>
      <c r="AL980"/>
      <c r="AM980"/>
      <c r="AN980"/>
      <c r="AO980"/>
    </row>
    <row r="981" spans="1:41">
      <c r="A981" s="34">
        <v>43055</v>
      </c>
      <c r="B981" s="33">
        <v>117.369972</v>
      </c>
      <c r="C981" s="130">
        <f t="shared" si="32"/>
        <v>-1.6537999598518092E-3</v>
      </c>
      <c r="E981" s="128">
        <v>43055</v>
      </c>
      <c r="F981" s="76">
        <v>2585.639893</v>
      </c>
      <c r="G981" s="130">
        <f t="shared" si="33"/>
        <v>8.1960583014486638E-3</v>
      </c>
      <c r="J981"/>
      <c r="K981"/>
      <c r="L981"/>
      <c r="M981"/>
      <c r="N981"/>
      <c r="O981"/>
      <c r="P981"/>
      <c r="Q981"/>
      <c r="R981"/>
      <c r="V981">
        <v>894</v>
      </c>
      <c r="W981">
        <v>3.3921114349937886E-3</v>
      </c>
      <c r="X981">
        <v>1.9805280426672639E-3</v>
      </c>
      <c r="Y981"/>
      <c r="Z981"/>
      <c r="AA981"/>
      <c r="AB981"/>
      <c r="AC981"/>
      <c r="AD981"/>
      <c r="AG981">
        <v>933</v>
      </c>
      <c r="AH981">
        <v>-5.4511349195019386E-4</v>
      </c>
      <c r="AI981">
        <v>1.3022343241388293E-3</v>
      </c>
      <c r="AJ981"/>
      <c r="AK981"/>
      <c r="AL981"/>
      <c r="AM981"/>
      <c r="AN981"/>
      <c r="AO981"/>
    </row>
    <row r="982" spans="1:41">
      <c r="A982" s="34">
        <v>43056</v>
      </c>
      <c r="B982" s="33">
        <v>116.634697</v>
      </c>
      <c r="C982" s="130">
        <f t="shared" si="32"/>
        <v>-6.264592105381106E-3</v>
      </c>
      <c r="E982" s="128">
        <v>43056</v>
      </c>
      <c r="F982" s="76">
        <v>2578.8500979999999</v>
      </c>
      <c r="G982" s="130">
        <f t="shared" si="33"/>
        <v>-2.6259631197607532E-3</v>
      </c>
      <c r="J982"/>
      <c r="K982"/>
      <c r="L982"/>
      <c r="M982"/>
      <c r="N982"/>
      <c r="O982"/>
      <c r="P982"/>
      <c r="Q982"/>
      <c r="R982"/>
      <c r="V982">
        <v>895</v>
      </c>
      <c r="W982">
        <v>5.9359547756056173E-3</v>
      </c>
      <c r="X982">
        <v>-6.0896140763718283E-3</v>
      </c>
      <c r="Y982"/>
      <c r="Z982"/>
      <c r="AA982"/>
      <c r="AB982"/>
      <c r="AC982"/>
      <c r="AD982"/>
      <c r="AG982">
        <v>934</v>
      </c>
      <c r="AH982">
        <v>7.6409403095848852E-3</v>
      </c>
      <c r="AI982">
        <v>-8.7416579259571754E-3</v>
      </c>
      <c r="AJ982"/>
      <c r="AK982"/>
      <c r="AL982"/>
      <c r="AM982"/>
      <c r="AN982"/>
      <c r="AO982"/>
    </row>
    <row r="983" spans="1:41">
      <c r="A983" s="34">
        <v>43059</v>
      </c>
      <c r="B983" s="33">
        <v>116.57550000000001</v>
      </c>
      <c r="C983" s="130">
        <f t="shared" si="32"/>
        <v>-5.0754193668456566E-4</v>
      </c>
      <c r="E983" s="128">
        <v>43059</v>
      </c>
      <c r="F983" s="76">
        <v>2582.139893</v>
      </c>
      <c r="G983" s="130">
        <f t="shared" si="33"/>
        <v>1.2756829109809469E-3</v>
      </c>
      <c r="J983"/>
      <c r="K983"/>
      <c r="L983"/>
      <c r="M983"/>
      <c r="N983"/>
      <c r="O983"/>
      <c r="P983"/>
      <c r="Q983"/>
      <c r="R983"/>
      <c r="V983">
        <v>896</v>
      </c>
      <c r="W983">
        <v>-5.0129783481749138E-3</v>
      </c>
      <c r="X983">
        <v>4.6451067445339323E-3</v>
      </c>
      <c r="Y983"/>
      <c r="Z983"/>
      <c r="AA983"/>
      <c r="AB983"/>
      <c r="AC983"/>
      <c r="AD983"/>
      <c r="AG983">
        <v>935</v>
      </c>
      <c r="AH983">
        <v>1.3677866567424167E-3</v>
      </c>
      <c r="AI983">
        <v>4.793947185791111E-4</v>
      </c>
      <c r="AJ983"/>
      <c r="AK983"/>
      <c r="AL983"/>
      <c r="AM983"/>
      <c r="AN983"/>
      <c r="AO983"/>
    </row>
    <row r="984" spans="1:41">
      <c r="A984" s="34">
        <v>43060</v>
      </c>
      <c r="B984" s="33">
        <v>116.92202</v>
      </c>
      <c r="C984" s="130">
        <f t="shared" si="32"/>
        <v>2.9724942204837051E-3</v>
      </c>
      <c r="E984" s="128">
        <v>43060</v>
      </c>
      <c r="F984" s="76">
        <v>2599.030029</v>
      </c>
      <c r="G984" s="130">
        <f t="shared" si="33"/>
        <v>6.5411390164366989E-3</v>
      </c>
      <c r="J984"/>
      <c r="K984"/>
      <c r="L984"/>
      <c r="M984"/>
      <c r="N984"/>
      <c r="O984"/>
      <c r="P984"/>
      <c r="Q984"/>
      <c r="R984"/>
      <c r="V984">
        <v>897</v>
      </c>
      <c r="W984">
        <v>-9.4256323382315346E-3</v>
      </c>
      <c r="X984">
        <v>8.3618974912667773E-3</v>
      </c>
      <c r="Y984"/>
      <c r="Z984"/>
      <c r="AA984"/>
      <c r="AB984"/>
      <c r="AC984"/>
      <c r="AD984"/>
      <c r="AG984">
        <v>936</v>
      </c>
      <c r="AH984">
        <v>4.152363937941498E-3</v>
      </c>
      <c r="AI984">
        <v>-2.696443071013941E-3</v>
      </c>
      <c r="AJ984"/>
      <c r="AK984"/>
      <c r="AL984"/>
      <c r="AM984"/>
      <c r="AN984"/>
      <c r="AO984"/>
    </row>
    <row r="985" spans="1:41">
      <c r="A985" s="34">
        <v>43061</v>
      </c>
      <c r="B985" s="33">
        <v>116.034599</v>
      </c>
      <c r="C985" s="130">
        <f t="shared" si="32"/>
        <v>-7.5898534767018504E-3</v>
      </c>
      <c r="E985" s="128">
        <v>43061</v>
      </c>
      <c r="F985" s="76">
        <v>2597.080078</v>
      </c>
      <c r="G985" s="130">
        <f t="shared" si="33"/>
        <v>-7.5026105056212708E-4</v>
      </c>
      <c r="J985"/>
      <c r="K985"/>
      <c r="L985"/>
      <c r="M985"/>
      <c r="N985"/>
      <c r="O985"/>
      <c r="P985"/>
      <c r="Q985"/>
      <c r="R985"/>
      <c r="V985">
        <v>898</v>
      </c>
      <c r="W985">
        <v>-4.598198423869655E-3</v>
      </c>
      <c r="X985">
        <v>7.5213702225340219E-3</v>
      </c>
      <c r="Y985"/>
      <c r="Z985"/>
      <c r="AA985"/>
      <c r="AB985"/>
      <c r="AC985"/>
      <c r="AD985"/>
      <c r="AG985">
        <v>937</v>
      </c>
      <c r="AH985">
        <v>-4.4583463221611517E-4</v>
      </c>
      <c r="AI985">
        <v>1.5560299978330668E-3</v>
      </c>
      <c r="AJ985"/>
      <c r="AK985"/>
      <c r="AL985"/>
      <c r="AM985"/>
      <c r="AN985"/>
      <c r="AO985"/>
    </row>
    <row r="986" spans="1:41">
      <c r="A986" s="34">
        <v>43063</v>
      </c>
      <c r="B986" s="33">
        <v>116.643158</v>
      </c>
      <c r="C986" s="130">
        <f t="shared" si="32"/>
        <v>5.2446339733547894E-3</v>
      </c>
      <c r="E986" s="128">
        <v>43063</v>
      </c>
      <c r="F986" s="76">
        <v>2602.419922</v>
      </c>
      <c r="G986" s="130">
        <f t="shared" si="33"/>
        <v>2.0560952452849568E-3</v>
      </c>
      <c r="J986"/>
      <c r="K986"/>
      <c r="L986"/>
      <c r="M986"/>
      <c r="N986"/>
      <c r="O986"/>
      <c r="P986"/>
      <c r="Q986"/>
      <c r="R986"/>
      <c r="V986">
        <v>899</v>
      </c>
      <c r="W986">
        <v>-3.7786087161131333E-3</v>
      </c>
      <c r="X986">
        <v>4.0612725379842347E-3</v>
      </c>
      <c r="Y986"/>
      <c r="Z986"/>
      <c r="AA986"/>
      <c r="AB986"/>
      <c r="AC986"/>
      <c r="AD986"/>
      <c r="AG986">
        <v>938</v>
      </c>
      <c r="AH986">
        <v>-8.1723130649938094E-3</v>
      </c>
      <c r="AI986">
        <v>8.8066609245537851E-3</v>
      </c>
      <c r="AJ986"/>
      <c r="AK986"/>
      <c r="AL986"/>
      <c r="AM986"/>
      <c r="AN986"/>
      <c r="AO986"/>
    </row>
    <row r="987" spans="1:41">
      <c r="A987" s="34">
        <v>43066</v>
      </c>
      <c r="B987" s="33">
        <v>117.43394499999999</v>
      </c>
      <c r="C987" s="130">
        <f t="shared" si="32"/>
        <v>6.7795403824714223E-3</v>
      </c>
      <c r="E987" s="128">
        <v>43066</v>
      </c>
      <c r="F987" s="76">
        <v>2601.419922</v>
      </c>
      <c r="G987" s="130">
        <f t="shared" si="33"/>
        <v>-3.8425774086123829E-4</v>
      </c>
      <c r="J987"/>
      <c r="K987"/>
      <c r="L987"/>
      <c r="M987"/>
      <c r="N987"/>
      <c r="O987"/>
      <c r="P987"/>
      <c r="Q987"/>
      <c r="R987"/>
      <c r="V987">
        <v>900</v>
      </c>
      <c r="W987">
        <v>-2.9496498217078902E-4</v>
      </c>
      <c r="X987">
        <v>-6.7772318615804642E-4</v>
      </c>
      <c r="Y987"/>
      <c r="Z987"/>
      <c r="AA987"/>
      <c r="AB987"/>
      <c r="AC987"/>
      <c r="AD987"/>
      <c r="AG987">
        <v>939</v>
      </c>
      <c r="AH987">
        <v>-6.0397255863839034E-3</v>
      </c>
      <c r="AI987">
        <v>2.9938081181753906E-3</v>
      </c>
      <c r="AJ987"/>
      <c r="AK987"/>
      <c r="AL987"/>
      <c r="AM987"/>
      <c r="AN987"/>
      <c r="AO987"/>
    </row>
    <row r="988" spans="1:41">
      <c r="A988" s="34">
        <v>43067</v>
      </c>
      <c r="B988" s="33">
        <v>119.06663500000001</v>
      </c>
      <c r="C988" s="130">
        <f t="shared" si="32"/>
        <v>1.3903049923086643E-2</v>
      </c>
      <c r="E988" s="128">
        <v>43067</v>
      </c>
      <c r="F988" s="76">
        <v>2627.040039</v>
      </c>
      <c r="G988" s="130">
        <f t="shared" si="33"/>
        <v>9.8485126462408701E-3</v>
      </c>
      <c r="J988"/>
      <c r="K988"/>
      <c r="L988"/>
      <c r="M988"/>
      <c r="N988"/>
      <c r="O988"/>
      <c r="P988"/>
      <c r="Q988"/>
      <c r="R988"/>
      <c r="V988">
        <v>901</v>
      </c>
      <c r="W988">
        <v>4.6517637450572205E-3</v>
      </c>
      <c r="X988">
        <v>-5.9928792343912169E-3</v>
      </c>
      <c r="Y988"/>
      <c r="Z988"/>
      <c r="AA988"/>
      <c r="AB988"/>
      <c r="AC988"/>
      <c r="AD988"/>
      <c r="AG988">
        <v>940</v>
      </c>
      <c r="AH988">
        <v>-1.3262123053336579E-3</v>
      </c>
      <c r="AI988">
        <v>1.9740060094511954E-3</v>
      </c>
      <c r="AJ988"/>
      <c r="AK988"/>
      <c r="AL988"/>
      <c r="AM988"/>
      <c r="AN988"/>
      <c r="AO988"/>
    </row>
    <row r="989" spans="1:41">
      <c r="A989" s="34">
        <v>43068</v>
      </c>
      <c r="B989" s="33">
        <v>118.888054</v>
      </c>
      <c r="C989" s="130">
        <f t="shared" si="32"/>
        <v>-1.4998408244258209E-3</v>
      </c>
      <c r="E989" s="128">
        <v>43068</v>
      </c>
      <c r="F989" s="76">
        <v>2626.070068</v>
      </c>
      <c r="G989" s="130">
        <f t="shared" si="33"/>
        <v>-3.6922581521414976E-4</v>
      </c>
      <c r="J989"/>
      <c r="K989"/>
      <c r="L989"/>
      <c r="M989"/>
      <c r="N989"/>
      <c r="O989"/>
      <c r="P989"/>
      <c r="Q989"/>
      <c r="R989"/>
      <c r="V989">
        <v>902</v>
      </c>
      <c r="W989">
        <v>3.9714761645162893E-3</v>
      </c>
      <c r="X989">
        <v>-4.6996218417306689E-3</v>
      </c>
      <c r="Y989"/>
      <c r="Z989"/>
      <c r="AA989"/>
      <c r="AB989"/>
      <c r="AC989"/>
      <c r="AD989"/>
      <c r="AG989">
        <v>941</v>
      </c>
      <c r="AH989">
        <v>-7.2526126512883896E-4</v>
      </c>
      <c r="AI989">
        <v>-1.4967891798517673E-3</v>
      </c>
      <c r="AJ989"/>
      <c r="AK989"/>
      <c r="AL989"/>
      <c r="AM989"/>
      <c r="AN989"/>
      <c r="AO989"/>
    </row>
    <row r="990" spans="1:41">
      <c r="A990" s="34">
        <v>43069</v>
      </c>
      <c r="B990" s="33">
        <v>118.479904</v>
      </c>
      <c r="C990" s="130">
        <f t="shared" si="32"/>
        <v>-3.4330614916111926E-3</v>
      </c>
      <c r="E990" s="128">
        <v>43069</v>
      </c>
      <c r="F990" s="76">
        <v>2647.580078</v>
      </c>
      <c r="G990" s="130">
        <f t="shared" si="33"/>
        <v>8.1909505241731292E-3</v>
      </c>
      <c r="J990"/>
      <c r="K990"/>
      <c r="L990"/>
      <c r="M990"/>
      <c r="N990"/>
      <c r="O990"/>
      <c r="P990"/>
      <c r="Q990"/>
      <c r="R990"/>
      <c r="V990">
        <v>903</v>
      </c>
      <c r="W990">
        <v>-6.7303096959071677E-4</v>
      </c>
      <c r="X990">
        <v>3.1221460082472797E-3</v>
      </c>
      <c r="Y990"/>
      <c r="Z990"/>
      <c r="AA990"/>
      <c r="AB990"/>
      <c r="AC990"/>
      <c r="AD990"/>
      <c r="AG990">
        <v>942</v>
      </c>
      <c r="AH990">
        <v>-7.7030449977430091E-4</v>
      </c>
      <c r="AI990">
        <v>8.4247131718256897E-4</v>
      </c>
      <c r="AJ990"/>
      <c r="AK990"/>
      <c r="AL990"/>
      <c r="AM990"/>
      <c r="AN990"/>
      <c r="AO990"/>
    </row>
    <row r="991" spans="1:41">
      <c r="A991" s="34">
        <v>43070</v>
      </c>
      <c r="B991" s="33">
        <v>119.0326</v>
      </c>
      <c r="C991" s="130">
        <f t="shared" si="32"/>
        <v>4.6648923685825858E-3</v>
      </c>
      <c r="E991" s="128">
        <v>43070</v>
      </c>
      <c r="F991" s="76">
        <v>2642.219971</v>
      </c>
      <c r="G991" s="130">
        <f t="shared" si="33"/>
        <v>-2.0245306438659381E-3</v>
      </c>
      <c r="J991"/>
      <c r="K991"/>
      <c r="L991"/>
      <c r="M991"/>
      <c r="N991"/>
      <c r="O991"/>
      <c r="P991"/>
      <c r="Q991"/>
      <c r="R991"/>
      <c r="V991">
        <v>904</v>
      </c>
      <c r="W991">
        <v>-1.274460396756506E-3</v>
      </c>
      <c r="X991">
        <v>1.7671088316387144E-3</v>
      </c>
      <c r="Y991"/>
      <c r="Z991"/>
      <c r="AA991"/>
      <c r="AB991"/>
      <c r="AC991"/>
      <c r="AD991"/>
      <c r="AG991">
        <v>943</v>
      </c>
      <c r="AH991">
        <v>-4.934768306415243E-3</v>
      </c>
      <c r="AI991">
        <v>9.019912184480075E-3</v>
      </c>
      <c r="AJ991"/>
      <c r="AK991"/>
      <c r="AL991"/>
      <c r="AM991"/>
      <c r="AN991"/>
      <c r="AO991"/>
    </row>
    <row r="992" spans="1:41">
      <c r="A992" s="34">
        <v>43073</v>
      </c>
      <c r="B992" s="33">
        <v>118.20779400000001</v>
      </c>
      <c r="C992" s="130">
        <f t="shared" si="32"/>
        <v>-6.929244593497876E-3</v>
      </c>
      <c r="E992" s="128">
        <v>43073</v>
      </c>
      <c r="F992" s="76">
        <v>2639.4399410000001</v>
      </c>
      <c r="G992" s="130">
        <f t="shared" si="33"/>
        <v>-1.0521569099138026E-3</v>
      </c>
      <c r="J992"/>
      <c r="K992"/>
      <c r="L992"/>
      <c r="M992"/>
      <c r="N992"/>
      <c r="O992"/>
      <c r="P992"/>
      <c r="Q992"/>
      <c r="R992"/>
      <c r="V992">
        <v>905</v>
      </c>
      <c r="W992">
        <v>5.337446304850257E-3</v>
      </c>
      <c r="X992">
        <v>-7.5211003899059523E-3</v>
      </c>
      <c r="Y992"/>
      <c r="Z992"/>
      <c r="AA992"/>
      <c r="AB992"/>
      <c r="AC992"/>
      <c r="AD992"/>
      <c r="AG992">
        <v>944</v>
      </c>
      <c r="AH992">
        <v>-9.9995448363150068E-4</v>
      </c>
      <c r="AI992">
        <v>2.2045702667940811E-3</v>
      </c>
      <c r="AJ992"/>
      <c r="AK992"/>
      <c r="AL992"/>
      <c r="AM992"/>
      <c r="AN992"/>
      <c r="AO992"/>
    </row>
    <row r="993" spans="1:41">
      <c r="A993" s="34">
        <v>43074</v>
      </c>
      <c r="B993" s="33">
        <v>118.76899</v>
      </c>
      <c r="C993" s="130">
        <f t="shared" si="32"/>
        <v>4.747538051509491E-3</v>
      </c>
      <c r="E993" s="128">
        <v>43074</v>
      </c>
      <c r="F993" s="76">
        <v>2629.570068</v>
      </c>
      <c r="G993" s="130">
        <f t="shared" si="33"/>
        <v>-3.7393815432908528E-3</v>
      </c>
      <c r="J993"/>
      <c r="K993"/>
      <c r="L993"/>
      <c r="M993"/>
      <c r="N993"/>
      <c r="O993"/>
      <c r="P993"/>
      <c r="Q993"/>
      <c r="R993"/>
      <c r="V993">
        <v>906</v>
      </c>
      <c r="W993">
        <v>-4.9860407104451157E-4</v>
      </c>
      <c r="X993">
        <v>2.3877075943767355E-3</v>
      </c>
      <c r="Y993"/>
      <c r="Z993"/>
      <c r="AA993"/>
      <c r="AB993"/>
      <c r="AC993"/>
      <c r="AD993"/>
      <c r="AG993">
        <v>945</v>
      </c>
      <c r="AH993">
        <v>2.5931980680229767E-3</v>
      </c>
      <c r="AI993">
        <v>1.1119116828987485E-3</v>
      </c>
      <c r="AJ993"/>
      <c r="AK993"/>
      <c r="AL993"/>
      <c r="AM993"/>
      <c r="AN993"/>
      <c r="AO993"/>
    </row>
    <row r="994" spans="1:41">
      <c r="A994" s="34">
        <v>43075</v>
      </c>
      <c r="B994" s="33">
        <v>119.951004</v>
      </c>
      <c r="C994" s="130">
        <f t="shared" si="32"/>
        <v>9.9522105896496654E-3</v>
      </c>
      <c r="E994" s="128">
        <v>43075</v>
      </c>
      <c r="F994" s="76">
        <v>2629.2700199999999</v>
      </c>
      <c r="G994" s="130">
        <f t="shared" si="33"/>
        <v>-1.1410534507196889E-4</v>
      </c>
      <c r="J994"/>
      <c r="K994"/>
      <c r="L994"/>
      <c r="M994"/>
      <c r="N994"/>
      <c r="O994"/>
      <c r="P994"/>
      <c r="Q994"/>
      <c r="R994"/>
      <c r="V994">
        <v>907</v>
      </c>
      <c r="W994">
        <v>-1.1389977853205934E-3</v>
      </c>
      <c r="X994">
        <v>2.7861975816402982E-3</v>
      </c>
      <c r="Y994"/>
      <c r="Z994"/>
      <c r="AA994"/>
      <c r="AB994"/>
      <c r="AC994"/>
      <c r="AD994"/>
      <c r="AG994">
        <v>946</v>
      </c>
      <c r="AH994">
        <v>5.5094131548530092E-3</v>
      </c>
      <c r="AI994">
        <v>-1.6354096041569649E-3</v>
      </c>
      <c r="AJ994"/>
      <c r="AK994"/>
      <c r="AL994"/>
      <c r="AM994"/>
      <c r="AN994"/>
      <c r="AO994"/>
    </row>
    <row r="995" spans="1:41">
      <c r="A995" s="34">
        <v>43076</v>
      </c>
      <c r="B995" s="33">
        <v>119.058144</v>
      </c>
      <c r="C995" s="130">
        <f t="shared" si="32"/>
        <v>-7.4435391970541481E-3</v>
      </c>
      <c r="E995" s="128">
        <v>43076</v>
      </c>
      <c r="F995" s="76">
        <v>2636.9799800000001</v>
      </c>
      <c r="G995" s="130">
        <f t="shared" si="33"/>
        <v>2.9323576282972025E-3</v>
      </c>
      <c r="J995"/>
      <c r="K995"/>
      <c r="L995"/>
      <c r="M995"/>
      <c r="N995"/>
      <c r="O995"/>
      <c r="P995"/>
      <c r="Q995"/>
      <c r="R995"/>
      <c r="V995">
        <v>908</v>
      </c>
      <c r="W995">
        <v>-2.2959652183267517E-3</v>
      </c>
      <c r="X995">
        <v>-1.184674747052852E-4</v>
      </c>
      <c r="Y995"/>
      <c r="Z995"/>
      <c r="AA995"/>
      <c r="AB995"/>
      <c r="AC995"/>
      <c r="AD995"/>
      <c r="AG995">
        <v>947</v>
      </c>
      <c r="AH995">
        <v>4.0328865409148635E-3</v>
      </c>
      <c r="AI995">
        <v>-1.8740483887449556E-3</v>
      </c>
      <c r="AJ995"/>
      <c r="AK995"/>
      <c r="AL995"/>
      <c r="AM995"/>
      <c r="AN995"/>
      <c r="AO995"/>
    </row>
    <row r="996" spans="1:41">
      <c r="A996" s="34">
        <v>43077</v>
      </c>
      <c r="B996" s="33">
        <v>119.551338</v>
      </c>
      <c r="C996" s="130">
        <f t="shared" si="32"/>
        <v>4.1424633664707772E-3</v>
      </c>
      <c r="E996" s="128">
        <v>43077</v>
      </c>
      <c r="F996" s="76">
        <v>2651.5</v>
      </c>
      <c r="G996" s="130">
        <f t="shared" si="33"/>
        <v>5.5063064983906064E-3</v>
      </c>
      <c r="J996"/>
      <c r="K996"/>
      <c r="L996"/>
      <c r="M996"/>
      <c r="N996"/>
      <c r="O996"/>
      <c r="P996"/>
      <c r="Q996"/>
      <c r="R996"/>
      <c r="V996">
        <v>909</v>
      </c>
      <c r="W996">
        <v>4.3458939456804914E-3</v>
      </c>
      <c r="X996">
        <v>-4.7095024778195408E-3</v>
      </c>
      <c r="Y996"/>
      <c r="Z996"/>
      <c r="AA996"/>
      <c r="AB996"/>
      <c r="AC996"/>
      <c r="AD996"/>
      <c r="AG996">
        <v>948</v>
      </c>
      <c r="AH996">
        <v>3.6205974856331619E-3</v>
      </c>
      <c r="AI996">
        <v>-2.3738773573452774E-3</v>
      </c>
      <c r="AJ996"/>
      <c r="AK996"/>
      <c r="AL996"/>
      <c r="AM996"/>
      <c r="AN996"/>
      <c r="AO996"/>
    </row>
    <row r="997" spans="1:41">
      <c r="A997" s="34">
        <v>43080</v>
      </c>
      <c r="B997" s="33">
        <v>120.01902800000001</v>
      </c>
      <c r="C997" s="130">
        <f t="shared" si="32"/>
        <v>3.9120432094202455E-3</v>
      </c>
      <c r="E997" s="128">
        <v>43080</v>
      </c>
      <c r="F997" s="76">
        <v>2659.98999</v>
      </c>
      <c r="G997" s="130">
        <f t="shared" si="33"/>
        <v>3.2019573826136279E-3</v>
      </c>
      <c r="J997"/>
      <c r="K997"/>
      <c r="L997"/>
      <c r="M997"/>
      <c r="N997"/>
      <c r="O997"/>
      <c r="P997"/>
      <c r="Q997"/>
      <c r="R997"/>
      <c r="V997">
        <v>910</v>
      </c>
      <c r="W997">
        <v>-3.7146186013789094E-4</v>
      </c>
      <c r="X997">
        <v>-1.4102980024127828E-2</v>
      </c>
      <c r="Y997"/>
      <c r="Z997"/>
      <c r="AA997"/>
      <c r="AB997"/>
      <c r="AC997"/>
      <c r="AD997"/>
      <c r="AG997">
        <v>949</v>
      </c>
      <c r="AH997">
        <v>1.5068815423219177E-3</v>
      </c>
      <c r="AI997">
        <v>4.1399057788645832E-3</v>
      </c>
      <c r="AJ997"/>
      <c r="AK997"/>
      <c r="AL997"/>
      <c r="AM997"/>
      <c r="AN997"/>
      <c r="AO997"/>
    </row>
    <row r="998" spans="1:41">
      <c r="A998" s="34">
        <v>43081</v>
      </c>
      <c r="B998" s="33">
        <v>121.26057400000001</v>
      </c>
      <c r="C998" s="130">
        <f t="shared" si="32"/>
        <v>1.0344576361674913E-2</v>
      </c>
      <c r="E998" s="128">
        <v>43081</v>
      </c>
      <c r="F998" s="76">
        <v>2664.110107</v>
      </c>
      <c r="G998" s="130">
        <f t="shared" si="33"/>
        <v>1.5489219942515409E-3</v>
      </c>
      <c r="J998"/>
      <c r="K998"/>
      <c r="L998"/>
      <c r="M998"/>
      <c r="N998"/>
      <c r="O998"/>
      <c r="P998"/>
      <c r="Q998"/>
      <c r="R998"/>
      <c r="V998">
        <v>911</v>
      </c>
      <c r="W998">
        <v>2.6808694217830424E-4</v>
      </c>
      <c r="X998">
        <v>1.007482860975318E-3</v>
      </c>
      <c r="Y998"/>
      <c r="Z998"/>
      <c r="AA998"/>
      <c r="AB998"/>
      <c r="AC998"/>
      <c r="AD998"/>
      <c r="AG998">
        <v>950</v>
      </c>
      <c r="AH998">
        <v>3.5313282614708621E-4</v>
      </c>
      <c r="AI998">
        <v>-1.4267671414256251E-3</v>
      </c>
      <c r="AJ998"/>
      <c r="AK998"/>
      <c r="AL998"/>
      <c r="AM998"/>
      <c r="AN998"/>
      <c r="AO998"/>
    </row>
    <row r="999" spans="1:41">
      <c r="A999" s="34">
        <v>43082</v>
      </c>
      <c r="B999" s="33">
        <v>121.507187</v>
      </c>
      <c r="C999" s="130">
        <f t="shared" si="32"/>
        <v>2.0337442902092513E-3</v>
      </c>
      <c r="E999" s="128">
        <v>43082</v>
      </c>
      <c r="F999" s="76">
        <v>2662.8500979999999</v>
      </c>
      <c r="G999" s="130">
        <f t="shared" si="33"/>
        <v>-4.7295680335785833E-4</v>
      </c>
      <c r="J999"/>
      <c r="K999"/>
      <c r="L999"/>
      <c r="M999"/>
      <c r="N999"/>
      <c r="O999"/>
      <c r="P999"/>
      <c r="Q999"/>
      <c r="R999"/>
      <c r="V999">
        <v>912</v>
      </c>
      <c r="W999">
        <v>1.8460305102219895E-3</v>
      </c>
      <c r="X999">
        <v>8.197724227798674E-3</v>
      </c>
      <c r="Y999"/>
      <c r="Z999"/>
      <c r="AA999"/>
      <c r="AB999"/>
      <c r="AC999"/>
      <c r="AD999"/>
      <c r="AG999">
        <v>951</v>
      </c>
      <c r="AH999">
        <v>1.2054365874015214E-3</v>
      </c>
      <c r="AI999">
        <v>-3.0098706384086614E-3</v>
      </c>
      <c r="AJ999"/>
      <c r="AK999"/>
      <c r="AL999"/>
      <c r="AM999"/>
      <c r="AN999"/>
      <c r="AO999"/>
    </row>
    <row r="1000" spans="1:41">
      <c r="A1000" s="34">
        <v>43083</v>
      </c>
      <c r="B1000" s="33">
        <v>120.45270499999999</v>
      </c>
      <c r="C1000" s="130">
        <f t="shared" si="32"/>
        <v>-8.6783508534355857E-3</v>
      </c>
      <c r="E1000" s="128">
        <v>43083</v>
      </c>
      <c r="F1000" s="76">
        <v>2652.01001</v>
      </c>
      <c r="G1000" s="130">
        <f t="shared" si="33"/>
        <v>-4.0708592677228218E-3</v>
      </c>
      <c r="J1000"/>
      <c r="K1000"/>
      <c r="L1000"/>
      <c r="M1000"/>
      <c r="N1000"/>
      <c r="O1000"/>
      <c r="P1000"/>
      <c r="Q1000"/>
      <c r="R1000"/>
      <c r="V1000">
        <v>913</v>
      </c>
      <c r="W1000">
        <v>-2.00058478973484E-4</v>
      </c>
      <c r="X1000">
        <v>-2.9874961729587653E-4</v>
      </c>
      <c r="Y1000"/>
      <c r="Z1000"/>
      <c r="AA1000"/>
      <c r="AB1000"/>
      <c r="AC1000"/>
      <c r="AD1000"/>
      <c r="AG1000">
        <v>952</v>
      </c>
      <c r="AH1000">
        <v>2.1396070721517646E-3</v>
      </c>
      <c r="AI1000">
        <v>1.828055399714125E-4</v>
      </c>
      <c r="AJ1000"/>
      <c r="AK1000"/>
      <c r="AL1000"/>
      <c r="AM1000"/>
      <c r="AN1000"/>
      <c r="AO1000"/>
    </row>
    <row r="1001" spans="1:41">
      <c r="A1001" s="34">
        <v>43084</v>
      </c>
      <c r="B1001" s="33">
        <v>121.141525</v>
      </c>
      <c r="C1001" s="130">
        <f t="shared" si="32"/>
        <v>5.7185930361630891E-3</v>
      </c>
      <c r="E1001" s="128">
        <v>43084</v>
      </c>
      <c r="F1001" s="76">
        <v>2675.8100589999999</v>
      </c>
      <c r="G1001" s="130">
        <f t="shared" si="33"/>
        <v>8.9743435772325561E-3</v>
      </c>
      <c r="J1001"/>
      <c r="K1001"/>
      <c r="L1001"/>
      <c r="M1001"/>
      <c r="N1001"/>
      <c r="O1001"/>
      <c r="P1001"/>
      <c r="Q1001"/>
      <c r="R1001"/>
      <c r="V1001">
        <v>914</v>
      </c>
      <c r="W1001">
        <v>3.5880563841307923E-3</v>
      </c>
      <c r="X1001">
        <v>-2.1679534680308869E-3</v>
      </c>
      <c r="Y1001"/>
      <c r="Z1001"/>
      <c r="AA1001"/>
      <c r="AB1001"/>
      <c r="AC1001"/>
      <c r="AD1001"/>
      <c r="AG1001">
        <v>953</v>
      </c>
      <c r="AH1001">
        <v>1.1885862853181443E-2</v>
      </c>
      <c r="AI1001">
        <v>-1.0082355814565543E-2</v>
      </c>
      <c r="AJ1001"/>
      <c r="AK1001"/>
      <c r="AL1001"/>
      <c r="AM1001"/>
      <c r="AN1001"/>
      <c r="AO1001"/>
    </row>
    <row r="1002" spans="1:41">
      <c r="A1002" s="34">
        <v>43087</v>
      </c>
      <c r="B1002" s="33">
        <v>120.580254</v>
      </c>
      <c r="C1002" s="130">
        <f t="shared" si="32"/>
        <v>-4.6331842033522771E-3</v>
      </c>
      <c r="E1002" s="128">
        <v>43087</v>
      </c>
      <c r="F1002" s="76">
        <v>2690.1599120000001</v>
      </c>
      <c r="G1002" s="130">
        <f t="shared" si="33"/>
        <v>5.3628070317378856E-3</v>
      </c>
      <c r="J1002"/>
      <c r="K1002"/>
      <c r="L1002"/>
      <c r="M1002"/>
      <c r="N1002"/>
      <c r="O1002"/>
      <c r="P1002"/>
      <c r="Q1002"/>
      <c r="R1002"/>
      <c r="V1002">
        <v>915</v>
      </c>
      <c r="W1002">
        <v>-4.5566867285641065E-3</v>
      </c>
      <c r="X1002">
        <v>-1.0880265169141486E-2</v>
      </c>
      <c r="Y1002"/>
      <c r="Z1002"/>
      <c r="AA1002"/>
      <c r="AB1002"/>
      <c r="AC1002"/>
      <c r="AD1002"/>
      <c r="AG1002">
        <v>954</v>
      </c>
      <c r="AH1002">
        <v>9.7316815920104639E-4</v>
      </c>
      <c r="AI1002">
        <v>-2.659920877876221E-3</v>
      </c>
      <c r="AJ1002"/>
      <c r="AK1002"/>
      <c r="AL1002"/>
      <c r="AM1002"/>
      <c r="AN1002"/>
      <c r="AO1002"/>
    </row>
    <row r="1003" spans="1:41">
      <c r="A1003" s="34">
        <v>43088</v>
      </c>
      <c r="B1003" s="33">
        <v>120.56326300000001</v>
      </c>
      <c r="C1003" s="130">
        <f t="shared" si="32"/>
        <v>-1.4091030194703528E-4</v>
      </c>
      <c r="E1003" s="128">
        <v>43088</v>
      </c>
      <c r="F1003" s="76">
        <v>2681.469971</v>
      </c>
      <c r="G1003" s="130">
        <f t="shared" si="33"/>
        <v>-3.2302693089867477E-3</v>
      </c>
      <c r="J1003"/>
      <c r="K1003"/>
      <c r="L1003"/>
      <c r="M1003"/>
      <c r="N1003"/>
      <c r="O1003"/>
      <c r="P1003"/>
      <c r="Q1003"/>
      <c r="R1003"/>
      <c r="V1003">
        <v>916</v>
      </c>
      <c r="W1003">
        <v>-1.5243586341323425E-3</v>
      </c>
      <c r="X1003">
        <v>-3.110087024820532E-4</v>
      </c>
      <c r="Y1003"/>
      <c r="Z1003"/>
      <c r="AA1003"/>
      <c r="AB1003"/>
      <c r="AC1003"/>
      <c r="AD1003"/>
      <c r="AG1003">
        <v>955</v>
      </c>
      <c r="AH1003">
        <v>-1.4345436002808718E-3</v>
      </c>
      <c r="AI1003">
        <v>2.3126508238077133E-3</v>
      </c>
      <c r="AJ1003"/>
      <c r="AK1003"/>
      <c r="AL1003"/>
      <c r="AM1003"/>
      <c r="AN1003"/>
      <c r="AO1003"/>
    </row>
    <row r="1004" spans="1:41">
      <c r="A1004" s="34">
        <v>43089</v>
      </c>
      <c r="B1004" s="33">
        <v>120.036034</v>
      </c>
      <c r="C1004" s="130">
        <f t="shared" si="32"/>
        <v>-4.3730485297167635E-3</v>
      </c>
      <c r="E1004" s="128">
        <v>43089</v>
      </c>
      <c r="F1004" s="76">
        <v>2679.25</v>
      </c>
      <c r="G1004" s="130">
        <f t="shared" si="33"/>
        <v>-8.2789329136961898E-4</v>
      </c>
      <c r="J1004"/>
      <c r="K1004"/>
      <c r="L1004"/>
      <c r="M1004"/>
      <c r="N1004"/>
      <c r="O1004"/>
      <c r="P1004"/>
      <c r="Q1004"/>
      <c r="R1004"/>
      <c r="V1004">
        <v>917</v>
      </c>
      <c r="W1004">
        <v>3.7352868379919237E-3</v>
      </c>
      <c r="X1004">
        <v>-2.5726359163328787E-3</v>
      </c>
      <c r="Y1004"/>
      <c r="Z1004"/>
      <c r="AA1004"/>
      <c r="AB1004"/>
      <c r="AC1004"/>
      <c r="AD1004"/>
      <c r="AG1004">
        <v>956</v>
      </c>
      <c r="AH1004">
        <v>-1.064948904366844E-3</v>
      </c>
      <c r="AI1004">
        <v>2.815702335027064E-3</v>
      </c>
      <c r="AJ1004"/>
      <c r="AK1004"/>
      <c r="AL1004"/>
      <c r="AM1004"/>
      <c r="AN1004"/>
      <c r="AO1004"/>
    </row>
    <row r="1005" spans="1:41">
      <c r="A1005" s="34">
        <v>43090</v>
      </c>
      <c r="B1005" s="33">
        <v>119.951004</v>
      </c>
      <c r="C1005" s="130">
        <f t="shared" si="32"/>
        <v>-7.0837062144191859E-4</v>
      </c>
      <c r="E1005" s="128">
        <v>43090</v>
      </c>
      <c r="F1005" s="76">
        <v>2684.570068</v>
      </c>
      <c r="G1005" s="130">
        <f t="shared" si="33"/>
        <v>1.9856556872258997E-3</v>
      </c>
      <c r="J1005"/>
      <c r="K1005"/>
      <c r="L1005"/>
      <c r="M1005"/>
      <c r="N1005"/>
      <c r="O1005"/>
      <c r="P1005"/>
      <c r="Q1005"/>
      <c r="R1005"/>
      <c r="V1005">
        <v>918</v>
      </c>
      <c r="W1005">
        <v>5.5434610470891143E-3</v>
      </c>
      <c r="X1005">
        <v>4.3973189151607786E-3</v>
      </c>
      <c r="Y1005"/>
      <c r="Z1005"/>
      <c r="AA1005"/>
      <c r="AB1005"/>
      <c r="AC1005"/>
      <c r="AD1005"/>
      <c r="AG1005">
        <v>957</v>
      </c>
      <c r="AH1005">
        <v>1.9704070226964188E-2</v>
      </c>
      <c r="AI1005">
        <v>-1.9031491571654662E-2</v>
      </c>
      <c r="AJ1005"/>
      <c r="AK1005"/>
      <c r="AL1005"/>
      <c r="AM1005"/>
      <c r="AN1005"/>
      <c r="AO1005"/>
    </row>
    <row r="1006" spans="1:41">
      <c r="A1006" s="34">
        <v>43091</v>
      </c>
      <c r="B1006" s="33">
        <v>119.15166499999999</v>
      </c>
      <c r="C1006" s="130">
        <f t="shared" si="32"/>
        <v>-6.6638791952087651E-3</v>
      </c>
      <c r="E1006" s="128">
        <v>43091</v>
      </c>
      <c r="F1006" s="76">
        <v>2683.3400879999999</v>
      </c>
      <c r="G1006" s="130">
        <f t="shared" si="33"/>
        <v>-4.5816647315761875E-4</v>
      </c>
      <c r="J1006"/>
      <c r="K1006"/>
      <c r="L1006"/>
      <c r="M1006"/>
      <c r="N1006"/>
      <c r="O1006"/>
      <c r="P1006"/>
      <c r="Q1006"/>
      <c r="R1006"/>
      <c r="V1006">
        <v>919</v>
      </c>
      <c r="W1006">
        <v>-7.7833570408224299E-3</v>
      </c>
      <c r="X1006">
        <v>4.3297642051299927E-3</v>
      </c>
      <c r="Y1006"/>
      <c r="Z1006"/>
      <c r="AA1006"/>
      <c r="AB1006"/>
      <c r="AC1006"/>
      <c r="AD1006"/>
      <c r="AG1006">
        <v>958</v>
      </c>
      <c r="AH1006">
        <v>-2.1834241289005082E-4</v>
      </c>
      <c r="AI1006">
        <v>9.6067757502829327E-4</v>
      </c>
      <c r="AJ1006"/>
      <c r="AK1006"/>
      <c r="AL1006"/>
      <c r="AM1006"/>
      <c r="AN1006"/>
      <c r="AO1006"/>
    </row>
    <row r="1007" spans="1:41">
      <c r="A1007" s="34">
        <v>43095</v>
      </c>
      <c r="B1007" s="33">
        <v>119.126137</v>
      </c>
      <c r="C1007" s="130">
        <f t="shared" si="32"/>
        <v>-2.1424795029086855E-4</v>
      </c>
      <c r="E1007" s="128">
        <v>43095</v>
      </c>
      <c r="F1007" s="76">
        <v>2680.5</v>
      </c>
      <c r="G1007" s="130">
        <f t="shared" si="33"/>
        <v>-1.0584152238849284E-3</v>
      </c>
      <c r="J1007"/>
      <c r="K1007"/>
      <c r="L1007"/>
      <c r="M1007"/>
      <c r="N1007"/>
      <c r="O1007"/>
      <c r="P1007"/>
      <c r="Q1007"/>
      <c r="R1007"/>
      <c r="V1007">
        <v>920</v>
      </c>
      <c r="W1007">
        <v>6.1007872661172067E-4</v>
      </c>
      <c r="X1007">
        <v>-2.6845406499419354E-3</v>
      </c>
      <c r="Y1007"/>
      <c r="Z1007"/>
      <c r="AA1007"/>
      <c r="AB1007"/>
      <c r="AC1007"/>
      <c r="AD1007"/>
      <c r="AG1007">
        <v>959</v>
      </c>
      <c r="AH1007">
        <v>5.7138945985835505E-3</v>
      </c>
      <c r="AI1007">
        <v>-5.3858966613495544E-3</v>
      </c>
      <c r="AJ1007"/>
      <c r="AK1007"/>
      <c r="AL1007"/>
      <c r="AM1007"/>
      <c r="AN1007"/>
      <c r="AO1007"/>
    </row>
    <row r="1008" spans="1:41">
      <c r="A1008" s="34">
        <v>43096</v>
      </c>
      <c r="B1008" s="33">
        <v>119.53433200000001</v>
      </c>
      <c r="C1008" s="130">
        <f t="shared" si="32"/>
        <v>3.4265779977403809E-3</v>
      </c>
      <c r="E1008" s="128">
        <v>43096</v>
      </c>
      <c r="F1008" s="76">
        <v>2682.6201169999999</v>
      </c>
      <c r="G1008" s="130">
        <f t="shared" si="33"/>
        <v>7.9094086924078955E-4</v>
      </c>
      <c r="J1008"/>
      <c r="K1008"/>
      <c r="L1008"/>
      <c r="M1008"/>
      <c r="N1008"/>
      <c r="O1008"/>
      <c r="P1008"/>
      <c r="Q1008"/>
      <c r="R1008"/>
      <c r="V1008">
        <v>921</v>
      </c>
      <c r="W1008">
        <v>-1.3656896245390904E-3</v>
      </c>
      <c r="X1008">
        <v>3.0385589294149879E-3</v>
      </c>
      <c r="Y1008"/>
      <c r="Z1008"/>
      <c r="AA1008"/>
      <c r="AB1008"/>
      <c r="AC1008"/>
      <c r="AD1008"/>
      <c r="AG1008">
        <v>960</v>
      </c>
      <c r="AH1008">
        <v>1.664090787050126E-3</v>
      </c>
      <c r="AI1008">
        <v>3.4527518414770799E-3</v>
      </c>
      <c r="AJ1008"/>
      <c r="AK1008"/>
      <c r="AL1008"/>
      <c r="AM1008"/>
      <c r="AN1008"/>
      <c r="AO1008"/>
    </row>
    <row r="1009" spans="1:41">
      <c r="A1009" s="34">
        <v>43097</v>
      </c>
      <c r="B1009" s="33">
        <v>119.52581000000001</v>
      </c>
      <c r="C1009" s="130">
        <f t="shared" si="32"/>
        <v>-7.1293325167862671E-5</v>
      </c>
      <c r="E1009" s="128">
        <v>43097</v>
      </c>
      <c r="F1009" s="76">
        <v>2687.540039</v>
      </c>
      <c r="G1009" s="130">
        <f t="shared" si="33"/>
        <v>1.8339987718805444E-3</v>
      </c>
      <c r="J1009"/>
      <c r="K1009"/>
      <c r="L1009"/>
      <c r="M1009"/>
      <c r="N1009"/>
      <c r="O1009"/>
      <c r="P1009"/>
      <c r="Q1009"/>
      <c r="R1009"/>
      <c r="V1009">
        <v>922</v>
      </c>
      <c r="W1009">
        <v>4.8389698456166369E-4</v>
      </c>
      <c r="X1009">
        <v>3.1749035018500981E-6</v>
      </c>
      <c r="Y1009"/>
      <c r="Z1009"/>
      <c r="AA1009"/>
      <c r="AB1009"/>
      <c r="AC1009"/>
      <c r="AD1009"/>
      <c r="AG1009">
        <v>961</v>
      </c>
      <c r="AH1009">
        <v>5.0895215312630965E-3</v>
      </c>
      <c r="AI1009">
        <v>-9.0620057771796762E-3</v>
      </c>
      <c r="AJ1009"/>
      <c r="AK1009"/>
      <c r="AL1009"/>
      <c r="AM1009"/>
      <c r="AN1009"/>
      <c r="AO1009"/>
    </row>
    <row r="1010" spans="1:41">
      <c r="A1010" s="34">
        <v>43098</v>
      </c>
      <c r="B1010" s="33">
        <v>118.811531</v>
      </c>
      <c r="C1010" s="130">
        <f t="shared" si="32"/>
        <v>-5.9759394226234878E-3</v>
      </c>
      <c r="E1010" s="128">
        <v>43098</v>
      </c>
      <c r="F1010" s="76">
        <v>2673.610107</v>
      </c>
      <c r="G1010" s="130">
        <f t="shared" si="33"/>
        <v>-5.1831532918047846E-3</v>
      </c>
      <c r="J1010"/>
      <c r="K1010"/>
      <c r="L1010"/>
      <c r="M1010"/>
      <c r="N1010"/>
      <c r="O1010"/>
      <c r="P1010"/>
      <c r="Q1010"/>
      <c r="R1010"/>
      <c r="V1010">
        <v>923</v>
      </c>
      <c r="W1010">
        <v>2.2510147315053949E-3</v>
      </c>
      <c r="X1010">
        <v>-1.4081928284074465E-3</v>
      </c>
      <c r="Y1010"/>
      <c r="Z1010"/>
      <c r="AA1010"/>
      <c r="AB1010"/>
      <c r="AC1010"/>
      <c r="AD1010"/>
      <c r="AG1010">
        <v>962</v>
      </c>
      <c r="AH1010">
        <v>-7.6021553586027874E-3</v>
      </c>
      <c r="AI1010">
        <v>9.2200638929220285E-3</v>
      </c>
      <c r="AJ1010"/>
      <c r="AK1010"/>
      <c r="AL1010"/>
      <c r="AM1010"/>
      <c r="AN1010"/>
      <c r="AO1010"/>
    </row>
    <row r="1011" spans="1:41">
      <c r="A1011" s="34">
        <v>43102</v>
      </c>
      <c r="B1011" s="33">
        <v>118.39482099999999</v>
      </c>
      <c r="C1011" s="130">
        <f t="shared" si="32"/>
        <v>-3.5073195041987046E-3</v>
      </c>
      <c r="E1011" s="128">
        <v>43102</v>
      </c>
      <c r="F1011" s="76">
        <v>2695.8100589999999</v>
      </c>
      <c r="G1011" s="130">
        <f t="shared" si="33"/>
        <v>8.3033617885705947E-3</v>
      </c>
      <c r="J1011"/>
      <c r="K1011"/>
      <c r="L1011"/>
      <c r="M1011"/>
      <c r="N1011"/>
      <c r="O1011"/>
      <c r="P1011"/>
      <c r="Q1011"/>
      <c r="R1011"/>
      <c r="V1011">
        <v>924</v>
      </c>
      <c r="W1011">
        <v>-4.6704408612532541E-3</v>
      </c>
      <c r="X1011">
        <v>9.2855897693420748E-3</v>
      </c>
      <c r="Y1011"/>
      <c r="Z1011"/>
      <c r="AA1011"/>
      <c r="AB1011"/>
      <c r="AC1011"/>
      <c r="AD1011"/>
      <c r="AG1011">
        <v>963</v>
      </c>
      <c r="AH1011">
        <v>3.1113298637359082E-3</v>
      </c>
      <c r="AI1011">
        <v>-7.7743798244528824E-3</v>
      </c>
      <c r="AJ1011"/>
      <c r="AK1011"/>
      <c r="AL1011"/>
      <c r="AM1011"/>
      <c r="AN1011"/>
      <c r="AO1011"/>
    </row>
    <row r="1012" spans="1:41">
      <c r="A1012" s="34">
        <v>43103</v>
      </c>
      <c r="B1012" s="33">
        <v>119.52581000000001</v>
      </c>
      <c r="C1012" s="130">
        <f t="shared" si="32"/>
        <v>9.5526898089572168E-3</v>
      </c>
      <c r="E1012" s="128">
        <v>43103</v>
      </c>
      <c r="F1012" s="76">
        <v>2713.0600589999999</v>
      </c>
      <c r="G1012" s="130">
        <f t="shared" si="33"/>
        <v>6.3988187678173511E-3</v>
      </c>
      <c r="J1012"/>
      <c r="K1012"/>
      <c r="L1012"/>
      <c r="M1012"/>
      <c r="N1012"/>
      <c r="O1012"/>
      <c r="P1012"/>
      <c r="Q1012"/>
      <c r="R1012"/>
      <c r="V1012">
        <v>925</v>
      </c>
      <c r="W1012">
        <v>5.8563695921923786E-3</v>
      </c>
      <c r="X1012">
        <v>-1.3539355609429229E-4</v>
      </c>
      <c r="Y1012"/>
      <c r="Z1012"/>
      <c r="AA1012"/>
      <c r="AB1012"/>
      <c r="AC1012"/>
      <c r="AD1012"/>
      <c r="AG1012">
        <v>964</v>
      </c>
      <c r="AH1012">
        <v>-1.9683022181985776E-3</v>
      </c>
      <c r="AI1012">
        <v>3.239248437447636E-3</v>
      </c>
      <c r="AJ1012"/>
      <c r="AK1012"/>
      <c r="AL1012"/>
      <c r="AM1012"/>
      <c r="AN1012"/>
      <c r="AO1012"/>
    </row>
    <row r="1013" spans="1:41">
      <c r="A1013" s="34">
        <v>43104</v>
      </c>
      <c r="B1013" s="33">
        <v>119.517342</v>
      </c>
      <c r="C1013" s="130">
        <f t="shared" si="32"/>
        <v>-7.0846623001406071E-5</v>
      </c>
      <c r="E1013" s="128">
        <v>43104</v>
      </c>
      <c r="F1013" s="76">
        <v>2723.98999</v>
      </c>
      <c r="G1013" s="130">
        <f t="shared" si="33"/>
        <v>4.0286358437744132E-3</v>
      </c>
      <c r="J1013"/>
      <c r="K1013"/>
      <c r="L1013"/>
      <c r="M1013"/>
      <c r="N1013"/>
      <c r="O1013"/>
      <c r="P1013"/>
      <c r="Q1013"/>
      <c r="R1013"/>
      <c r="V1013">
        <v>926</v>
      </c>
      <c r="W1013">
        <v>-5.5222951663787779E-3</v>
      </c>
      <c r="X1013">
        <v>7.5048360578030653E-3</v>
      </c>
      <c r="Y1013"/>
      <c r="Z1013"/>
      <c r="AA1013"/>
      <c r="AB1013"/>
      <c r="AC1013"/>
      <c r="AD1013"/>
      <c r="AG1013">
        <v>965</v>
      </c>
      <c r="AH1013">
        <v>1.0520230131991599E-4</v>
      </c>
      <c r="AI1013">
        <v>7.9678201917108941E-3</v>
      </c>
      <c r="AJ1013"/>
      <c r="AK1013"/>
      <c r="AL1013"/>
      <c r="AM1013"/>
      <c r="AN1013"/>
      <c r="AO1013"/>
    </row>
    <row r="1014" spans="1:41">
      <c r="A1014" s="34">
        <v>43105</v>
      </c>
      <c r="B1014" s="33">
        <v>120.50374600000001</v>
      </c>
      <c r="C1014" s="130">
        <f t="shared" si="32"/>
        <v>8.2532290585914086E-3</v>
      </c>
      <c r="E1014" s="128">
        <v>43105</v>
      </c>
      <c r="F1014" s="76">
        <v>2743.1499020000001</v>
      </c>
      <c r="G1014" s="130">
        <f t="shared" si="33"/>
        <v>7.0337674038222428E-3</v>
      </c>
      <c r="J1014"/>
      <c r="K1014"/>
      <c r="L1014"/>
      <c r="M1014"/>
      <c r="N1014"/>
      <c r="O1014"/>
      <c r="P1014"/>
      <c r="Q1014"/>
      <c r="R1014"/>
      <c r="V1014">
        <v>927</v>
      </c>
      <c r="W1014">
        <v>-4.6710758645199428E-3</v>
      </c>
      <c r="X1014">
        <v>-2.879730955455637E-3</v>
      </c>
      <c r="Y1014"/>
      <c r="Z1014"/>
      <c r="AA1014"/>
      <c r="AB1014"/>
      <c r="AC1014"/>
      <c r="AD1014"/>
      <c r="AG1014">
        <v>966</v>
      </c>
      <c r="AH1014">
        <v>-6.9027884141417287E-3</v>
      </c>
      <c r="AI1014">
        <v>3.7103179337161524E-3</v>
      </c>
      <c r="AJ1014"/>
      <c r="AK1014"/>
      <c r="AL1014"/>
      <c r="AM1014"/>
      <c r="AN1014"/>
      <c r="AO1014"/>
    </row>
    <row r="1015" spans="1:41">
      <c r="A1015" s="34">
        <v>43108</v>
      </c>
      <c r="B1015" s="33">
        <v>120.65677599999999</v>
      </c>
      <c r="C1015" s="130">
        <f t="shared" si="32"/>
        <v>1.2699190280772423E-3</v>
      </c>
      <c r="E1015" s="128">
        <v>43108</v>
      </c>
      <c r="F1015" s="76">
        <v>2747.709961</v>
      </c>
      <c r="G1015" s="130">
        <f t="shared" si="33"/>
        <v>1.6623440799480996E-3</v>
      </c>
      <c r="J1015"/>
      <c r="K1015"/>
      <c r="L1015"/>
      <c r="M1015"/>
      <c r="N1015"/>
      <c r="O1015"/>
      <c r="P1015"/>
      <c r="Q1015"/>
      <c r="R1015"/>
      <c r="V1015">
        <v>928</v>
      </c>
      <c r="W1015">
        <v>3.5907831285601883E-3</v>
      </c>
      <c r="X1015">
        <v>-4.6205652059595845E-4</v>
      </c>
      <c r="Y1015"/>
      <c r="Z1015"/>
      <c r="AA1015"/>
      <c r="AB1015"/>
      <c r="AC1015"/>
      <c r="AD1015"/>
      <c r="AG1015">
        <v>967</v>
      </c>
      <c r="AH1015">
        <v>-2.1674568159527458E-3</v>
      </c>
      <c r="AI1015">
        <v>3.111915612815431E-3</v>
      </c>
      <c r="AJ1015"/>
      <c r="AK1015"/>
      <c r="AL1015"/>
      <c r="AM1015"/>
      <c r="AN1015"/>
      <c r="AO1015"/>
    </row>
    <row r="1016" spans="1:41">
      <c r="A1016" s="34">
        <v>43109</v>
      </c>
      <c r="B1016" s="33">
        <v>122.57009100000001</v>
      </c>
      <c r="C1016" s="130">
        <f t="shared" si="32"/>
        <v>1.5857501446914276E-2</v>
      </c>
      <c r="E1016" s="128">
        <v>43109</v>
      </c>
      <c r="F1016" s="76">
        <v>2751.290039</v>
      </c>
      <c r="G1016" s="130">
        <f t="shared" si="33"/>
        <v>1.3029315505691242E-3</v>
      </c>
      <c r="J1016"/>
      <c r="K1016"/>
      <c r="L1016"/>
      <c r="M1016"/>
      <c r="N1016"/>
      <c r="O1016"/>
      <c r="P1016"/>
      <c r="Q1016"/>
      <c r="R1016"/>
      <c r="V1016">
        <v>929</v>
      </c>
      <c r="W1016">
        <v>6.8294543133690716E-3</v>
      </c>
      <c r="X1016">
        <v>-7.0078902718370287E-3</v>
      </c>
      <c r="Y1016"/>
      <c r="Z1016"/>
      <c r="AA1016"/>
      <c r="AB1016"/>
      <c r="AC1016"/>
      <c r="AD1016"/>
      <c r="AG1016">
        <v>968</v>
      </c>
      <c r="AH1016">
        <v>2.5465318476579329E-3</v>
      </c>
      <c r="AI1016">
        <v>-9.5442193095868471E-4</v>
      </c>
      <c r="AJ1016"/>
      <c r="AK1016"/>
      <c r="AL1016"/>
      <c r="AM1016"/>
      <c r="AN1016"/>
      <c r="AO1016"/>
    </row>
    <row r="1017" spans="1:41">
      <c r="A1017" s="34">
        <v>43110</v>
      </c>
      <c r="B1017" s="33">
        <v>122.425522</v>
      </c>
      <c r="C1017" s="130">
        <f t="shared" si="32"/>
        <v>-1.1794802371485893E-3</v>
      </c>
      <c r="E1017" s="128">
        <v>43110</v>
      </c>
      <c r="F1017" s="76">
        <v>2748.2299800000001</v>
      </c>
      <c r="G1017" s="130">
        <f t="shared" si="33"/>
        <v>-1.1122269759360366E-3</v>
      </c>
      <c r="J1017"/>
      <c r="K1017"/>
      <c r="L1017"/>
      <c r="M1017"/>
      <c r="N1017"/>
      <c r="O1017"/>
      <c r="P1017"/>
      <c r="Q1017"/>
      <c r="R1017"/>
      <c r="V1017">
        <v>930</v>
      </c>
      <c r="W1017">
        <v>-4.9717015259219486E-3</v>
      </c>
      <c r="X1017">
        <v>3.4828508285496256E-3</v>
      </c>
      <c r="Y1017"/>
      <c r="Z1017"/>
      <c r="AA1017"/>
      <c r="AB1017"/>
      <c r="AC1017"/>
      <c r="AD1017"/>
      <c r="AG1017">
        <v>969</v>
      </c>
      <c r="AH1017">
        <v>2.2424431106360246E-5</v>
      </c>
      <c r="AI1017">
        <v>1.6754167663879537E-4</v>
      </c>
      <c r="AJ1017"/>
      <c r="AK1017"/>
      <c r="AL1017"/>
      <c r="AM1017"/>
      <c r="AN1017"/>
      <c r="AO1017"/>
    </row>
    <row r="1018" spans="1:41">
      <c r="A1018" s="34">
        <v>43111</v>
      </c>
      <c r="B1018" s="33">
        <v>123.122795</v>
      </c>
      <c r="C1018" s="130">
        <f t="shared" si="32"/>
        <v>5.695487253058195E-3</v>
      </c>
      <c r="E1018" s="128">
        <v>43111</v>
      </c>
      <c r="F1018" s="76">
        <v>2767.5600589999999</v>
      </c>
      <c r="G1018" s="130">
        <f t="shared" si="33"/>
        <v>7.0336467983657764E-3</v>
      </c>
      <c r="J1018"/>
      <c r="K1018"/>
      <c r="L1018"/>
      <c r="M1018"/>
      <c r="N1018"/>
      <c r="O1018"/>
      <c r="P1018"/>
      <c r="Q1018"/>
      <c r="R1018"/>
      <c r="V1018">
        <v>931</v>
      </c>
      <c r="W1018">
        <v>9.8916599004173801E-3</v>
      </c>
      <c r="X1018">
        <v>9.4763909938041894E-4</v>
      </c>
      <c r="Y1018"/>
      <c r="Z1018"/>
      <c r="AA1018"/>
      <c r="AB1018"/>
      <c r="AC1018"/>
      <c r="AD1018"/>
      <c r="AG1018">
        <v>970</v>
      </c>
      <c r="AH1018">
        <v>8.3377465793274845E-4</v>
      </c>
      <c r="AI1018">
        <v>2.2633006357807061E-3</v>
      </c>
      <c r="AJ1018"/>
      <c r="AK1018"/>
      <c r="AL1018"/>
      <c r="AM1018"/>
      <c r="AN1018"/>
      <c r="AO1018"/>
    </row>
    <row r="1019" spans="1:41">
      <c r="A1019" s="34">
        <v>43112</v>
      </c>
      <c r="B1019" s="33">
        <v>123.94770800000001</v>
      </c>
      <c r="C1019" s="130">
        <f t="shared" si="32"/>
        <v>6.6999210016310089E-3</v>
      </c>
      <c r="E1019" s="128">
        <v>43112</v>
      </c>
      <c r="F1019" s="76">
        <v>2786.23999</v>
      </c>
      <c r="G1019" s="130">
        <f t="shared" si="33"/>
        <v>6.7496027554139974E-3</v>
      </c>
      <c r="J1019"/>
      <c r="K1019"/>
      <c r="L1019"/>
      <c r="M1019"/>
      <c r="N1019"/>
      <c r="O1019"/>
      <c r="P1019"/>
      <c r="Q1019"/>
      <c r="R1019"/>
      <c r="V1019">
        <v>932</v>
      </c>
      <c r="W1019">
        <v>-2.2469054325803591E-3</v>
      </c>
      <c r="X1019">
        <v>5.6108534252565928E-3</v>
      </c>
      <c r="Y1019"/>
      <c r="Z1019"/>
      <c r="AA1019"/>
      <c r="AB1019"/>
      <c r="AC1019"/>
      <c r="AD1019"/>
      <c r="AG1019">
        <v>971</v>
      </c>
      <c r="AH1019">
        <v>-1.0716529393648326E-3</v>
      </c>
      <c r="AI1019">
        <v>2.3429042099727638E-3</v>
      </c>
      <c r="AJ1019"/>
      <c r="AK1019"/>
      <c r="AL1019"/>
      <c r="AM1019"/>
      <c r="AN1019"/>
      <c r="AO1019"/>
    </row>
    <row r="1020" spans="1:41">
      <c r="A1020" s="34">
        <v>43116</v>
      </c>
      <c r="B1020" s="33">
        <v>124.88303399999999</v>
      </c>
      <c r="C1020" s="130">
        <f t="shared" si="32"/>
        <v>7.5461338905919032E-3</v>
      </c>
      <c r="E1020" s="128">
        <v>43116</v>
      </c>
      <c r="F1020" s="76">
        <v>2776.419922</v>
      </c>
      <c r="G1020" s="130">
        <f t="shared" si="33"/>
        <v>-3.5244874939864717E-3</v>
      </c>
      <c r="J1020"/>
      <c r="K1020"/>
      <c r="L1020"/>
      <c r="M1020"/>
      <c r="N1020"/>
      <c r="O1020"/>
      <c r="P1020"/>
      <c r="Q1020"/>
      <c r="R1020"/>
      <c r="V1020">
        <v>933</v>
      </c>
      <c r="W1020">
        <v>-5.4511349195019386E-4</v>
      </c>
      <c r="X1020">
        <v>1.3022343241388293E-3</v>
      </c>
      <c r="Y1020"/>
      <c r="Z1020"/>
      <c r="AA1020"/>
      <c r="AB1020"/>
      <c r="AC1020"/>
      <c r="AD1020"/>
      <c r="AG1020">
        <v>972</v>
      </c>
      <c r="AH1020">
        <v>2.656776521594248E-4</v>
      </c>
      <c r="AI1020">
        <v>-4.5478048456268734E-4</v>
      </c>
      <c r="AJ1020"/>
      <c r="AK1020"/>
      <c r="AL1020"/>
      <c r="AM1020"/>
      <c r="AN1020"/>
      <c r="AO1020"/>
    </row>
    <row r="1021" spans="1:41">
      <c r="A1021" s="34">
        <v>43117</v>
      </c>
      <c r="B1021" s="33">
        <v>124.98511499999999</v>
      </c>
      <c r="C1021" s="130">
        <f t="shared" si="32"/>
        <v>8.1741287611572858E-4</v>
      </c>
      <c r="E1021" s="128">
        <v>43117</v>
      </c>
      <c r="F1021" s="76">
        <v>2802.5600589999999</v>
      </c>
      <c r="G1021" s="130">
        <f t="shared" si="33"/>
        <v>9.4150516616268061E-3</v>
      </c>
      <c r="J1021"/>
      <c r="K1021"/>
      <c r="L1021"/>
      <c r="M1021"/>
      <c r="N1021"/>
      <c r="O1021"/>
      <c r="P1021"/>
      <c r="Q1021"/>
      <c r="R1021"/>
      <c r="V1021">
        <v>934</v>
      </c>
      <c r="W1021">
        <v>7.6409403095848852E-3</v>
      </c>
      <c r="X1021">
        <v>-8.7416579259571754E-3</v>
      </c>
      <c r="Y1021"/>
      <c r="Z1021"/>
      <c r="AA1021"/>
      <c r="AB1021"/>
      <c r="AC1021"/>
      <c r="AD1021"/>
      <c r="AG1021">
        <v>973</v>
      </c>
      <c r="AH1021">
        <v>6.5216881255733515E-3</v>
      </c>
      <c r="AI1021">
        <v>-5.078033216179877E-3</v>
      </c>
      <c r="AJ1021"/>
      <c r="AK1021"/>
      <c r="AL1021"/>
      <c r="AM1021"/>
      <c r="AN1021"/>
      <c r="AO1021"/>
    </row>
    <row r="1022" spans="1:41">
      <c r="A1022" s="34">
        <v>43118</v>
      </c>
      <c r="B1022" s="33">
        <v>124.934044</v>
      </c>
      <c r="C1022" s="130">
        <f t="shared" si="32"/>
        <v>-4.086166580715888E-4</v>
      </c>
      <c r="E1022" s="128">
        <v>43118</v>
      </c>
      <c r="F1022" s="76">
        <v>2798.030029</v>
      </c>
      <c r="G1022" s="130">
        <f t="shared" si="33"/>
        <v>-1.6163899808150006E-3</v>
      </c>
      <c r="J1022"/>
      <c r="K1022"/>
      <c r="L1022"/>
      <c r="M1022"/>
      <c r="N1022"/>
      <c r="O1022"/>
      <c r="P1022"/>
      <c r="Q1022"/>
      <c r="R1022"/>
      <c r="V1022">
        <v>935</v>
      </c>
      <c r="W1022">
        <v>1.3677866567424167E-3</v>
      </c>
      <c r="X1022">
        <v>4.793947185791111E-4</v>
      </c>
      <c r="Y1022"/>
      <c r="Z1022"/>
      <c r="AA1022"/>
      <c r="AB1022"/>
      <c r="AC1022"/>
      <c r="AD1022"/>
      <c r="AG1022">
        <v>974</v>
      </c>
      <c r="AH1022">
        <v>-3.6718470268625215E-3</v>
      </c>
      <c r="AI1022">
        <v>-9.0040761410976368E-5</v>
      </c>
      <c r="AJ1022"/>
      <c r="AK1022"/>
      <c r="AL1022"/>
      <c r="AM1022"/>
      <c r="AN1022"/>
      <c r="AO1022"/>
    </row>
    <row r="1023" spans="1:41">
      <c r="A1023" s="34">
        <v>43119</v>
      </c>
      <c r="B1023" s="33">
        <v>125.308235</v>
      </c>
      <c r="C1023" s="130">
        <f t="shared" si="32"/>
        <v>2.9951083629374564E-3</v>
      </c>
      <c r="E1023" s="128">
        <v>43119</v>
      </c>
      <c r="F1023" s="76">
        <v>2810.3000489999999</v>
      </c>
      <c r="G1023" s="130">
        <f t="shared" si="33"/>
        <v>4.385235280832624E-3</v>
      </c>
      <c r="J1023"/>
      <c r="K1023"/>
      <c r="L1023"/>
      <c r="M1023"/>
      <c r="N1023"/>
      <c r="O1023"/>
      <c r="P1023"/>
      <c r="Q1023"/>
      <c r="R1023"/>
      <c r="V1023">
        <v>936</v>
      </c>
      <c r="W1023">
        <v>4.152363937941498E-3</v>
      </c>
      <c r="X1023">
        <v>-2.696443071013941E-3</v>
      </c>
      <c r="Y1023"/>
      <c r="Z1023"/>
      <c r="AA1023"/>
      <c r="AB1023"/>
      <c r="AC1023"/>
      <c r="AD1023"/>
      <c r="AG1023">
        <v>975</v>
      </c>
      <c r="AH1023">
        <v>-2.9707430633494889E-3</v>
      </c>
      <c r="AI1023">
        <v>2.073099349776245E-3</v>
      </c>
      <c r="AJ1023"/>
      <c r="AK1023"/>
      <c r="AL1023"/>
      <c r="AM1023"/>
      <c r="AN1023"/>
      <c r="AO1023"/>
    </row>
    <row r="1024" spans="1:41">
      <c r="A1024" s="34">
        <v>43122</v>
      </c>
      <c r="B1024" s="33">
        <v>125.971535</v>
      </c>
      <c r="C1024" s="130">
        <f t="shared" si="32"/>
        <v>5.2933472409056491E-3</v>
      </c>
      <c r="E1024" s="128">
        <v>43122</v>
      </c>
      <c r="F1024" s="76">
        <v>2832.969971</v>
      </c>
      <c r="G1024" s="130">
        <f t="shared" si="33"/>
        <v>8.0667265433336088E-3</v>
      </c>
      <c r="J1024"/>
      <c r="K1024"/>
      <c r="L1024"/>
      <c r="M1024"/>
      <c r="N1024"/>
      <c r="O1024"/>
      <c r="P1024"/>
      <c r="Q1024"/>
      <c r="R1024"/>
      <c r="V1024">
        <v>937</v>
      </c>
      <c r="W1024">
        <v>-4.4583463221611517E-4</v>
      </c>
      <c r="X1024">
        <v>1.5560299978330668E-3</v>
      </c>
      <c r="Y1024"/>
      <c r="Z1024"/>
      <c r="AA1024"/>
      <c r="AB1024"/>
      <c r="AC1024"/>
      <c r="AD1024"/>
      <c r="AG1024">
        <v>976</v>
      </c>
      <c r="AH1024">
        <v>1.0390596943469009E-3</v>
      </c>
      <c r="AI1024">
        <v>-5.5425356043103426E-5</v>
      </c>
      <c r="AJ1024"/>
      <c r="AK1024"/>
      <c r="AL1024"/>
      <c r="AM1024"/>
      <c r="AN1024"/>
      <c r="AO1024"/>
    </row>
    <row r="1025" spans="1:41">
      <c r="A1025" s="34">
        <v>43123</v>
      </c>
      <c r="B1025" s="33">
        <v>120.60575900000001</v>
      </c>
      <c r="C1025" s="130">
        <f t="shared" si="32"/>
        <v>-4.2595146594030124E-2</v>
      </c>
      <c r="E1025" s="128">
        <v>43123</v>
      </c>
      <c r="F1025" s="76">
        <v>2839.1298830000001</v>
      </c>
      <c r="G1025" s="130">
        <f t="shared" si="33"/>
        <v>2.1743654408824219E-3</v>
      </c>
      <c r="J1025"/>
      <c r="K1025"/>
      <c r="L1025"/>
      <c r="M1025"/>
      <c r="N1025"/>
      <c r="O1025"/>
      <c r="P1025"/>
      <c r="Q1025"/>
      <c r="R1025"/>
      <c r="V1025">
        <v>938</v>
      </c>
      <c r="W1025">
        <v>-8.1723130649938094E-3</v>
      </c>
      <c r="X1025">
        <v>8.8066609245537851E-3</v>
      </c>
      <c r="Y1025"/>
      <c r="Z1025"/>
      <c r="AA1025"/>
      <c r="AB1025"/>
      <c r="AC1025"/>
      <c r="AD1025"/>
      <c r="AG1025">
        <v>977</v>
      </c>
      <c r="AH1025">
        <v>-8.7171791439742197E-4</v>
      </c>
      <c r="AI1025">
        <v>-1.4378914992430195E-3</v>
      </c>
      <c r="AJ1025"/>
      <c r="AK1025"/>
      <c r="AL1025"/>
      <c r="AM1025"/>
      <c r="AN1025"/>
      <c r="AO1025"/>
    </row>
    <row r="1026" spans="1:41">
      <c r="A1026" s="34">
        <v>43124</v>
      </c>
      <c r="B1026" s="33">
        <v>120.80986799999999</v>
      </c>
      <c r="C1026" s="130">
        <f t="shared" si="32"/>
        <v>1.692365287465156E-3</v>
      </c>
      <c r="E1026" s="128">
        <v>43124</v>
      </c>
      <c r="F1026" s="76">
        <v>2837.540039</v>
      </c>
      <c r="G1026" s="130">
        <f t="shared" si="33"/>
        <v>-5.5997579030099087E-4</v>
      </c>
      <c r="J1026"/>
      <c r="K1026"/>
      <c r="L1026"/>
      <c r="M1026"/>
      <c r="N1026"/>
      <c r="O1026"/>
      <c r="P1026"/>
      <c r="Q1026"/>
      <c r="R1026"/>
      <c r="V1026">
        <v>939</v>
      </c>
      <c r="W1026">
        <v>-6.0397255863839034E-3</v>
      </c>
      <c r="X1026">
        <v>2.9938081181753906E-3</v>
      </c>
      <c r="Y1026"/>
      <c r="Z1026"/>
      <c r="AA1026"/>
      <c r="AB1026"/>
      <c r="AC1026"/>
      <c r="AD1026"/>
      <c r="AG1026">
        <v>978</v>
      </c>
      <c r="AH1026">
        <v>-1.3619581488066718E-3</v>
      </c>
      <c r="AI1026">
        <v>-4.1637175748614232E-3</v>
      </c>
      <c r="AJ1026"/>
      <c r="AK1026"/>
      <c r="AL1026"/>
      <c r="AM1026"/>
      <c r="AN1026"/>
      <c r="AO1026"/>
    </row>
    <row r="1027" spans="1:41">
      <c r="A1027" s="34">
        <v>43125</v>
      </c>
      <c r="B1027" s="33">
        <v>122.791191</v>
      </c>
      <c r="C1027" s="130">
        <f t="shared" si="32"/>
        <v>1.6400340740377297E-2</v>
      </c>
      <c r="E1027" s="128">
        <v>43125</v>
      </c>
      <c r="F1027" s="76">
        <v>2839.25</v>
      </c>
      <c r="G1027" s="130">
        <f t="shared" si="33"/>
        <v>6.0262092393333847E-4</v>
      </c>
      <c r="J1027"/>
      <c r="K1027"/>
      <c r="L1027"/>
      <c r="M1027"/>
      <c r="N1027"/>
      <c r="O1027"/>
      <c r="P1027"/>
      <c r="Q1027"/>
      <c r="R1027"/>
      <c r="V1027">
        <v>940</v>
      </c>
      <c r="W1027">
        <v>-1.3262123053336579E-3</v>
      </c>
      <c r="X1027">
        <v>1.9740060094511954E-3</v>
      </c>
      <c r="Y1027"/>
      <c r="Z1027"/>
      <c r="AA1027"/>
      <c r="AB1027"/>
      <c r="AC1027"/>
      <c r="AD1027"/>
      <c r="AG1027">
        <v>979</v>
      </c>
      <c r="AH1027">
        <v>-7.1373818350122268E-4</v>
      </c>
      <c r="AI1027">
        <v>8.9097964849498869E-3</v>
      </c>
      <c r="AJ1027"/>
      <c r="AK1027"/>
      <c r="AL1027"/>
      <c r="AM1027"/>
      <c r="AN1027"/>
      <c r="AO1027"/>
    </row>
    <row r="1028" spans="1:41">
      <c r="A1028" s="34">
        <v>43126</v>
      </c>
      <c r="B1028" s="33">
        <v>123.582047</v>
      </c>
      <c r="C1028" s="130">
        <f t="shared" ref="C1028:C1091" si="34">(B1028-B1027)/B1027</f>
        <v>6.440657457260148E-3</v>
      </c>
      <c r="E1028" s="128">
        <v>43126</v>
      </c>
      <c r="F1028" s="76">
        <v>2872.8701169999999</v>
      </c>
      <c r="G1028" s="130">
        <f t="shared" ref="G1028:G1091" si="35">(F1028-F1027)/F1027</f>
        <v>1.1841196442722527E-2</v>
      </c>
      <c r="J1028"/>
      <c r="K1028"/>
      <c r="L1028"/>
      <c r="M1028"/>
      <c r="N1028"/>
      <c r="O1028"/>
      <c r="P1028"/>
      <c r="Q1028"/>
      <c r="R1028"/>
      <c r="V1028">
        <v>941</v>
      </c>
      <c r="W1028">
        <v>-7.2526126512883896E-4</v>
      </c>
      <c r="X1028">
        <v>-1.4967891798517673E-3</v>
      </c>
      <c r="Y1028"/>
      <c r="Z1028"/>
      <c r="AA1028"/>
      <c r="AB1028"/>
      <c r="AC1028"/>
      <c r="AD1028"/>
      <c r="AG1028">
        <v>980</v>
      </c>
      <c r="AH1028">
        <v>-3.3315681111808861E-3</v>
      </c>
      <c r="AI1028">
        <v>7.0560499142013292E-4</v>
      </c>
      <c r="AJ1028"/>
      <c r="AK1028"/>
      <c r="AL1028"/>
      <c r="AM1028"/>
      <c r="AN1028"/>
      <c r="AO1028"/>
    </row>
    <row r="1029" spans="1:41">
      <c r="A1029" s="34">
        <v>43129</v>
      </c>
      <c r="B1029" s="33">
        <v>122.17894699999999</v>
      </c>
      <c r="C1029" s="130">
        <f t="shared" si="34"/>
        <v>-1.1353590865831905E-2</v>
      </c>
      <c r="E1029" s="128">
        <v>43129</v>
      </c>
      <c r="F1029" s="76">
        <v>2853.530029</v>
      </c>
      <c r="G1029" s="130">
        <f t="shared" si="35"/>
        <v>-6.731974371398261E-3</v>
      </c>
      <c r="J1029"/>
      <c r="K1029"/>
      <c r="L1029"/>
      <c r="M1029"/>
      <c r="N1029"/>
      <c r="O1029"/>
      <c r="P1029"/>
      <c r="Q1029"/>
      <c r="R1029"/>
      <c r="V1029">
        <v>942</v>
      </c>
      <c r="W1029">
        <v>-7.7030449977430091E-4</v>
      </c>
      <c r="X1029">
        <v>8.4247131718256897E-4</v>
      </c>
      <c r="Y1029"/>
      <c r="Z1029"/>
      <c r="AA1029"/>
      <c r="AB1029"/>
      <c r="AC1029"/>
      <c r="AD1029"/>
      <c r="AG1029">
        <v>981</v>
      </c>
      <c r="AH1029">
        <v>-6.2937092673548303E-5</v>
      </c>
      <c r="AI1029">
        <v>1.3386200036544951E-3</v>
      </c>
      <c r="AJ1029"/>
      <c r="AK1029"/>
      <c r="AL1029"/>
      <c r="AM1029"/>
      <c r="AN1029"/>
      <c r="AO1029"/>
    </row>
    <row r="1030" spans="1:41">
      <c r="A1030" s="34">
        <v>43130</v>
      </c>
      <c r="B1030" s="33">
        <v>121.115982</v>
      </c>
      <c r="C1030" s="130">
        <f t="shared" si="34"/>
        <v>-8.7000667962868535E-3</v>
      </c>
      <c r="E1030" s="128">
        <v>43130</v>
      </c>
      <c r="F1030" s="76">
        <v>2822.429932</v>
      </c>
      <c r="G1030" s="130">
        <f t="shared" si="35"/>
        <v>-1.0898815391439502E-2</v>
      </c>
      <c r="J1030"/>
      <c r="K1030"/>
      <c r="L1030"/>
      <c r="M1030"/>
      <c r="N1030"/>
      <c r="O1030"/>
      <c r="P1030"/>
      <c r="Q1030"/>
      <c r="R1030"/>
      <c r="V1030">
        <v>943</v>
      </c>
      <c r="W1030">
        <v>-4.934768306415243E-3</v>
      </c>
      <c r="X1030">
        <v>9.019912184480075E-3</v>
      </c>
      <c r="Y1030"/>
      <c r="Z1030"/>
      <c r="AA1030"/>
      <c r="AB1030"/>
      <c r="AC1030"/>
      <c r="AD1030"/>
      <c r="AG1030">
        <v>982</v>
      </c>
      <c r="AH1030">
        <v>1.9128932015798545E-3</v>
      </c>
      <c r="AI1030">
        <v>4.6282458148568448E-3</v>
      </c>
      <c r="AJ1030"/>
      <c r="AK1030"/>
      <c r="AL1030"/>
      <c r="AM1030"/>
      <c r="AN1030"/>
      <c r="AO1030"/>
    </row>
    <row r="1031" spans="1:41">
      <c r="A1031" s="34">
        <v>43131</v>
      </c>
      <c r="B1031" s="33">
        <v>117.51050600000001</v>
      </c>
      <c r="C1031" s="130">
        <f t="shared" si="34"/>
        <v>-2.9768788069604191E-2</v>
      </c>
      <c r="E1031" s="128">
        <v>43131</v>
      </c>
      <c r="F1031" s="76">
        <v>2823.8100589999999</v>
      </c>
      <c r="G1031" s="130">
        <f t="shared" si="35"/>
        <v>4.88985389629117E-4</v>
      </c>
      <c r="J1031"/>
      <c r="K1031"/>
      <c r="L1031"/>
      <c r="M1031"/>
      <c r="N1031"/>
      <c r="O1031"/>
      <c r="P1031"/>
      <c r="Q1031"/>
      <c r="R1031"/>
      <c r="V1031">
        <v>944</v>
      </c>
      <c r="W1031">
        <v>-9.9995448363150068E-4</v>
      </c>
      <c r="X1031">
        <v>2.2045702667940811E-3</v>
      </c>
      <c r="Y1031"/>
      <c r="Z1031"/>
      <c r="AA1031"/>
      <c r="AB1031"/>
      <c r="AC1031"/>
      <c r="AD1031"/>
      <c r="AG1031">
        <v>983</v>
      </c>
      <c r="AH1031">
        <v>-4.0840003983758618E-3</v>
      </c>
      <c r="AI1031">
        <v>3.3337393478137349E-3</v>
      </c>
      <c r="AJ1031"/>
      <c r="AK1031"/>
      <c r="AL1031"/>
      <c r="AM1031"/>
      <c r="AN1031"/>
      <c r="AO1031"/>
    </row>
    <row r="1032" spans="1:41">
      <c r="A1032" s="34">
        <v>43132</v>
      </c>
      <c r="B1032" s="33">
        <v>119.06663500000001</v>
      </c>
      <c r="C1032" s="130">
        <f t="shared" si="34"/>
        <v>1.3242467018225575E-2</v>
      </c>
      <c r="E1032" s="128">
        <v>43132</v>
      </c>
      <c r="F1032" s="76">
        <v>2821.9799800000001</v>
      </c>
      <c r="G1032" s="130">
        <f t="shared" si="35"/>
        <v>-6.4808856182342871E-4</v>
      </c>
      <c r="J1032"/>
      <c r="K1032"/>
      <c r="L1032"/>
      <c r="M1032"/>
      <c r="N1032"/>
      <c r="O1032"/>
      <c r="P1032"/>
      <c r="Q1032"/>
      <c r="R1032"/>
      <c r="V1032">
        <v>945</v>
      </c>
      <c r="W1032">
        <v>2.5931980680229767E-3</v>
      </c>
      <c r="X1032">
        <v>1.1119116828987485E-3</v>
      </c>
      <c r="Y1032"/>
      <c r="Z1032"/>
      <c r="AA1032"/>
      <c r="AB1032"/>
      <c r="AC1032"/>
      <c r="AD1032"/>
      <c r="AG1032">
        <v>984</v>
      </c>
      <c r="AH1032">
        <v>3.2029265097835123E-3</v>
      </c>
      <c r="AI1032">
        <v>-1.1468312644985555E-3</v>
      </c>
      <c r="AJ1032"/>
      <c r="AK1032"/>
      <c r="AL1032"/>
      <c r="AM1032"/>
      <c r="AN1032"/>
      <c r="AO1032"/>
    </row>
    <row r="1033" spans="1:41">
      <c r="A1033" s="34">
        <v>43133</v>
      </c>
      <c r="B1033" s="33">
        <v>117.076813</v>
      </c>
      <c r="C1033" s="130">
        <f t="shared" si="34"/>
        <v>-1.6711835351691965E-2</v>
      </c>
      <c r="E1033" s="128">
        <v>43133</v>
      </c>
      <c r="F1033" s="76">
        <v>2762.1298830000001</v>
      </c>
      <c r="G1033" s="130">
        <f t="shared" si="35"/>
        <v>-2.1208547694941481E-2</v>
      </c>
      <c r="J1033"/>
      <c r="K1033"/>
      <c r="L1033"/>
      <c r="M1033"/>
      <c r="N1033"/>
      <c r="O1033"/>
      <c r="P1033"/>
      <c r="Q1033"/>
      <c r="R1033"/>
      <c r="V1033">
        <v>946</v>
      </c>
      <c r="W1033">
        <v>5.5094131548530092E-3</v>
      </c>
      <c r="X1033">
        <v>-1.6354096041569649E-3</v>
      </c>
      <c r="Y1033"/>
      <c r="Z1033"/>
      <c r="AA1033"/>
      <c r="AB1033"/>
      <c r="AC1033"/>
      <c r="AD1033"/>
      <c r="AG1033">
        <v>985</v>
      </c>
      <c r="AH1033">
        <v>4.0743871627797416E-3</v>
      </c>
      <c r="AI1033">
        <v>-4.4586449036409801E-3</v>
      </c>
      <c r="AJ1033"/>
      <c r="AK1033"/>
      <c r="AL1033"/>
      <c r="AM1033"/>
      <c r="AN1033"/>
      <c r="AO1033"/>
    </row>
    <row r="1034" spans="1:41">
      <c r="A1034" s="34">
        <v>43136</v>
      </c>
      <c r="B1034" s="33">
        <v>110.877724</v>
      </c>
      <c r="C1034" s="130">
        <f t="shared" si="34"/>
        <v>-5.2948904579423431E-2</v>
      </c>
      <c r="E1034" s="128">
        <v>43136</v>
      </c>
      <c r="F1034" s="76">
        <v>2648.9399410000001</v>
      </c>
      <c r="G1034" s="130">
        <f t="shared" si="35"/>
        <v>-4.0979225016407377E-2</v>
      </c>
      <c r="J1034"/>
      <c r="K1034"/>
      <c r="L1034"/>
      <c r="M1034"/>
      <c r="N1034"/>
      <c r="O1034"/>
      <c r="P1034"/>
      <c r="Q1034"/>
      <c r="R1034"/>
      <c r="V1034">
        <v>947</v>
      </c>
      <c r="W1034">
        <v>4.0328865409148635E-3</v>
      </c>
      <c r="X1034">
        <v>-1.8740483887449556E-3</v>
      </c>
      <c r="Y1034"/>
      <c r="Z1034"/>
      <c r="AA1034"/>
      <c r="AB1034"/>
      <c r="AC1034"/>
      <c r="AD1034"/>
      <c r="AG1034">
        <v>986</v>
      </c>
      <c r="AH1034">
        <v>8.1188411040869178E-3</v>
      </c>
      <c r="AI1034">
        <v>1.7296715421539523E-3</v>
      </c>
      <c r="AJ1034"/>
      <c r="AK1034"/>
      <c r="AL1034"/>
      <c r="AM1034"/>
      <c r="AN1034"/>
      <c r="AO1034"/>
    </row>
    <row r="1035" spans="1:41">
      <c r="A1035" s="34">
        <v>43137</v>
      </c>
      <c r="B1035" s="33">
        <v>112.102226</v>
      </c>
      <c r="C1035" s="130">
        <f t="shared" si="34"/>
        <v>1.1043715146966771E-2</v>
      </c>
      <c r="E1035" s="128">
        <v>43137</v>
      </c>
      <c r="F1035" s="76">
        <v>2695.139893</v>
      </c>
      <c r="G1035" s="130">
        <f t="shared" si="35"/>
        <v>1.7440920907613715E-2</v>
      </c>
      <c r="J1035"/>
      <c r="K1035"/>
      <c r="L1035"/>
      <c r="M1035"/>
      <c r="N1035"/>
      <c r="O1035"/>
      <c r="P1035"/>
      <c r="Q1035"/>
      <c r="R1035"/>
      <c r="V1035">
        <v>948</v>
      </c>
      <c r="W1035">
        <v>3.6205974856331619E-3</v>
      </c>
      <c r="X1035">
        <v>-2.3738773573452774E-3</v>
      </c>
      <c r="Y1035"/>
      <c r="Z1035"/>
      <c r="AA1035"/>
      <c r="AB1035"/>
      <c r="AC1035"/>
      <c r="AD1035"/>
      <c r="AG1035">
        <v>987</v>
      </c>
      <c r="AH1035">
        <v>-6.2632612508765233E-4</v>
      </c>
      <c r="AI1035">
        <v>2.5710030987350258E-4</v>
      </c>
      <c r="AJ1035"/>
      <c r="AK1035"/>
      <c r="AL1035"/>
      <c r="AM1035"/>
      <c r="AN1035"/>
      <c r="AO1035"/>
    </row>
    <row r="1036" spans="1:41">
      <c r="A1036" s="34">
        <v>43138</v>
      </c>
      <c r="B1036" s="33">
        <v>111.753593</v>
      </c>
      <c r="C1036" s="130">
        <f t="shared" si="34"/>
        <v>-3.1099560859746589E-3</v>
      </c>
      <c r="E1036" s="128">
        <v>43138</v>
      </c>
      <c r="F1036" s="76">
        <v>2681.6599120000001</v>
      </c>
      <c r="G1036" s="130">
        <f t="shared" si="35"/>
        <v>-5.0015886132705294E-3</v>
      </c>
      <c r="J1036"/>
      <c r="K1036"/>
      <c r="L1036"/>
      <c r="M1036"/>
      <c r="N1036"/>
      <c r="O1036"/>
      <c r="P1036"/>
      <c r="Q1036"/>
      <c r="R1036"/>
      <c r="V1036">
        <v>949</v>
      </c>
      <c r="W1036">
        <v>1.5068815423219177E-3</v>
      </c>
      <c r="X1036">
        <v>4.1399057788645832E-3</v>
      </c>
      <c r="Y1036"/>
      <c r="Z1036"/>
      <c r="AA1036"/>
      <c r="AB1036"/>
      <c r="AC1036"/>
      <c r="AD1036"/>
      <c r="AG1036">
        <v>988</v>
      </c>
      <c r="AH1036">
        <v>-1.7239342495991407E-3</v>
      </c>
      <c r="AI1036">
        <v>9.9148847737722708E-3</v>
      </c>
      <c r="AJ1036"/>
      <c r="AK1036"/>
      <c r="AL1036"/>
      <c r="AM1036"/>
      <c r="AN1036"/>
      <c r="AO1036"/>
    </row>
    <row r="1037" spans="1:41">
      <c r="A1037" s="34">
        <v>43139</v>
      </c>
      <c r="B1037" s="33">
        <v>107.45079800000001</v>
      </c>
      <c r="C1037" s="130">
        <f t="shared" si="34"/>
        <v>-3.8502520451400513E-2</v>
      </c>
      <c r="E1037" s="128">
        <v>43139</v>
      </c>
      <c r="F1037" s="76">
        <v>2581</v>
      </c>
      <c r="G1037" s="130">
        <f t="shared" si="35"/>
        <v>-3.7536419718832745E-2</v>
      </c>
      <c r="J1037"/>
      <c r="K1037"/>
      <c r="L1037"/>
      <c r="M1037"/>
      <c r="N1037"/>
      <c r="O1037"/>
      <c r="P1037"/>
      <c r="Q1037"/>
      <c r="R1037"/>
      <c r="V1037">
        <v>950</v>
      </c>
      <c r="W1037">
        <v>3.5313282614708621E-4</v>
      </c>
      <c r="X1037">
        <v>-1.4267671414256251E-3</v>
      </c>
      <c r="Y1037"/>
      <c r="Z1037"/>
      <c r="AA1037"/>
      <c r="AB1037"/>
      <c r="AC1037"/>
      <c r="AD1037"/>
      <c r="AG1037">
        <v>989</v>
      </c>
      <c r="AH1037">
        <v>2.8737715890254246E-3</v>
      </c>
      <c r="AI1037">
        <v>-4.8983022328913627E-3</v>
      </c>
      <c r="AJ1037"/>
      <c r="AK1037"/>
      <c r="AL1037"/>
      <c r="AM1037"/>
      <c r="AN1037"/>
      <c r="AO1037"/>
    </row>
    <row r="1038" spans="1:41">
      <c r="A1038" s="34">
        <v>43140</v>
      </c>
      <c r="B1038" s="33">
        <v>110.146416</v>
      </c>
      <c r="C1038" s="130">
        <f t="shared" si="34"/>
        <v>2.5086998423222467E-2</v>
      </c>
      <c r="E1038" s="128">
        <v>43140</v>
      </c>
      <c r="F1038" s="76">
        <v>2619.5500489999999</v>
      </c>
      <c r="G1038" s="130">
        <f t="shared" si="35"/>
        <v>1.4936090275087154E-2</v>
      </c>
      <c r="J1038"/>
      <c r="K1038"/>
      <c r="L1038"/>
      <c r="M1038"/>
      <c r="N1038"/>
      <c r="O1038"/>
      <c r="P1038"/>
      <c r="Q1038"/>
      <c r="R1038"/>
      <c r="V1038">
        <v>951</v>
      </c>
      <c r="W1038">
        <v>1.2054365874015214E-3</v>
      </c>
      <c r="X1038">
        <v>-3.0098706384086614E-3</v>
      </c>
      <c r="Y1038"/>
      <c r="Z1038"/>
      <c r="AA1038"/>
      <c r="AB1038"/>
      <c r="AC1038"/>
      <c r="AD1038"/>
      <c r="AG1038">
        <v>990</v>
      </c>
      <c r="AH1038">
        <v>-3.7089321562259261E-3</v>
      </c>
      <c r="AI1038">
        <v>2.6567752463121236E-3</v>
      </c>
      <c r="AJ1038"/>
      <c r="AK1038"/>
      <c r="AL1038"/>
      <c r="AM1038"/>
      <c r="AN1038"/>
      <c r="AO1038"/>
    </row>
    <row r="1039" spans="1:41">
      <c r="A1039" s="34">
        <v>43143</v>
      </c>
      <c r="B1039" s="33">
        <v>110.775673</v>
      </c>
      <c r="C1039" s="130">
        <f t="shared" si="34"/>
        <v>5.7129139816950152E-3</v>
      </c>
      <c r="E1039" s="128">
        <v>43143</v>
      </c>
      <c r="F1039" s="76">
        <v>2656</v>
      </c>
      <c r="G1039" s="130">
        <f t="shared" si="35"/>
        <v>1.3914584687517094E-2</v>
      </c>
      <c r="J1039"/>
      <c r="K1039"/>
      <c r="L1039"/>
      <c r="M1039"/>
      <c r="N1039"/>
      <c r="O1039"/>
      <c r="P1039"/>
      <c r="Q1039"/>
      <c r="R1039"/>
      <c r="V1039">
        <v>952</v>
      </c>
      <c r="W1039">
        <v>2.1396070721517646E-3</v>
      </c>
      <c r="X1039">
        <v>1.828055399714125E-4</v>
      </c>
      <c r="Y1039"/>
      <c r="Z1039"/>
      <c r="AA1039"/>
      <c r="AB1039"/>
      <c r="AC1039"/>
      <c r="AD1039"/>
      <c r="AG1039">
        <v>991</v>
      </c>
      <c r="AH1039">
        <v>2.9206946198910332E-3</v>
      </c>
      <c r="AI1039">
        <v>-6.6600761631818856E-3</v>
      </c>
      <c r="AJ1039"/>
      <c r="AK1039"/>
      <c r="AL1039"/>
      <c r="AM1039"/>
      <c r="AN1039"/>
      <c r="AO1039"/>
    </row>
    <row r="1040" spans="1:41">
      <c r="A1040" s="34">
        <v>43144</v>
      </c>
      <c r="B1040" s="33">
        <v>110.51206999999999</v>
      </c>
      <c r="C1040" s="130">
        <f t="shared" si="34"/>
        <v>-2.3796109096985885E-3</v>
      </c>
      <c r="E1040" s="128">
        <v>43144</v>
      </c>
      <c r="F1040" s="76">
        <v>2662.9399410000001</v>
      </c>
      <c r="G1040" s="130">
        <f t="shared" si="35"/>
        <v>2.6129295933735278E-3</v>
      </c>
      <c r="J1040"/>
      <c r="K1040"/>
      <c r="L1040"/>
      <c r="M1040"/>
      <c r="N1040"/>
      <c r="O1040"/>
      <c r="P1040"/>
      <c r="Q1040"/>
      <c r="R1040"/>
      <c r="V1040">
        <v>953</v>
      </c>
      <c r="W1040">
        <v>1.1885862853181443E-2</v>
      </c>
      <c r="X1040">
        <v>-1.0082355814565543E-2</v>
      </c>
      <c r="Y1040"/>
      <c r="Z1040"/>
      <c r="AA1040"/>
      <c r="AB1040"/>
      <c r="AC1040"/>
      <c r="AD1040"/>
      <c r="AG1040">
        <v>992</v>
      </c>
      <c r="AH1040">
        <v>5.8757069266866906E-3</v>
      </c>
      <c r="AI1040">
        <v>-5.9898122717586596E-3</v>
      </c>
      <c r="AJ1040"/>
      <c r="AK1040"/>
      <c r="AL1040"/>
      <c r="AM1040"/>
      <c r="AN1040"/>
      <c r="AO1040"/>
    </row>
    <row r="1041" spans="1:41">
      <c r="A1041" s="34">
        <v>43145</v>
      </c>
      <c r="B1041" s="33">
        <v>110.265457</v>
      </c>
      <c r="C1041" s="130">
        <f t="shared" si="34"/>
        <v>-2.2315481014878865E-3</v>
      </c>
      <c r="E1041" s="128">
        <v>43145</v>
      </c>
      <c r="F1041" s="76">
        <v>2698.6298830000001</v>
      </c>
      <c r="G1041" s="130">
        <f t="shared" si="35"/>
        <v>1.340245848225834E-2</v>
      </c>
      <c r="J1041"/>
      <c r="K1041"/>
      <c r="L1041"/>
      <c r="M1041"/>
      <c r="N1041"/>
      <c r="O1041"/>
      <c r="P1041"/>
      <c r="Q1041"/>
      <c r="R1041"/>
      <c r="V1041">
        <v>954</v>
      </c>
      <c r="W1041">
        <v>9.7316815920104639E-4</v>
      </c>
      <c r="X1041">
        <v>-2.659920877876221E-3</v>
      </c>
      <c r="Y1041"/>
      <c r="Z1041"/>
      <c r="AA1041"/>
      <c r="AB1041"/>
      <c r="AC1041"/>
      <c r="AD1041"/>
      <c r="AG1041">
        <v>993</v>
      </c>
      <c r="AH1041">
        <v>-4.0009287941874068E-3</v>
      </c>
      <c r="AI1041">
        <v>6.9332864224846092E-3</v>
      </c>
      <c r="AJ1041"/>
      <c r="AK1041"/>
      <c r="AL1041"/>
      <c r="AM1041"/>
      <c r="AN1041"/>
      <c r="AO1041"/>
    </row>
    <row r="1042" spans="1:41">
      <c r="A1042" s="34">
        <v>43146</v>
      </c>
      <c r="B1042" s="33">
        <v>111.59201</v>
      </c>
      <c r="C1042" s="130">
        <f t="shared" si="34"/>
        <v>1.2030540081106308E-2</v>
      </c>
      <c r="E1042" s="128">
        <v>43146</v>
      </c>
      <c r="F1042" s="76">
        <v>2731.1999510000001</v>
      </c>
      <c r="G1042" s="130">
        <f t="shared" si="35"/>
        <v>1.2069112628291455E-2</v>
      </c>
      <c r="J1042"/>
      <c r="K1042"/>
      <c r="L1042"/>
      <c r="M1042"/>
      <c r="N1042"/>
      <c r="O1042"/>
      <c r="P1042"/>
      <c r="Q1042"/>
      <c r="R1042"/>
      <c r="V1042">
        <v>955</v>
      </c>
      <c r="W1042">
        <v>-1.4345436002808718E-3</v>
      </c>
      <c r="X1042">
        <v>2.3126508238077133E-3</v>
      </c>
      <c r="Y1042"/>
      <c r="Z1042"/>
      <c r="AA1042"/>
      <c r="AB1042"/>
      <c r="AC1042"/>
      <c r="AD1042"/>
      <c r="AG1042">
        <v>994</v>
      </c>
      <c r="AH1042">
        <v>2.5771565533330883E-3</v>
      </c>
      <c r="AI1042">
        <v>2.9291499450575182E-3</v>
      </c>
      <c r="AJ1042"/>
      <c r="AK1042"/>
      <c r="AL1042"/>
      <c r="AM1042"/>
      <c r="AN1042"/>
      <c r="AO1042"/>
    </row>
    <row r="1043" spans="1:41">
      <c r="A1043" s="34">
        <v>43147</v>
      </c>
      <c r="B1043" s="33">
        <v>113.22467</v>
      </c>
      <c r="C1043" s="130">
        <f t="shared" si="34"/>
        <v>1.4630617371261628E-2</v>
      </c>
      <c r="E1043" s="128">
        <v>43147</v>
      </c>
      <c r="F1043" s="76">
        <v>2732.219971</v>
      </c>
      <c r="G1043" s="130">
        <f t="shared" si="35"/>
        <v>3.734695439000948E-4</v>
      </c>
      <c r="J1043"/>
      <c r="K1043"/>
      <c r="L1043"/>
      <c r="M1043"/>
      <c r="N1043"/>
      <c r="O1043"/>
      <c r="P1043"/>
      <c r="Q1043"/>
      <c r="R1043"/>
      <c r="V1043">
        <v>956</v>
      </c>
      <c r="W1043">
        <v>-1.064948904366844E-3</v>
      </c>
      <c r="X1043">
        <v>2.815702335027064E-3</v>
      </c>
      <c r="Y1043"/>
      <c r="Z1043"/>
      <c r="AA1043"/>
      <c r="AB1043"/>
      <c r="AC1043"/>
      <c r="AD1043"/>
      <c r="AG1043">
        <v>995</v>
      </c>
      <c r="AH1043">
        <v>2.4463328761798243E-3</v>
      </c>
      <c r="AI1043">
        <v>7.5562450643380363E-4</v>
      </c>
      <c r="AJ1043"/>
      <c r="AK1043"/>
      <c r="AL1043"/>
      <c r="AM1043"/>
      <c r="AN1043"/>
      <c r="AO1043"/>
    </row>
    <row r="1044" spans="1:41">
      <c r="A1044" s="34">
        <v>43151</v>
      </c>
      <c r="B1044" s="33">
        <v>111.28589599999999</v>
      </c>
      <c r="C1044" s="130">
        <f t="shared" si="34"/>
        <v>-1.7123247080340437E-2</v>
      </c>
      <c r="E1044" s="128">
        <v>43151</v>
      </c>
      <c r="F1044" s="76">
        <v>2716.26001</v>
      </c>
      <c r="G1044" s="130">
        <f t="shared" si="35"/>
        <v>-5.8413894815938384E-3</v>
      </c>
      <c r="J1044"/>
      <c r="K1044"/>
      <c r="L1044"/>
      <c r="M1044"/>
      <c r="N1044"/>
      <c r="O1044"/>
      <c r="P1044"/>
      <c r="Q1044"/>
      <c r="R1044"/>
      <c r="V1044">
        <v>957</v>
      </c>
      <c r="W1044">
        <v>1.9704070226964188E-2</v>
      </c>
      <c r="X1044">
        <v>-1.9031491571654662E-2</v>
      </c>
      <c r="Y1044"/>
      <c r="Z1044"/>
      <c r="AA1044"/>
      <c r="AB1044"/>
      <c r="AC1044"/>
      <c r="AD1044"/>
      <c r="AG1044">
        <v>996</v>
      </c>
      <c r="AH1044">
        <v>6.0984770772780084E-3</v>
      </c>
      <c r="AI1044">
        <v>-4.5495550830264679E-3</v>
      </c>
      <c r="AJ1044"/>
      <c r="AK1044"/>
      <c r="AL1044"/>
      <c r="AM1044"/>
      <c r="AN1044"/>
      <c r="AO1044"/>
    </row>
    <row r="1045" spans="1:41">
      <c r="A1045" s="34">
        <v>43152</v>
      </c>
      <c r="B1045" s="33">
        <v>110.469543</v>
      </c>
      <c r="C1045" s="130">
        <f t="shared" si="34"/>
        <v>-7.3356375726173996E-3</v>
      </c>
      <c r="E1045" s="128">
        <v>43152</v>
      </c>
      <c r="F1045" s="76">
        <v>2701.330078</v>
      </c>
      <c r="G1045" s="130">
        <f t="shared" si="35"/>
        <v>-5.4965032600100784E-3</v>
      </c>
      <c r="J1045"/>
      <c r="K1045"/>
      <c r="L1045"/>
      <c r="M1045"/>
      <c r="N1045"/>
      <c r="O1045"/>
      <c r="P1045"/>
      <c r="Q1045"/>
      <c r="R1045"/>
      <c r="V1045">
        <v>958</v>
      </c>
      <c r="W1045">
        <v>-2.1834241289005082E-4</v>
      </c>
      <c r="X1045">
        <v>9.6067757502829327E-4</v>
      </c>
      <c r="Y1045"/>
      <c r="Z1045"/>
      <c r="AA1045"/>
      <c r="AB1045"/>
      <c r="AC1045"/>
      <c r="AD1045"/>
      <c r="AG1045">
        <v>997</v>
      </c>
      <c r="AH1045">
        <v>1.3799072016660468E-3</v>
      </c>
      <c r="AI1045">
        <v>-1.8528640050239052E-3</v>
      </c>
      <c r="AJ1045"/>
      <c r="AK1045"/>
      <c r="AL1045"/>
      <c r="AM1045"/>
      <c r="AN1045"/>
      <c r="AO1045"/>
    </row>
    <row r="1046" spans="1:41">
      <c r="A1046" s="34">
        <v>43153</v>
      </c>
      <c r="B1046" s="33">
        <v>110.469543</v>
      </c>
      <c r="C1046" s="130">
        <f t="shared" si="34"/>
        <v>0</v>
      </c>
      <c r="E1046" s="128">
        <v>43153</v>
      </c>
      <c r="F1046" s="76">
        <v>2703.959961</v>
      </c>
      <c r="G1046" s="130">
        <f t="shared" si="35"/>
        <v>9.7355114853167656E-4</v>
      </c>
      <c r="J1046"/>
      <c r="K1046"/>
      <c r="L1046"/>
      <c r="M1046"/>
      <c r="N1046"/>
      <c r="O1046"/>
      <c r="P1046"/>
      <c r="Q1046"/>
      <c r="R1046"/>
      <c r="V1046">
        <v>959</v>
      </c>
      <c r="W1046">
        <v>5.7138945985835505E-3</v>
      </c>
      <c r="X1046">
        <v>-5.3858966613495544E-3</v>
      </c>
      <c r="Y1046"/>
      <c r="Z1046"/>
      <c r="AA1046"/>
      <c r="AB1046"/>
      <c r="AC1046"/>
      <c r="AD1046"/>
      <c r="AG1046">
        <v>998</v>
      </c>
      <c r="AH1046">
        <v>-4.7020072221658485E-3</v>
      </c>
      <c r="AI1046">
        <v>6.3114795444302665E-4</v>
      </c>
      <c r="AJ1046"/>
      <c r="AK1046"/>
      <c r="AL1046"/>
      <c r="AM1046"/>
      <c r="AN1046"/>
      <c r="AO1046"/>
    </row>
    <row r="1047" spans="1:41">
      <c r="A1047" s="34">
        <v>43154</v>
      </c>
      <c r="B1047" s="33">
        <v>112.26383199999999</v>
      </c>
      <c r="C1047" s="130">
        <f t="shared" si="34"/>
        <v>1.6242386374314882E-2</v>
      </c>
      <c r="E1047" s="128">
        <v>43154</v>
      </c>
      <c r="F1047" s="76">
        <v>2747.3000489999999</v>
      </c>
      <c r="G1047" s="130">
        <f t="shared" si="35"/>
        <v>1.6028376390592538E-2</v>
      </c>
      <c r="J1047"/>
      <c r="K1047"/>
      <c r="L1047"/>
      <c r="M1047"/>
      <c r="N1047"/>
      <c r="O1047"/>
      <c r="P1047"/>
      <c r="Q1047"/>
      <c r="R1047"/>
      <c r="V1047">
        <v>960</v>
      </c>
      <c r="W1047">
        <v>1.664090787050126E-3</v>
      </c>
      <c r="X1047">
        <v>3.4527518414770799E-3</v>
      </c>
      <c r="Y1047"/>
      <c r="Z1047"/>
      <c r="AA1047"/>
      <c r="AB1047"/>
      <c r="AC1047"/>
      <c r="AD1047"/>
      <c r="AG1047">
        <v>999</v>
      </c>
      <c r="AH1047">
        <v>3.472022183575188E-3</v>
      </c>
      <c r="AI1047">
        <v>5.5023213936573681E-3</v>
      </c>
      <c r="AJ1047"/>
      <c r="AK1047"/>
      <c r="AL1047"/>
      <c r="AM1047"/>
      <c r="AN1047"/>
      <c r="AO1047"/>
    </row>
    <row r="1048" spans="1:41">
      <c r="A1048" s="34">
        <v>43157</v>
      </c>
      <c r="B1048" s="33">
        <v>113.025452</v>
      </c>
      <c r="C1048" s="130">
        <f t="shared" si="34"/>
        <v>6.7841974252224688E-3</v>
      </c>
      <c r="E1048" s="128">
        <v>43157</v>
      </c>
      <c r="F1048" s="76">
        <v>2779.6000979999999</v>
      </c>
      <c r="G1048" s="130">
        <f t="shared" si="35"/>
        <v>1.1757015405636876E-2</v>
      </c>
      <c r="J1048"/>
      <c r="K1048"/>
      <c r="L1048"/>
      <c r="M1048"/>
      <c r="N1048"/>
      <c r="O1048"/>
      <c r="P1048"/>
      <c r="Q1048"/>
      <c r="R1048"/>
      <c r="V1048">
        <v>961</v>
      </c>
      <c r="W1048">
        <v>5.0895215312630965E-3</v>
      </c>
      <c r="X1048">
        <v>-9.0620057771796762E-3</v>
      </c>
      <c r="Y1048"/>
      <c r="Z1048"/>
      <c r="AA1048"/>
      <c r="AB1048"/>
      <c r="AC1048"/>
      <c r="AD1048"/>
      <c r="AG1048">
        <v>1000</v>
      </c>
      <c r="AH1048">
        <v>-2.4053176328709602E-3</v>
      </c>
      <c r="AI1048">
        <v>7.7681246646088458E-3</v>
      </c>
      <c r="AJ1048"/>
      <c r="AK1048"/>
      <c r="AL1048"/>
      <c r="AM1048"/>
      <c r="AN1048"/>
      <c r="AO1048"/>
    </row>
    <row r="1049" spans="1:41">
      <c r="A1049" s="34">
        <v>43158</v>
      </c>
      <c r="B1049" s="33">
        <v>112.683182</v>
      </c>
      <c r="C1049" s="130">
        <f t="shared" si="34"/>
        <v>-3.0282559719380657E-3</v>
      </c>
      <c r="E1049" s="128">
        <v>43158</v>
      </c>
      <c r="F1049" s="76">
        <v>2744.280029</v>
      </c>
      <c r="G1049" s="130">
        <f t="shared" si="35"/>
        <v>-1.2706888672731611E-2</v>
      </c>
      <c r="J1049"/>
      <c r="K1049"/>
      <c r="L1049"/>
      <c r="M1049"/>
      <c r="N1049"/>
      <c r="O1049"/>
      <c r="P1049"/>
      <c r="Q1049"/>
      <c r="R1049"/>
      <c r="V1049">
        <v>962</v>
      </c>
      <c r="W1049">
        <v>-7.6021553586027874E-3</v>
      </c>
      <c r="X1049">
        <v>9.2200638929220285E-3</v>
      </c>
      <c r="Y1049"/>
      <c r="Z1049"/>
      <c r="AA1049"/>
      <c r="AB1049"/>
      <c r="AC1049"/>
      <c r="AD1049"/>
      <c r="AG1049">
        <v>1001</v>
      </c>
      <c r="AH1049">
        <v>1.4522220741128517E-4</v>
      </c>
      <c r="AI1049">
        <v>-3.3754915163980328E-3</v>
      </c>
      <c r="AJ1049"/>
      <c r="AK1049"/>
      <c r="AL1049"/>
      <c r="AM1049"/>
      <c r="AN1049"/>
      <c r="AO1049"/>
    </row>
    <row r="1050" spans="1:41">
      <c r="A1050" s="34">
        <v>43159</v>
      </c>
      <c r="B1050" s="33">
        <v>111.15125999999999</v>
      </c>
      <c r="C1050" s="130">
        <f t="shared" si="34"/>
        <v>-1.3594948002089687E-2</v>
      </c>
      <c r="E1050" s="128">
        <v>43159</v>
      </c>
      <c r="F1050" s="76">
        <v>2713.830078</v>
      </c>
      <c r="G1050" s="130">
        <f t="shared" si="35"/>
        <v>-1.1095788577777117E-2</v>
      </c>
      <c r="J1050"/>
      <c r="K1050"/>
      <c r="L1050"/>
      <c r="M1050"/>
      <c r="N1050"/>
      <c r="O1050"/>
      <c r="P1050"/>
      <c r="Q1050"/>
      <c r="R1050"/>
      <c r="V1050">
        <v>963</v>
      </c>
      <c r="W1050">
        <v>3.1113298637359082E-3</v>
      </c>
      <c r="X1050">
        <v>-7.7743798244528824E-3</v>
      </c>
      <c r="Y1050"/>
      <c r="Z1050"/>
      <c r="AA1050"/>
      <c r="AB1050"/>
      <c r="AC1050"/>
      <c r="AD1050"/>
      <c r="AG1050">
        <v>1002</v>
      </c>
      <c r="AH1050">
        <v>-2.257622631620371E-3</v>
      </c>
      <c r="AI1050">
        <v>1.4297293402507519E-3</v>
      </c>
      <c r="AJ1050"/>
      <c r="AK1050"/>
      <c r="AL1050"/>
      <c r="AM1050"/>
      <c r="AN1050"/>
      <c r="AO1050"/>
    </row>
    <row r="1051" spans="1:41">
      <c r="A1051" s="34">
        <v>43160</v>
      </c>
      <c r="B1051" s="33">
        <v>108.926163</v>
      </c>
      <c r="C1051" s="130">
        <f t="shared" si="34"/>
        <v>-2.0018639464815705E-2</v>
      </c>
      <c r="E1051" s="128">
        <v>43160</v>
      </c>
      <c r="F1051" s="76">
        <v>2677.669922</v>
      </c>
      <c r="G1051" s="130">
        <f t="shared" si="35"/>
        <v>-1.3324399450480228E-2</v>
      </c>
      <c r="J1051"/>
      <c r="K1051"/>
      <c r="L1051"/>
      <c r="M1051"/>
      <c r="N1051"/>
      <c r="O1051"/>
      <c r="P1051"/>
      <c r="Q1051"/>
      <c r="R1051"/>
      <c r="V1051">
        <v>964</v>
      </c>
      <c r="W1051">
        <v>-1.9683022181985776E-3</v>
      </c>
      <c r="X1051">
        <v>3.239248437447636E-3</v>
      </c>
      <c r="Y1051"/>
      <c r="Z1051"/>
      <c r="AA1051"/>
      <c r="AB1051"/>
      <c r="AC1051"/>
      <c r="AD1051"/>
      <c r="AG1051">
        <v>1003</v>
      </c>
      <c r="AH1051">
        <v>-1.7695987329359973E-4</v>
      </c>
      <c r="AI1051">
        <v>2.1626155605194994E-3</v>
      </c>
      <c r="AJ1051"/>
      <c r="AK1051"/>
      <c r="AL1051"/>
      <c r="AM1051"/>
      <c r="AN1051"/>
      <c r="AO1051"/>
    </row>
    <row r="1052" spans="1:41">
      <c r="A1052" s="34">
        <v>43161</v>
      </c>
      <c r="B1052" s="33">
        <v>110.244118</v>
      </c>
      <c r="C1052" s="130">
        <f t="shared" si="34"/>
        <v>1.2099526538908726E-2</v>
      </c>
      <c r="E1052" s="128">
        <v>43161</v>
      </c>
      <c r="F1052" s="76">
        <v>2691.25</v>
      </c>
      <c r="G1052" s="130">
        <f t="shared" si="35"/>
        <v>5.0716026977129253E-3</v>
      </c>
      <c r="J1052"/>
      <c r="K1052"/>
      <c r="L1052"/>
      <c r="M1052"/>
      <c r="N1052"/>
      <c r="O1052"/>
      <c r="P1052"/>
      <c r="Q1052"/>
      <c r="R1052"/>
      <c r="V1052">
        <v>965</v>
      </c>
      <c r="W1052">
        <v>1.0520230131991599E-4</v>
      </c>
      <c r="X1052">
        <v>7.9678201917108941E-3</v>
      </c>
      <c r="Y1052"/>
      <c r="Z1052"/>
      <c r="AA1052"/>
      <c r="AB1052"/>
      <c r="AC1052"/>
      <c r="AD1052"/>
      <c r="AG1052">
        <v>1004</v>
      </c>
      <c r="AH1052">
        <v>-3.5582679190437221E-3</v>
      </c>
      <c r="AI1052">
        <v>3.1001014458861033E-3</v>
      </c>
      <c r="AJ1052"/>
      <c r="AK1052"/>
      <c r="AL1052"/>
      <c r="AM1052"/>
      <c r="AN1052"/>
      <c r="AO1052"/>
    </row>
    <row r="1053" spans="1:41">
      <c r="A1053" s="34">
        <v>43164</v>
      </c>
      <c r="B1053" s="33">
        <v>111.074226</v>
      </c>
      <c r="C1053" s="130">
        <f t="shared" si="34"/>
        <v>7.5297259850180456E-3</v>
      </c>
      <c r="E1053" s="128">
        <v>43164</v>
      </c>
      <c r="F1053" s="76">
        <v>2720.9399410000001</v>
      </c>
      <c r="G1053" s="130">
        <f t="shared" si="35"/>
        <v>1.1032026381792881E-2</v>
      </c>
      <c r="J1053"/>
      <c r="K1053"/>
      <c r="L1053"/>
      <c r="M1053"/>
      <c r="N1053"/>
      <c r="O1053"/>
      <c r="P1053"/>
      <c r="Q1053"/>
      <c r="R1053"/>
      <c r="V1053">
        <v>966</v>
      </c>
      <c r="W1053">
        <v>-6.9027884141417287E-3</v>
      </c>
      <c r="X1053">
        <v>3.7103179337161524E-3</v>
      </c>
      <c r="Y1053"/>
      <c r="Z1053"/>
      <c r="AA1053"/>
      <c r="AB1053"/>
      <c r="AC1053"/>
      <c r="AD1053"/>
      <c r="AG1053">
        <v>1005</v>
      </c>
      <c r="AH1053">
        <v>1.0358391954218525E-4</v>
      </c>
      <c r="AI1053">
        <v>-1.1619991434271136E-3</v>
      </c>
      <c r="AJ1053"/>
      <c r="AK1053"/>
      <c r="AL1053"/>
      <c r="AM1053"/>
      <c r="AN1053"/>
      <c r="AO1053"/>
    </row>
    <row r="1054" spans="1:41">
      <c r="A1054" s="34">
        <v>43165</v>
      </c>
      <c r="B1054" s="33">
        <v>109.73062899999999</v>
      </c>
      <c r="C1054" s="130">
        <f t="shared" si="34"/>
        <v>-1.2096388589734604E-2</v>
      </c>
      <c r="E1054" s="128">
        <v>43165</v>
      </c>
      <c r="F1054" s="76">
        <v>2728.1201169999999</v>
      </c>
      <c r="G1054" s="130">
        <f t="shared" si="35"/>
        <v>2.6388586869583708E-3</v>
      </c>
      <c r="J1054"/>
      <c r="K1054"/>
      <c r="L1054"/>
      <c r="M1054"/>
      <c r="N1054"/>
      <c r="O1054"/>
      <c r="P1054"/>
      <c r="Q1054"/>
      <c r="R1054"/>
      <c r="V1054">
        <v>967</v>
      </c>
      <c r="W1054">
        <v>-2.1674568159527458E-3</v>
      </c>
      <c r="X1054">
        <v>3.111915612815431E-3</v>
      </c>
      <c r="Y1054"/>
      <c r="Z1054"/>
      <c r="AA1054"/>
      <c r="AB1054"/>
      <c r="AC1054"/>
      <c r="AD1054"/>
      <c r="AG1054">
        <v>1006</v>
      </c>
      <c r="AH1054">
        <v>2.1707044548867184E-3</v>
      </c>
      <c r="AI1054">
        <v>-1.3797635856459289E-3</v>
      </c>
      <c r="AJ1054"/>
      <c r="AK1054"/>
      <c r="AL1054"/>
      <c r="AM1054"/>
      <c r="AN1054"/>
      <c r="AO1054"/>
    </row>
    <row r="1055" spans="1:41">
      <c r="A1055" s="34">
        <v>43166</v>
      </c>
      <c r="B1055" s="33">
        <v>110.432373</v>
      </c>
      <c r="C1055" s="130">
        <f t="shared" si="34"/>
        <v>6.3951515305722441E-3</v>
      </c>
      <c r="E1055" s="128">
        <v>43166</v>
      </c>
      <c r="F1055" s="76">
        <v>2726.8000489999999</v>
      </c>
      <c r="G1055" s="130">
        <f t="shared" si="35"/>
        <v>-4.8387458886950174E-4</v>
      </c>
      <c r="J1055"/>
      <c r="K1055"/>
      <c r="L1055"/>
      <c r="M1055"/>
      <c r="N1055"/>
      <c r="O1055"/>
      <c r="P1055"/>
      <c r="Q1055"/>
      <c r="R1055"/>
      <c r="V1055">
        <v>968</v>
      </c>
      <c r="W1055">
        <v>2.5465318476579329E-3</v>
      </c>
      <c r="X1055">
        <v>-9.5442193095868471E-4</v>
      </c>
      <c r="Y1055"/>
      <c r="Z1055"/>
      <c r="AA1055"/>
      <c r="AB1055"/>
      <c r="AC1055"/>
      <c r="AD1055"/>
      <c r="AG1055">
        <v>1007</v>
      </c>
      <c r="AH1055">
        <v>1.8474804148381141E-4</v>
      </c>
      <c r="AI1055">
        <v>1.649250730396733E-3</v>
      </c>
      <c r="AJ1055"/>
      <c r="AK1055"/>
      <c r="AL1055"/>
      <c r="AM1055"/>
      <c r="AN1055"/>
      <c r="AO1055"/>
    </row>
    <row r="1056" spans="1:41">
      <c r="A1056" s="34">
        <v>43167</v>
      </c>
      <c r="B1056" s="33">
        <v>113.016891</v>
      </c>
      <c r="C1056" s="130">
        <f t="shared" si="34"/>
        <v>2.3403626398574292E-2</v>
      </c>
      <c r="E1056" s="128">
        <v>43167</v>
      </c>
      <c r="F1056" s="76">
        <v>2738.969971</v>
      </c>
      <c r="G1056" s="130">
        <f t="shared" si="35"/>
        <v>4.4630782533772954E-3</v>
      </c>
      <c r="J1056"/>
      <c r="K1056"/>
      <c r="L1056"/>
      <c r="M1056"/>
      <c r="N1056"/>
      <c r="O1056"/>
      <c r="P1056"/>
      <c r="Q1056"/>
      <c r="R1056"/>
      <c r="V1056">
        <v>969</v>
      </c>
      <c r="W1056">
        <v>2.2424431106360246E-5</v>
      </c>
      <c r="X1056">
        <v>1.6754167663879537E-4</v>
      </c>
      <c r="Y1056"/>
      <c r="Z1056"/>
      <c r="AA1056"/>
      <c r="AB1056"/>
      <c r="AC1056"/>
      <c r="AD1056"/>
      <c r="AG1056">
        <v>1008</v>
      </c>
      <c r="AH1056">
        <v>-3.1676822521402438E-3</v>
      </c>
      <c r="AI1056">
        <v>-2.0154710396645408E-3</v>
      </c>
      <c r="AJ1056"/>
      <c r="AK1056"/>
      <c r="AL1056"/>
      <c r="AM1056"/>
      <c r="AN1056"/>
      <c r="AO1056"/>
    </row>
    <row r="1057" spans="1:41">
      <c r="A1057" s="34">
        <v>43168</v>
      </c>
      <c r="B1057" s="33">
        <v>114.50599699999999</v>
      </c>
      <c r="C1057" s="130">
        <f t="shared" si="34"/>
        <v>1.3175959689069773E-2</v>
      </c>
      <c r="E1057" s="128">
        <v>43168</v>
      </c>
      <c r="F1057" s="76">
        <v>2786.570068</v>
      </c>
      <c r="G1057" s="130">
        <f t="shared" si="35"/>
        <v>1.7378831277445942E-2</v>
      </c>
      <c r="J1057"/>
      <c r="K1057"/>
      <c r="L1057"/>
      <c r="M1057"/>
      <c r="N1057"/>
      <c r="O1057"/>
      <c r="P1057"/>
      <c r="Q1057"/>
      <c r="R1057"/>
      <c r="V1057">
        <v>970</v>
      </c>
      <c r="W1057">
        <v>8.3377465793274845E-4</v>
      </c>
      <c r="X1057">
        <v>2.2633006357807061E-3</v>
      </c>
      <c r="Y1057"/>
      <c r="Z1057"/>
      <c r="AA1057"/>
      <c r="AB1057"/>
      <c r="AC1057"/>
      <c r="AD1057"/>
      <c r="AG1057">
        <v>1009</v>
      </c>
      <c r="AH1057">
        <v>-1.7660950847844981E-3</v>
      </c>
      <c r="AI1057">
        <v>1.0069456873355092E-2</v>
      </c>
      <c r="AJ1057"/>
      <c r="AK1057"/>
      <c r="AL1057"/>
      <c r="AM1057"/>
      <c r="AN1057"/>
      <c r="AO1057"/>
    </row>
    <row r="1058" spans="1:41">
      <c r="A1058" s="34">
        <v>43171</v>
      </c>
      <c r="B1058" s="33">
        <v>113.5047</v>
      </c>
      <c r="C1058" s="130">
        <f t="shared" si="34"/>
        <v>-8.7444939674207103E-3</v>
      </c>
      <c r="E1058" s="128">
        <v>43171</v>
      </c>
      <c r="F1058" s="76">
        <v>2783.0200199999999</v>
      </c>
      <c r="G1058" s="130">
        <f t="shared" si="35"/>
        <v>-1.2739848320225554E-3</v>
      </c>
      <c r="J1058"/>
      <c r="K1058"/>
      <c r="L1058"/>
      <c r="M1058"/>
      <c r="N1058"/>
      <c r="O1058"/>
      <c r="P1058"/>
      <c r="Q1058"/>
      <c r="R1058"/>
      <c r="V1058">
        <v>971</v>
      </c>
      <c r="W1058">
        <v>-1.0716529393648326E-3</v>
      </c>
      <c r="X1058">
        <v>2.3429042099727638E-3</v>
      </c>
      <c r="Y1058"/>
      <c r="Z1058"/>
      <c r="AA1058"/>
      <c r="AB1058"/>
      <c r="AC1058"/>
      <c r="AD1058"/>
      <c r="AG1058">
        <v>1010</v>
      </c>
      <c r="AH1058">
        <v>5.6488744381650085E-3</v>
      </c>
      <c r="AI1058">
        <v>7.4994432965234253E-4</v>
      </c>
      <c r="AJ1058"/>
      <c r="AK1058"/>
      <c r="AL1058"/>
      <c r="AM1058"/>
      <c r="AN1058"/>
      <c r="AO1058"/>
    </row>
    <row r="1059" spans="1:41">
      <c r="A1059" s="34">
        <v>43172</v>
      </c>
      <c r="B1059" s="33">
        <v>114.976692</v>
      </c>
      <c r="C1059" s="130">
        <f t="shared" si="34"/>
        <v>1.2968555487129609E-2</v>
      </c>
      <c r="E1059" s="128">
        <v>43172</v>
      </c>
      <c r="F1059" s="76">
        <v>2765.3100589999999</v>
      </c>
      <c r="G1059" s="130">
        <f t="shared" si="35"/>
        <v>-6.3635765724746824E-3</v>
      </c>
      <c r="J1059"/>
      <c r="K1059"/>
      <c r="L1059"/>
      <c r="M1059"/>
      <c r="N1059"/>
      <c r="O1059"/>
      <c r="P1059"/>
      <c r="Q1059"/>
      <c r="R1059"/>
      <c r="V1059">
        <v>972</v>
      </c>
      <c r="W1059">
        <v>2.656776521594248E-4</v>
      </c>
      <c r="X1059">
        <v>-4.5478048456268734E-4</v>
      </c>
      <c r="Y1059"/>
      <c r="Z1059"/>
      <c r="AA1059"/>
      <c r="AB1059"/>
      <c r="AC1059"/>
      <c r="AD1059"/>
      <c r="AG1059">
        <v>1011</v>
      </c>
      <c r="AH1059">
        <v>1.8500166174323761E-4</v>
      </c>
      <c r="AI1059">
        <v>3.8436341820311756E-3</v>
      </c>
      <c r="AJ1059"/>
      <c r="AK1059"/>
      <c r="AL1059"/>
      <c r="AM1059"/>
      <c r="AN1059"/>
      <c r="AO1059"/>
    </row>
    <row r="1060" spans="1:41">
      <c r="A1060" s="34">
        <v>43173</v>
      </c>
      <c r="B1060" s="33">
        <v>113.23941000000001</v>
      </c>
      <c r="C1060" s="130">
        <f t="shared" si="34"/>
        <v>-1.510986244064139E-2</v>
      </c>
      <c r="E1060" s="128">
        <v>43173</v>
      </c>
      <c r="F1060" s="76">
        <v>2749.4799800000001</v>
      </c>
      <c r="G1060" s="130">
        <f t="shared" si="35"/>
        <v>-5.7245222641414632E-3</v>
      </c>
      <c r="J1060"/>
      <c r="K1060"/>
      <c r="L1060"/>
      <c r="M1060"/>
      <c r="N1060"/>
      <c r="O1060"/>
      <c r="P1060"/>
      <c r="Q1060"/>
      <c r="R1060"/>
      <c r="V1060">
        <v>973</v>
      </c>
      <c r="W1060">
        <v>6.5216881255733515E-3</v>
      </c>
      <c r="X1060">
        <v>-5.078033216179877E-3</v>
      </c>
      <c r="Y1060"/>
      <c r="Z1060"/>
      <c r="AA1060"/>
      <c r="AB1060"/>
      <c r="AC1060"/>
      <c r="AD1060"/>
      <c r="AG1060">
        <v>1012</v>
      </c>
      <c r="AH1060">
        <v>4.9110907483382836E-3</v>
      </c>
      <c r="AI1060">
        <v>2.1226766554839592E-3</v>
      </c>
      <c r="AJ1060"/>
      <c r="AK1060"/>
      <c r="AL1060"/>
      <c r="AM1060"/>
      <c r="AN1060"/>
      <c r="AO1060"/>
    </row>
    <row r="1061" spans="1:41">
      <c r="A1061" s="34">
        <v>43174</v>
      </c>
      <c r="B1061" s="33">
        <v>113.872681</v>
      </c>
      <c r="C1061" s="130">
        <f t="shared" si="34"/>
        <v>5.5923198469507518E-3</v>
      </c>
      <c r="E1061" s="128">
        <v>43174</v>
      </c>
      <c r="F1061" s="76">
        <v>2747.330078</v>
      </c>
      <c r="G1061" s="130">
        <f t="shared" si="35"/>
        <v>-7.8193040707287163E-4</v>
      </c>
      <c r="J1061"/>
      <c r="K1061"/>
      <c r="L1061"/>
      <c r="M1061"/>
      <c r="N1061"/>
      <c r="O1061"/>
      <c r="P1061"/>
      <c r="Q1061"/>
      <c r="R1061"/>
      <c r="V1061">
        <v>974</v>
      </c>
      <c r="W1061">
        <v>-3.6718470268625215E-3</v>
      </c>
      <c r="X1061">
        <v>-9.0040761410976368E-5</v>
      </c>
      <c r="Y1061"/>
      <c r="Z1061"/>
      <c r="AA1061"/>
      <c r="AB1061"/>
      <c r="AC1061"/>
      <c r="AD1061"/>
      <c r="AG1061">
        <v>1013</v>
      </c>
      <c r="AH1061">
        <v>9.4623668093659925E-4</v>
      </c>
      <c r="AI1061">
        <v>7.1610739901150039E-4</v>
      </c>
      <c r="AJ1061"/>
      <c r="AK1061"/>
      <c r="AL1061"/>
      <c r="AM1061"/>
      <c r="AN1061"/>
      <c r="AO1061"/>
    </row>
    <row r="1062" spans="1:41">
      <c r="A1062" s="34">
        <v>43175</v>
      </c>
      <c r="B1062" s="33">
        <v>114.40329699999999</v>
      </c>
      <c r="C1062" s="130">
        <f t="shared" si="34"/>
        <v>4.6597304580893711E-3</v>
      </c>
      <c r="E1062" s="128">
        <v>43175</v>
      </c>
      <c r="F1062" s="76">
        <v>2752.01001</v>
      </c>
      <c r="G1062" s="130">
        <f t="shared" si="35"/>
        <v>1.7034472986976878E-3</v>
      </c>
      <c r="J1062"/>
      <c r="K1062"/>
      <c r="L1062"/>
      <c r="M1062"/>
      <c r="N1062"/>
      <c r="O1062"/>
      <c r="P1062"/>
      <c r="Q1062"/>
      <c r="R1062"/>
      <c r="V1062">
        <v>975</v>
      </c>
      <c r="W1062">
        <v>-2.9707430633494889E-3</v>
      </c>
      <c r="X1062">
        <v>2.073099349776245E-3</v>
      </c>
      <c r="Y1062"/>
      <c r="Z1062"/>
      <c r="AA1062"/>
      <c r="AB1062"/>
      <c r="AC1062"/>
      <c r="AD1062"/>
      <c r="AG1062">
        <v>1014</v>
      </c>
      <c r="AH1062">
        <v>9.2285032900599022E-3</v>
      </c>
      <c r="AI1062">
        <v>-7.9255717394907787E-3</v>
      </c>
      <c r="AJ1062"/>
      <c r="AK1062"/>
      <c r="AL1062"/>
      <c r="AM1062"/>
      <c r="AN1062"/>
      <c r="AO1062"/>
    </row>
    <row r="1063" spans="1:41">
      <c r="A1063" s="34">
        <v>43178</v>
      </c>
      <c r="B1063" s="33">
        <v>111.459351</v>
      </c>
      <c r="C1063" s="130">
        <f t="shared" si="34"/>
        <v>-2.5733052081532204E-2</v>
      </c>
      <c r="E1063" s="128">
        <v>43178</v>
      </c>
      <c r="F1063" s="76">
        <v>2712.919922</v>
      </c>
      <c r="G1063" s="130">
        <f t="shared" si="35"/>
        <v>-1.4204195427326925E-2</v>
      </c>
      <c r="J1063"/>
      <c r="K1063"/>
      <c r="L1063"/>
      <c r="M1063"/>
      <c r="N1063"/>
      <c r="O1063"/>
      <c r="P1063"/>
      <c r="Q1063"/>
      <c r="R1063"/>
      <c r="V1063">
        <v>976</v>
      </c>
      <c r="W1063">
        <v>1.0390596943469009E-3</v>
      </c>
      <c r="X1063">
        <v>-5.5425356043103426E-5</v>
      </c>
      <c r="Y1063"/>
      <c r="Z1063"/>
      <c r="AA1063"/>
      <c r="AB1063"/>
      <c r="AC1063"/>
      <c r="AD1063"/>
      <c r="AG1063">
        <v>1015</v>
      </c>
      <c r="AH1063">
        <v>-4.4443774093298185E-4</v>
      </c>
      <c r="AI1063">
        <v>-6.6778923500305479E-4</v>
      </c>
      <c r="AJ1063"/>
      <c r="AK1063"/>
      <c r="AL1063"/>
      <c r="AM1063"/>
      <c r="AN1063"/>
      <c r="AO1063"/>
    </row>
    <row r="1064" spans="1:41">
      <c r="A1064" s="34">
        <v>43179</v>
      </c>
      <c r="B1064" s="33">
        <v>112.289497</v>
      </c>
      <c r="C1064" s="130">
        <f t="shared" si="34"/>
        <v>7.4479708750502163E-3</v>
      </c>
      <c r="E1064" s="128">
        <v>43179</v>
      </c>
      <c r="F1064" s="76">
        <v>2716.9399410000001</v>
      </c>
      <c r="G1064" s="130">
        <f t="shared" si="35"/>
        <v>1.4818052561744752E-3</v>
      </c>
      <c r="J1064"/>
      <c r="K1064"/>
      <c r="L1064"/>
      <c r="M1064"/>
      <c r="N1064"/>
      <c r="O1064"/>
      <c r="P1064"/>
      <c r="Q1064"/>
      <c r="R1064"/>
      <c r="V1064">
        <v>977</v>
      </c>
      <c r="W1064">
        <v>-8.7171791439742197E-4</v>
      </c>
      <c r="X1064">
        <v>-1.4378914992430195E-3</v>
      </c>
      <c r="Y1064"/>
      <c r="Z1064"/>
      <c r="AA1064"/>
      <c r="AB1064"/>
      <c r="AC1064"/>
      <c r="AD1064"/>
      <c r="AG1064">
        <v>1016</v>
      </c>
      <c r="AH1064">
        <v>3.4589036111899382E-3</v>
      </c>
      <c r="AI1064">
        <v>3.5747431871758382E-3</v>
      </c>
      <c r="AJ1064"/>
      <c r="AK1064"/>
      <c r="AL1064"/>
      <c r="AM1064"/>
      <c r="AN1064"/>
      <c r="AO1064"/>
    </row>
    <row r="1065" spans="1:41">
      <c r="A1065" s="34">
        <v>43180</v>
      </c>
      <c r="B1065" s="33">
        <v>112.272362</v>
      </c>
      <c r="C1065" s="130">
        <f t="shared" si="34"/>
        <v>-1.5259664044978423E-4</v>
      </c>
      <c r="E1065" s="128">
        <v>43180</v>
      </c>
      <c r="F1065" s="76">
        <v>2711.929932</v>
      </c>
      <c r="G1065" s="130">
        <f t="shared" si="35"/>
        <v>-1.8439896018298042E-3</v>
      </c>
      <c r="J1065"/>
      <c r="K1065"/>
      <c r="L1065"/>
      <c r="M1065"/>
      <c r="N1065"/>
      <c r="O1065"/>
      <c r="P1065"/>
      <c r="Q1065"/>
      <c r="R1065"/>
      <c r="V1065">
        <v>978</v>
      </c>
      <c r="W1065">
        <v>-1.3619581488066718E-3</v>
      </c>
      <c r="X1065">
        <v>-4.1637175748614232E-3</v>
      </c>
      <c r="Y1065"/>
      <c r="Z1065"/>
      <c r="AA1065"/>
      <c r="AB1065"/>
      <c r="AC1065"/>
      <c r="AD1065"/>
      <c r="AG1065">
        <v>1017</v>
      </c>
      <c r="AH1065">
        <v>4.0291823495049867E-3</v>
      </c>
      <c r="AI1065">
        <v>2.7204204059090107E-3</v>
      </c>
      <c r="AJ1065"/>
      <c r="AK1065"/>
      <c r="AL1065"/>
      <c r="AM1065"/>
      <c r="AN1065"/>
      <c r="AO1065"/>
    </row>
    <row r="1066" spans="1:41">
      <c r="A1066" s="34">
        <v>43181</v>
      </c>
      <c r="B1066" s="33">
        <v>109.01174899999999</v>
      </c>
      <c r="C1066" s="130">
        <f t="shared" si="34"/>
        <v>-2.9041991652406906E-2</v>
      </c>
      <c r="E1066" s="128">
        <v>43181</v>
      </c>
      <c r="F1066" s="76">
        <v>2643.6899410000001</v>
      </c>
      <c r="G1066" s="130">
        <f t="shared" si="35"/>
        <v>-2.5162888684839339E-2</v>
      </c>
      <c r="J1066"/>
      <c r="K1066"/>
      <c r="L1066"/>
      <c r="M1066"/>
      <c r="N1066"/>
      <c r="O1066"/>
      <c r="P1066"/>
      <c r="Q1066"/>
      <c r="R1066"/>
      <c r="V1066">
        <v>979</v>
      </c>
      <c r="W1066">
        <v>-7.1373818350122268E-4</v>
      </c>
      <c r="X1066">
        <v>8.9097964849498869E-3</v>
      </c>
      <c r="Y1066"/>
      <c r="Z1066"/>
      <c r="AA1066"/>
      <c r="AB1066"/>
      <c r="AC1066"/>
      <c r="AD1066"/>
      <c r="AG1066">
        <v>1018</v>
      </c>
      <c r="AH1066">
        <v>4.5096293868016118E-3</v>
      </c>
      <c r="AI1066">
        <v>-8.034116880788084E-3</v>
      </c>
      <c r="AJ1066"/>
      <c r="AK1066"/>
      <c r="AL1066"/>
      <c r="AM1066"/>
      <c r="AN1066"/>
      <c r="AO1066"/>
    </row>
    <row r="1067" spans="1:41">
      <c r="A1067" s="34">
        <v>43182</v>
      </c>
      <c r="B1067" s="33">
        <v>107.06053900000001</v>
      </c>
      <c r="C1067" s="130">
        <f t="shared" si="34"/>
        <v>-1.7899079850558025E-2</v>
      </c>
      <c r="E1067" s="128">
        <v>43182</v>
      </c>
      <c r="F1067" s="76">
        <v>2588.26001</v>
      </c>
      <c r="G1067" s="130">
        <f t="shared" si="35"/>
        <v>-2.0966880472765743E-2</v>
      </c>
      <c r="J1067"/>
      <c r="K1067"/>
      <c r="L1067"/>
      <c r="M1067"/>
      <c r="N1067"/>
      <c r="O1067"/>
      <c r="P1067"/>
      <c r="Q1067"/>
      <c r="R1067"/>
      <c r="V1067">
        <v>980</v>
      </c>
      <c r="W1067">
        <v>-3.3315681111808861E-3</v>
      </c>
      <c r="X1067">
        <v>7.0560499142013292E-4</v>
      </c>
      <c r="Y1067"/>
      <c r="Z1067"/>
      <c r="AA1067"/>
      <c r="AB1067"/>
      <c r="AC1067"/>
      <c r="AD1067"/>
      <c r="AG1067">
        <v>1019</v>
      </c>
      <c r="AH1067">
        <v>6.893211424184283E-4</v>
      </c>
      <c r="AI1067">
        <v>8.7257305192083787E-3</v>
      </c>
      <c r="AJ1067"/>
      <c r="AK1067"/>
      <c r="AL1067"/>
      <c r="AM1067"/>
      <c r="AN1067"/>
      <c r="AO1067"/>
    </row>
    <row r="1068" spans="1:41">
      <c r="A1068" s="34">
        <v>43185</v>
      </c>
      <c r="B1068" s="33">
        <v>109.02031700000001</v>
      </c>
      <c r="C1068" s="130">
        <f t="shared" si="34"/>
        <v>1.8305325363624406E-2</v>
      </c>
      <c r="E1068" s="128">
        <v>43185</v>
      </c>
      <c r="F1068" s="76">
        <v>2658.5500489999999</v>
      </c>
      <c r="G1068" s="130">
        <f t="shared" si="35"/>
        <v>2.7157255734905853E-2</v>
      </c>
      <c r="J1068"/>
      <c r="K1068"/>
      <c r="L1068"/>
      <c r="M1068"/>
      <c r="N1068"/>
      <c r="O1068"/>
      <c r="P1068"/>
      <c r="Q1068"/>
      <c r="R1068"/>
      <c r="V1068">
        <v>981</v>
      </c>
      <c r="W1068">
        <v>-6.2937092673548303E-5</v>
      </c>
      <c r="X1068">
        <v>1.3386200036544951E-3</v>
      </c>
      <c r="Y1068"/>
      <c r="Z1068"/>
      <c r="AA1068"/>
      <c r="AB1068"/>
      <c r="AC1068"/>
      <c r="AD1068"/>
      <c r="AG1068">
        <v>1020</v>
      </c>
      <c r="AH1068">
        <v>-6.77113533187958E-6</v>
      </c>
      <c r="AI1068">
        <v>-1.609618845483121E-3</v>
      </c>
      <c r="AJ1068"/>
      <c r="AK1068"/>
      <c r="AL1068"/>
      <c r="AM1068"/>
      <c r="AN1068"/>
      <c r="AO1068"/>
    </row>
    <row r="1069" spans="1:41">
      <c r="A1069" s="34">
        <v>43186</v>
      </c>
      <c r="B1069" s="33">
        <v>108.866272</v>
      </c>
      <c r="C1069" s="130">
        <f t="shared" si="34"/>
        <v>-1.4129935065223726E-3</v>
      </c>
      <c r="E1069" s="128">
        <v>43186</v>
      </c>
      <c r="F1069" s="76">
        <v>2612.6201169999999</v>
      </c>
      <c r="G1069" s="130">
        <f t="shared" si="35"/>
        <v>-1.727630894790802E-2</v>
      </c>
      <c r="J1069"/>
      <c r="K1069"/>
      <c r="L1069"/>
      <c r="M1069"/>
      <c r="N1069"/>
      <c r="O1069"/>
      <c r="P1069"/>
      <c r="Q1069"/>
      <c r="R1069"/>
      <c r="V1069">
        <v>982</v>
      </c>
      <c r="W1069">
        <v>1.9128932015798545E-3</v>
      </c>
      <c r="X1069">
        <v>4.6282458148568448E-3</v>
      </c>
      <c r="Y1069"/>
      <c r="Z1069"/>
      <c r="AA1069"/>
      <c r="AB1069"/>
      <c r="AC1069"/>
      <c r="AD1069"/>
      <c r="AG1069">
        <v>1021</v>
      </c>
      <c r="AH1069">
        <v>1.9257326393674898E-3</v>
      </c>
      <c r="AI1069">
        <v>2.4595026414651342E-3</v>
      </c>
      <c r="AJ1069"/>
      <c r="AK1069"/>
      <c r="AL1069"/>
      <c r="AM1069"/>
      <c r="AN1069"/>
      <c r="AO1069"/>
    </row>
    <row r="1070" spans="1:41">
      <c r="A1070" s="34">
        <v>43187</v>
      </c>
      <c r="B1070" s="33">
        <v>109.07165500000001</v>
      </c>
      <c r="C1070" s="130">
        <f t="shared" si="34"/>
        <v>1.8865622586948865E-3</v>
      </c>
      <c r="E1070" s="128">
        <v>43187</v>
      </c>
      <c r="F1070" s="76">
        <v>2605</v>
      </c>
      <c r="G1070" s="130">
        <f t="shared" si="35"/>
        <v>-2.916657094698447E-3</v>
      </c>
      <c r="J1070"/>
      <c r="K1070"/>
      <c r="L1070"/>
      <c r="M1070"/>
      <c r="N1070"/>
      <c r="O1070"/>
      <c r="P1070"/>
      <c r="Q1070"/>
      <c r="R1070"/>
      <c r="V1070">
        <v>983</v>
      </c>
      <c r="W1070">
        <v>-4.0840003983758618E-3</v>
      </c>
      <c r="X1070">
        <v>3.3337393478137349E-3</v>
      </c>
      <c r="Y1070"/>
      <c r="Z1070"/>
      <c r="AA1070"/>
      <c r="AB1070"/>
      <c r="AC1070"/>
      <c r="AD1070"/>
      <c r="AG1070">
        <v>1022</v>
      </c>
      <c r="AH1070">
        <v>3.2305840240770931E-3</v>
      </c>
      <c r="AI1070">
        <v>4.8361425192565161E-3</v>
      </c>
      <c r="AJ1070"/>
      <c r="AK1070"/>
      <c r="AL1070"/>
      <c r="AM1070"/>
      <c r="AN1070"/>
      <c r="AO1070"/>
    </row>
    <row r="1071" spans="1:41">
      <c r="A1071" s="34">
        <v>43188</v>
      </c>
      <c r="B1071" s="33">
        <v>109.670715</v>
      </c>
      <c r="C1071" s="130">
        <f t="shared" si="34"/>
        <v>5.4923527107019173E-3</v>
      </c>
      <c r="E1071" s="128">
        <v>43188</v>
      </c>
      <c r="F1071" s="76">
        <v>2640.8701169999999</v>
      </c>
      <c r="G1071" s="130">
        <f t="shared" si="35"/>
        <v>1.3769718618042203E-2</v>
      </c>
      <c r="J1071"/>
      <c r="K1071"/>
      <c r="L1071"/>
      <c r="M1071"/>
      <c r="N1071"/>
      <c r="O1071"/>
      <c r="P1071"/>
      <c r="Q1071"/>
      <c r="R1071"/>
      <c r="V1071">
        <v>984</v>
      </c>
      <c r="W1071">
        <v>3.2029265097835123E-3</v>
      </c>
      <c r="X1071">
        <v>-1.1468312644985555E-3</v>
      </c>
      <c r="Y1071"/>
      <c r="Z1071"/>
      <c r="AA1071"/>
      <c r="AB1071"/>
      <c r="AC1071"/>
      <c r="AD1071"/>
      <c r="AG1071">
        <v>1023</v>
      </c>
      <c r="AH1071">
        <v>-2.3958655567682202E-2</v>
      </c>
      <c r="AI1071">
        <v>2.6133021008564624E-2</v>
      </c>
      <c r="AJ1071"/>
      <c r="AK1071"/>
      <c r="AL1071"/>
      <c r="AM1071"/>
      <c r="AN1071"/>
      <c r="AO1071"/>
    </row>
    <row r="1072" spans="1:41">
      <c r="A1072" s="34">
        <v>43192</v>
      </c>
      <c r="B1072" s="33">
        <v>106.598404</v>
      </c>
      <c r="C1072" s="130">
        <f t="shared" si="34"/>
        <v>-2.8013959788627248E-2</v>
      </c>
      <c r="E1072" s="128">
        <v>43192</v>
      </c>
      <c r="F1072" s="76">
        <v>2581.8798830000001</v>
      </c>
      <c r="G1072" s="130">
        <f t="shared" si="35"/>
        <v>-2.2337423419752329E-2</v>
      </c>
      <c r="J1072"/>
      <c r="K1072"/>
      <c r="L1072"/>
      <c r="M1072"/>
      <c r="N1072"/>
      <c r="O1072"/>
      <c r="P1072"/>
      <c r="Q1072"/>
      <c r="R1072"/>
      <c r="V1072">
        <v>985</v>
      </c>
      <c r="W1072">
        <v>4.0743871627797416E-3</v>
      </c>
      <c r="X1072">
        <v>-4.4586449036409801E-3</v>
      </c>
      <c r="Y1072"/>
      <c r="Z1072"/>
      <c r="AA1072"/>
      <c r="AB1072"/>
      <c r="AC1072"/>
      <c r="AD1072"/>
      <c r="AG1072">
        <v>1024</v>
      </c>
      <c r="AH1072">
        <v>1.1860853719547573E-3</v>
      </c>
      <c r="AI1072">
        <v>-1.746061162255748E-3</v>
      </c>
      <c r="AJ1072"/>
      <c r="AK1072"/>
      <c r="AL1072"/>
      <c r="AM1072"/>
      <c r="AN1072"/>
      <c r="AO1072"/>
    </row>
    <row r="1073" spans="1:41">
      <c r="A1073" s="34">
        <v>43193</v>
      </c>
      <c r="B1073" s="33">
        <v>109.841881</v>
      </c>
      <c r="C1073" s="130">
        <f t="shared" si="34"/>
        <v>3.0427069058182134E-2</v>
      </c>
      <c r="E1073" s="128">
        <v>43193</v>
      </c>
      <c r="F1073" s="76">
        <v>2614.4499510000001</v>
      </c>
      <c r="G1073" s="130">
        <f t="shared" si="35"/>
        <v>1.2614865708684865E-2</v>
      </c>
      <c r="J1073"/>
      <c r="K1073"/>
      <c r="L1073"/>
      <c r="M1073"/>
      <c r="N1073"/>
      <c r="O1073"/>
      <c r="P1073"/>
      <c r="Q1073"/>
      <c r="R1073"/>
      <c r="V1073">
        <v>986</v>
      </c>
      <c r="W1073">
        <v>8.1188411040869178E-3</v>
      </c>
      <c r="X1073">
        <v>1.7296715421539523E-3</v>
      </c>
      <c r="Y1073"/>
      <c r="Z1073"/>
      <c r="AA1073"/>
      <c r="AB1073"/>
      <c r="AC1073"/>
      <c r="AD1073"/>
      <c r="AG1073">
        <v>1025</v>
      </c>
      <c r="AH1073">
        <v>9.5367065018932239E-3</v>
      </c>
      <c r="AI1073">
        <v>-8.9340855779598861E-3</v>
      </c>
      <c r="AJ1073"/>
      <c r="AK1073"/>
      <c r="AL1073"/>
      <c r="AM1073"/>
      <c r="AN1073"/>
      <c r="AO1073"/>
    </row>
    <row r="1074" spans="1:41">
      <c r="A1074" s="34">
        <v>43194</v>
      </c>
      <c r="B1074" s="33">
        <v>111.604843</v>
      </c>
      <c r="C1074" s="130">
        <f t="shared" si="34"/>
        <v>1.6049998269785655E-2</v>
      </c>
      <c r="E1074" s="128">
        <v>43194</v>
      </c>
      <c r="F1074" s="76">
        <v>2644.6899410000001</v>
      </c>
      <c r="G1074" s="130">
        <f t="shared" si="35"/>
        <v>1.1566482650942907E-2</v>
      </c>
      <c r="J1074"/>
      <c r="K1074"/>
      <c r="L1074"/>
      <c r="M1074"/>
      <c r="N1074"/>
      <c r="O1074"/>
      <c r="P1074"/>
      <c r="Q1074"/>
      <c r="R1074"/>
      <c r="V1074">
        <v>987</v>
      </c>
      <c r="W1074">
        <v>-6.2632612508765233E-4</v>
      </c>
      <c r="X1074">
        <v>2.5710030987350258E-4</v>
      </c>
      <c r="Y1074"/>
      <c r="Z1074"/>
      <c r="AA1074"/>
      <c r="AB1074"/>
      <c r="AC1074"/>
      <c r="AD1074"/>
      <c r="AG1074">
        <v>1026</v>
      </c>
      <c r="AH1074">
        <v>3.881982509610137E-3</v>
      </c>
      <c r="AI1074">
        <v>7.9592139331123891E-3</v>
      </c>
      <c r="AJ1074"/>
      <c r="AK1074"/>
      <c r="AL1074"/>
      <c r="AM1074"/>
      <c r="AN1074"/>
      <c r="AO1074"/>
    </row>
    <row r="1075" spans="1:41">
      <c r="A1075" s="34">
        <v>43195</v>
      </c>
      <c r="B1075" s="33">
        <v>111.861588</v>
      </c>
      <c r="C1075" s="130">
        <f t="shared" si="34"/>
        <v>2.3004826054008705E-3</v>
      </c>
      <c r="E1075" s="128">
        <v>43195</v>
      </c>
      <c r="F1075" s="76">
        <v>2662.8400879999999</v>
      </c>
      <c r="G1075" s="130">
        <f t="shared" si="35"/>
        <v>6.8628638535740676E-3</v>
      </c>
      <c r="J1075"/>
      <c r="K1075"/>
      <c r="L1075"/>
      <c r="M1075"/>
      <c r="N1075"/>
      <c r="O1075"/>
      <c r="P1075"/>
      <c r="Q1075"/>
      <c r="R1075"/>
      <c r="V1075">
        <v>988</v>
      </c>
      <c r="W1075">
        <v>-1.7239342495991407E-3</v>
      </c>
      <c r="X1075">
        <v>9.9148847737722708E-3</v>
      </c>
      <c r="Y1075"/>
      <c r="Z1075"/>
      <c r="AA1075"/>
      <c r="AB1075"/>
      <c r="AC1075"/>
      <c r="AD1075"/>
      <c r="AG1075">
        <v>1027</v>
      </c>
      <c r="AH1075">
        <v>-6.2209053089008447E-3</v>
      </c>
      <c r="AI1075">
        <v>-5.1106906249741638E-4</v>
      </c>
      <c r="AJ1075"/>
      <c r="AK1075"/>
      <c r="AL1075"/>
      <c r="AM1075"/>
      <c r="AN1075"/>
      <c r="AO1075"/>
    </row>
    <row r="1076" spans="1:41">
      <c r="A1076" s="34">
        <v>43196</v>
      </c>
      <c r="B1076" s="33">
        <v>109.627945</v>
      </c>
      <c r="C1076" s="130">
        <f t="shared" si="34"/>
        <v>-1.9967917852194275E-2</v>
      </c>
      <c r="E1076" s="128">
        <v>43196</v>
      </c>
      <c r="F1076" s="76">
        <v>2604.469971</v>
      </c>
      <c r="G1076" s="130">
        <f t="shared" si="35"/>
        <v>-2.1920248708528507E-2</v>
      </c>
      <c r="J1076"/>
      <c r="K1076"/>
      <c r="L1076"/>
      <c r="M1076"/>
      <c r="N1076"/>
      <c r="O1076"/>
      <c r="P1076"/>
      <c r="Q1076"/>
      <c r="R1076"/>
      <c r="V1076">
        <v>989</v>
      </c>
      <c r="W1076">
        <v>2.8737715890254246E-3</v>
      </c>
      <c r="X1076">
        <v>-4.8983022328913627E-3</v>
      </c>
      <c r="Y1076"/>
      <c r="Z1076"/>
      <c r="AA1076"/>
      <c r="AB1076"/>
      <c r="AC1076"/>
      <c r="AD1076"/>
      <c r="AG1076">
        <v>1028</v>
      </c>
      <c r="AH1076">
        <v>-4.7143366968655379E-3</v>
      </c>
      <c r="AI1076">
        <v>-6.1844786945739636E-3</v>
      </c>
      <c r="AJ1076"/>
      <c r="AK1076"/>
      <c r="AL1076"/>
      <c r="AM1076"/>
      <c r="AN1076"/>
      <c r="AO1076"/>
    </row>
    <row r="1077" spans="1:41">
      <c r="A1077" s="34">
        <v>43199</v>
      </c>
      <c r="B1077" s="33">
        <v>110.80892900000001</v>
      </c>
      <c r="C1077" s="130">
        <f t="shared" si="34"/>
        <v>1.0772654727770455E-2</v>
      </c>
      <c r="E1077" s="128">
        <v>43199</v>
      </c>
      <c r="F1077" s="76">
        <v>2613.1599120000001</v>
      </c>
      <c r="G1077" s="130">
        <f t="shared" si="35"/>
        <v>3.3365487399586108E-3</v>
      </c>
      <c r="J1077"/>
      <c r="K1077"/>
      <c r="L1077"/>
      <c r="M1077"/>
      <c r="N1077"/>
      <c r="O1077"/>
      <c r="P1077"/>
      <c r="Q1077"/>
      <c r="R1077"/>
      <c r="V1077">
        <v>990</v>
      </c>
      <c r="W1077">
        <v>-3.7089321562259261E-3</v>
      </c>
      <c r="X1077">
        <v>2.6567752463121236E-3</v>
      </c>
      <c r="Y1077"/>
      <c r="Z1077"/>
      <c r="AA1077"/>
      <c r="AB1077"/>
      <c r="AC1077"/>
      <c r="AD1077"/>
      <c r="AG1077">
        <v>1029</v>
      </c>
      <c r="AH1077">
        <v>-1.6676343949938072E-2</v>
      </c>
      <c r="AI1077">
        <v>1.716532933956719E-2</v>
      </c>
      <c r="AJ1077"/>
      <c r="AK1077"/>
      <c r="AL1077"/>
      <c r="AM1077"/>
      <c r="AN1077"/>
      <c r="AO1077"/>
    </row>
    <row r="1078" spans="1:41">
      <c r="A1078" s="34">
        <v>43200</v>
      </c>
      <c r="B1078" s="33">
        <v>111.467896</v>
      </c>
      <c r="C1078" s="130">
        <f t="shared" si="34"/>
        <v>5.9468763568682253E-3</v>
      </c>
      <c r="E1078" s="128">
        <v>43200</v>
      </c>
      <c r="F1078" s="76">
        <v>2656.8701169999999</v>
      </c>
      <c r="G1078" s="130">
        <f t="shared" si="35"/>
        <v>1.672695375406473E-2</v>
      </c>
      <c r="J1078"/>
      <c r="K1078"/>
      <c r="L1078"/>
      <c r="M1078"/>
      <c r="N1078"/>
      <c r="O1078"/>
      <c r="P1078"/>
      <c r="Q1078"/>
      <c r="R1078"/>
      <c r="V1078">
        <v>991</v>
      </c>
      <c r="W1078">
        <v>2.9206946198910332E-3</v>
      </c>
      <c r="X1078">
        <v>-6.6600761631818856E-3</v>
      </c>
      <c r="Y1078"/>
      <c r="Z1078"/>
      <c r="AA1078"/>
      <c r="AB1078"/>
      <c r="AC1078"/>
      <c r="AD1078"/>
      <c r="AG1078">
        <v>1030</v>
      </c>
      <c r="AH1078">
        <v>7.7437876114380194E-3</v>
      </c>
      <c r="AI1078">
        <v>-8.3918761732614481E-3</v>
      </c>
      <c r="AJ1078"/>
      <c r="AK1078"/>
      <c r="AL1078"/>
      <c r="AM1078"/>
      <c r="AN1078"/>
      <c r="AO1078"/>
    </row>
    <row r="1079" spans="1:41">
      <c r="A1079" s="34">
        <v>43201</v>
      </c>
      <c r="B1079" s="33">
        <v>110.93731699999999</v>
      </c>
      <c r="C1079" s="130">
        <f t="shared" si="34"/>
        <v>-4.759926571144781E-3</v>
      </c>
      <c r="E1079" s="128">
        <v>43201</v>
      </c>
      <c r="F1079" s="76">
        <v>2642.1899410000001</v>
      </c>
      <c r="G1079" s="130">
        <f t="shared" si="35"/>
        <v>-5.5253645656476204E-3</v>
      </c>
      <c r="J1079"/>
      <c r="K1079"/>
      <c r="L1079"/>
      <c r="M1079"/>
      <c r="N1079"/>
      <c r="O1079"/>
      <c r="P1079"/>
      <c r="Q1079"/>
      <c r="R1079"/>
      <c r="V1079">
        <v>992</v>
      </c>
      <c r="W1079">
        <v>5.8757069266866906E-3</v>
      </c>
      <c r="X1079">
        <v>-5.9898122717586596E-3</v>
      </c>
      <c r="Y1079"/>
      <c r="Z1079"/>
      <c r="AA1079"/>
      <c r="AB1079"/>
      <c r="AC1079"/>
      <c r="AD1079"/>
      <c r="AG1079">
        <v>1031</v>
      </c>
      <c r="AH1079">
        <v>-9.2631098438655784E-3</v>
      </c>
      <c r="AI1079">
        <v>-1.1945437851075902E-2</v>
      </c>
      <c r="AJ1079"/>
      <c r="AK1079"/>
      <c r="AL1079"/>
      <c r="AM1079"/>
      <c r="AN1079"/>
      <c r="AO1079"/>
    </row>
    <row r="1080" spans="1:41">
      <c r="A1080" s="34">
        <v>43202</v>
      </c>
      <c r="B1080" s="33">
        <v>111.621948</v>
      </c>
      <c r="C1080" s="130">
        <f t="shared" si="34"/>
        <v>6.1713318702309181E-3</v>
      </c>
      <c r="E1080" s="128">
        <v>43202</v>
      </c>
      <c r="F1080" s="76">
        <v>2663.98999</v>
      </c>
      <c r="G1080" s="130">
        <f t="shared" si="35"/>
        <v>8.2507501303063745E-3</v>
      </c>
      <c r="J1080"/>
      <c r="K1080"/>
      <c r="L1080"/>
      <c r="M1080"/>
      <c r="N1080"/>
      <c r="O1080"/>
      <c r="P1080"/>
      <c r="Q1080"/>
      <c r="R1080"/>
      <c r="V1080">
        <v>993</v>
      </c>
      <c r="W1080">
        <v>-4.0009287941874068E-3</v>
      </c>
      <c r="X1080">
        <v>6.9332864224846092E-3</v>
      </c>
      <c r="Y1080"/>
      <c r="Z1080"/>
      <c r="AA1080"/>
      <c r="AB1080"/>
      <c r="AC1080"/>
      <c r="AD1080"/>
      <c r="AG1080">
        <v>1032</v>
      </c>
      <c r="AH1080">
        <v>-2.9837119975234333E-2</v>
      </c>
      <c r="AI1080">
        <v>-1.1142105041173044E-2</v>
      </c>
      <c r="AJ1080"/>
      <c r="AK1080"/>
      <c r="AL1080"/>
      <c r="AM1080"/>
      <c r="AN1080"/>
      <c r="AO1080"/>
    </row>
    <row r="1081" spans="1:41">
      <c r="A1081" s="34">
        <v>43203</v>
      </c>
      <c r="B1081" s="33">
        <v>111.784561</v>
      </c>
      <c r="C1081" s="130">
        <f t="shared" si="34"/>
        <v>1.4568192269856573E-3</v>
      </c>
      <c r="E1081" s="128">
        <v>43203</v>
      </c>
      <c r="F1081" s="76">
        <v>2656.3000489999999</v>
      </c>
      <c r="G1081" s="130">
        <f t="shared" si="35"/>
        <v>-2.8866253360058944E-3</v>
      </c>
      <c r="J1081"/>
      <c r="K1081"/>
      <c r="L1081"/>
      <c r="M1081"/>
      <c r="N1081"/>
      <c r="O1081"/>
      <c r="P1081"/>
      <c r="Q1081"/>
      <c r="R1081"/>
      <c r="V1081">
        <v>994</v>
      </c>
      <c r="W1081">
        <v>2.5771565533330883E-3</v>
      </c>
      <c r="X1081">
        <v>2.9291499450575182E-3</v>
      </c>
      <c r="Y1081"/>
      <c r="Z1081"/>
      <c r="AA1081"/>
      <c r="AB1081"/>
      <c r="AC1081"/>
      <c r="AD1081"/>
      <c r="AG1081">
        <v>1033</v>
      </c>
      <c r="AH1081">
        <v>6.4954211116156338E-3</v>
      </c>
      <c r="AI1081">
        <v>1.0945499795998081E-2</v>
      </c>
      <c r="AJ1081"/>
      <c r="AK1081"/>
      <c r="AL1081"/>
      <c r="AM1081"/>
      <c r="AN1081"/>
      <c r="AO1081"/>
    </row>
    <row r="1082" spans="1:41">
      <c r="A1082" s="34">
        <v>43206</v>
      </c>
      <c r="B1082" s="33">
        <v>112.760147</v>
      </c>
      <c r="C1082" s="130">
        <f t="shared" si="34"/>
        <v>8.7273769407208834E-3</v>
      </c>
      <c r="E1082" s="128">
        <v>43206</v>
      </c>
      <c r="F1082" s="76">
        <v>2677.8400879999999</v>
      </c>
      <c r="G1082" s="130">
        <f t="shared" si="35"/>
        <v>8.1090383626311411E-3</v>
      </c>
      <c r="J1082"/>
      <c r="K1082"/>
      <c r="L1082"/>
      <c r="M1082"/>
      <c r="N1082"/>
      <c r="O1082"/>
      <c r="P1082"/>
      <c r="Q1082"/>
      <c r="R1082"/>
      <c r="V1082">
        <v>995</v>
      </c>
      <c r="W1082">
        <v>2.4463328761798243E-3</v>
      </c>
      <c r="X1082">
        <v>7.5562450643380363E-4</v>
      </c>
      <c r="Y1082"/>
      <c r="Z1082"/>
      <c r="AA1082"/>
      <c r="AB1082"/>
      <c r="AC1082"/>
      <c r="AD1082"/>
      <c r="AG1082">
        <v>1034</v>
      </c>
      <c r="AH1082">
        <v>-1.5404874634562149E-3</v>
      </c>
      <c r="AI1082">
        <v>-3.4611011498143144E-3</v>
      </c>
      <c r="AJ1082"/>
      <c r="AK1082"/>
      <c r="AL1082"/>
      <c r="AM1082"/>
      <c r="AN1082"/>
      <c r="AO1082"/>
    </row>
    <row r="1083" spans="1:41">
      <c r="A1083" s="34">
        <v>43207</v>
      </c>
      <c r="B1083" s="33">
        <v>111.71608000000001</v>
      </c>
      <c r="C1083" s="130">
        <f t="shared" si="34"/>
        <v>-9.2591844528191174E-3</v>
      </c>
      <c r="E1083" s="128">
        <v>43207</v>
      </c>
      <c r="F1083" s="76">
        <v>2706.389893</v>
      </c>
      <c r="G1083" s="130">
        <f t="shared" si="35"/>
        <v>1.0661504817983032E-2</v>
      </c>
      <c r="J1083"/>
      <c r="K1083"/>
      <c r="L1083"/>
      <c r="M1083"/>
      <c r="N1083"/>
      <c r="O1083"/>
      <c r="P1083"/>
      <c r="Q1083"/>
      <c r="R1083"/>
      <c r="V1083">
        <v>996</v>
      </c>
      <c r="W1083">
        <v>6.0984770772780084E-3</v>
      </c>
      <c r="X1083">
        <v>-4.5495550830264679E-3</v>
      </c>
      <c r="Y1083"/>
      <c r="Z1083"/>
      <c r="AA1083"/>
      <c r="AB1083"/>
      <c r="AC1083"/>
      <c r="AD1083"/>
      <c r="AG1083">
        <v>1035</v>
      </c>
      <c r="AH1083">
        <v>-2.1635020309179329E-2</v>
      </c>
      <c r="AI1083">
        <v>-1.5901399409653415E-2</v>
      </c>
      <c r="AJ1083"/>
      <c r="AK1083"/>
      <c r="AL1083"/>
      <c r="AM1083"/>
      <c r="AN1083"/>
      <c r="AO1083"/>
    </row>
    <row r="1084" spans="1:41">
      <c r="A1084" s="34">
        <v>43208</v>
      </c>
      <c r="B1084" s="33">
        <v>109.302734</v>
      </c>
      <c r="C1084" s="130">
        <f t="shared" si="34"/>
        <v>-2.1602494466329326E-2</v>
      </c>
      <c r="E1084" s="128">
        <v>43208</v>
      </c>
      <c r="F1084" s="76">
        <v>2708.639893</v>
      </c>
      <c r="G1084" s="130">
        <f t="shared" si="35"/>
        <v>8.3136580055207887E-4</v>
      </c>
      <c r="J1084"/>
      <c r="K1084"/>
      <c r="L1084"/>
      <c r="M1084"/>
      <c r="N1084"/>
      <c r="O1084"/>
      <c r="P1084"/>
      <c r="Q1084"/>
      <c r="R1084"/>
      <c r="V1084">
        <v>997</v>
      </c>
      <c r="W1084">
        <v>1.3799072016660468E-3</v>
      </c>
      <c r="X1084">
        <v>-1.8528640050239052E-3</v>
      </c>
      <c r="Y1084"/>
      <c r="Z1084"/>
      <c r="AA1084"/>
      <c r="AB1084"/>
      <c r="AC1084"/>
      <c r="AD1084"/>
      <c r="AG1084">
        <v>1036</v>
      </c>
      <c r="AH1084">
        <v>1.4468655662887141E-2</v>
      </c>
      <c r="AI1084">
        <v>4.6743461220001212E-4</v>
      </c>
      <c r="AJ1084"/>
      <c r="AK1084"/>
      <c r="AL1084"/>
      <c r="AM1084"/>
      <c r="AN1084"/>
      <c r="AO1084"/>
    </row>
    <row r="1085" spans="1:41">
      <c r="A1085" s="34">
        <v>43209</v>
      </c>
      <c r="B1085" s="33">
        <v>109.157257</v>
      </c>
      <c r="C1085" s="130">
        <f t="shared" si="34"/>
        <v>-1.3309548139939448E-3</v>
      </c>
      <c r="E1085" s="128">
        <v>43209</v>
      </c>
      <c r="F1085" s="76">
        <v>2693.1298830000001</v>
      </c>
      <c r="G1085" s="130">
        <f t="shared" si="35"/>
        <v>-5.7261247757898117E-3</v>
      </c>
      <c r="J1085"/>
      <c r="K1085"/>
      <c r="L1085"/>
      <c r="M1085"/>
      <c r="N1085"/>
      <c r="O1085"/>
      <c r="P1085"/>
      <c r="Q1085"/>
      <c r="R1085"/>
      <c r="V1085">
        <v>998</v>
      </c>
      <c r="W1085">
        <v>-4.7020072221658485E-3</v>
      </c>
      <c r="X1085">
        <v>6.3114795444302665E-4</v>
      </c>
      <c r="Y1085"/>
      <c r="Z1085"/>
      <c r="AA1085"/>
      <c r="AB1085"/>
      <c r="AC1085"/>
      <c r="AD1085"/>
      <c r="AG1085">
        <v>1037</v>
      </c>
      <c r="AH1085">
        <v>3.4687978355069583E-3</v>
      </c>
      <c r="AI1085">
        <v>1.0445786852010136E-2</v>
      </c>
      <c r="AJ1085"/>
      <c r="AK1085"/>
      <c r="AL1085"/>
      <c r="AM1085"/>
      <c r="AN1085"/>
      <c r="AO1085"/>
    </row>
    <row r="1086" spans="1:41">
      <c r="A1086" s="34">
        <v>43210</v>
      </c>
      <c r="B1086" s="33">
        <v>108.39559199999999</v>
      </c>
      <c r="C1086" s="130">
        <f t="shared" si="34"/>
        <v>-6.9776854139895414E-3</v>
      </c>
      <c r="E1086" s="128">
        <v>43210</v>
      </c>
      <c r="F1086" s="76">
        <v>2670.139893</v>
      </c>
      <c r="G1086" s="130">
        <f t="shared" si="35"/>
        <v>-8.536532212991688E-3</v>
      </c>
      <c r="J1086"/>
      <c r="K1086"/>
      <c r="L1086"/>
      <c r="M1086"/>
      <c r="N1086"/>
      <c r="O1086"/>
      <c r="P1086"/>
      <c r="Q1086"/>
      <c r="R1086"/>
      <c r="V1086">
        <v>999</v>
      </c>
      <c r="W1086">
        <v>3.472022183575188E-3</v>
      </c>
      <c r="X1086">
        <v>5.5023213936573681E-3</v>
      </c>
      <c r="Y1086"/>
      <c r="Z1086"/>
      <c r="AA1086"/>
      <c r="AB1086"/>
      <c r="AC1086"/>
      <c r="AD1086"/>
      <c r="AG1086">
        <v>1038</v>
      </c>
      <c r="AH1086">
        <v>-1.1258256440450304E-3</v>
      </c>
      <c r="AI1086">
        <v>3.7387552374185582E-3</v>
      </c>
      <c r="AJ1086"/>
      <c r="AK1086"/>
      <c r="AL1086"/>
      <c r="AM1086"/>
      <c r="AN1086"/>
      <c r="AO1086"/>
    </row>
    <row r="1087" spans="1:41">
      <c r="A1087" s="34">
        <v>43213</v>
      </c>
      <c r="B1087" s="33">
        <v>108.541084</v>
      </c>
      <c r="C1087" s="130">
        <f t="shared" si="34"/>
        <v>1.3422317025585727E-3</v>
      </c>
      <c r="E1087" s="128">
        <v>43213</v>
      </c>
      <c r="F1087" s="76">
        <v>2670.290039</v>
      </c>
      <c r="G1087" s="130">
        <f t="shared" si="35"/>
        <v>5.6231510713566087E-5</v>
      </c>
      <c r="J1087"/>
      <c r="K1087"/>
      <c r="L1087"/>
      <c r="M1087"/>
      <c r="N1087"/>
      <c r="O1087"/>
      <c r="P1087"/>
      <c r="Q1087"/>
      <c r="R1087"/>
      <c r="V1087">
        <v>1000</v>
      </c>
      <c r="W1087">
        <v>-2.4053176328709602E-3</v>
      </c>
      <c r="X1087">
        <v>7.7681246646088458E-3</v>
      </c>
      <c r="Y1087"/>
      <c r="Z1087"/>
      <c r="AA1087"/>
      <c r="AB1087"/>
      <c r="AC1087"/>
      <c r="AD1087"/>
      <c r="AG1087">
        <v>1039</v>
      </c>
      <c r="AH1087">
        <v>-1.0417612927846732E-3</v>
      </c>
      <c r="AI1087">
        <v>1.4444219775043014E-2</v>
      </c>
      <c r="AJ1087"/>
      <c r="AK1087"/>
      <c r="AL1087"/>
      <c r="AM1087"/>
      <c r="AN1087"/>
      <c r="AO1087"/>
    </row>
    <row r="1088" spans="1:41">
      <c r="A1088" s="34">
        <v>43214</v>
      </c>
      <c r="B1088" s="33">
        <v>107.99335499999999</v>
      </c>
      <c r="C1088" s="130">
        <f t="shared" si="34"/>
        <v>-5.0462827513313201E-3</v>
      </c>
      <c r="E1088" s="128">
        <v>43214</v>
      </c>
      <c r="F1088" s="76">
        <v>2634.5600589999999</v>
      </c>
      <c r="G1088" s="130">
        <f t="shared" si="35"/>
        <v>-1.3380561466416821E-2</v>
      </c>
      <c r="J1088"/>
      <c r="K1088"/>
      <c r="L1088"/>
      <c r="M1088"/>
      <c r="N1088"/>
      <c r="O1088"/>
      <c r="P1088"/>
      <c r="Q1088"/>
      <c r="R1088"/>
      <c r="V1088">
        <v>1001</v>
      </c>
      <c r="W1088">
        <v>1.4522220741128517E-4</v>
      </c>
      <c r="X1088">
        <v>-3.3754915163980328E-3</v>
      </c>
      <c r="Y1088"/>
      <c r="Z1088"/>
      <c r="AA1088"/>
      <c r="AB1088"/>
      <c r="AC1088"/>
      <c r="AD1088"/>
      <c r="AG1088">
        <v>1040</v>
      </c>
      <c r="AH1088">
        <v>7.0557022443220483E-3</v>
      </c>
      <c r="AI1088">
        <v>5.0134103839694069E-3</v>
      </c>
      <c r="AJ1088"/>
      <c r="AK1088"/>
      <c r="AL1088"/>
      <c r="AM1088"/>
      <c r="AN1088"/>
      <c r="AO1088"/>
    </row>
    <row r="1089" spans="1:41">
      <c r="A1089" s="34">
        <v>43215</v>
      </c>
      <c r="B1089" s="33">
        <v>108.481171</v>
      </c>
      <c r="C1089" s="130">
        <f t="shared" si="34"/>
        <v>4.517092741493302E-3</v>
      </c>
      <c r="E1089" s="128">
        <v>43215</v>
      </c>
      <c r="F1089" s="76">
        <v>2639.3999020000001</v>
      </c>
      <c r="G1089" s="130">
        <f t="shared" si="35"/>
        <v>1.8370592780630175E-3</v>
      </c>
      <c r="J1089"/>
      <c r="K1089"/>
      <c r="L1089"/>
      <c r="M1089"/>
      <c r="N1089"/>
      <c r="O1089"/>
      <c r="P1089"/>
      <c r="Q1089"/>
      <c r="R1089"/>
      <c r="V1089">
        <v>1002</v>
      </c>
      <c r="W1089">
        <v>-2.257622631620371E-3</v>
      </c>
      <c r="X1089">
        <v>1.4297293402507519E-3</v>
      </c>
      <c r="Y1089"/>
      <c r="Z1089"/>
      <c r="AA1089"/>
      <c r="AB1089"/>
      <c r="AC1089"/>
      <c r="AD1089"/>
      <c r="AG1089">
        <v>1041</v>
      </c>
      <c r="AH1089">
        <v>8.5319258366278929E-3</v>
      </c>
      <c r="AI1089">
        <v>-8.1584562927277983E-3</v>
      </c>
      <c r="AJ1089"/>
      <c r="AK1089"/>
      <c r="AL1089"/>
      <c r="AM1089"/>
      <c r="AN1089"/>
      <c r="AO1089"/>
    </row>
    <row r="1090" spans="1:41">
      <c r="A1090" s="34">
        <v>43216</v>
      </c>
      <c r="B1090" s="33">
        <v>109.550926</v>
      </c>
      <c r="C1090" s="130">
        <f t="shared" si="34"/>
        <v>9.8612043927881338E-3</v>
      </c>
      <c r="E1090" s="128">
        <v>43216</v>
      </c>
      <c r="F1090" s="76">
        <v>2666.9399410000001</v>
      </c>
      <c r="G1090" s="130">
        <f t="shared" si="35"/>
        <v>1.0434204752046693E-2</v>
      </c>
      <c r="J1090"/>
      <c r="K1090"/>
      <c r="L1090"/>
      <c r="M1090"/>
      <c r="N1090"/>
      <c r="O1090"/>
      <c r="P1090"/>
      <c r="Q1090"/>
      <c r="R1090"/>
      <c r="V1090">
        <v>1003</v>
      </c>
      <c r="W1090">
        <v>-1.7695987329359973E-4</v>
      </c>
      <c r="X1090">
        <v>2.1626155605194994E-3</v>
      </c>
      <c r="Y1090"/>
      <c r="Z1090"/>
      <c r="AA1090"/>
      <c r="AB1090"/>
      <c r="AC1090"/>
      <c r="AD1090"/>
      <c r="AG1090">
        <v>1042</v>
      </c>
      <c r="AH1090">
        <v>-9.4966935539659517E-3</v>
      </c>
      <c r="AI1090">
        <v>3.6553040723721134E-3</v>
      </c>
      <c r="AJ1090"/>
      <c r="AK1090"/>
      <c r="AL1090"/>
      <c r="AM1090"/>
      <c r="AN1090"/>
      <c r="AO1090"/>
    </row>
    <row r="1091" spans="1:41">
      <c r="A1091" s="34">
        <v>43217</v>
      </c>
      <c r="B1091" s="33">
        <v>109.773422</v>
      </c>
      <c r="C1091" s="130">
        <f t="shared" si="34"/>
        <v>2.0309823761781114E-3</v>
      </c>
      <c r="E1091" s="128">
        <v>43217</v>
      </c>
      <c r="F1091" s="76">
        <v>2669.9099120000001</v>
      </c>
      <c r="G1091" s="130">
        <f t="shared" si="35"/>
        <v>1.1136250030761329E-3</v>
      </c>
      <c r="J1091"/>
      <c r="K1091"/>
      <c r="L1091"/>
      <c r="M1091"/>
      <c r="N1091"/>
      <c r="O1091"/>
      <c r="P1091"/>
      <c r="Q1091"/>
      <c r="R1091"/>
      <c r="V1091">
        <v>1004</v>
      </c>
      <c r="W1091">
        <v>-3.5582679190437221E-3</v>
      </c>
      <c r="X1091">
        <v>3.1001014458861033E-3</v>
      </c>
      <c r="Y1091"/>
      <c r="Z1091"/>
      <c r="AA1091"/>
      <c r="AB1091"/>
      <c r="AC1091"/>
      <c r="AD1091"/>
      <c r="AG1091">
        <v>1043</v>
      </c>
      <c r="AH1091">
        <v>-3.9396664139324956E-3</v>
      </c>
      <c r="AI1091">
        <v>-1.5568368460775828E-3</v>
      </c>
      <c r="AJ1091"/>
      <c r="AK1091"/>
      <c r="AL1091"/>
      <c r="AM1091"/>
      <c r="AN1091"/>
      <c r="AO1091"/>
    </row>
    <row r="1092" spans="1:41">
      <c r="A1092" s="34">
        <v>43220</v>
      </c>
      <c r="B1092" s="33">
        <v>108.25009900000001</v>
      </c>
      <c r="C1092" s="130">
        <f t="shared" ref="C1092:C1155" si="36">(B1092-B1091)/B1091</f>
        <v>-1.3876974701581141E-2</v>
      </c>
      <c r="E1092" s="128">
        <v>43220</v>
      </c>
      <c r="F1092" s="76">
        <v>2648.0500489999999</v>
      </c>
      <c r="G1092" s="130">
        <f t="shared" ref="G1092:G1155" si="37">(F1092-F1091)/F1091</f>
        <v>-8.1874908594294672E-3</v>
      </c>
      <c r="J1092"/>
      <c r="K1092"/>
      <c r="L1092"/>
      <c r="M1092"/>
      <c r="N1092"/>
      <c r="O1092"/>
      <c r="P1092"/>
      <c r="Q1092"/>
      <c r="R1092"/>
      <c r="V1092">
        <v>1005</v>
      </c>
      <c r="W1092">
        <v>1.0358391954218525E-4</v>
      </c>
      <c r="X1092">
        <v>-1.1619991434271136E-3</v>
      </c>
      <c r="Y1092"/>
      <c r="Z1092"/>
      <c r="AA1092"/>
      <c r="AB1092"/>
      <c r="AC1092"/>
      <c r="AD1092"/>
      <c r="AG1092">
        <v>1044</v>
      </c>
      <c r="AH1092">
        <v>2.2522564150947988E-4</v>
      </c>
      <c r="AI1092">
        <v>7.4832550702219668E-4</v>
      </c>
      <c r="AJ1092"/>
      <c r="AK1092"/>
      <c r="AL1092"/>
      <c r="AM1092"/>
      <c r="AN1092"/>
      <c r="AO1092"/>
    </row>
    <row r="1093" spans="1:41">
      <c r="A1093" s="34">
        <v>43221</v>
      </c>
      <c r="B1093" s="33">
        <v>107.83931699999999</v>
      </c>
      <c r="C1093" s="130">
        <f t="shared" si="36"/>
        <v>-3.7947494163493717E-3</v>
      </c>
      <c r="E1093" s="128">
        <v>43221</v>
      </c>
      <c r="F1093" s="76">
        <v>2654.8000489999999</v>
      </c>
      <c r="G1093" s="130">
        <f t="shared" si="37"/>
        <v>2.5490454768968759E-3</v>
      </c>
      <c r="J1093"/>
      <c r="K1093"/>
      <c r="L1093"/>
      <c r="M1093"/>
      <c r="N1093"/>
      <c r="O1093"/>
      <c r="P1093"/>
      <c r="Q1093"/>
      <c r="R1093"/>
      <c r="V1093">
        <v>1006</v>
      </c>
      <c r="W1093">
        <v>2.1707044548867184E-3</v>
      </c>
      <c r="X1093">
        <v>-1.3797635856459289E-3</v>
      </c>
      <c r="Y1093"/>
      <c r="Z1093"/>
      <c r="AA1093"/>
      <c r="AB1093"/>
      <c r="AC1093"/>
      <c r="AD1093"/>
      <c r="AG1093">
        <v>1045</v>
      </c>
      <c r="AH1093">
        <v>9.4470261056327255E-3</v>
      </c>
      <c r="AI1093">
        <v>6.5813502849598124E-3</v>
      </c>
      <c r="AJ1093"/>
      <c r="AK1093"/>
      <c r="AL1093"/>
      <c r="AM1093"/>
      <c r="AN1093"/>
      <c r="AO1093"/>
    </row>
    <row r="1094" spans="1:41">
      <c r="A1094" s="34">
        <v>43222</v>
      </c>
      <c r="B1094" s="33">
        <v>105.69126900000001</v>
      </c>
      <c r="C1094" s="130">
        <f t="shared" si="36"/>
        <v>-1.9918968885902614E-2</v>
      </c>
      <c r="E1094" s="128">
        <v>43222</v>
      </c>
      <c r="F1094" s="76">
        <v>2635.669922</v>
      </c>
      <c r="G1094" s="130">
        <f t="shared" si="37"/>
        <v>-7.2058635855479086E-3</v>
      </c>
      <c r="J1094"/>
      <c r="K1094"/>
      <c r="L1094"/>
      <c r="M1094"/>
      <c r="N1094"/>
      <c r="O1094"/>
      <c r="P1094"/>
      <c r="Q1094"/>
      <c r="R1094"/>
      <c r="V1094">
        <v>1007</v>
      </c>
      <c r="W1094">
        <v>1.8474804148381141E-4</v>
      </c>
      <c r="X1094">
        <v>1.649250730396733E-3</v>
      </c>
      <c r="Y1094"/>
      <c r="Z1094"/>
      <c r="AA1094"/>
      <c r="AB1094"/>
      <c r="AC1094"/>
      <c r="AD1094"/>
      <c r="AG1094">
        <v>1046</v>
      </c>
      <c r="AH1094">
        <v>4.0770312520172049E-3</v>
      </c>
      <c r="AI1094">
        <v>7.6799841536196707E-3</v>
      </c>
      <c r="AJ1094"/>
      <c r="AK1094"/>
      <c r="AL1094"/>
      <c r="AM1094"/>
      <c r="AN1094"/>
      <c r="AO1094"/>
    </row>
    <row r="1095" spans="1:41">
      <c r="A1095" s="34">
        <v>43223</v>
      </c>
      <c r="B1095" s="33">
        <v>105.28904</v>
      </c>
      <c r="C1095" s="130">
        <f t="shared" si="36"/>
        <v>-3.8056975169822728E-3</v>
      </c>
      <c r="E1095" s="128">
        <v>43223</v>
      </c>
      <c r="F1095" s="76">
        <v>2629.7299800000001</v>
      </c>
      <c r="G1095" s="130">
        <f t="shared" si="37"/>
        <v>-2.2536744644764259E-3</v>
      </c>
      <c r="J1095"/>
      <c r="K1095"/>
      <c r="L1095"/>
      <c r="M1095"/>
      <c r="N1095"/>
      <c r="O1095"/>
      <c r="P1095"/>
      <c r="Q1095"/>
      <c r="R1095"/>
      <c r="V1095">
        <v>1008</v>
      </c>
      <c r="W1095">
        <v>-3.1676822521402438E-3</v>
      </c>
      <c r="X1095">
        <v>-2.0154710396645408E-3</v>
      </c>
      <c r="Y1095"/>
      <c r="Z1095"/>
      <c r="AA1095"/>
      <c r="AB1095"/>
      <c r="AC1095"/>
      <c r="AD1095"/>
      <c r="AG1095">
        <v>1047</v>
      </c>
      <c r="AH1095">
        <v>-1.4941012901330008E-3</v>
      </c>
      <c r="AI1095">
        <v>-1.1212787382598611E-2</v>
      </c>
      <c r="AJ1095"/>
      <c r="AK1095"/>
      <c r="AL1095"/>
      <c r="AM1095"/>
      <c r="AN1095"/>
      <c r="AO1095"/>
    </row>
    <row r="1096" spans="1:41">
      <c r="A1096" s="34">
        <v>43224</v>
      </c>
      <c r="B1096" s="33">
        <v>106.281769</v>
      </c>
      <c r="C1096" s="130">
        <f t="shared" si="36"/>
        <v>9.4286071940630958E-3</v>
      </c>
      <c r="E1096" s="128">
        <v>43224</v>
      </c>
      <c r="F1096" s="76">
        <v>2663.419922</v>
      </c>
      <c r="G1096" s="130">
        <f t="shared" si="37"/>
        <v>1.2811179191865156E-2</v>
      </c>
      <c r="J1096"/>
      <c r="K1096"/>
      <c r="L1096"/>
      <c r="M1096"/>
      <c r="N1096"/>
      <c r="O1096"/>
      <c r="P1096"/>
      <c r="Q1096"/>
      <c r="R1096"/>
      <c r="V1096">
        <v>1009</v>
      </c>
      <c r="W1096">
        <v>-1.7660950847844981E-3</v>
      </c>
      <c r="X1096">
        <v>1.0069456873355092E-2</v>
      </c>
      <c r="Y1096"/>
      <c r="Z1096"/>
      <c r="AA1096"/>
      <c r="AB1096"/>
      <c r="AC1096"/>
      <c r="AD1096"/>
      <c r="AG1096">
        <v>1048</v>
      </c>
      <c r="AH1096">
        <v>-7.493461434772454E-3</v>
      </c>
      <c r="AI1096">
        <v>-3.6023271430046626E-3</v>
      </c>
      <c r="AJ1096"/>
      <c r="AK1096"/>
      <c r="AL1096"/>
      <c r="AM1096"/>
      <c r="AN1096"/>
      <c r="AO1096"/>
    </row>
    <row r="1097" spans="1:41">
      <c r="A1097" s="34">
        <v>43227</v>
      </c>
      <c r="B1097" s="33">
        <v>105.768272</v>
      </c>
      <c r="C1097" s="130">
        <f t="shared" si="36"/>
        <v>-4.8314683207804059E-3</v>
      </c>
      <c r="E1097" s="128">
        <v>43227</v>
      </c>
      <c r="F1097" s="76">
        <v>2672.6298830000001</v>
      </c>
      <c r="G1097" s="130">
        <f t="shared" si="37"/>
        <v>3.4579455248213847E-3</v>
      </c>
      <c r="J1097"/>
      <c r="K1097"/>
      <c r="L1097"/>
      <c r="M1097"/>
      <c r="N1097"/>
      <c r="O1097"/>
      <c r="P1097"/>
      <c r="Q1097"/>
      <c r="R1097"/>
      <c r="V1097">
        <v>1010</v>
      </c>
      <c r="W1097">
        <v>5.6488744381650085E-3</v>
      </c>
      <c r="X1097">
        <v>7.4994432965234253E-4</v>
      </c>
      <c r="Y1097"/>
      <c r="Z1097"/>
      <c r="AA1097"/>
      <c r="AB1097"/>
      <c r="AC1097"/>
      <c r="AD1097"/>
      <c r="AG1097">
        <v>1049</v>
      </c>
      <c r="AH1097">
        <v>-1.1140585665607656E-2</v>
      </c>
      <c r="AI1097">
        <v>-2.1838137848725729E-3</v>
      </c>
      <c r="AJ1097"/>
      <c r="AK1097"/>
      <c r="AL1097"/>
      <c r="AM1097"/>
      <c r="AN1097"/>
      <c r="AO1097"/>
    </row>
    <row r="1098" spans="1:41">
      <c r="A1098" s="34">
        <v>43228</v>
      </c>
      <c r="B1098" s="33">
        <v>104.929596</v>
      </c>
      <c r="C1098" s="130">
        <f t="shared" si="36"/>
        <v>-7.9293722412331034E-3</v>
      </c>
      <c r="E1098" s="128">
        <v>43228</v>
      </c>
      <c r="F1098" s="76">
        <v>2671.919922</v>
      </c>
      <c r="G1098" s="130">
        <f t="shared" si="37"/>
        <v>-2.6564134619459431E-4</v>
      </c>
      <c r="J1098"/>
      <c r="K1098"/>
      <c r="L1098"/>
      <c r="M1098"/>
      <c r="N1098"/>
      <c r="O1098"/>
      <c r="P1098"/>
      <c r="Q1098"/>
      <c r="R1098"/>
      <c r="V1098">
        <v>1011</v>
      </c>
      <c r="W1098">
        <v>1.8500166174323761E-4</v>
      </c>
      <c r="X1098">
        <v>3.8436341820311756E-3</v>
      </c>
      <c r="Y1098"/>
      <c r="Z1098"/>
      <c r="AA1098"/>
      <c r="AB1098"/>
      <c r="AC1098"/>
      <c r="AD1098"/>
      <c r="AG1098">
        <v>1050</v>
      </c>
      <c r="AH1098">
        <v>7.0948700940406447E-3</v>
      </c>
      <c r="AI1098">
        <v>-2.0232673963277194E-3</v>
      </c>
      <c r="AJ1098"/>
      <c r="AK1098"/>
      <c r="AL1098"/>
      <c r="AM1098"/>
      <c r="AN1098"/>
      <c r="AO1098"/>
    </row>
    <row r="1099" spans="1:41">
      <c r="A1099" s="34">
        <v>43229</v>
      </c>
      <c r="B1099" s="33">
        <v>105.69982899999999</v>
      </c>
      <c r="C1099" s="130">
        <f t="shared" si="36"/>
        <v>7.3404742738168013E-3</v>
      </c>
      <c r="E1099" s="128">
        <v>43229</v>
      </c>
      <c r="F1099" s="76">
        <v>2697.790039</v>
      </c>
      <c r="G1099" s="130">
        <f t="shared" si="37"/>
        <v>9.6822201844415662E-3</v>
      </c>
      <c r="J1099"/>
      <c r="K1099"/>
      <c r="L1099"/>
      <c r="M1099"/>
      <c r="N1099"/>
      <c r="O1099"/>
      <c r="P1099"/>
      <c r="Q1099"/>
      <c r="R1099"/>
      <c r="V1099">
        <v>1012</v>
      </c>
      <c r="W1099">
        <v>4.9110907483382836E-3</v>
      </c>
      <c r="X1099">
        <v>2.1226766554839592E-3</v>
      </c>
      <c r="Y1099"/>
      <c r="Z1099"/>
      <c r="AA1099"/>
      <c r="AB1099"/>
      <c r="AC1099"/>
      <c r="AD1099"/>
      <c r="AG1099">
        <v>1051</v>
      </c>
      <c r="AH1099">
        <v>4.5003136109205769E-3</v>
      </c>
      <c r="AI1099">
        <v>6.5317127708723038E-3</v>
      </c>
      <c r="AJ1099"/>
      <c r="AK1099"/>
      <c r="AL1099"/>
      <c r="AM1099"/>
      <c r="AN1099"/>
      <c r="AO1099"/>
    </row>
    <row r="1100" spans="1:41">
      <c r="A1100" s="34">
        <v>43230</v>
      </c>
      <c r="B1100" s="33">
        <v>107.27449799999999</v>
      </c>
      <c r="C1100" s="130">
        <f t="shared" si="36"/>
        <v>1.4897554848456758E-2</v>
      </c>
      <c r="E1100" s="128">
        <v>43230</v>
      </c>
      <c r="F1100" s="76">
        <v>2723.070068</v>
      </c>
      <c r="G1100" s="130">
        <f t="shared" si="37"/>
        <v>9.3706436136782E-3</v>
      </c>
      <c r="J1100"/>
      <c r="K1100"/>
      <c r="L1100"/>
      <c r="M1100"/>
      <c r="N1100"/>
      <c r="O1100"/>
      <c r="P1100"/>
      <c r="Q1100"/>
      <c r="R1100"/>
      <c r="V1100">
        <v>1013</v>
      </c>
      <c r="W1100">
        <v>9.4623668093659925E-4</v>
      </c>
      <c r="X1100">
        <v>7.1610739901150039E-4</v>
      </c>
      <c r="Y1100"/>
      <c r="Z1100"/>
      <c r="AA1100"/>
      <c r="AB1100"/>
      <c r="AC1100"/>
      <c r="AD1100"/>
      <c r="AG1100">
        <v>1052</v>
      </c>
      <c r="AH1100">
        <v>-6.6426372045210501E-3</v>
      </c>
      <c r="AI1100">
        <v>9.2814958914794205E-3</v>
      </c>
      <c r="AJ1100"/>
      <c r="AK1100"/>
      <c r="AL1100"/>
      <c r="AM1100"/>
      <c r="AN1100"/>
      <c r="AO1100"/>
    </row>
    <row r="1101" spans="1:41">
      <c r="A1101" s="34">
        <v>43231</v>
      </c>
      <c r="B1101" s="33">
        <v>108.891953</v>
      </c>
      <c r="C1101" s="130">
        <f t="shared" si="36"/>
        <v>1.5077721454357278E-2</v>
      </c>
      <c r="E1101" s="128">
        <v>43231</v>
      </c>
      <c r="F1101" s="76">
        <v>2727.719971</v>
      </c>
      <c r="G1101" s="130">
        <f t="shared" si="37"/>
        <v>1.7075957958787255E-3</v>
      </c>
      <c r="J1101"/>
      <c r="K1101"/>
      <c r="L1101"/>
      <c r="M1101"/>
      <c r="N1101"/>
      <c r="O1101"/>
      <c r="P1101"/>
      <c r="Q1101"/>
      <c r="R1101"/>
      <c r="V1101">
        <v>1014</v>
      </c>
      <c r="W1101">
        <v>9.2285032900599022E-3</v>
      </c>
      <c r="X1101">
        <v>-7.9255717394907787E-3</v>
      </c>
      <c r="Y1101"/>
      <c r="Z1101"/>
      <c r="AA1101"/>
      <c r="AB1101"/>
      <c r="AC1101"/>
      <c r="AD1101"/>
      <c r="AG1101">
        <v>1053</v>
      </c>
      <c r="AH1101">
        <v>3.8561459997414589E-3</v>
      </c>
      <c r="AI1101">
        <v>-4.3400205886109603E-3</v>
      </c>
      <c r="AJ1101"/>
      <c r="AK1101"/>
      <c r="AL1101"/>
      <c r="AM1101"/>
      <c r="AN1101"/>
      <c r="AO1101"/>
    </row>
    <row r="1102" spans="1:41">
      <c r="A1102" s="34">
        <v>43234</v>
      </c>
      <c r="B1102" s="33">
        <v>107.882103</v>
      </c>
      <c r="C1102" s="130">
        <f t="shared" si="36"/>
        <v>-9.2738716882045467E-3</v>
      </c>
      <c r="E1102" s="128">
        <v>43234</v>
      </c>
      <c r="F1102" s="76">
        <v>2730.1298830000001</v>
      </c>
      <c r="G1102" s="130">
        <f t="shared" si="37"/>
        <v>8.8348951711366005E-4</v>
      </c>
      <c r="J1102"/>
      <c r="K1102"/>
      <c r="L1102"/>
      <c r="M1102"/>
      <c r="N1102"/>
      <c r="O1102"/>
      <c r="P1102"/>
      <c r="Q1102"/>
      <c r="R1102"/>
      <c r="V1102">
        <v>1015</v>
      </c>
      <c r="W1102">
        <v>-4.4443774093298185E-4</v>
      </c>
      <c r="X1102">
        <v>-6.6778923500305479E-4</v>
      </c>
      <c r="Y1102"/>
      <c r="Z1102"/>
      <c r="AA1102"/>
      <c r="AB1102"/>
      <c r="AC1102"/>
      <c r="AD1102"/>
      <c r="AG1102">
        <v>1054</v>
      </c>
      <c r="AH1102">
        <v>1.351290196017131E-2</v>
      </c>
      <c r="AI1102">
        <v>-9.0498237067940142E-3</v>
      </c>
      <c r="AJ1102"/>
      <c r="AK1102"/>
      <c r="AL1102"/>
      <c r="AM1102"/>
      <c r="AN1102"/>
      <c r="AO1102"/>
    </row>
    <row r="1103" spans="1:41">
      <c r="A1103" s="34">
        <v>43235</v>
      </c>
      <c r="B1103" s="33">
        <v>107.086212</v>
      </c>
      <c r="C1103" s="130">
        <f t="shared" si="36"/>
        <v>-7.3774145837701872E-3</v>
      </c>
      <c r="E1103" s="128">
        <v>43235</v>
      </c>
      <c r="F1103" s="76">
        <v>2711.4499510000001</v>
      </c>
      <c r="G1103" s="130">
        <f t="shared" si="37"/>
        <v>-6.8421404110904742E-3</v>
      </c>
      <c r="J1103"/>
      <c r="K1103"/>
      <c r="L1103"/>
      <c r="M1103"/>
      <c r="N1103"/>
      <c r="O1103"/>
      <c r="P1103"/>
      <c r="Q1103"/>
      <c r="R1103"/>
      <c r="V1103">
        <v>1016</v>
      </c>
      <c r="W1103">
        <v>3.4589036111899382E-3</v>
      </c>
      <c r="X1103">
        <v>3.5747431871758382E-3</v>
      </c>
      <c r="Y1103"/>
      <c r="Z1103"/>
      <c r="AA1103"/>
      <c r="AB1103"/>
      <c r="AC1103"/>
      <c r="AD1103"/>
      <c r="AG1103">
        <v>1055</v>
      </c>
      <c r="AH1103">
        <v>7.7060273153372908E-3</v>
      </c>
      <c r="AI1103">
        <v>9.6728039621086503E-3</v>
      </c>
      <c r="AJ1103"/>
      <c r="AK1103"/>
      <c r="AL1103"/>
      <c r="AM1103"/>
      <c r="AN1103"/>
      <c r="AO1103"/>
    </row>
    <row r="1104" spans="1:41">
      <c r="A1104" s="34">
        <v>43236</v>
      </c>
      <c r="B1104" s="33">
        <v>107.27449799999999</v>
      </c>
      <c r="C1104" s="130">
        <f t="shared" si="36"/>
        <v>1.7582655739096537E-3</v>
      </c>
      <c r="E1104" s="128">
        <v>43236</v>
      </c>
      <c r="F1104" s="76">
        <v>2722.459961</v>
      </c>
      <c r="G1104" s="130">
        <f t="shared" si="37"/>
        <v>4.0605617654640479E-3</v>
      </c>
      <c r="J1104"/>
      <c r="K1104"/>
      <c r="L1104"/>
      <c r="M1104"/>
      <c r="N1104"/>
      <c r="O1104"/>
      <c r="P1104"/>
      <c r="Q1104"/>
      <c r="R1104"/>
      <c r="V1104">
        <v>1017</v>
      </c>
      <c r="W1104">
        <v>4.0291823495049867E-3</v>
      </c>
      <c r="X1104">
        <v>2.7204204059090107E-3</v>
      </c>
      <c r="Y1104"/>
      <c r="Z1104"/>
      <c r="AA1104"/>
      <c r="AB1104"/>
      <c r="AC1104"/>
      <c r="AD1104"/>
      <c r="AG1104">
        <v>1056</v>
      </c>
      <c r="AH1104">
        <v>-4.7395607309415749E-3</v>
      </c>
      <c r="AI1104">
        <v>3.4655758989190193E-3</v>
      </c>
      <c r="AJ1104"/>
      <c r="AK1104"/>
      <c r="AL1104"/>
      <c r="AM1104"/>
      <c r="AN1104"/>
      <c r="AO1104"/>
    </row>
    <row r="1105" spans="1:41">
      <c r="A1105" s="34">
        <v>43237</v>
      </c>
      <c r="B1105" s="33">
        <v>105.990784</v>
      </c>
      <c r="C1105" s="130">
        <f t="shared" si="36"/>
        <v>-1.1966627893238794E-2</v>
      </c>
      <c r="E1105" s="128">
        <v>43237</v>
      </c>
      <c r="F1105" s="76">
        <v>2720.1298830000001</v>
      </c>
      <c r="G1105" s="130">
        <f t="shared" si="37"/>
        <v>-8.5587227484663735E-4</v>
      </c>
      <c r="J1105"/>
      <c r="K1105"/>
      <c r="L1105"/>
      <c r="M1105"/>
      <c r="N1105"/>
      <c r="O1105"/>
      <c r="P1105"/>
      <c r="Q1105"/>
      <c r="R1105"/>
      <c r="V1105">
        <v>1018</v>
      </c>
      <c r="W1105">
        <v>4.5096293868016118E-3</v>
      </c>
      <c r="X1105">
        <v>-8.034116880788084E-3</v>
      </c>
      <c r="Y1105"/>
      <c r="Z1105"/>
      <c r="AA1105"/>
      <c r="AB1105"/>
      <c r="AC1105"/>
      <c r="AD1105"/>
      <c r="AG1105">
        <v>1057</v>
      </c>
      <c r="AH1105">
        <v>7.588271209698929E-3</v>
      </c>
      <c r="AI1105">
        <v>-1.395184778217361E-2</v>
      </c>
      <c r="AJ1105"/>
      <c r="AK1105"/>
      <c r="AL1105"/>
      <c r="AM1105"/>
      <c r="AN1105"/>
      <c r="AO1105"/>
    </row>
    <row r="1106" spans="1:41">
      <c r="A1106" s="34">
        <v>43238</v>
      </c>
      <c r="B1106" s="33">
        <v>106.324539</v>
      </c>
      <c r="C1106" s="130">
        <f t="shared" si="36"/>
        <v>3.1489058520408385E-3</v>
      </c>
      <c r="E1106" s="128">
        <v>43238</v>
      </c>
      <c r="F1106" s="76">
        <v>2712.969971</v>
      </c>
      <c r="G1106" s="130">
        <f t="shared" si="37"/>
        <v>-2.6321948980257853E-3</v>
      </c>
      <c r="J1106"/>
      <c r="K1106"/>
      <c r="L1106"/>
      <c r="M1106"/>
      <c r="N1106"/>
      <c r="O1106"/>
      <c r="P1106"/>
      <c r="Q1106"/>
      <c r="R1106"/>
      <c r="V1106">
        <v>1019</v>
      </c>
      <c r="W1106">
        <v>6.893211424184283E-4</v>
      </c>
      <c r="X1106">
        <v>8.7257305192083787E-3</v>
      </c>
      <c r="Y1106"/>
      <c r="Z1106"/>
      <c r="AA1106"/>
      <c r="AB1106"/>
      <c r="AC1106"/>
      <c r="AD1106"/>
      <c r="AG1106">
        <v>1058</v>
      </c>
      <c r="AH1106">
        <v>-8.353571418034219E-3</v>
      </c>
      <c r="AI1106">
        <v>2.6290491538927558E-3</v>
      </c>
      <c r="AJ1106"/>
      <c r="AK1106"/>
      <c r="AL1106"/>
      <c r="AM1106"/>
      <c r="AN1106"/>
      <c r="AO1106"/>
    </row>
    <row r="1107" spans="1:41">
      <c r="A1107" s="34">
        <v>43241</v>
      </c>
      <c r="B1107" s="33">
        <v>105.87953899999999</v>
      </c>
      <c r="C1107" s="130">
        <f t="shared" si="36"/>
        <v>-4.1852991245982024E-3</v>
      </c>
      <c r="E1107" s="128">
        <v>43241</v>
      </c>
      <c r="F1107" s="76">
        <v>2733.01001</v>
      </c>
      <c r="G1107" s="130">
        <f t="shared" si="37"/>
        <v>7.3867529733892432E-3</v>
      </c>
      <c r="J1107"/>
      <c r="K1107"/>
      <c r="L1107"/>
      <c r="M1107"/>
      <c r="N1107"/>
      <c r="O1107"/>
      <c r="P1107"/>
      <c r="Q1107"/>
      <c r="R1107"/>
      <c r="V1107">
        <v>1020</v>
      </c>
      <c r="W1107">
        <v>-6.77113533187958E-6</v>
      </c>
      <c r="X1107">
        <v>-1.609618845483121E-3</v>
      </c>
      <c r="Y1107"/>
      <c r="Z1107"/>
      <c r="AA1107"/>
      <c r="AB1107"/>
      <c r="AC1107"/>
      <c r="AD1107"/>
      <c r="AG1107">
        <v>1059</v>
      </c>
      <c r="AH1107">
        <v>3.4003291374889249E-3</v>
      </c>
      <c r="AI1107">
        <v>-4.1822595445617965E-3</v>
      </c>
      <c r="AJ1107"/>
      <c r="AK1107"/>
      <c r="AL1107"/>
      <c r="AM1107"/>
      <c r="AN1107"/>
      <c r="AO1107"/>
    </row>
    <row r="1108" spans="1:41">
      <c r="A1108" s="34">
        <v>43242</v>
      </c>
      <c r="B1108" s="33">
        <v>105.186333</v>
      </c>
      <c r="C1108" s="130">
        <f t="shared" si="36"/>
        <v>-6.5471195525321412E-3</v>
      </c>
      <c r="E1108" s="128">
        <v>43242</v>
      </c>
      <c r="F1108" s="76">
        <v>2724.4399410000001</v>
      </c>
      <c r="G1108" s="130">
        <f t="shared" si="37"/>
        <v>-3.1357620237914443E-3</v>
      </c>
      <c r="J1108"/>
      <c r="K1108"/>
      <c r="L1108"/>
      <c r="M1108"/>
      <c r="N1108"/>
      <c r="O1108"/>
      <c r="P1108"/>
      <c r="Q1108"/>
      <c r="R1108"/>
      <c r="V1108">
        <v>1021</v>
      </c>
      <c r="W1108">
        <v>1.9257326393674898E-3</v>
      </c>
      <c r="X1108">
        <v>2.4595026414651342E-3</v>
      </c>
      <c r="Y1108"/>
      <c r="Z1108"/>
      <c r="AA1108"/>
      <c r="AB1108"/>
      <c r="AC1108"/>
      <c r="AD1108"/>
      <c r="AG1108">
        <v>1060</v>
      </c>
      <c r="AH1108">
        <v>2.8708408553582729E-3</v>
      </c>
      <c r="AI1108">
        <v>-1.1673935566605851E-3</v>
      </c>
      <c r="AJ1108"/>
      <c r="AK1108"/>
      <c r="AL1108"/>
      <c r="AM1108"/>
      <c r="AN1108"/>
      <c r="AO1108"/>
    </row>
    <row r="1109" spans="1:41">
      <c r="A1109" s="34">
        <v>43243</v>
      </c>
      <c r="B1109" s="33">
        <v>105.64846</v>
      </c>
      <c r="C1109" s="130">
        <f t="shared" si="36"/>
        <v>4.3934129731473311E-3</v>
      </c>
      <c r="E1109" s="128">
        <v>43243</v>
      </c>
      <c r="F1109" s="76">
        <v>2733.290039</v>
      </c>
      <c r="G1109" s="130">
        <f t="shared" si="37"/>
        <v>3.2484100188134367E-3</v>
      </c>
      <c r="J1109"/>
      <c r="K1109"/>
      <c r="L1109"/>
      <c r="M1109"/>
      <c r="N1109"/>
      <c r="O1109"/>
      <c r="P1109"/>
      <c r="Q1109"/>
      <c r="R1109"/>
      <c r="V1109">
        <v>1022</v>
      </c>
      <c r="W1109">
        <v>3.2305840240770931E-3</v>
      </c>
      <c r="X1109">
        <v>4.8361425192565161E-3</v>
      </c>
      <c r="Y1109"/>
      <c r="Z1109"/>
      <c r="AA1109"/>
      <c r="AB1109"/>
      <c r="AC1109"/>
      <c r="AD1109"/>
      <c r="AG1109">
        <v>1061</v>
      </c>
      <c r="AH1109">
        <v>-1.4385008726763333E-2</v>
      </c>
      <c r="AI1109">
        <v>1.8081329943640811E-4</v>
      </c>
      <c r="AJ1109"/>
      <c r="AK1109"/>
      <c r="AL1109"/>
      <c r="AM1109"/>
      <c r="AN1109"/>
      <c r="AO1109"/>
    </row>
    <row r="1110" spans="1:41">
      <c r="A1110" s="34">
        <v>43244</v>
      </c>
      <c r="B1110" s="33">
        <v>104.62148999999999</v>
      </c>
      <c r="C1110" s="130">
        <f t="shared" si="36"/>
        <v>-9.7206338833524478E-3</v>
      </c>
      <c r="E1110" s="128">
        <v>43244</v>
      </c>
      <c r="F1110" s="76">
        <v>2727.76001</v>
      </c>
      <c r="G1110" s="130">
        <f t="shared" si="37"/>
        <v>-2.0232133879298174E-3</v>
      </c>
      <c r="J1110"/>
      <c r="K1110"/>
      <c r="L1110"/>
      <c r="M1110"/>
      <c r="N1110"/>
      <c r="O1110"/>
      <c r="P1110"/>
      <c r="Q1110"/>
      <c r="R1110"/>
      <c r="V1110">
        <v>1023</v>
      </c>
      <c r="W1110">
        <v>-2.3958655567682202E-2</v>
      </c>
      <c r="X1110">
        <v>2.6133021008564624E-2</v>
      </c>
      <c r="Y1110"/>
      <c r="Z1110"/>
      <c r="AA1110"/>
      <c r="AB1110"/>
      <c r="AC1110"/>
      <c r="AD1110"/>
      <c r="AG1110">
        <v>1062</v>
      </c>
      <c r="AH1110">
        <v>4.4538962130289709E-3</v>
      </c>
      <c r="AI1110">
        <v>-2.972090956854496E-3</v>
      </c>
      <c r="AJ1110"/>
      <c r="AK1110"/>
      <c r="AL1110"/>
      <c r="AM1110"/>
      <c r="AN1110"/>
      <c r="AO1110"/>
    </row>
    <row r="1111" spans="1:41">
      <c r="A1111" s="34">
        <v>43245</v>
      </c>
      <c r="B1111" s="33">
        <v>104.72498299999999</v>
      </c>
      <c r="C1111" s="130">
        <f t="shared" si="36"/>
        <v>9.8921359273319745E-4</v>
      </c>
      <c r="E1111" s="128">
        <v>43245</v>
      </c>
      <c r="F1111" s="76">
        <v>2721.330078</v>
      </c>
      <c r="G1111" s="130">
        <f t="shared" si="37"/>
        <v>-2.3572205679487208E-3</v>
      </c>
      <c r="J1111"/>
      <c r="K1111"/>
      <c r="L1111"/>
      <c r="M1111"/>
      <c r="N1111"/>
      <c r="O1111"/>
      <c r="P1111"/>
      <c r="Q1111"/>
      <c r="R1111"/>
      <c r="V1111">
        <v>1024</v>
      </c>
      <c r="W1111">
        <v>1.1860853719547573E-3</v>
      </c>
      <c r="X1111">
        <v>-1.746061162255748E-3</v>
      </c>
      <c r="Y1111"/>
      <c r="Z1111"/>
      <c r="AA1111"/>
      <c r="AB1111"/>
      <c r="AC1111"/>
      <c r="AD1111"/>
      <c r="AG1111">
        <v>1063</v>
      </c>
      <c r="AH1111">
        <v>1.3858715518774158E-4</v>
      </c>
      <c r="AI1111">
        <v>-1.9825767570175457E-3</v>
      </c>
      <c r="AJ1111"/>
      <c r="AK1111"/>
      <c r="AL1111"/>
      <c r="AM1111"/>
      <c r="AN1111"/>
      <c r="AO1111"/>
    </row>
    <row r="1112" spans="1:41">
      <c r="A1112" s="34">
        <v>43249</v>
      </c>
      <c r="B1112" s="33">
        <v>102.940331</v>
      </c>
      <c r="C1112" s="130">
        <f t="shared" si="36"/>
        <v>-1.7041320503246051E-2</v>
      </c>
      <c r="E1112" s="128">
        <v>43249</v>
      </c>
      <c r="F1112" s="76">
        <v>2689.860107</v>
      </c>
      <c r="G1112" s="130">
        <f t="shared" si="37"/>
        <v>-1.1564187400276104E-2</v>
      </c>
      <c r="J1112"/>
      <c r="K1112"/>
      <c r="L1112"/>
      <c r="M1112"/>
      <c r="N1112"/>
      <c r="O1112"/>
      <c r="P1112"/>
      <c r="Q1112"/>
      <c r="R1112"/>
      <c r="V1112">
        <v>1025</v>
      </c>
      <c r="W1112">
        <v>9.5367065018932239E-3</v>
      </c>
      <c r="X1112">
        <v>-8.9340855779598861E-3</v>
      </c>
      <c r="Y1112"/>
      <c r="Z1112"/>
      <c r="AA1112"/>
      <c r="AB1112"/>
      <c r="AC1112"/>
      <c r="AD1112"/>
      <c r="AG1112">
        <v>1064</v>
      </c>
      <c r="AH1112">
        <v>-1.6263696979045179E-2</v>
      </c>
      <c r="AI1112">
        <v>-8.89919170579416E-3</v>
      </c>
      <c r="AJ1112"/>
      <c r="AK1112"/>
      <c r="AL1112"/>
      <c r="AM1112"/>
      <c r="AN1112"/>
      <c r="AO1112"/>
    </row>
    <row r="1113" spans="1:41">
      <c r="A1113" s="34">
        <v>43250</v>
      </c>
      <c r="B1113" s="33">
        <v>104.293892</v>
      </c>
      <c r="C1113" s="130">
        <f t="shared" si="36"/>
        <v>1.3148986280217023E-2</v>
      </c>
      <c r="E1113" s="128">
        <v>43250</v>
      </c>
      <c r="F1113" s="76">
        <v>2724.01001</v>
      </c>
      <c r="G1113" s="130">
        <f t="shared" si="37"/>
        <v>1.2695791469277327E-2</v>
      </c>
      <c r="J1113"/>
      <c r="K1113"/>
      <c r="L1113"/>
      <c r="M1113"/>
      <c r="N1113"/>
      <c r="O1113"/>
      <c r="P1113"/>
      <c r="Q1113"/>
      <c r="R1113"/>
      <c r="V1113">
        <v>1026</v>
      </c>
      <c r="W1113">
        <v>3.881982509610137E-3</v>
      </c>
      <c r="X1113">
        <v>7.9592139331123891E-3</v>
      </c>
      <c r="Y1113"/>
      <c r="Z1113"/>
      <c r="AA1113"/>
      <c r="AB1113"/>
      <c r="AC1113"/>
      <c r="AD1113"/>
      <c r="AG1113">
        <v>1065</v>
      </c>
      <c r="AH1113">
        <v>-9.9371814746195674E-3</v>
      </c>
      <c r="AI1113">
        <v>-1.1029698998146176E-2</v>
      </c>
      <c r="AJ1113"/>
      <c r="AK1113"/>
      <c r="AL1113"/>
      <c r="AM1113"/>
      <c r="AN1113"/>
      <c r="AO1113"/>
    </row>
    <row r="1114" spans="1:41">
      <c r="A1114" s="34">
        <v>43251</v>
      </c>
      <c r="B1114" s="33">
        <v>103.12999000000001</v>
      </c>
      <c r="C1114" s="130">
        <f t="shared" si="36"/>
        <v>-1.115982899554648E-2</v>
      </c>
      <c r="E1114" s="128">
        <v>43251</v>
      </c>
      <c r="F1114" s="76">
        <v>2705.2700199999999</v>
      </c>
      <c r="G1114" s="130">
        <f t="shared" si="37"/>
        <v>-6.8795598882546083E-3</v>
      </c>
      <c r="J1114"/>
      <c r="K1114"/>
      <c r="L1114"/>
      <c r="M1114"/>
      <c r="N1114"/>
      <c r="O1114"/>
      <c r="P1114"/>
      <c r="Q1114"/>
      <c r="R1114"/>
      <c r="V1114">
        <v>1027</v>
      </c>
      <c r="W1114">
        <v>-6.2209053089008447E-3</v>
      </c>
      <c r="X1114">
        <v>-5.1106906249741638E-4</v>
      </c>
      <c r="Y1114"/>
      <c r="Z1114"/>
      <c r="AA1114"/>
      <c r="AB1114"/>
      <c r="AC1114"/>
      <c r="AD1114"/>
      <c r="AG1114">
        <v>1066</v>
      </c>
      <c r="AH1114">
        <v>1.0618283289808345E-2</v>
      </c>
      <c r="AI1114">
        <v>1.6538972445097506E-2</v>
      </c>
      <c r="AJ1114"/>
      <c r="AK1114"/>
      <c r="AL1114"/>
      <c r="AM1114"/>
      <c r="AN1114"/>
      <c r="AO1114"/>
    </row>
    <row r="1115" spans="1:41">
      <c r="A1115" s="34">
        <v>43252</v>
      </c>
      <c r="B1115" s="33">
        <v>104.543938</v>
      </c>
      <c r="C1115" s="130">
        <f t="shared" si="36"/>
        <v>1.3710347494458116E-2</v>
      </c>
      <c r="E1115" s="128">
        <v>43252</v>
      </c>
      <c r="F1115" s="76">
        <v>2734.6201169999999</v>
      </c>
      <c r="G1115" s="130">
        <f t="shared" si="37"/>
        <v>1.0849230126018993E-2</v>
      </c>
      <c r="J1115"/>
      <c r="K1115"/>
      <c r="L1115"/>
      <c r="M1115"/>
      <c r="N1115"/>
      <c r="O1115"/>
      <c r="P1115"/>
      <c r="Q1115"/>
      <c r="R1115"/>
      <c r="V1115">
        <v>1028</v>
      </c>
      <c r="W1115">
        <v>-4.7143366968655379E-3</v>
      </c>
      <c r="X1115">
        <v>-6.1844786945739636E-3</v>
      </c>
      <c r="Y1115"/>
      <c r="Z1115"/>
      <c r="AA1115"/>
      <c r="AB1115"/>
      <c r="AC1115"/>
      <c r="AD1115"/>
      <c r="AG1115">
        <v>1067</v>
      </c>
      <c r="AH1115">
        <v>-5.770175679524536E-4</v>
      </c>
      <c r="AI1115">
        <v>-1.6699291379955565E-2</v>
      </c>
      <c r="AJ1115"/>
      <c r="AK1115"/>
      <c r="AL1115"/>
      <c r="AM1115"/>
      <c r="AN1115"/>
      <c r="AO1115"/>
    </row>
    <row r="1116" spans="1:41">
      <c r="A1116" s="34">
        <v>43255</v>
      </c>
      <c r="B1116" s="33">
        <v>105.138794</v>
      </c>
      <c r="C1116" s="130">
        <f t="shared" si="36"/>
        <v>5.6900094962943444E-3</v>
      </c>
      <c r="E1116" s="128">
        <v>43255</v>
      </c>
      <c r="F1116" s="76">
        <v>2746.8701169999999</v>
      </c>
      <c r="G1116" s="130">
        <f t="shared" si="37"/>
        <v>4.4795984363044895E-3</v>
      </c>
      <c r="J1116"/>
      <c r="K1116"/>
      <c r="L1116"/>
      <c r="M1116"/>
      <c r="N1116"/>
      <c r="O1116"/>
      <c r="P1116"/>
      <c r="Q1116"/>
      <c r="R1116"/>
      <c r="V1116">
        <v>1029</v>
      </c>
      <c r="W1116">
        <v>-1.6676343949938072E-2</v>
      </c>
      <c r="X1116">
        <v>1.716532933956719E-2</v>
      </c>
      <c r="Y1116"/>
      <c r="Z1116"/>
      <c r="AA1116"/>
      <c r="AB1116"/>
      <c r="AC1116"/>
      <c r="AD1116"/>
      <c r="AG1116">
        <v>1068</v>
      </c>
      <c r="AH1116">
        <v>1.2963429214395816E-3</v>
      </c>
      <c r="AI1116">
        <v>-4.2130000161380281E-3</v>
      </c>
      <c r="AJ1116"/>
      <c r="AK1116"/>
      <c r="AL1116"/>
      <c r="AM1116"/>
      <c r="AN1116"/>
      <c r="AO1116"/>
    </row>
    <row r="1117" spans="1:41">
      <c r="A1117" s="34">
        <v>43256</v>
      </c>
      <c r="B1117" s="33">
        <v>104.73358899999999</v>
      </c>
      <c r="C1117" s="130">
        <f t="shared" si="36"/>
        <v>-3.8540008362661013E-3</v>
      </c>
      <c r="E1117" s="128">
        <v>43256</v>
      </c>
      <c r="F1117" s="76">
        <v>2748.8000489999999</v>
      </c>
      <c r="G1117" s="130">
        <f t="shared" si="37"/>
        <v>7.025931033491264E-4</v>
      </c>
      <c r="J1117"/>
      <c r="K1117"/>
      <c r="L1117"/>
      <c r="M1117"/>
      <c r="N1117"/>
      <c r="O1117"/>
      <c r="P1117"/>
      <c r="Q1117"/>
      <c r="R1117"/>
      <c r="V1117">
        <v>1030</v>
      </c>
      <c r="W1117">
        <v>7.7437876114380194E-3</v>
      </c>
      <c r="X1117">
        <v>-8.3918761732614481E-3</v>
      </c>
      <c r="Y1117"/>
      <c r="Z1117"/>
      <c r="AA1117"/>
      <c r="AB1117"/>
      <c r="AC1117"/>
      <c r="AD1117"/>
      <c r="AG1117">
        <v>1069</v>
      </c>
      <c r="AH1117">
        <v>3.3435716535692959E-3</v>
      </c>
      <c r="AI1117">
        <v>1.0426146964472907E-2</v>
      </c>
      <c r="AJ1117"/>
      <c r="AK1117"/>
      <c r="AL1117"/>
      <c r="AM1117"/>
      <c r="AN1117"/>
      <c r="AO1117"/>
    </row>
    <row r="1118" spans="1:41">
      <c r="A1118" s="34">
        <v>43257</v>
      </c>
      <c r="B1118" s="33">
        <v>105.863007</v>
      </c>
      <c r="C1118" s="130">
        <f t="shared" si="36"/>
        <v>1.0783722879963573E-2</v>
      </c>
      <c r="E1118" s="128">
        <v>43257</v>
      </c>
      <c r="F1118" s="76">
        <v>2772.3500979999999</v>
      </c>
      <c r="G1118" s="130">
        <f t="shared" si="37"/>
        <v>8.5673925277203553E-3</v>
      </c>
      <c r="J1118"/>
      <c r="K1118"/>
      <c r="L1118"/>
      <c r="M1118"/>
      <c r="N1118"/>
      <c r="O1118"/>
      <c r="P1118"/>
      <c r="Q1118"/>
      <c r="R1118"/>
      <c r="V1118">
        <v>1031</v>
      </c>
      <c r="W1118">
        <v>-9.2631098438655784E-3</v>
      </c>
      <c r="X1118">
        <v>-1.1945437851075902E-2</v>
      </c>
      <c r="Y1118"/>
      <c r="Z1118"/>
      <c r="AA1118"/>
      <c r="AB1118"/>
      <c r="AC1118"/>
      <c r="AD1118"/>
      <c r="AG1118">
        <v>1070</v>
      </c>
      <c r="AH1118">
        <v>-1.568002014116817E-2</v>
      </c>
      <c r="AI1118">
        <v>-6.6574032785841585E-3</v>
      </c>
      <c r="AJ1118"/>
      <c r="AK1118"/>
      <c r="AL1118"/>
      <c r="AM1118"/>
      <c r="AN1118"/>
      <c r="AO1118"/>
    </row>
    <row r="1119" spans="1:41">
      <c r="A1119" s="34">
        <v>43258</v>
      </c>
      <c r="B1119" s="33">
        <v>106.328552</v>
      </c>
      <c r="C1119" s="130">
        <f t="shared" si="36"/>
        <v>4.3976173848907004E-3</v>
      </c>
      <c r="E1119" s="128">
        <v>43258</v>
      </c>
      <c r="F1119" s="76">
        <v>2770.3701169999999</v>
      </c>
      <c r="G1119" s="130">
        <f t="shared" si="37"/>
        <v>-7.1418865944396052E-4</v>
      </c>
      <c r="J1119"/>
      <c r="K1119"/>
      <c r="L1119"/>
      <c r="M1119"/>
      <c r="N1119"/>
      <c r="O1119"/>
      <c r="P1119"/>
      <c r="Q1119"/>
      <c r="R1119"/>
      <c r="V1119">
        <v>1032</v>
      </c>
      <c r="W1119">
        <v>-2.9837119975234333E-2</v>
      </c>
      <c r="X1119">
        <v>-1.1142105041173044E-2</v>
      </c>
      <c r="Y1119"/>
      <c r="Z1119"/>
      <c r="AA1119"/>
      <c r="AB1119"/>
      <c r="AC1119"/>
      <c r="AD1119"/>
      <c r="AG1119">
        <v>1071</v>
      </c>
      <c r="AH1119">
        <v>1.7500541786332421E-2</v>
      </c>
      <c r="AI1119">
        <v>-4.8856760776475553E-3</v>
      </c>
      <c r="AJ1119"/>
      <c r="AK1119"/>
      <c r="AL1119"/>
      <c r="AM1119"/>
      <c r="AN1119"/>
      <c r="AO1119"/>
    </row>
    <row r="1120" spans="1:41">
      <c r="A1120" s="34">
        <v>43259</v>
      </c>
      <c r="B1120" s="33">
        <v>106.957916</v>
      </c>
      <c r="C1120" s="130">
        <f t="shared" si="36"/>
        <v>5.9190498521976987E-3</v>
      </c>
      <c r="E1120" s="128">
        <v>43259</v>
      </c>
      <c r="F1120" s="76">
        <v>2779.030029</v>
      </c>
      <c r="G1120" s="130">
        <f t="shared" si="37"/>
        <v>3.1259043500576704E-3</v>
      </c>
      <c r="J1120"/>
      <c r="K1120"/>
      <c r="L1120"/>
      <c r="M1120"/>
      <c r="N1120"/>
      <c r="O1120"/>
      <c r="P1120"/>
      <c r="Q1120"/>
      <c r="R1120"/>
      <c r="V1120">
        <v>1033</v>
      </c>
      <c r="W1120">
        <v>6.4954211116156338E-3</v>
      </c>
      <c r="X1120">
        <v>1.0945499795998081E-2</v>
      </c>
      <c r="Y1120"/>
      <c r="Z1120"/>
      <c r="AA1120"/>
      <c r="AB1120"/>
      <c r="AC1120"/>
      <c r="AD1120"/>
      <c r="AG1120">
        <v>1072</v>
      </c>
      <c r="AH1120">
        <v>9.3377955608868485E-3</v>
      </c>
      <c r="AI1120">
        <v>2.2286870900560581E-3</v>
      </c>
      <c r="AJ1120"/>
      <c r="AK1120"/>
      <c r="AL1120"/>
      <c r="AM1120"/>
      <c r="AN1120"/>
      <c r="AO1120"/>
    </row>
    <row r="1121" spans="1:41">
      <c r="A1121" s="34">
        <v>43262</v>
      </c>
      <c r="B1121" s="33">
        <v>105.750923</v>
      </c>
      <c r="C1121" s="130">
        <f t="shared" si="36"/>
        <v>-1.1284746797048637E-2</v>
      </c>
      <c r="E1121" s="128">
        <v>43262</v>
      </c>
      <c r="F1121" s="76">
        <v>2782</v>
      </c>
      <c r="G1121" s="130">
        <f t="shared" si="37"/>
        <v>1.0687077753775459E-3</v>
      </c>
      <c r="J1121"/>
      <c r="K1121"/>
      <c r="L1121"/>
      <c r="M1121"/>
      <c r="N1121"/>
      <c r="O1121"/>
      <c r="P1121"/>
      <c r="Q1121"/>
      <c r="R1121"/>
      <c r="V1121">
        <v>1034</v>
      </c>
      <c r="W1121">
        <v>-1.5404874634562149E-3</v>
      </c>
      <c r="X1121">
        <v>-3.4611011498143144E-3</v>
      </c>
      <c r="Y1121"/>
      <c r="Z1121"/>
      <c r="AA1121"/>
      <c r="AB1121"/>
      <c r="AC1121"/>
      <c r="AD1121"/>
      <c r="AG1121">
        <v>1073</v>
      </c>
      <c r="AH1121">
        <v>1.5313509281078322E-3</v>
      </c>
      <c r="AI1121">
        <v>5.331512925466235E-3</v>
      </c>
      <c r="AJ1121"/>
      <c r="AK1121"/>
      <c r="AL1121"/>
      <c r="AM1121"/>
      <c r="AN1121"/>
      <c r="AO1121"/>
    </row>
    <row r="1122" spans="1:41">
      <c r="A1122" s="34">
        <v>43263</v>
      </c>
      <c r="B1122" s="33">
        <v>105.647453</v>
      </c>
      <c r="C1122" s="130">
        <f t="shared" si="36"/>
        <v>-9.7843117643523088E-4</v>
      </c>
      <c r="E1122" s="128">
        <v>43263</v>
      </c>
      <c r="F1122" s="76">
        <v>2786.8500979999999</v>
      </c>
      <c r="G1122" s="130">
        <f t="shared" si="37"/>
        <v>1.7433853342918365E-3</v>
      </c>
      <c r="J1122"/>
      <c r="K1122"/>
      <c r="L1122"/>
      <c r="M1122"/>
      <c r="N1122"/>
      <c r="O1122"/>
      <c r="P1122"/>
      <c r="Q1122"/>
      <c r="R1122"/>
      <c r="V1122">
        <v>1035</v>
      </c>
      <c r="W1122">
        <v>-2.1635020309179329E-2</v>
      </c>
      <c r="X1122">
        <v>-1.5901399409653415E-2</v>
      </c>
      <c r="Y1122"/>
      <c r="Z1122"/>
      <c r="AA1122"/>
      <c r="AB1122"/>
      <c r="AC1122"/>
      <c r="AD1122"/>
      <c r="AG1122">
        <v>1074</v>
      </c>
      <c r="AH1122">
        <v>-1.1111787890451103E-2</v>
      </c>
      <c r="AI1122">
        <v>-1.0808460818077403E-2</v>
      </c>
      <c r="AJ1122"/>
      <c r="AK1122"/>
      <c r="AL1122"/>
      <c r="AM1122"/>
      <c r="AN1122"/>
      <c r="AO1122"/>
    </row>
    <row r="1123" spans="1:41">
      <c r="A1123" s="34">
        <v>43264</v>
      </c>
      <c r="B1123" s="33">
        <v>105.72505200000001</v>
      </c>
      <c r="C1123" s="130">
        <f t="shared" si="36"/>
        <v>7.3450895214678214E-4</v>
      </c>
      <c r="E1123" s="128">
        <v>43264</v>
      </c>
      <c r="F1123" s="76">
        <v>2775.6298830000001</v>
      </c>
      <c r="G1123" s="130">
        <f t="shared" si="37"/>
        <v>-4.0261279241578449E-3</v>
      </c>
      <c r="J1123"/>
      <c r="K1123"/>
      <c r="L1123"/>
      <c r="M1123"/>
      <c r="N1123"/>
      <c r="O1123"/>
      <c r="P1123"/>
      <c r="Q1123"/>
      <c r="R1123"/>
      <c r="V1123">
        <v>1036</v>
      </c>
      <c r="W1123">
        <v>1.4468655662887141E-2</v>
      </c>
      <c r="X1123">
        <v>4.6743461220001212E-4</v>
      </c>
      <c r="Y1123"/>
      <c r="Z1123"/>
      <c r="AA1123"/>
      <c r="AB1123"/>
      <c r="AC1123"/>
      <c r="AD1123"/>
      <c r="AG1123">
        <v>1075</v>
      </c>
      <c r="AH1123">
        <v>6.3415234612369357E-3</v>
      </c>
      <c r="AI1123">
        <v>-3.0049747212783249E-3</v>
      </c>
      <c r="AJ1123"/>
      <c r="AK1123"/>
      <c r="AL1123"/>
      <c r="AM1123"/>
      <c r="AN1123"/>
      <c r="AO1123"/>
    </row>
    <row r="1124" spans="1:41">
      <c r="A1124" s="34">
        <v>43265</v>
      </c>
      <c r="B1124" s="33">
        <v>105.53537799999999</v>
      </c>
      <c r="C1124" s="130">
        <f t="shared" si="36"/>
        <v>-1.7940308035980987E-3</v>
      </c>
      <c r="E1124" s="128">
        <v>43265</v>
      </c>
      <c r="F1124" s="76">
        <v>2782.48999</v>
      </c>
      <c r="G1124" s="130">
        <f t="shared" si="37"/>
        <v>2.4715496262726938E-3</v>
      </c>
      <c r="J1124"/>
      <c r="K1124"/>
      <c r="L1124"/>
      <c r="M1124"/>
      <c r="N1124"/>
      <c r="O1124"/>
      <c r="P1124"/>
      <c r="Q1124"/>
      <c r="R1124"/>
      <c r="V1124">
        <v>1037</v>
      </c>
      <c r="W1124">
        <v>3.4687978355069583E-3</v>
      </c>
      <c r="X1124">
        <v>1.0445786852010136E-2</v>
      </c>
      <c r="Y1124"/>
      <c r="Z1124"/>
      <c r="AA1124"/>
      <c r="AB1124"/>
      <c r="AC1124"/>
      <c r="AD1124"/>
      <c r="AG1124">
        <v>1076</v>
      </c>
      <c r="AH1124">
        <v>3.6016326474759409E-3</v>
      </c>
      <c r="AI1124">
        <v>1.3125321106588789E-2</v>
      </c>
      <c r="AJ1124"/>
      <c r="AK1124"/>
      <c r="AL1124"/>
      <c r="AM1124"/>
      <c r="AN1124"/>
      <c r="AO1124"/>
    </row>
    <row r="1125" spans="1:41">
      <c r="A1125" s="34">
        <v>43266</v>
      </c>
      <c r="B1125" s="33">
        <v>105.70781700000001</v>
      </c>
      <c r="C1125" s="130">
        <f t="shared" si="36"/>
        <v>1.6339449696196791E-3</v>
      </c>
      <c r="E1125" s="128">
        <v>43266</v>
      </c>
      <c r="F1125" s="76">
        <v>2779.6599120000001</v>
      </c>
      <c r="G1125" s="130">
        <f t="shared" si="37"/>
        <v>-1.0171026706909943E-3</v>
      </c>
      <c r="J1125"/>
      <c r="K1125"/>
      <c r="L1125"/>
      <c r="M1125"/>
      <c r="N1125"/>
      <c r="O1125"/>
      <c r="P1125"/>
      <c r="Q1125"/>
      <c r="R1125"/>
      <c r="V1125">
        <v>1038</v>
      </c>
      <c r="W1125">
        <v>-1.1258256440450304E-3</v>
      </c>
      <c r="X1125">
        <v>3.7387552374185582E-3</v>
      </c>
      <c r="Y1125"/>
      <c r="Z1125"/>
      <c r="AA1125"/>
      <c r="AB1125"/>
      <c r="AC1125"/>
      <c r="AD1125"/>
      <c r="AG1125">
        <v>1077</v>
      </c>
      <c r="AH1125">
        <v>-2.4772770604573695E-3</v>
      </c>
      <c r="AI1125">
        <v>-3.0480875051902508E-3</v>
      </c>
      <c r="AJ1125"/>
      <c r="AK1125"/>
      <c r="AL1125"/>
      <c r="AM1125"/>
      <c r="AN1125"/>
      <c r="AO1125"/>
    </row>
    <row r="1126" spans="1:41">
      <c r="A1126" s="34">
        <v>43269</v>
      </c>
      <c r="B1126" s="33">
        <v>104.595642</v>
      </c>
      <c r="C1126" s="130">
        <f t="shared" si="36"/>
        <v>-1.0521218123348509E-2</v>
      </c>
      <c r="E1126" s="128">
        <v>43269</v>
      </c>
      <c r="F1126" s="76">
        <v>2773.75</v>
      </c>
      <c r="G1126" s="130">
        <f t="shared" si="37"/>
        <v>-2.1261277232105065E-3</v>
      </c>
      <c r="J1126"/>
      <c r="K1126"/>
      <c r="L1126"/>
      <c r="M1126"/>
      <c r="N1126"/>
      <c r="O1126"/>
      <c r="P1126"/>
      <c r="Q1126"/>
      <c r="R1126"/>
      <c r="V1126">
        <v>1039</v>
      </c>
      <c r="W1126">
        <v>-1.0417612927846732E-3</v>
      </c>
      <c r="X1126">
        <v>1.4444219775043014E-2</v>
      </c>
      <c r="Y1126"/>
      <c r="Z1126"/>
      <c r="AA1126"/>
      <c r="AB1126"/>
      <c r="AC1126"/>
      <c r="AD1126"/>
      <c r="AG1126">
        <v>1078</v>
      </c>
      <c r="AH1126">
        <v>3.7290698300180545E-3</v>
      </c>
      <c r="AI1126">
        <v>4.5216803002883204E-3</v>
      </c>
      <c r="AJ1126"/>
      <c r="AK1126"/>
      <c r="AL1126"/>
      <c r="AM1126"/>
      <c r="AN1126"/>
      <c r="AO1126"/>
    </row>
    <row r="1127" spans="1:41">
      <c r="A1127" s="34">
        <v>43270</v>
      </c>
      <c r="B1127" s="33">
        <v>105.673332</v>
      </c>
      <c r="C1127" s="130">
        <f t="shared" si="36"/>
        <v>1.030339294633331E-2</v>
      </c>
      <c r="E1127" s="128">
        <v>43270</v>
      </c>
      <c r="F1127" s="76">
        <v>2762.5900879999999</v>
      </c>
      <c r="G1127" s="130">
        <f t="shared" si="37"/>
        <v>-4.0234022532672654E-3</v>
      </c>
      <c r="J1127"/>
      <c r="K1127"/>
      <c r="L1127"/>
      <c r="M1127"/>
      <c r="N1127"/>
      <c r="O1127"/>
      <c r="P1127"/>
      <c r="Q1127"/>
      <c r="R1127"/>
      <c r="V1127">
        <v>1040</v>
      </c>
      <c r="W1127">
        <v>7.0557022443220483E-3</v>
      </c>
      <c r="X1127">
        <v>5.0134103839694069E-3</v>
      </c>
      <c r="Y1127"/>
      <c r="Z1127"/>
      <c r="AA1127"/>
      <c r="AB1127"/>
      <c r="AC1127"/>
      <c r="AD1127"/>
      <c r="AG1127">
        <v>1079</v>
      </c>
      <c r="AH1127">
        <v>1.0523514045565174E-3</v>
      </c>
      <c r="AI1127">
        <v>-3.938976740562412E-3</v>
      </c>
      <c r="AJ1127"/>
      <c r="AK1127"/>
      <c r="AL1127"/>
      <c r="AM1127"/>
      <c r="AN1127"/>
      <c r="AO1127"/>
    </row>
    <row r="1128" spans="1:41">
      <c r="A1128" s="34">
        <v>43271</v>
      </c>
      <c r="B1128" s="33">
        <v>105.216385</v>
      </c>
      <c r="C1128" s="130">
        <f t="shared" si="36"/>
        <v>-4.3241467960904228E-3</v>
      </c>
      <c r="E1128" s="128">
        <v>43271</v>
      </c>
      <c r="F1128" s="76">
        <v>2767.320068</v>
      </c>
      <c r="G1128" s="130">
        <f t="shared" si="37"/>
        <v>1.7121541196234353E-3</v>
      </c>
      <c r="J1128"/>
      <c r="K1128"/>
      <c r="L1128"/>
      <c r="M1128"/>
      <c r="N1128"/>
      <c r="O1128"/>
      <c r="P1128"/>
      <c r="Q1128"/>
      <c r="R1128"/>
      <c r="V1128">
        <v>1041</v>
      </c>
      <c r="W1128">
        <v>8.5319258366278929E-3</v>
      </c>
      <c r="X1128">
        <v>-8.1584562927277983E-3</v>
      </c>
      <c r="Y1128"/>
      <c r="Z1128"/>
      <c r="AA1128"/>
      <c r="AB1128"/>
      <c r="AC1128"/>
      <c r="AD1128"/>
      <c r="AG1128">
        <v>1080</v>
      </c>
      <c r="AH1128">
        <v>5.1802936264571759E-3</v>
      </c>
      <c r="AI1128">
        <v>2.9287447361739652E-3</v>
      </c>
      <c r="AJ1128"/>
      <c r="AK1128"/>
      <c r="AL1128"/>
      <c r="AM1128"/>
      <c r="AN1128"/>
      <c r="AO1128"/>
    </row>
    <row r="1129" spans="1:41">
      <c r="A1129" s="34">
        <v>43272</v>
      </c>
      <c r="B1129" s="33">
        <v>104.707718</v>
      </c>
      <c r="C1129" s="130">
        <f t="shared" si="36"/>
        <v>-4.8344846670031732E-3</v>
      </c>
      <c r="E1129" s="128">
        <v>43272</v>
      </c>
      <c r="F1129" s="76">
        <v>2749.76001</v>
      </c>
      <c r="G1129" s="130">
        <f t="shared" si="37"/>
        <v>-6.3455103018463079E-3</v>
      </c>
      <c r="J1129"/>
      <c r="K1129"/>
      <c r="L1129"/>
      <c r="M1129"/>
      <c r="N1129"/>
      <c r="O1129"/>
      <c r="P1129"/>
      <c r="Q1129"/>
      <c r="R1129"/>
      <c r="V1129">
        <v>1042</v>
      </c>
      <c r="W1129">
        <v>-9.4966935539659517E-3</v>
      </c>
      <c r="X1129">
        <v>3.6553040723721134E-3</v>
      </c>
      <c r="Y1129"/>
      <c r="Z1129"/>
      <c r="AA1129"/>
      <c r="AB1129"/>
      <c r="AC1129"/>
      <c r="AD1129"/>
      <c r="AG1129">
        <v>1081</v>
      </c>
      <c r="AH1129">
        <v>-5.0317821353426297E-3</v>
      </c>
      <c r="AI1129">
        <v>1.5693286953325662E-2</v>
      </c>
      <c r="AJ1129"/>
      <c r="AK1129"/>
      <c r="AL1129"/>
      <c r="AM1129"/>
      <c r="AN1129"/>
      <c r="AO1129"/>
    </row>
    <row r="1130" spans="1:41">
      <c r="A1130" s="34">
        <v>43273</v>
      </c>
      <c r="B1130" s="33">
        <v>105.906097</v>
      </c>
      <c r="C1130" s="130">
        <f t="shared" si="36"/>
        <v>1.1444992049201214E-2</v>
      </c>
      <c r="E1130" s="128">
        <v>43273</v>
      </c>
      <c r="F1130" s="76">
        <v>2754.8798830000001</v>
      </c>
      <c r="G1130" s="130">
        <f t="shared" si="37"/>
        <v>1.8619344893302517E-3</v>
      </c>
      <c r="J1130"/>
      <c r="K1130"/>
      <c r="L1130"/>
      <c r="M1130"/>
      <c r="N1130"/>
      <c r="O1130"/>
      <c r="P1130"/>
      <c r="Q1130"/>
      <c r="R1130"/>
      <c r="V1130">
        <v>1043</v>
      </c>
      <c r="W1130">
        <v>-3.9396664139324956E-3</v>
      </c>
      <c r="X1130">
        <v>-1.5568368460775828E-3</v>
      </c>
      <c r="Y1130"/>
      <c r="Z1130"/>
      <c r="AA1130"/>
      <c r="AB1130"/>
      <c r="AC1130"/>
      <c r="AD1130"/>
      <c r="AG1130">
        <v>1082</v>
      </c>
      <c r="AH1130">
        <v>-1.2039837441267888E-2</v>
      </c>
      <c r="AI1130">
        <v>1.2871203241819966E-2</v>
      </c>
      <c r="AJ1130"/>
      <c r="AK1130"/>
      <c r="AL1130"/>
      <c r="AM1130"/>
      <c r="AN1130"/>
      <c r="AO1130"/>
    </row>
    <row r="1131" spans="1:41">
      <c r="A1131" s="34">
        <v>43276</v>
      </c>
      <c r="B1131" s="33">
        <v>105.69058200000001</v>
      </c>
      <c r="C1131" s="130">
        <f t="shared" si="36"/>
        <v>-2.0349631050986267E-3</v>
      </c>
      <c r="E1131" s="128">
        <v>43276</v>
      </c>
      <c r="F1131" s="76">
        <v>2717.070068</v>
      </c>
      <c r="G1131" s="130">
        <f t="shared" si="37"/>
        <v>-1.3724669170993424E-2</v>
      </c>
      <c r="J1131"/>
      <c r="K1131"/>
      <c r="L1131"/>
      <c r="M1131"/>
      <c r="N1131"/>
      <c r="O1131"/>
      <c r="P1131"/>
      <c r="Q1131"/>
      <c r="R1131"/>
      <c r="V1131">
        <v>1044</v>
      </c>
      <c r="W1131">
        <v>2.2522564150947988E-4</v>
      </c>
      <c r="X1131">
        <v>7.4832550702219668E-4</v>
      </c>
      <c r="Y1131"/>
      <c r="Z1131"/>
      <c r="AA1131"/>
      <c r="AB1131"/>
      <c r="AC1131"/>
      <c r="AD1131"/>
      <c r="AG1131">
        <v>1083</v>
      </c>
      <c r="AH1131">
        <v>-5.3043916282159839E-4</v>
      </c>
      <c r="AI1131">
        <v>-5.1956856129682129E-3</v>
      </c>
      <c r="AJ1131"/>
      <c r="AK1131"/>
      <c r="AL1131"/>
      <c r="AM1131"/>
      <c r="AN1131"/>
      <c r="AO1131"/>
    </row>
    <row r="1132" spans="1:41">
      <c r="A1132" s="34">
        <v>43277</v>
      </c>
      <c r="B1132" s="33">
        <v>105.483665</v>
      </c>
      <c r="C1132" s="130">
        <f t="shared" si="36"/>
        <v>-1.9577619508236244E-3</v>
      </c>
      <c r="E1132" s="128">
        <v>43277</v>
      </c>
      <c r="F1132" s="76">
        <v>2723.0600589999999</v>
      </c>
      <c r="G1132" s="130">
        <f t="shared" si="37"/>
        <v>2.2045773020528221E-3</v>
      </c>
      <c r="J1132"/>
      <c r="K1132"/>
      <c r="L1132"/>
      <c r="M1132"/>
      <c r="N1132"/>
      <c r="O1132"/>
      <c r="P1132"/>
      <c r="Q1132"/>
      <c r="R1132"/>
      <c r="V1132">
        <v>1045</v>
      </c>
      <c r="W1132">
        <v>9.4470261056327255E-3</v>
      </c>
      <c r="X1132">
        <v>6.5813502849598124E-3</v>
      </c>
      <c r="Y1132"/>
      <c r="Z1132"/>
      <c r="AA1132"/>
      <c r="AB1132"/>
      <c r="AC1132"/>
      <c r="AD1132"/>
      <c r="AG1132">
        <v>1084</v>
      </c>
      <c r="AH1132">
        <v>-3.7364349855884245E-3</v>
      </c>
      <c r="AI1132">
        <v>-4.8000972274032635E-3</v>
      </c>
      <c r="AJ1132"/>
      <c r="AK1132"/>
      <c r="AL1132"/>
      <c r="AM1132"/>
      <c r="AN1132"/>
      <c r="AO1132"/>
    </row>
    <row r="1133" spans="1:41">
      <c r="A1133" s="34">
        <v>43278</v>
      </c>
      <c r="B1133" s="33">
        <v>104.84568</v>
      </c>
      <c r="C1133" s="130">
        <f t="shared" si="36"/>
        <v>-6.0481876506661052E-3</v>
      </c>
      <c r="E1133" s="128">
        <v>43278</v>
      </c>
      <c r="F1133" s="76">
        <v>2699.6298830000001</v>
      </c>
      <c r="G1133" s="130">
        <f t="shared" si="37"/>
        <v>-8.6043552078701492E-3</v>
      </c>
      <c r="J1133"/>
      <c r="K1133"/>
      <c r="L1133"/>
      <c r="M1133"/>
      <c r="N1133"/>
      <c r="O1133"/>
      <c r="P1133"/>
      <c r="Q1133"/>
      <c r="R1133"/>
      <c r="V1133">
        <v>1046</v>
      </c>
      <c r="W1133">
        <v>4.0770312520172049E-3</v>
      </c>
      <c r="X1133">
        <v>7.6799841536196707E-3</v>
      </c>
      <c r="Y1133"/>
      <c r="Z1133"/>
      <c r="AA1133"/>
      <c r="AB1133"/>
      <c r="AC1133"/>
      <c r="AD1133"/>
      <c r="AG1133">
        <v>1085</v>
      </c>
      <c r="AH1133">
        <v>9.8729302818299043E-4</v>
      </c>
      <c r="AI1133">
        <v>-9.3106151746942436E-4</v>
      </c>
      <c r="AJ1133"/>
      <c r="AK1133"/>
      <c r="AL1133"/>
      <c r="AM1133"/>
      <c r="AN1133"/>
      <c r="AO1133"/>
    </row>
    <row r="1134" spans="1:41">
      <c r="A1134" s="34">
        <v>43279</v>
      </c>
      <c r="B1134" s="33">
        <v>105.1819</v>
      </c>
      <c r="C1134" s="130">
        <f t="shared" si="36"/>
        <v>3.206808330109522E-3</v>
      </c>
      <c r="E1134" s="128">
        <v>43279</v>
      </c>
      <c r="F1134" s="76">
        <v>2716.3100589999999</v>
      </c>
      <c r="G1134" s="130">
        <f t="shared" si="37"/>
        <v>6.1786899400682943E-3</v>
      </c>
      <c r="J1134"/>
      <c r="K1134"/>
      <c r="L1134"/>
      <c r="M1134"/>
      <c r="N1134"/>
      <c r="O1134"/>
      <c r="P1134"/>
      <c r="Q1134"/>
      <c r="R1134"/>
      <c r="V1134">
        <v>1047</v>
      </c>
      <c r="W1134">
        <v>-1.4941012901330008E-3</v>
      </c>
      <c r="X1134">
        <v>-1.1212787382598611E-2</v>
      </c>
      <c r="Y1134"/>
      <c r="Z1134"/>
      <c r="AA1134"/>
      <c r="AB1134"/>
      <c r="AC1134"/>
      <c r="AD1134"/>
      <c r="AG1134">
        <v>1086</v>
      </c>
      <c r="AH1134">
        <v>-2.6398590539213796E-3</v>
      </c>
      <c r="AI1134">
        <v>-1.0740702412495442E-2</v>
      </c>
      <c r="AJ1134"/>
      <c r="AK1134"/>
      <c r="AL1134"/>
      <c r="AM1134"/>
      <c r="AN1134"/>
      <c r="AO1134"/>
    </row>
    <row r="1135" spans="1:41">
      <c r="A1135" s="34">
        <v>43280</v>
      </c>
      <c r="B1135" s="33">
        <v>104.61288500000001</v>
      </c>
      <c r="C1135" s="130">
        <f t="shared" si="36"/>
        <v>-5.4098186094755198E-3</v>
      </c>
      <c r="E1135" s="128">
        <v>43280</v>
      </c>
      <c r="F1135" s="76">
        <v>2718.3701169999999</v>
      </c>
      <c r="G1135" s="130">
        <f t="shared" si="37"/>
        <v>7.5840311129960977E-4</v>
      </c>
      <c r="J1135"/>
      <c r="K1135"/>
      <c r="L1135"/>
      <c r="M1135"/>
      <c r="N1135"/>
      <c r="O1135"/>
      <c r="P1135"/>
      <c r="Q1135"/>
      <c r="R1135"/>
      <c r="V1135">
        <v>1048</v>
      </c>
      <c r="W1135">
        <v>-7.493461434772454E-3</v>
      </c>
      <c r="X1135">
        <v>-3.6023271430046626E-3</v>
      </c>
      <c r="Y1135"/>
      <c r="Z1135"/>
      <c r="AA1135"/>
      <c r="AB1135"/>
      <c r="AC1135"/>
      <c r="AD1135"/>
      <c r="AG1135">
        <v>1087</v>
      </c>
      <c r="AH1135">
        <v>2.7898566618540965E-3</v>
      </c>
      <c r="AI1135">
        <v>-9.5279738379107901E-4</v>
      </c>
      <c r="AJ1135"/>
      <c r="AK1135"/>
      <c r="AL1135"/>
      <c r="AM1135"/>
      <c r="AN1135"/>
      <c r="AO1135"/>
    </row>
    <row r="1136" spans="1:41">
      <c r="A1136" s="34">
        <v>43283</v>
      </c>
      <c r="B1136" s="33">
        <v>104.819801</v>
      </c>
      <c r="C1136" s="130">
        <f t="shared" si="36"/>
        <v>1.9779207886293599E-3</v>
      </c>
      <c r="E1136" s="128">
        <v>43283</v>
      </c>
      <c r="F1136" s="76">
        <v>2726.709961</v>
      </c>
      <c r="G1136" s="130">
        <f t="shared" si="37"/>
        <v>3.0679575043312929E-3</v>
      </c>
      <c r="J1136"/>
      <c r="K1136"/>
      <c r="L1136"/>
      <c r="M1136"/>
      <c r="N1136"/>
      <c r="O1136"/>
      <c r="P1136"/>
      <c r="Q1136"/>
      <c r="R1136"/>
      <c r="V1136">
        <v>1049</v>
      </c>
      <c r="W1136">
        <v>-1.1140585665607656E-2</v>
      </c>
      <c r="X1136">
        <v>-2.1838137848725729E-3</v>
      </c>
      <c r="Y1136"/>
      <c r="Z1136"/>
      <c r="AA1136"/>
      <c r="AB1136"/>
      <c r="AC1136"/>
      <c r="AD1136"/>
      <c r="AG1136">
        <v>1088</v>
      </c>
      <c r="AH1136">
        <v>5.8240371184999501E-3</v>
      </c>
      <c r="AI1136">
        <v>4.6101676335467429E-3</v>
      </c>
      <c r="AJ1136"/>
      <c r="AK1136"/>
      <c r="AL1136"/>
      <c r="AM1136"/>
      <c r="AN1136"/>
      <c r="AO1136"/>
    </row>
    <row r="1137" spans="1:41">
      <c r="A1137" s="34">
        <v>43284</v>
      </c>
      <c r="B1137" s="33">
        <v>105.794037</v>
      </c>
      <c r="C1137" s="130">
        <f t="shared" si="36"/>
        <v>9.2943889485156035E-3</v>
      </c>
      <c r="E1137" s="128">
        <v>43284</v>
      </c>
      <c r="F1137" s="76">
        <v>2713.219971</v>
      </c>
      <c r="G1137" s="130">
        <f t="shared" si="37"/>
        <v>-4.9473505407420315E-3</v>
      </c>
      <c r="J1137"/>
      <c r="K1137"/>
      <c r="L1137"/>
      <c r="M1137"/>
      <c r="N1137"/>
      <c r="O1137"/>
      <c r="P1137"/>
      <c r="Q1137"/>
      <c r="R1137"/>
      <c r="V1137">
        <v>1050</v>
      </c>
      <c r="W1137">
        <v>7.0948700940406447E-3</v>
      </c>
      <c r="X1137">
        <v>-2.0232673963277194E-3</v>
      </c>
      <c r="Y1137"/>
      <c r="Z1137"/>
      <c r="AA1137"/>
      <c r="AB1137"/>
      <c r="AC1137"/>
      <c r="AD1137"/>
      <c r="AG1137">
        <v>1089</v>
      </c>
      <c r="AH1137">
        <v>1.3783390934147548E-3</v>
      </c>
      <c r="AI1137">
        <v>-2.6471409033862188E-4</v>
      </c>
      <c r="AJ1137"/>
      <c r="AK1137"/>
      <c r="AL1137"/>
      <c r="AM1137"/>
      <c r="AN1137"/>
      <c r="AO1137"/>
    </row>
    <row r="1138" spans="1:41">
      <c r="A1138" s="34">
        <v>43286</v>
      </c>
      <c r="B1138" s="33">
        <v>107.768349</v>
      </c>
      <c r="C1138" s="130">
        <f t="shared" si="36"/>
        <v>1.8661845752232686E-2</v>
      </c>
      <c r="E1138" s="128">
        <v>43286</v>
      </c>
      <c r="F1138" s="76">
        <v>2736.610107</v>
      </c>
      <c r="G1138" s="130">
        <f t="shared" si="37"/>
        <v>8.6208034180800981E-3</v>
      </c>
      <c r="J1138"/>
      <c r="K1138"/>
      <c r="L1138"/>
      <c r="M1138"/>
      <c r="N1138"/>
      <c r="O1138"/>
      <c r="P1138"/>
      <c r="Q1138"/>
      <c r="R1138"/>
      <c r="V1138">
        <v>1051</v>
      </c>
      <c r="W1138">
        <v>4.5003136109205769E-3</v>
      </c>
      <c r="X1138">
        <v>6.5317127708723038E-3</v>
      </c>
      <c r="Y1138"/>
      <c r="Z1138"/>
      <c r="AA1138"/>
      <c r="AB1138"/>
      <c r="AC1138"/>
      <c r="AD1138"/>
      <c r="AG1138">
        <v>1090</v>
      </c>
      <c r="AH1138">
        <v>-7.6535853160992918E-3</v>
      </c>
      <c r="AI1138">
        <v>-5.3390554333017544E-4</v>
      </c>
      <c r="AJ1138"/>
      <c r="AK1138"/>
      <c r="AL1138"/>
      <c r="AM1138"/>
      <c r="AN1138"/>
      <c r="AO1138"/>
    </row>
    <row r="1139" spans="1:41">
      <c r="A1139" s="34">
        <v>43287</v>
      </c>
      <c r="B1139" s="33">
        <v>108.41495500000001</v>
      </c>
      <c r="C1139" s="130">
        <f t="shared" si="36"/>
        <v>5.9999620111096403E-3</v>
      </c>
      <c r="E1139" s="128">
        <v>43287</v>
      </c>
      <c r="F1139" s="76">
        <v>2759.820068</v>
      </c>
      <c r="G1139" s="130">
        <f t="shared" si="37"/>
        <v>8.4812816194133941E-3</v>
      </c>
      <c r="J1139"/>
      <c r="K1139"/>
      <c r="L1139"/>
      <c r="M1139"/>
      <c r="N1139"/>
      <c r="O1139"/>
      <c r="P1139"/>
      <c r="Q1139"/>
      <c r="R1139"/>
      <c r="V1139">
        <v>1052</v>
      </c>
      <c r="W1139">
        <v>-6.6426372045210501E-3</v>
      </c>
      <c r="X1139">
        <v>9.2814958914794205E-3</v>
      </c>
      <c r="Y1139"/>
      <c r="Z1139"/>
      <c r="AA1139"/>
      <c r="AB1139"/>
      <c r="AC1139"/>
      <c r="AD1139"/>
      <c r="AG1139">
        <v>1091</v>
      </c>
      <c r="AH1139">
        <v>-1.9292867018405684E-3</v>
      </c>
      <c r="AI1139">
        <v>4.4783321787374448E-3</v>
      </c>
      <c r="AJ1139"/>
      <c r="AK1139"/>
      <c r="AL1139"/>
      <c r="AM1139"/>
      <c r="AN1139"/>
      <c r="AO1139"/>
    </row>
    <row r="1140" spans="1:41">
      <c r="A1140" s="34">
        <v>43290</v>
      </c>
      <c r="B1140" s="33">
        <v>108.673599</v>
      </c>
      <c r="C1140" s="130">
        <f t="shared" si="36"/>
        <v>2.3856856279651606E-3</v>
      </c>
      <c r="E1140" s="128">
        <v>43290</v>
      </c>
      <c r="F1140" s="76">
        <v>2784.169922</v>
      </c>
      <c r="G1140" s="130">
        <f t="shared" si="37"/>
        <v>8.8229860643219485E-3</v>
      </c>
      <c r="J1140"/>
      <c r="K1140"/>
      <c r="L1140"/>
      <c r="M1140"/>
      <c r="N1140"/>
      <c r="O1140"/>
      <c r="P1140"/>
      <c r="Q1140"/>
      <c r="R1140"/>
      <c r="V1140">
        <v>1053</v>
      </c>
      <c r="W1140">
        <v>3.8561459997414589E-3</v>
      </c>
      <c r="X1140">
        <v>-4.3400205886109603E-3</v>
      </c>
      <c r="Y1140"/>
      <c r="Z1140"/>
      <c r="AA1140"/>
      <c r="AB1140"/>
      <c r="AC1140"/>
      <c r="AD1140"/>
      <c r="AG1140">
        <v>1092</v>
      </c>
      <c r="AH1140">
        <v>-1.1083996555504126E-2</v>
      </c>
      <c r="AI1140">
        <v>3.8781329699562172E-3</v>
      </c>
      <c r="AJ1140"/>
      <c r="AK1140"/>
      <c r="AL1140"/>
      <c r="AM1140"/>
      <c r="AN1140"/>
      <c r="AO1140"/>
    </row>
    <row r="1141" spans="1:41">
      <c r="A1141" s="34">
        <v>43291</v>
      </c>
      <c r="B1141" s="33">
        <v>109.820229</v>
      </c>
      <c r="C1141" s="130">
        <f t="shared" si="36"/>
        <v>1.0551136711686542E-2</v>
      </c>
      <c r="E1141" s="128">
        <v>43291</v>
      </c>
      <c r="F1141" s="76">
        <v>2793.8400879999999</v>
      </c>
      <c r="G1141" s="130">
        <f t="shared" si="37"/>
        <v>3.4732671751059457E-3</v>
      </c>
      <c r="J1141"/>
      <c r="K1141"/>
      <c r="L1141"/>
      <c r="M1141"/>
      <c r="N1141"/>
      <c r="O1141"/>
      <c r="P1141"/>
      <c r="Q1141"/>
      <c r="R1141"/>
      <c r="V1141">
        <v>1054</v>
      </c>
      <c r="W1141">
        <v>1.351290196017131E-2</v>
      </c>
      <c r="X1141">
        <v>-9.0498237067940142E-3</v>
      </c>
      <c r="Y1141"/>
      <c r="Z1141"/>
      <c r="AA1141"/>
      <c r="AB1141"/>
      <c r="AC1141"/>
      <c r="AD1141"/>
      <c r="AG1141">
        <v>1093</v>
      </c>
      <c r="AH1141">
        <v>-1.9355026110777361E-3</v>
      </c>
      <c r="AI1141">
        <v>-3.1817185339868973E-4</v>
      </c>
      <c r="AJ1141"/>
      <c r="AK1141"/>
      <c r="AL1141"/>
      <c r="AM1141"/>
      <c r="AN1141"/>
      <c r="AO1141"/>
    </row>
    <row r="1142" spans="1:41">
      <c r="A1142" s="34">
        <v>43292</v>
      </c>
      <c r="B1142" s="33">
        <v>108.837418</v>
      </c>
      <c r="C1142" s="130">
        <f t="shared" si="36"/>
        <v>-8.949271085566559E-3</v>
      </c>
      <c r="E1142" s="128">
        <v>43292</v>
      </c>
      <c r="F1142" s="76">
        <v>2774.0200199999999</v>
      </c>
      <c r="G1142" s="130">
        <f t="shared" si="37"/>
        <v>-7.094202737347218E-3</v>
      </c>
      <c r="J1142"/>
      <c r="K1142"/>
      <c r="L1142"/>
      <c r="M1142"/>
      <c r="N1142"/>
      <c r="O1142"/>
      <c r="P1142"/>
      <c r="Q1142"/>
      <c r="R1142"/>
      <c r="V1142">
        <v>1055</v>
      </c>
      <c r="W1142">
        <v>7.7060273153372908E-3</v>
      </c>
      <c r="X1142">
        <v>9.6728039621086503E-3</v>
      </c>
      <c r="Y1142"/>
      <c r="Z1142"/>
      <c r="AA1142"/>
      <c r="AB1142"/>
      <c r="AC1142"/>
      <c r="AD1142"/>
      <c r="AG1142">
        <v>1094</v>
      </c>
      <c r="AH1142">
        <v>5.5784251156793833E-3</v>
      </c>
      <c r="AI1142">
        <v>7.2327540761857731E-3</v>
      </c>
      <c r="AJ1142"/>
      <c r="AK1142"/>
      <c r="AL1142"/>
      <c r="AM1142"/>
      <c r="AN1142"/>
      <c r="AO1142"/>
    </row>
    <row r="1143" spans="1:41">
      <c r="A1143" s="34">
        <v>43293</v>
      </c>
      <c r="B1143" s="33">
        <v>110.147873</v>
      </c>
      <c r="C1143" s="130">
        <f t="shared" si="36"/>
        <v>1.2040482253998386E-2</v>
      </c>
      <c r="E1143" s="128">
        <v>43293</v>
      </c>
      <c r="F1143" s="76">
        <v>2798.290039</v>
      </c>
      <c r="G1143" s="130">
        <f t="shared" si="37"/>
        <v>8.7490424816761229E-3</v>
      </c>
      <c r="J1143"/>
      <c r="K1143"/>
      <c r="L1143"/>
      <c r="M1143"/>
      <c r="N1143"/>
      <c r="O1143"/>
      <c r="P1143"/>
      <c r="Q1143"/>
      <c r="R1143"/>
      <c r="V1143">
        <v>1056</v>
      </c>
      <c r="W1143">
        <v>-4.7395607309415749E-3</v>
      </c>
      <c r="X1143">
        <v>3.4655758989190193E-3</v>
      </c>
      <c r="Y1143"/>
      <c r="Z1143"/>
      <c r="AA1143"/>
      <c r="AB1143"/>
      <c r="AC1143"/>
      <c r="AD1143"/>
      <c r="AG1143">
        <v>1095</v>
      </c>
      <c r="AH1143">
        <v>-2.5178957063133312E-3</v>
      </c>
      <c r="AI1143">
        <v>5.9758412311347164E-3</v>
      </c>
      <c r="AJ1143"/>
      <c r="AK1143"/>
      <c r="AL1143"/>
      <c r="AM1143"/>
      <c r="AN1143"/>
      <c r="AO1143"/>
    </row>
    <row r="1144" spans="1:41">
      <c r="A1144" s="34">
        <v>43294</v>
      </c>
      <c r="B1144" s="33">
        <v>108.570137</v>
      </c>
      <c r="C1144" s="130">
        <f t="shared" si="36"/>
        <v>-1.4323799062375008E-2</v>
      </c>
      <c r="E1144" s="128">
        <v>43294</v>
      </c>
      <c r="F1144" s="76">
        <v>2801.3100589999999</v>
      </c>
      <c r="G1144" s="130">
        <f t="shared" si="37"/>
        <v>1.0792376622543276E-3</v>
      </c>
      <c r="J1144"/>
      <c r="K1144"/>
      <c r="L1144"/>
      <c r="M1144"/>
      <c r="N1144"/>
      <c r="O1144"/>
      <c r="P1144"/>
      <c r="Q1144"/>
      <c r="R1144"/>
      <c r="V1144">
        <v>1057</v>
      </c>
      <c r="W1144">
        <v>7.588271209698929E-3</v>
      </c>
      <c r="X1144">
        <v>-1.395184778217361E-2</v>
      </c>
      <c r="Y1144"/>
      <c r="Z1144"/>
      <c r="AA1144"/>
      <c r="AB1144"/>
      <c r="AC1144"/>
      <c r="AD1144"/>
      <c r="AG1144">
        <v>1096</v>
      </c>
      <c r="AH1144">
        <v>-4.2767660565850565E-3</v>
      </c>
      <c r="AI1144">
        <v>4.0111247103904622E-3</v>
      </c>
      <c r="AJ1144"/>
      <c r="AK1144"/>
      <c r="AL1144"/>
      <c r="AM1144"/>
      <c r="AN1144"/>
      <c r="AO1144"/>
    </row>
    <row r="1145" spans="1:41">
      <c r="A1145" s="34">
        <v>43297</v>
      </c>
      <c r="B1145" s="33">
        <v>107.50108299999999</v>
      </c>
      <c r="C1145" s="130">
        <f t="shared" si="36"/>
        <v>-9.8466671364705778E-3</v>
      </c>
      <c r="E1145" s="128">
        <v>43297</v>
      </c>
      <c r="F1145" s="76">
        <v>2798.429932</v>
      </c>
      <c r="G1145" s="130">
        <f t="shared" si="37"/>
        <v>-1.0281357433985861E-3</v>
      </c>
      <c r="J1145"/>
      <c r="K1145"/>
      <c r="L1145"/>
      <c r="M1145"/>
      <c r="N1145"/>
      <c r="O1145"/>
      <c r="P1145"/>
      <c r="Q1145"/>
      <c r="R1145"/>
      <c r="V1145">
        <v>1058</v>
      </c>
      <c r="W1145">
        <v>-8.353571418034219E-3</v>
      </c>
      <c r="X1145">
        <v>2.6290491538927558E-3</v>
      </c>
      <c r="Y1145"/>
      <c r="Z1145"/>
      <c r="AA1145"/>
      <c r="AB1145"/>
      <c r="AC1145"/>
      <c r="AD1145"/>
      <c r="AG1145">
        <v>1097</v>
      </c>
      <c r="AH1145">
        <v>4.3928637893259114E-3</v>
      </c>
      <c r="AI1145">
        <v>5.2893563951156549E-3</v>
      </c>
      <c r="AJ1145"/>
      <c r="AK1145"/>
      <c r="AL1145"/>
      <c r="AM1145"/>
      <c r="AN1145"/>
      <c r="AO1145"/>
    </row>
    <row r="1146" spans="1:41">
      <c r="A1146" s="34">
        <v>43298</v>
      </c>
      <c r="B1146" s="33">
        <v>111.311768</v>
      </c>
      <c r="C1146" s="130">
        <f t="shared" si="36"/>
        <v>3.5447875441403758E-2</v>
      </c>
      <c r="E1146" s="128">
        <v>43298</v>
      </c>
      <c r="F1146" s="76">
        <v>2809.5500489999999</v>
      </c>
      <c r="G1146" s="130">
        <f t="shared" si="37"/>
        <v>3.97369856319845E-3</v>
      </c>
      <c r="J1146"/>
      <c r="K1146"/>
      <c r="L1146"/>
      <c r="M1146"/>
      <c r="N1146"/>
      <c r="O1146"/>
      <c r="P1146"/>
      <c r="Q1146"/>
      <c r="R1146"/>
      <c r="V1146">
        <v>1059</v>
      </c>
      <c r="W1146">
        <v>3.4003291374889249E-3</v>
      </c>
      <c r="X1146">
        <v>-4.1822595445617965E-3</v>
      </c>
      <c r="Y1146"/>
      <c r="Z1146"/>
      <c r="AA1146"/>
      <c r="AB1146"/>
      <c r="AC1146"/>
      <c r="AD1146"/>
      <c r="AG1146">
        <v>1098</v>
      </c>
      <c r="AH1146">
        <v>8.6834826395729772E-3</v>
      </c>
      <c r="AI1146">
        <v>6.8716097410522273E-4</v>
      </c>
      <c r="AJ1146"/>
      <c r="AK1146"/>
      <c r="AL1146"/>
      <c r="AM1146"/>
      <c r="AN1146"/>
      <c r="AO1146"/>
    </row>
    <row r="1147" spans="1:41">
      <c r="A1147" s="34">
        <v>43299</v>
      </c>
      <c r="B1147" s="33">
        <v>110.182365</v>
      </c>
      <c r="C1147" s="130">
        <f t="shared" si="36"/>
        <v>-1.014630366844947E-2</v>
      </c>
      <c r="E1147" s="128">
        <v>43299</v>
      </c>
      <c r="F1147" s="76">
        <v>2815.6201169999999</v>
      </c>
      <c r="G1147" s="130">
        <f t="shared" si="37"/>
        <v>2.1605124999145341E-3</v>
      </c>
      <c r="J1147"/>
      <c r="K1147"/>
      <c r="L1147"/>
      <c r="M1147"/>
      <c r="N1147"/>
      <c r="O1147"/>
      <c r="P1147"/>
      <c r="Q1147"/>
      <c r="R1147"/>
      <c r="V1147">
        <v>1060</v>
      </c>
      <c r="W1147">
        <v>2.8708408553582729E-3</v>
      </c>
      <c r="X1147">
        <v>-1.1673935566605851E-3</v>
      </c>
      <c r="Y1147"/>
      <c r="Z1147"/>
      <c r="AA1147"/>
      <c r="AB1147"/>
      <c r="AC1147"/>
      <c r="AD1147"/>
      <c r="AG1147">
        <v>1099</v>
      </c>
      <c r="AH1147">
        <v>8.7857742888185764E-3</v>
      </c>
      <c r="AI1147">
        <v>-7.0781784929398513E-3</v>
      </c>
      <c r="AJ1147"/>
      <c r="AK1147"/>
      <c r="AL1147"/>
      <c r="AM1147"/>
      <c r="AN1147"/>
      <c r="AO1147"/>
    </row>
    <row r="1148" spans="1:41">
      <c r="A1148" s="34">
        <v>43300</v>
      </c>
      <c r="B1148" s="33">
        <v>108.57875799999999</v>
      </c>
      <c r="C1148" s="130">
        <f t="shared" si="36"/>
        <v>-1.4554116713686539E-2</v>
      </c>
      <c r="E1148" s="128">
        <v>43300</v>
      </c>
      <c r="F1148" s="76">
        <v>2804.48999</v>
      </c>
      <c r="G1148" s="130">
        <f t="shared" si="37"/>
        <v>-3.9529931373905947E-3</v>
      </c>
      <c r="J1148"/>
      <c r="K1148"/>
      <c r="L1148"/>
      <c r="M1148"/>
      <c r="N1148"/>
      <c r="O1148"/>
      <c r="P1148"/>
      <c r="Q1148"/>
      <c r="R1148"/>
      <c r="V1148">
        <v>1061</v>
      </c>
      <c r="W1148">
        <v>-1.4385008726763333E-2</v>
      </c>
      <c r="X1148">
        <v>1.8081329943640811E-4</v>
      </c>
      <c r="Y1148"/>
      <c r="Z1148"/>
      <c r="AA1148"/>
      <c r="AB1148"/>
      <c r="AC1148"/>
      <c r="AD1148"/>
      <c r="AG1148">
        <v>1100</v>
      </c>
      <c r="AH1148">
        <v>-5.0401209810622596E-3</v>
      </c>
      <c r="AI1148">
        <v>5.9236104981759199E-3</v>
      </c>
      <c r="AJ1148"/>
      <c r="AK1148"/>
      <c r="AL1148"/>
      <c r="AM1148"/>
      <c r="AN1148"/>
      <c r="AO1148"/>
    </row>
    <row r="1149" spans="1:41">
      <c r="A1149" s="34">
        <v>43301</v>
      </c>
      <c r="B1149" s="33">
        <v>108.501167</v>
      </c>
      <c r="C1149" s="130">
        <f t="shared" si="36"/>
        <v>-7.1460570584163611E-4</v>
      </c>
      <c r="E1149" s="128">
        <v>43301</v>
      </c>
      <c r="F1149" s="76">
        <v>2801.830078</v>
      </c>
      <c r="G1149" s="130">
        <f t="shared" si="37"/>
        <v>-9.4844767122883428E-4</v>
      </c>
      <c r="J1149"/>
      <c r="K1149"/>
      <c r="L1149"/>
      <c r="M1149"/>
      <c r="N1149"/>
      <c r="O1149"/>
      <c r="P1149"/>
      <c r="Q1149"/>
      <c r="R1149"/>
      <c r="V1149">
        <v>1062</v>
      </c>
      <c r="W1149">
        <v>4.4538962130289709E-3</v>
      </c>
      <c r="X1149">
        <v>-2.972090956854496E-3</v>
      </c>
      <c r="Y1149"/>
      <c r="Z1149"/>
      <c r="AA1149"/>
      <c r="AB1149"/>
      <c r="AC1149"/>
      <c r="AD1149"/>
      <c r="AG1149">
        <v>1101</v>
      </c>
      <c r="AH1149">
        <v>-3.9633857893961715E-3</v>
      </c>
      <c r="AI1149">
        <v>-2.8787546216943027E-3</v>
      </c>
      <c r="AJ1149"/>
      <c r="AK1149"/>
      <c r="AL1149"/>
      <c r="AM1149"/>
      <c r="AN1149"/>
      <c r="AO1149"/>
    </row>
    <row r="1150" spans="1:41">
      <c r="A1150" s="34">
        <v>43304</v>
      </c>
      <c r="B1150" s="33">
        <v>109.17363</v>
      </c>
      <c r="C1150" s="130">
        <f t="shared" si="36"/>
        <v>6.1977490066996935E-3</v>
      </c>
      <c r="E1150" s="128">
        <v>43304</v>
      </c>
      <c r="F1150" s="76">
        <v>2806.9799800000001</v>
      </c>
      <c r="G1150" s="130">
        <f t="shared" si="37"/>
        <v>1.8380493665326805E-3</v>
      </c>
      <c r="J1150"/>
      <c r="K1150"/>
      <c r="L1150"/>
      <c r="M1150"/>
      <c r="N1150"/>
      <c r="O1150"/>
      <c r="P1150"/>
      <c r="Q1150"/>
      <c r="R1150"/>
      <c r="V1150">
        <v>1063</v>
      </c>
      <c r="W1150">
        <v>1.3858715518774158E-4</v>
      </c>
      <c r="X1150">
        <v>-1.9825767570175457E-3</v>
      </c>
      <c r="Y1150"/>
      <c r="Z1150"/>
      <c r="AA1150"/>
      <c r="AB1150"/>
      <c r="AC1150"/>
      <c r="AD1150"/>
      <c r="AG1150">
        <v>1102</v>
      </c>
      <c r="AH1150">
        <v>1.2235010126195275E-3</v>
      </c>
      <c r="AI1150">
        <v>2.8370607528445204E-3</v>
      </c>
      <c r="AJ1150"/>
      <c r="AK1150"/>
      <c r="AL1150"/>
      <c r="AM1150"/>
      <c r="AN1150"/>
      <c r="AO1150"/>
    </row>
    <row r="1151" spans="1:41">
      <c r="A1151" s="34">
        <v>43305</v>
      </c>
      <c r="B1151" s="33">
        <v>111.52731300000001</v>
      </c>
      <c r="C1151" s="130">
        <f t="shared" si="36"/>
        <v>2.1559079788773201E-2</v>
      </c>
      <c r="E1151" s="128">
        <v>43305</v>
      </c>
      <c r="F1151" s="76">
        <v>2820.3999020000001</v>
      </c>
      <c r="G1151" s="130">
        <f t="shared" si="37"/>
        <v>4.7809111912511899E-3</v>
      </c>
      <c r="J1151"/>
      <c r="K1151"/>
      <c r="L1151"/>
      <c r="M1151"/>
      <c r="N1151"/>
      <c r="O1151"/>
      <c r="P1151"/>
      <c r="Q1151"/>
      <c r="R1151"/>
      <c r="V1151">
        <v>1064</v>
      </c>
      <c r="W1151">
        <v>-1.6263696979045179E-2</v>
      </c>
      <c r="X1151">
        <v>-8.89919170579416E-3</v>
      </c>
      <c r="Y1151"/>
      <c r="Z1151"/>
      <c r="AA1151"/>
      <c r="AB1151"/>
      <c r="AC1151"/>
      <c r="AD1151"/>
      <c r="AG1151">
        <v>1103</v>
      </c>
      <c r="AH1151">
        <v>-6.5689640863232021E-3</v>
      </c>
      <c r="AI1151">
        <v>5.7130918114765648E-3</v>
      </c>
      <c r="AJ1151"/>
      <c r="AK1151"/>
      <c r="AL1151"/>
      <c r="AM1151"/>
      <c r="AN1151"/>
      <c r="AO1151"/>
    </row>
    <row r="1152" spans="1:41">
      <c r="A1152" s="34">
        <v>43306</v>
      </c>
      <c r="B1152" s="33">
        <v>110.88930499999999</v>
      </c>
      <c r="C1152" s="130">
        <f t="shared" si="36"/>
        <v>-5.7206435162659519E-3</v>
      </c>
      <c r="E1152" s="128">
        <v>43306</v>
      </c>
      <c r="F1152" s="76">
        <v>2846.070068</v>
      </c>
      <c r="G1152" s="130">
        <f t="shared" si="37"/>
        <v>9.1016050531687615E-3</v>
      </c>
      <c r="J1152"/>
      <c r="K1152"/>
      <c r="L1152"/>
      <c r="M1152"/>
      <c r="N1152"/>
      <c r="O1152"/>
      <c r="P1152"/>
      <c r="Q1152"/>
      <c r="R1152"/>
      <c r="V1152">
        <v>1065</v>
      </c>
      <c r="W1152">
        <v>-9.9371814746195674E-3</v>
      </c>
      <c r="X1152">
        <v>-1.1029698998146176E-2</v>
      </c>
      <c r="Y1152"/>
      <c r="Z1152"/>
      <c r="AA1152"/>
      <c r="AB1152"/>
      <c r="AC1152"/>
      <c r="AD1152"/>
      <c r="AG1152">
        <v>1104</v>
      </c>
      <c r="AH1152">
        <v>2.0130529212342846E-3</v>
      </c>
      <c r="AI1152">
        <v>-4.6452478192600694E-3</v>
      </c>
      <c r="AJ1152"/>
      <c r="AK1152"/>
      <c r="AL1152"/>
      <c r="AM1152"/>
      <c r="AN1152"/>
      <c r="AO1152"/>
    </row>
    <row r="1153" spans="1:41">
      <c r="A1153" s="34">
        <v>43307</v>
      </c>
      <c r="B1153" s="33">
        <v>112.320488</v>
      </c>
      <c r="C1153" s="130">
        <f t="shared" si="36"/>
        <v>1.2906411488465948E-2</v>
      </c>
      <c r="E1153" s="128">
        <v>43307</v>
      </c>
      <c r="F1153" s="76">
        <v>2837.4399410000001</v>
      </c>
      <c r="G1153" s="130">
        <f t="shared" si="37"/>
        <v>-3.0322960411387533E-3</v>
      </c>
      <c r="J1153"/>
      <c r="K1153"/>
      <c r="L1153"/>
      <c r="M1153"/>
      <c r="N1153"/>
      <c r="O1153"/>
      <c r="P1153"/>
      <c r="Q1153"/>
      <c r="R1153"/>
      <c r="V1153">
        <v>1066</v>
      </c>
      <c r="W1153">
        <v>1.0618283289808345E-2</v>
      </c>
      <c r="X1153">
        <v>1.6538972445097506E-2</v>
      </c>
      <c r="Y1153"/>
      <c r="Z1153"/>
      <c r="AA1153"/>
      <c r="AB1153"/>
      <c r="AC1153"/>
      <c r="AD1153"/>
      <c r="AG1153">
        <v>1105</v>
      </c>
      <c r="AH1153">
        <v>-2.151025761470849E-3</v>
      </c>
      <c r="AI1153">
        <v>9.5377787348600931E-3</v>
      </c>
      <c r="AJ1153"/>
      <c r="AK1153"/>
      <c r="AL1153"/>
      <c r="AM1153"/>
      <c r="AN1153"/>
      <c r="AO1153"/>
    </row>
    <row r="1154" spans="1:41">
      <c r="A1154" s="34">
        <v>43308</v>
      </c>
      <c r="B1154" s="33">
        <v>113.415375</v>
      </c>
      <c r="C1154" s="130">
        <f t="shared" si="36"/>
        <v>9.7478832178863033E-3</v>
      </c>
      <c r="E1154" s="128">
        <v>43308</v>
      </c>
      <c r="F1154" s="76">
        <v>2818.820068</v>
      </c>
      <c r="G1154" s="130">
        <f t="shared" si="37"/>
        <v>-6.5622086765430845E-3</v>
      </c>
      <c r="J1154"/>
      <c r="K1154"/>
      <c r="L1154"/>
      <c r="M1154"/>
      <c r="N1154"/>
      <c r="O1154"/>
      <c r="P1154"/>
      <c r="Q1154"/>
      <c r="R1154"/>
      <c r="V1154">
        <v>1067</v>
      </c>
      <c r="W1154">
        <v>-5.770175679524536E-4</v>
      </c>
      <c r="X1154">
        <v>-1.6699291379955565E-2</v>
      </c>
      <c r="Y1154"/>
      <c r="Z1154"/>
      <c r="AA1154"/>
      <c r="AB1154"/>
      <c r="AC1154"/>
      <c r="AD1154"/>
      <c r="AG1154">
        <v>1106</v>
      </c>
      <c r="AH1154">
        <v>-3.4919762977134437E-3</v>
      </c>
      <c r="AI1154">
        <v>3.5621427392199933E-4</v>
      </c>
      <c r="AJ1154"/>
      <c r="AK1154"/>
      <c r="AL1154"/>
      <c r="AM1154"/>
      <c r="AN1154"/>
      <c r="AO1154"/>
    </row>
    <row r="1155" spans="1:41">
      <c r="A1155" s="34">
        <v>43311</v>
      </c>
      <c r="B1155" s="33">
        <v>113.949928</v>
      </c>
      <c r="C1155" s="130">
        <f t="shared" si="36"/>
        <v>4.713232222703514E-3</v>
      </c>
      <c r="E1155" s="128">
        <v>43311</v>
      </c>
      <c r="F1155" s="76">
        <v>2802.6000979999999</v>
      </c>
      <c r="G1155" s="130">
        <f t="shared" si="37"/>
        <v>-5.7541700458761252E-3</v>
      </c>
      <c r="J1155"/>
      <c r="K1155"/>
      <c r="L1155"/>
      <c r="M1155"/>
      <c r="N1155"/>
      <c r="O1155"/>
      <c r="P1155"/>
      <c r="Q1155"/>
      <c r="R1155"/>
      <c r="V1155">
        <v>1068</v>
      </c>
      <c r="W1155">
        <v>1.2963429214395816E-3</v>
      </c>
      <c r="X1155">
        <v>-4.2130000161380281E-3</v>
      </c>
      <c r="Y1155"/>
      <c r="Z1155"/>
      <c r="AA1155"/>
      <c r="AB1155"/>
      <c r="AC1155"/>
      <c r="AD1155"/>
      <c r="AG1155">
        <v>1107</v>
      </c>
      <c r="AH1155">
        <v>2.7196360600994706E-3</v>
      </c>
      <c r="AI1155">
        <v>5.2877395871396603E-4</v>
      </c>
      <c r="AJ1155"/>
      <c r="AK1155"/>
      <c r="AL1155"/>
      <c r="AM1155"/>
      <c r="AN1155"/>
      <c r="AO1155"/>
    </row>
    <row r="1156" spans="1:41">
      <c r="A1156" s="34">
        <v>43312</v>
      </c>
      <c r="B1156" s="33">
        <v>114.251724</v>
      </c>
      <c r="C1156" s="130">
        <f t="shared" ref="C1156:C1219" si="38">(B1156-B1155)/B1155</f>
        <v>2.6484966273958152E-3</v>
      </c>
      <c r="E1156" s="128">
        <v>43312</v>
      </c>
      <c r="F1156" s="76">
        <v>2816.290039</v>
      </c>
      <c r="G1156" s="130">
        <f t="shared" ref="G1156:G1219" si="39">(F1156-F1155)/F1155</f>
        <v>4.8847286524287027E-3</v>
      </c>
      <c r="J1156"/>
      <c r="K1156"/>
      <c r="L1156"/>
      <c r="M1156"/>
      <c r="N1156"/>
      <c r="O1156"/>
      <c r="P1156"/>
      <c r="Q1156"/>
      <c r="R1156"/>
      <c r="V1156">
        <v>1069</v>
      </c>
      <c r="W1156">
        <v>3.3435716535692959E-3</v>
      </c>
      <c r="X1156">
        <v>1.0426146964472907E-2</v>
      </c>
      <c r="Y1156"/>
      <c r="Z1156"/>
      <c r="AA1156"/>
      <c r="AB1156"/>
      <c r="AC1156"/>
      <c r="AD1156"/>
      <c r="AG1156">
        <v>1108</v>
      </c>
      <c r="AH1156">
        <v>-5.2937753224638886E-3</v>
      </c>
      <c r="AI1156">
        <v>3.2705619345340712E-3</v>
      </c>
      <c r="AJ1156"/>
      <c r="AK1156"/>
      <c r="AL1156"/>
      <c r="AM1156"/>
      <c r="AN1156"/>
      <c r="AO1156"/>
    </row>
    <row r="1157" spans="1:41">
      <c r="A1157" s="34">
        <v>43313</v>
      </c>
      <c r="B1157" s="33">
        <v>114.355141</v>
      </c>
      <c r="C1157" s="130">
        <f t="shared" si="38"/>
        <v>9.0516796052904575E-4</v>
      </c>
      <c r="E1157" s="128">
        <v>43313</v>
      </c>
      <c r="F1157" s="76">
        <v>2813.360107</v>
      </c>
      <c r="G1157" s="130">
        <f t="shared" si="39"/>
        <v>-1.0403516539228181E-3</v>
      </c>
      <c r="J1157"/>
      <c r="K1157"/>
      <c r="L1157"/>
      <c r="M1157"/>
      <c r="N1157"/>
      <c r="O1157"/>
      <c r="P1157"/>
      <c r="Q1157"/>
      <c r="R1157"/>
      <c r="V1157">
        <v>1070</v>
      </c>
      <c r="W1157">
        <v>-1.568002014116817E-2</v>
      </c>
      <c r="X1157">
        <v>-6.6574032785841585E-3</v>
      </c>
      <c r="Y1157"/>
      <c r="Z1157"/>
      <c r="AA1157"/>
      <c r="AB1157"/>
      <c r="AC1157"/>
      <c r="AD1157"/>
      <c r="AG1157">
        <v>1109</v>
      </c>
      <c r="AH1157">
        <v>7.8686296242740507E-4</v>
      </c>
      <c r="AI1157">
        <v>-3.1440835303761256E-3</v>
      </c>
      <c r="AJ1157"/>
      <c r="AK1157"/>
      <c r="AL1157"/>
      <c r="AM1157"/>
      <c r="AN1157"/>
      <c r="AO1157"/>
    </row>
    <row r="1158" spans="1:41">
      <c r="A1158" s="34">
        <v>43314</v>
      </c>
      <c r="B1158" s="33">
        <v>113.15677599999999</v>
      </c>
      <c r="C1158" s="130">
        <f t="shared" si="38"/>
        <v>-1.0479327728693979E-2</v>
      </c>
      <c r="E1158" s="128">
        <v>43314</v>
      </c>
      <c r="F1158" s="76">
        <v>2827.219971</v>
      </c>
      <c r="G1158" s="130">
        <f t="shared" si="39"/>
        <v>4.9264450595979167E-3</v>
      </c>
      <c r="J1158"/>
      <c r="K1158"/>
      <c r="L1158"/>
      <c r="M1158"/>
      <c r="N1158"/>
      <c r="O1158"/>
      <c r="P1158"/>
      <c r="Q1158"/>
      <c r="R1158"/>
      <c r="V1158">
        <v>1071</v>
      </c>
      <c r="W1158">
        <v>1.7500541786332421E-2</v>
      </c>
      <c r="X1158">
        <v>-4.8856760776475553E-3</v>
      </c>
      <c r="Y1158"/>
      <c r="Z1158"/>
      <c r="AA1158"/>
      <c r="AB1158"/>
      <c r="AC1158"/>
      <c r="AD1158"/>
      <c r="AG1158">
        <v>1110</v>
      </c>
      <c r="AH1158">
        <v>-9.4501788036539056E-3</v>
      </c>
      <c r="AI1158">
        <v>-2.1140085966221984E-3</v>
      </c>
      <c r="AJ1158"/>
      <c r="AK1158"/>
      <c r="AL1158"/>
      <c r="AM1158"/>
      <c r="AN1158"/>
      <c r="AO1158"/>
    </row>
    <row r="1159" spans="1:41">
      <c r="A1159" s="34">
        <v>43315</v>
      </c>
      <c r="B1159" s="33">
        <v>113.760254</v>
      </c>
      <c r="C1159" s="130">
        <f t="shared" si="38"/>
        <v>5.3331141212436964E-3</v>
      </c>
      <c r="E1159" s="128">
        <v>43315</v>
      </c>
      <c r="F1159" s="76">
        <v>2840.3500979999999</v>
      </c>
      <c r="G1159" s="130">
        <f t="shared" si="39"/>
        <v>4.6441830259694008E-3</v>
      </c>
      <c r="J1159"/>
      <c r="K1159"/>
      <c r="L1159"/>
      <c r="M1159"/>
      <c r="N1159"/>
      <c r="O1159"/>
      <c r="P1159"/>
      <c r="Q1159"/>
      <c r="R1159"/>
      <c r="V1159">
        <v>1072</v>
      </c>
      <c r="W1159">
        <v>9.3377955608868485E-3</v>
      </c>
      <c r="X1159">
        <v>2.2286870900560581E-3</v>
      </c>
      <c r="Y1159"/>
      <c r="Z1159"/>
      <c r="AA1159"/>
      <c r="AB1159"/>
      <c r="AC1159"/>
      <c r="AD1159"/>
      <c r="AG1159">
        <v>1111</v>
      </c>
      <c r="AH1159">
        <v>7.6907128542387281E-3</v>
      </c>
      <c r="AI1159">
        <v>5.0050786150385987E-3</v>
      </c>
      <c r="AJ1159"/>
      <c r="AK1159"/>
      <c r="AL1159"/>
      <c r="AM1159"/>
      <c r="AN1159"/>
      <c r="AO1159"/>
    </row>
    <row r="1160" spans="1:41">
      <c r="A1160" s="34">
        <v>43318</v>
      </c>
      <c r="B1160" s="33">
        <v>113.820618</v>
      </c>
      <c r="C1160" s="130">
        <f t="shared" si="38"/>
        <v>5.3062469428024272E-4</v>
      </c>
      <c r="E1160" s="128">
        <v>43318</v>
      </c>
      <c r="F1160" s="76">
        <v>2850.3999020000001</v>
      </c>
      <c r="G1160" s="130">
        <f t="shared" si="39"/>
        <v>3.5382272090601356E-3</v>
      </c>
      <c r="J1160"/>
      <c r="K1160"/>
      <c r="L1160"/>
      <c r="M1160"/>
      <c r="N1160"/>
      <c r="O1160"/>
      <c r="P1160"/>
      <c r="Q1160"/>
      <c r="R1160"/>
      <c r="V1160">
        <v>1073</v>
      </c>
      <c r="W1160">
        <v>1.5313509281078322E-3</v>
      </c>
      <c r="X1160">
        <v>5.331512925466235E-3</v>
      </c>
      <c r="Y1160"/>
      <c r="Z1160"/>
      <c r="AA1160"/>
      <c r="AB1160"/>
      <c r="AC1160"/>
      <c r="AD1160"/>
      <c r="AG1160">
        <v>1112</v>
      </c>
      <c r="AH1160">
        <v>-6.1108947929490046E-3</v>
      </c>
      <c r="AI1160">
        <v>-7.6866509530560366E-4</v>
      </c>
      <c r="AJ1160"/>
      <c r="AK1160"/>
      <c r="AL1160"/>
      <c r="AM1160"/>
      <c r="AN1160"/>
      <c r="AO1160"/>
    </row>
    <row r="1161" spans="1:41">
      <c r="A1161" s="34">
        <v>43319</v>
      </c>
      <c r="B1161" s="33">
        <v>113.33781399999999</v>
      </c>
      <c r="C1161" s="130">
        <f t="shared" si="38"/>
        <v>-4.2417973868319851E-3</v>
      </c>
      <c r="E1161" s="128">
        <v>43319</v>
      </c>
      <c r="F1161" s="76">
        <v>2858.4499510000001</v>
      </c>
      <c r="G1161" s="130">
        <f t="shared" si="39"/>
        <v>2.8241823171378795E-3</v>
      </c>
      <c r="J1161"/>
      <c r="K1161"/>
      <c r="L1161"/>
      <c r="M1161"/>
      <c r="N1161"/>
      <c r="O1161"/>
      <c r="P1161"/>
      <c r="Q1161"/>
      <c r="R1161"/>
      <c r="V1161">
        <v>1074</v>
      </c>
      <c r="W1161">
        <v>-1.1111787890451103E-2</v>
      </c>
      <c r="X1161">
        <v>-1.0808460818077403E-2</v>
      </c>
      <c r="Y1161"/>
      <c r="Z1161"/>
      <c r="AA1161"/>
      <c r="AB1161"/>
      <c r="AC1161"/>
      <c r="AD1161"/>
      <c r="AG1161">
        <v>1113</v>
      </c>
      <c r="AH1161">
        <v>8.009432098241915E-3</v>
      </c>
      <c r="AI1161">
        <v>2.8397980277770785E-3</v>
      </c>
      <c r="AJ1161"/>
      <c r="AK1161"/>
      <c r="AL1161"/>
      <c r="AM1161"/>
      <c r="AN1161"/>
      <c r="AO1161"/>
    </row>
    <row r="1162" spans="1:41">
      <c r="A1162" s="34">
        <v>43320</v>
      </c>
      <c r="B1162" s="33">
        <v>113.087791</v>
      </c>
      <c r="C1162" s="130">
        <f t="shared" si="38"/>
        <v>-2.2059980793347469E-3</v>
      </c>
      <c r="E1162" s="128">
        <v>43320</v>
      </c>
      <c r="F1162" s="76">
        <v>2857.6999510000001</v>
      </c>
      <c r="G1162" s="130">
        <f t="shared" si="39"/>
        <v>-2.6237996566552441E-4</v>
      </c>
      <c r="J1162"/>
      <c r="K1162"/>
      <c r="L1162"/>
      <c r="M1162"/>
      <c r="N1162"/>
      <c r="O1162"/>
      <c r="P1162"/>
      <c r="Q1162"/>
      <c r="R1162"/>
      <c r="V1162">
        <v>1075</v>
      </c>
      <c r="W1162">
        <v>6.3415234612369357E-3</v>
      </c>
      <c r="X1162">
        <v>-3.0049747212783249E-3</v>
      </c>
      <c r="Y1162"/>
      <c r="Z1162"/>
      <c r="AA1162"/>
      <c r="AB1162"/>
      <c r="AC1162"/>
      <c r="AD1162"/>
      <c r="AG1162">
        <v>1114</v>
      </c>
      <c r="AH1162">
        <v>3.4557935521934897E-3</v>
      </c>
      <c r="AI1162">
        <v>1.0238048841109998E-3</v>
      </c>
      <c r="AJ1162"/>
      <c r="AK1162"/>
      <c r="AL1162"/>
      <c r="AM1162"/>
      <c r="AN1162"/>
      <c r="AO1162"/>
    </row>
    <row r="1163" spans="1:41">
      <c r="A1163" s="34">
        <v>43321</v>
      </c>
      <c r="B1163" s="33">
        <v>113.113647</v>
      </c>
      <c r="C1163" s="130">
        <f t="shared" si="38"/>
        <v>2.2863652894240851E-4</v>
      </c>
      <c r="E1163" s="128">
        <v>43321</v>
      </c>
      <c r="F1163" s="76">
        <v>2853.580078</v>
      </c>
      <c r="G1163" s="130">
        <f t="shared" si="39"/>
        <v>-1.4416744482073506E-3</v>
      </c>
      <c r="J1163"/>
      <c r="K1163"/>
      <c r="L1163"/>
      <c r="M1163"/>
      <c r="N1163"/>
      <c r="O1163"/>
      <c r="P1163"/>
      <c r="Q1163"/>
      <c r="R1163"/>
      <c r="V1163">
        <v>1076</v>
      </c>
      <c r="W1163">
        <v>3.6016326474759409E-3</v>
      </c>
      <c r="X1163">
        <v>1.3125321106588789E-2</v>
      </c>
      <c r="Y1163"/>
      <c r="Z1163"/>
      <c r="AA1163"/>
      <c r="AB1163"/>
      <c r="AC1163"/>
      <c r="AD1163"/>
      <c r="AG1163">
        <v>1115</v>
      </c>
      <c r="AH1163">
        <v>-1.962927372558273E-3</v>
      </c>
      <c r="AI1163">
        <v>2.6655204759073996E-3</v>
      </c>
      <c r="AJ1163"/>
      <c r="AK1163"/>
      <c r="AL1163"/>
      <c r="AM1163"/>
      <c r="AN1163"/>
      <c r="AO1163"/>
    </row>
    <row r="1164" spans="1:41">
      <c r="A1164" s="34">
        <v>43322</v>
      </c>
      <c r="B1164" s="33">
        <v>112.7257</v>
      </c>
      <c r="C1164" s="130">
        <f t="shared" si="38"/>
        <v>-3.4297099447248565E-3</v>
      </c>
      <c r="E1164" s="128">
        <v>43322</v>
      </c>
      <c r="F1164" s="76">
        <v>2833.280029</v>
      </c>
      <c r="G1164" s="130">
        <f t="shared" si="39"/>
        <v>-7.1138879740945352E-3</v>
      </c>
      <c r="J1164"/>
      <c r="K1164"/>
      <c r="L1164"/>
      <c r="M1164"/>
      <c r="N1164"/>
      <c r="O1164"/>
      <c r="P1164"/>
      <c r="Q1164"/>
      <c r="R1164"/>
      <c r="V1164">
        <v>1077</v>
      </c>
      <c r="W1164">
        <v>-2.4772770604573695E-3</v>
      </c>
      <c r="X1164">
        <v>-3.0480875051902508E-3</v>
      </c>
      <c r="Y1164"/>
      <c r="Z1164"/>
      <c r="AA1164"/>
      <c r="AB1164"/>
      <c r="AC1164"/>
      <c r="AD1164"/>
      <c r="AG1164">
        <v>1116</v>
      </c>
      <c r="AH1164">
        <v>6.3478075311192341E-3</v>
      </c>
      <c r="AI1164">
        <v>2.2195849966011212E-3</v>
      </c>
      <c r="AJ1164"/>
      <c r="AK1164"/>
      <c r="AL1164"/>
      <c r="AM1164"/>
      <c r="AN1164"/>
      <c r="AO1164"/>
    </row>
    <row r="1165" spans="1:41">
      <c r="A1165" s="34">
        <v>43325</v>
      </c>
      <c r="B1165" s="33">
        <v>112.268761</v>
      </c>
      <c r="C1165" s="130">
        <f t="shared" si="38"/>
        <v>-4.0535476825604589E-3</v>
      </c>
      <c r="E1165" s="128">
        <v>43325</v>
      </c>
      <c r="F1165" s="76">
        <v>2821.929932</v>
      </c>
      <c r="G1165" s="130">
        <f t="shared" si="39"/>
        <v>-4.0059919541401623E-3</v>
      </c>
      <c r="J1165"/>
      <c r="K1165"/>
      <c r="L1165"/>
      <c r="M1165"/>
      <c r="N1165"/>
      <c r="O1165"/>
      <c r="P1165"/>
      <c r="Q1165"/>
      <c r="R1165"/>
      <c r="V1165">
        <v>1078</v>
      </c>
      <c r="W1165">
        <v>3.7290698300180545E-3</v>
      </c>
      <c r="X1165">
        <v>4.5216803002883204E-3</v>
      </c>
      <c r="Y1165"/>
      <c r="Z1165"/>
      <c r="AA1165"/>
      <c r="AB1165"/>
      <c r="AC1165"/>
      <c r="AD1165"/>
      <c r="AG1165">
        <v>1117</v>
      </c>
      <c r="AH1165">
        <v>2.7220231629101563E-3</v>
      </c>
      <c r="AI1165">
        <v>-3.4362118223541169E-3</v>
      </c>
      <c r="AJ1165"/>
      <c r="AK1165"/>
      <c r="AL1165"/>
      <c r="AM1165"/>
      <c r="AN1165"/>
      <c r="AO1165"/>
    </row>
    <row r="1166" spans="1:41">
      <c r="A1166" s="34">
        <v>43326</v>
      </c>
      <c r="B1166" s="33">
        <v>111.64801</v>
      </c>
      <c r="C1166" s="130">
        <f t="shared" si="38"/>
        <v>-5.5291516043362993E-3</v>
      </c>
      <c r="E1166" s="128">
        <v>43326</v>
      </c>
      <c r="F1166" s="76">
        <v>2839.959961</v>
      </c>
      <c r="G1166" s="130">
        <f t="shared" si="39"/>
        <v>6.3892546712602119E-3</v>
      </c>
      <c r="J1166"/>
      <c r="K1166"/>
      <c r="L1166"/>
      <c r="M1166"/>
      <c r="N1166"/>
      <c r="O1166"/>
      <c r="P1166"/>
      <c r="Q1166"/>
      <c r="R1166"/>
      <c r="V1166">
        <v>1079</v>
      </c>
      <c r="W1166">
        <v>1.0523514045565174E-3</v>
      </c>
      <c r="X1166">
        <v>-3.938976740562412E-3</v>
      </c>
      <c r="Y1166"/>
      <c r="Z1166"/>
      <c r="AA1166"/>
      <c r="AB1166"/>
      <c r="AC1166"/>
      <c r="AD1166"/>
      <c r="AG1166">
        <v>1118</v>
      </c>
      <c r="AH1166">
        <v>3.5858338314785957E-3</v>
      </c>
      <c r="AI1166">
        <v>-4.5992948142092524E-4</v>
      </c>
      <c r="AJ1166"/>
      <c r="AK1166"/>
      <c r="AL1166"/>
      <c r="AM1166"/>
      <c r="AN1166"/>
      <c r="AO1166"/>
    </row>
    <row r="1167" spans="1:41">
      <c r="A1167" s="34">
        <v>43327</v>
      </c>
      <c r="B1167" s="33">
        <v>112.449783</v>
      </c>
      <c r="C1167" s="130">
        <f t="shared" si="38"/>
        <v>7.1812565221717542E-3</v>
      </c>
      <c r="E1167" s="128">
        <v>43327</v>
      </c>
      <c r="F1167" s="76">
        <v>2818.3701169999999</v>
      </c>
      <c r="G1167" s="130">
        <f t="shared" si="39"/>
        <v>-7.602164923620233E-3</v>
      </c>
      <c r="J1167"/>
      <c r="K1167"/>
      <c r="L1167"/>
      <c r="M1167"/>
      <c r="N1167"/>
      <c r="O1167"/>
      <c r="P1167"/>
      <c r="Q1167"/>
      <c r="R1167"/>
      <c r="V1167">
        <v>1080</v>
      </c>
      <c r="W1167">
        <v>5.1802936264571759E-3</v>
      </c>
      <c r="X1167">
        <v>2.9287447361739652E-3</v>
      </c>
      <c r="Y1167"/>
      <c r="Z1167"/>
      <c r="AA1167"/>
      <c r="AB1167"/>
      <c r="AC1167"/>
      <c r="AD1167"/>
      <c r="AG1167">
        <v>1119</v>
      </c>
      <c r="AH1167">
        <v>-6.1818183021749348E-3</v>
      </c>
      <c r="AI1167">
        <v>7.2505260775524803E-3</v>
      </c>
      <c r="AJ1167"/>
      <c r="AK1167"/>
      <c r="AL1167"/>
      <c r="AM1167"/>
      <c r="AN1167"/>
      <c r="AO1167"/>
    </row>
    <row r="1168" spans="1:41">
      <c r="A1168" s="34">
        <v>43328</v>
      </c>
      <c r="B1168" s="33">
        <v>114.217186</v>
      </c>
      <c r="C1168" s="130">
        <f t="shared" si="38"/>
        <v>1.5717264656704599E-2</v>
      </c>
      <c r="E1168" s="128">
        <v>43328</v>
      </c>
      <c r="F1168" s="76">
        <v>2840.6899410000001</v>
      </c>
      <c r="G1168" s="130">
        <f t="shared" si="39"/>
        <v>7.9194084074941801E-3</v>
      </c>
      <c r="J1168"/>
      <c r="K1168"/>
      <c r="L1168"/>
      <c r="M1168"/>
      <c r="N1168"/>
      <c r="O1168"/>
      <c r="P1168"/>
      <c r="Q1168"/>
      <c r="R1168"/>
      <c r="V1168">
        <v>1081</v>
      </c>
      <c r="W1168">
        <v>-5.0317821353426297E-3</v>
      </c>
      <c r="X1168">
        <v>1.5693286953325662E-2</v>
      </c>
      <c r="Y1168"/>
      <c r="Z1168"/>
      <c r="AA1168"/>
      <c r="AB1168"/>
      <c r="AC1168"/>
      <c r="AD1168"/>
      <c r="AG1168">
        <v>1120</v>
      </c>
      <c r="AH1168">
        <v>-3.3028983934569461E-4</v>
      </c>
      <c r="AI1168">
        <v>2.0736751736375311E-3</v>
      </c>
      <c r="AJ1168"/>
      <c r="AK1168"/>
      <c r="AL1168"/>
      <c r="AM1168"/>
      <c r="AN1168"/>
      <c r="AO1168"/>
    </row>
    <row r="1169" spans="1:41">
      <c r="A1169" s="34">
        <v>43329</v>
      </c>
      <c r="B1169" s="33">
        <v>115.932877</v>
      </c>
      <c r="C1169" s="130">
        <f t="shared" si="38"/>
        <v>1.5021303361474924E-2</v>
      </c>
      <c r="E1169" s="128">
        <v>43329</v>
      </c>
      <c r="F1169" s="76">
        <v>2850.1298830000001</v>
      </c>
      <c r="G1169" s="130">
        <f t="shared" si="39"/>
        <v>3.3231159317151163E-3</v>
      </c>
      <c r="J1169"/>
      <c r="K1169"/>
      <c r="L1169"/>
      <c r="M1169"/>
      <c r="N1169"/>
      <c r="O1169"/>
      <c r="P1169"/>
      <c r="Q1169"/>
      <c r="R1169"/>
      <c r="V1169">
        <v>1082</v>
      </c>
      <c r="W1169">
        <v>-1.2039837441267888E-2</v>
      </c>
      <c r="X1169">
        <v>1.2871203241819966E-2</v>
      </c>
      <c r="Y1169"/>
      <c r="Z1169"/>
      <c r="AA1169"/>
      <c r="AB1169"/>
      <c r="AC1169"/>
      <c r="AD1169"/>
      <c r="AG1169">
        <v>1121</v>
      </c>
      <c r="AH1169">
        <v>6.4225149225030653E-4</v>
      </c>
      <c r="AI1169">
        <v>-4.6683794164081513E-3</v>
      </c>
      <c r="AJ1169"/>
      <c r="AK1169"/>
      <c r="AL1169"/>
      <c r="AM1169"/>
      <c r="AN1169"/>
      <c r="AO1169"/>
    </row>
    <row r="1170" spans="1:41">
      <c r="A1170" s="34">
        <v>43332</v>
      </c>
      <c r="B1170" s="33">
        <v>118.010666</v>
      </c>
      <c r="C1170" s="130">
        <f t="shared" si="38"/>
        <v>1.7922344840972035E-2</v>
      </c>
      <c r="E1170" s="128">
        <v>43332</v>
      </c>
      <c r="F1170" s="76">
        <v>2857.0500489999999</v>
      </c>
      <c r="G1170" s="130">
        <f t="shared" si="39"/>
        <v>2.428017769041398E-3</v>
      </c>
      <c r="J1170"/>
      <c r="K1170"/>
      <c r="L1170"/>
      <c r="M1170"/>
      <c r="N1170"/>
      <c r="O1170"/>
      <c r="P1170"/>
      <c r="Q1170"/>
      <c r="R1170"/>
      <c r="V1170">
        <v>1083</v>
      </c>
      <c r="W1170">
        <v>-5.3043916282159839E-4</v>
      </c>
      <c r="X1170">
        <v>-5.1956856129682129E-3</v>
      </c>
      <c r="Y1170"/>
      <c r="Z1170"/>
      <c r="AA1170"/>
      <c r="AB1170"/>
      <c r="AC1170"/>
      <c r="AD1170"/>
      <c r="AG1170">
        <v>1122</v>
      </c>
      <c r="AH1170">
        <v>-7.9335584744184395E-4</v>
      </c>
      <c r="AI1170">
        <v>3.2649054737145379E-3</v>
      </c>
      <c r="AJ1170"/>
      <c r="AK1170"/>
      <c r="AL1170"/>
      <c r="AM1170"/>
      <c r="AN1170"/>
      <c r="AO1170"/>
    </row>
    <row r="1171" spans="1:41">
      <c r="A1171" s="34">
        <v>43333</v>
      </c>
      <c r="B1171" s="33">
        <v>116.691574</v>
      </c>
      <c r="C1171" s="130">
        <f t="shared" si="38"/>
        <v>-1.1177735409102748E-2</v>
      </c>
      <c r="E1171" s="128">
        <v>43333</v>
      </c>
      <c r="F1171" s="76">
        <v>2862.959961</v>
      </c>
      <c r="G1171" s="130">
        <f t="shared" si="39"/>
        <v>2.0685363919573665E-3</v>
      </c>
      <c r="J1171"/>
      <c r="K1171"/>
      <c r="L1171"/>
      <c r="M1171"/>
      <c r="N1171"/>
      <c r="O1171"/>
      <c r="P1171"/>
      <c r="Q1171"/>
      <c r="R1171"/>
      <c r="V1171">
        <v>1084</v>
      </c>
      <c r="W1171">
        <v>-3.7364349855884245E-3</v>
      </c>
      <c r="X1171">
        <v>-4.8000972274032635E-3</v>
      </c>
      <c r="Y1171"/>
      <c r="Z1171"/>
      <c r="AA1171"/>
      <c r="AB1171"/>
      <c r="AC1171"/>
      <c r="AD1171"/>
      <c r="AG1171">
        <v>1123</v>
      </c>
      <c r="AH1171">
        <v>1.1529165689349258E-3</v>
      </c>
      <c r="AI1171">
        <v>-2.1700192396259203E-3</v>
      </c>
      <c r="AJ1171"/>
      <c r="AK1171"/>
      <c r="AL1171"/>
      <c r="AM1171"/>
      <c r="AN1171"/>
      <c r="AO1171"/>
    </row>
    <row r="1172" spans="1:41">
      <c r="A1172" s="34">
        <v>43334</v>
      </c>
      <c r="B1172" s="33">
        <v>116.053574</v>
      </c>
      <c r="C1172" s="130">
        <f t="shared" si="38"/>
        <v>-5.4674041846415168E-3</v>
      </c>
      <c r="E1172" s="128">
        <v>43334</v>
      </c>
      <c r="F1172" s="76">
        <v>2861.820068</v>
      </c>
      <c r="G1172" s="130">
        <f t="shared" si="39"/>
        <v>-3.9815191812947226E-4</v>
      </c>
      <c r="J1172"/>
      <c r="K1172"/>
      <c r="L1172"/>
      <c r="M1172"/>
      <c r="N1172"/>
      <c r="O1172"/>
      <c r="P1172"/>
      <c r="Q1172"/>
      <c r="R1172"/>
      <c r="V1172">
        <v>1085</v>
      </c>
      <c r="W1172">
        <v>9.8729302818299043E-4</v>
      </c>
      <c r="X1172">
        <v>-9.3106151746942436E-4</v>
      </c>
      <c r="Y1172"/>
      <c r="Z1172"/>
      <c r="AA1172"/>
      <c r="AB1172"/>
      <c r="AC1172"/>
      <c r="AD1172"/>
      <c r="AG1172">
        <v>1124</v>
      </c>
      <c r="AH1172">
        <v>-5.7483161729167736E-3</v>
      </c>
      <c r="AI1172">
        <v>3.6221884497062672E-3</v>
      </c>
      <c r="AJ1172"/>
      <c r="AK1172"/>
      <c r="AL1172"/>
      <c r="AM1172"/>
      <c r="AN1172"/>
      <c r="AO1172"/>
    </row>
    <row r="1173" spans="1:41">
      <c r="A1173" s="34">
        <v>43335</v>
      </c>
      <c r="B1173" s="33">
        <v>116.48466500000001</v>
      </c>
      <c r="C1173" s="130">
        <f t="shared" si="38"/>
        <v>3.7145861617325911E-3</v>
      </c>
      <c r="E1173" s="128">
        <v>43335</v>
      </c>
      <c r="F1173" s="76">
        <v>2856.9799800000001</v>
      </c>
      <c r="G1173" s="130">
        <f t="shared" si="39"/>
        <v>-1.6912621635861431E-3</v>
      </c>
      <c r="J1173"/>
      <c r="K1173"/>
      <c r="L1173"/>
      <c r="M1173"/>
      <c r="N1173"/>
      <c r="O1173"/>
      <c r="P1173"/>
      <c r="Q1173"/>
      <c r="R1173"/>
      <c r="V1173">
        <v>1086</v>
      </c>
      <c r="W1173">
        <v>-2.6398590539213796E-3</v>
      </c>
      <c r="X1173">
        <v>-1.0740702412495442E-2</v>
      </c>
      <c r="Y1173"/>
      <c r="Z1173"/>
      <c r="AA1173"/>
      <c r="AB1173"/>
      <c r="AC1173"/>
      <c r="AD1173"/>
      <c r="AG1173">
        <v>1125</v>
      </c>
      <c r="AH1173">
        <v>6.0750947226190927E-3</v>
      </c>
      <c r="AI1173">
        <v>-1.0098496975886358E-2</v>
      </c>
      <c r="AJ1173"/>
      <c r="AK1173"/>
      <c r="AL1173"/>
      <c r="AM1173"/>
      <c r="AN1173"/>
      <c r="AO1173"/>
    </row>
    <row r="1174" spans="1:41">
      <c r="A1174" s="34">
        <v>43336</v>
      </c>
      <c r="B1174" s="33">
        <v>117.208839</v>
      </c>
      <c r="C1174" s="130">
        <f t="shared" si="38"/>
        <v>6.2169041736093826E-3</v>
      </c>
      <c r="E1174" s="128">
        <v>43336</v>
      </c>
      <c r="F1174" s="76">
        <v>2874.6899410000001</v>
      </c>
      <c r="G1174" s="130">
        <f t="shared" si="39"/>
        <v>6.1988397272563387E-3</v>
      </c>
      <c r="J1174"/>
      <c r="K1174"/>
      <c r="L1174"/>
      <c r="M1174"/>
      <c r="N1174"/>
      <c r="O1174"/>
      <c r="P1174"/>
      <c r="Q1174"/>
      <c r="R1174"/>
      <c r="V1174">
        <v>1087</v>
      </c>
      <c r="W1174">
        <v>2.7898566618540965E-3</v>
      </c>
      <c r="X1174">
        <v>-9.5279738379107901E-4</v>
      </c>
      <c r="Y1174"/>
      <c r="Z1174"/>
      <c r="AA1174"/>
      <c r="AB1174"/>
      <c r="AC1174"/>
      <c r="AD1174"/>
      <c r="AG1174">
        <v>1126</v>
      </c>
      <c r="AH1174">
        <v>-2.2298581135588528E-3</v>
      </c>
      <c r="AI1174">
        <v>3.9420122331822877E-3</v>
      </c>
      <c r="AJ1174"/>
      <c r="AK1174"/>
      <c r="AL1174"/>
      <c r="AM1174"/>
      <c r="AN1174"/>
      <c r="AO1174"/>
    </row>
    <row r="1175" spans="1:41">
      <c r="A1175" s="34">
        <v>43339</v>
      </c>
      <c r="B1175" s="33">
        <v>117.096039</v>
      </c>
      <c r="C1175" s="130">
        <f t="shared" si="38"/>
        <v>-9.6238475666492109E-4</v>
      </c>
      <c r="E1175" s="128">
        <v>43339</v>
      </c>
      <c r="F1175" s="76">
        <v>2896.73999</v>
      </c>
      <c r="G1175" s="130">
        <f t="shared" si="39"/>
        <v>7.6704094885201891E-3</v>
      </c>
      <c r="J1175"/>
      <c r="K1175"/>
      <c r="L1175"/>
      <c r="M1175"/>
      <c r="N1175"/>
      <c r="O1175"/>
      <c r="P1175"/>
      <c r="Q1175"/>
      <c r="R1175"/>
      <c r="V1175">
        <v>1088</v>
      </c>
      <c r="W1175">
        <v>5.8240371184999501E-3</v>
      </c>
      <c r="X1175">
        <v>4.6101676335467429E-3</v>
      </c>
      <c r="Y1175"/>
      <c r="Z1175"/>
      <c r="AA1175"/>
      <c r="AB1175"/>
      <c r="AC1175"/>
      <c r="AD1175"/>
      <c r="AG1175">
        <v>1127</v>
      </c>
      <c r="AH1175">
        <v>-2.5196082713487907E-3</v>
      </c>
      <c r="AI1175">
        <v>-3.8259020304975172E-3</v>
      </c>
      <c r="AJ1175"/>
      <c r="AK1175"/>
      <c r="AL1175"/>
      <c r="AM1175"/>
      <c r="AN1175"/>
      <c r="AO1175"/>
    </row>
    <row r="1176" spans="1:41">
      <c r="A1176" s="34">
        <v>43340</v>
      </c>
      <c r="B1176" s="33">
        <v>116.57530199999999</v>
      </c>
      <c r="C1176" s="130">
        <f t="shared" si="38"/>
        <v>-4.4470932103861435E-3</v>
      </c>
      <c r="E1176" s="128">
        <v>43340</v>
      </c>
      <c r="F1176" s="76">
        <v>2897.5200199999999</v>
      </c>
      <c r="G1176" s="130">
        <f t="shared" si="39"/>
        <v>2.6927856925118674E-4</v>
      </c>
      <c r="J1176"/>
      <c r="K1176"/>
      <c r="L1176"/>
      <c r="M1176"/>
      <c r="N1176"/>
      <c r="O1176"/>
      <c r="P1176"/>
      <c r="Q1176"/>
      <c r="R1176"/>
      <c r="V1176">
        <v>1089</v>
      </c>
      <c r="W1176">
        <v>1.3783390934147548E-3</v>
      </c>
      <c r="X1176">
        <v>-2.6471409033862188E-4</v>
      </c>
      <c r="Y1176"/>
      <c r="Z1176"/>
      <c r="AA1176"/>
      <c r="AB1176"/>
      <c r="AC1176"/>
      <c r="AD1176"/>
      <c r="AG1176">
        <v>1128</v>
      </c>
      <c r="AH1176">
        <v>6.7232506582098053E-3</v>
      </c>
      <c r="AI1176">
        <v>-4.8613161688795536E-3</v>
      </c>
      <c r="AJ1176"/>
      <c r="AK1176"/>
      <c r="AL1176"/>
      <c r="AM1176"/>
      <c r="AN1176"/>
      <c r="AO1176"/>
    </row>
    <row r="1177" spans="1:41">
      <c r="A1177" s="34">
        <v>43341</v>
      </c>
      <c r="B1177" s="33">
        <v>117.043915</v>
      </c>
      <c r="C1177" s="130">
        <f t="shared" si="38"/>
        <v>4.0198308900800004E-3</v>
      </c>
      <c r="E1177" s="128">
        <v>43341</v>
      </c>
      <c r="F1177" s="76">
        <v>2914.040039</v>
      </c>
      <c r="G1177" s="130">
        <f t="shared" si="39"/>
        <v>5.701433945571167E-3</v>
      </c>
      <c r="J1177"/>
      <c r="K1177"/>
      <c r="L1177"/>
      <c r="M1177"/>
      <c r="N1177"/>
      <c r="O1177"/>
      <c r="P1177"/>
      <c r="Q1177"/>
      <c r="R1177"/>
      <c r="V1177">
        <v>1090</v>
      </c>
      <c r="W1177">
        <v>-7.6535853160992918E-3</v>
      </c>
      <c r="X1177">
        <v>-5.3390554333017544E-4</v>
      </c>
      <c r="Y1177"/>
      <c r="Z1177"/>
      <c r="AA1177"/>
      <c r="AB1177"/>
      <c r="AC1177"/>
      <c r="AD1177"/>
      <c r="AG1177">
        <v>1129</v>
      </c>
      <c r="AH1177">
        <v>-9.3014791472780455E-4</v>
      </c>
      <c r="AI1177">
        <v>-1.279452125626562E-2</v>
      </c>
      <c r="AJ1177"/>
      <c r="AK1177"/>
      <c r="AL1177"/>
      <c r="AM1177"/>
      <c r="AN1177"/>
      <c r="AO1177"/>
    </row>
    <row r="1178" spans="1:41">
      <c r="A1178" s="34">
        <v>43342</v>
      </c>
      <c r="B1178" s="33">
        <v>117.12204699999999</v>
      </c>
      <c r="C1178" s="130">
        <f t="shared" si="38"/>
        <v>6.6754431445664253E-4</v>
      </c>
      <c r="E1178" s="128">
        <v>43342</v>
      </c>
      <c r="F1178" s="76">
        <v>2901.1298830000001</v>
      </c>
      <c r="G1178" s="130">
        <f t="shared" si="39"/>
        <v>-4.4303289684483006E-3</v>
      </c>
      <c r="J1178"/>
      <c r="K1178"/>
      <c r="L1178"/>
      <c r="M1178"/>
      <c r="N1178"/>
      <c r="O1178"/>
      <c r="P1178"/>
      <c r="Q1178"/>
      <c r="R1178"/>
      <c r="V1178">
        <v>1091</v>
      </c>
      <c r="W1178">
        <v>-1.9292867018405684E-3</v>
      </c>
      <c r="X1178">
        <v>4.4783321787374448E-3</v>
      </c>
      <c r="Y1178"/>
      <c r="Z1178"/>
      <c r="AA1178"/>
      <c r="AB1178"/>
      <c r="AC1178"/>
      <c r="AD1178"/>
      <c r="AG1178">
        <v>1130</v>
      </c>
      <c r="AH1178">
        <v>-8.86316077218392E-4</v>
      </c>
      <c r="AI1178">
        <v>3.0908933792712142E-3</v>
      </c>
      <c r="AJ1178"/>
      <c r="AK1178"/>
      <c r="AL1178"/>
      <c r="AM1178"/>
      <c r="AN1178"/>
      <c r="AO1178"/>
    </row>
    <row r="1179" spans="1:41">
      <c r="A1179" s="34">
        <v>43343</v>
      </c>
      <c r="B1179" s="33">
        <v>116.89640799999999</v>
      </c>
      <c r="C1179" s="130">
        <f t="shared" si="38"/>
        <v>-1.9265288285133973E-3</v>
      </c>
      <c r="E1179" s="128">
        <v>43343</v>
      </c>
      <c r="F1179" s="76">
        <v>2901.5200199999999</v>
      </c>
      <c r="G1179" s="130">
        <f t="shared" si="39"/>
        <v>1.344776055308613E-4</v>
      </c>
      <c r="J1179"/>
      <c r="K1179"/>
      <c r="L1179"/>
      <c r="M1179"/>
      <c r="N1179"/>
      <c r="O1179"/>
      <c r="P1179"/>
      <c r="Q1179"/>
      <c r="R1179"/>
      <c r="V1179">
        <v>1092</v>
      </c>
      <c r="W1179">
        <v>-1.1083996555504126E-2</v>
      </c>
      <c r="X1179">
        <v>3.8781329699562172E-3</v>
      </c>
      <c r="Y1179"/>
      <c r="Z1179"/>
      <c r="AA1179"/>
      <c r="AB1179"/>
      <c r="AC1179"/>
      <c r="AD1179"/>
      <c r="AG1179">
        <v>1131</v>
      </c>
      <c r="AH1179">
        <v>-3.2087020091846326E-3</v>
      </c>
      <c r="AI1179">
        <v>-5.3956531986855162E-3</v>
      </c>
      <c r="AJ1179"/>
      <c r="AK1179"/>
      <c r="AL1179"/>
      <c r="AM1179"/>
      <c r="AN1179"/>
      <c r="AO1179"/>
    </row>
    <row r="1180" spans="1:41">
      <c r="A1180" s="34">
        <v>43347</v>
      </c>
      <c r="B1180" s="33">
        <v>116.054565</v>
      </c>
      <c r="C1180" s="130">
        <f t="shared" si="38"/>
        <v>-7.20161563903655E-3</v>
      </c>
      <c r="E1180" s="128">
        <v>43347</v>
      </c>
      <c r="F1180" s="76">
        <v>2896.719971</v>
      </c>
      <c r="G1180" s="130">
        <f t="shared" si="39"/>
        <v>-1.6543222059174159E-3</v>
      </c>
      <c r="J1180"/>
      <c r="K1180"/>
      <c r="L1180"/>
      <c r="M1180"/>
      <c r="N1180"/>
      <c r="O1180"/>
      <c r="P1180"/>
      <c r="Q1180"/>
      <c r="R1180"/>
      <c r="V1180">
        <v>1093</v>
      </c>
      <c r="W1180">
        <v>-1.9355026110777361E-3</v>
      </c>
      <c r="X1180">
        <v>-3.1817185339868973E-4</v>
      </c>
      <c r="Y1180"/>
      <c r="Z1180"/>
      <c r="AA1180"/>
      <c r="AB1180"/>
      <c r="AC1180"/>
      <c r="AD1180"/>
      <c r="AG1180">
        <v>1132</v>
      </c>
      <c r="AH1180">
        <v>2.0459277148035387E-3</v>
      </c>
      <c r="AI1180">
        <v>4.1327622252647555E-3</v>
      </c>
      <c r="AJ1180"/>
      <c r="AK1180"/>
      <c r="AL1180"/>
      <c r="AM1180"/>
      <c r="AN1180"/>
      <c r="AO1180"/>
    </row>
    <row r="1181" spans="1:41">
      <c r="A1181" s="34">
        <v>43348</v>
      </c>
      <c r="B1181" s="33">
        <v>117.911835</v>
      </c>
      <c r="C1181" s="130">
        <f t="shared" si="38"/>
        <v>1.6003420460022403E-2</v>
      </c>
      <c r="E1181" s="128">
        <v>43348</v>
      </c>
      <c r="F1181" s="76">
        <v>2888.6000979999999</v>
      </c>
      <c r="G1181" s="130">
        <f t="shared" si="39"/>
        <v>-2.8031266678487294E-3</v>
      </c>
      <c r="J1181"/>
      <c r="K1181"/>
      <c r="L1181"/>
      <c r="M1181"/>
      <c r="N1181"/>
      <c r="O1181"/>
      <c r="P1181"/>
      <c r="Q1181"/>
      <c r="R1181"/>
      <c r="V1181">
        <v>1094</v>
      </c>
      <c r="W1181">
        <v>5.5784251156793833E-3</v>
      </c>
      <c r="X1181">
        <v>7.2327540761857731E-3</v>
      </c>
      <c r="Y1181"/>
      <c r="Z1181"/>
      <c r="AA1181"/>
      <c r="AB1181"/>
      <c r="AC1181"/>
      <c r="AD1181"/>
      <c r="AG1181">
        <v>1133</v>
      </c>
      <c r="AH1181">
        <v>-2.8462606914702233E-3</v>
      </c>
      <c r="AI1181">
        <v>3.604663802769833E-3</v>
      </c>
      <c r="AJ1181"/>
      <c r="AK1181"/>
      <c r="AL1181"/>
      <c r="AM1181"/>
      <c r="AN1181"/>
      <c r="AO1181"/>
    </row>
    <row r="1182" spans="1:41">
      <c r="A1182" s="34">
        <v>43349</v>
      </c>
      <c r="B1182" s="33">
        <v>118.788422</v>
      </c>
      <c r="C1182" s="130">
        <f t="shared" si="38"/>
        <v>7.4342579775813064E-3</v>
      </c>
      <c r="E1182" s="128">
        <v>43349</v>
      </c>
      <c r="F1182" s="76">
        <v>2878.0500489999999</v>
      </c>
      <c r="G1182" s="130">
        <f t="shared" si="39"/>
        <v>-3.6523051450785987E-3</v>
      </c>
      <c r="J1182"/>
      <c r="K1182"/>
      <c r="L1182"/>
      <c r="M1182"/>
      <c r="N1182"/>
      <c r="O1182"/>
      <c r="P1182"/>
      <c r="Q1182"/>
      <c r="R1182"/>
      <c r="V1182">
        <v>1095</v>
      </c>
      <c r="W1182">
        <v>-2.5178957063133312E-3</v>
      </c>
      <c r="X1182">
        <v>5.9758412311347164E-3</v>
      </c>
      <c r="Y1182"/>
      <c r="Z1182"/>
      <c r="AA1182"/>
      <c r="AB1182"/>
      <c r="AC1182"/>
      <c r="AD1182"/>
      <c r="AG1182">
        <v>1134</v>
      </c>
      <c r="AH1182">
        <v>1.3482127707545584E-3</v>
      </c>
      <c r="AI1182">
        <v>1.7197447335767346E-3</v>
      </c>
      <c r="AJ1182"/>
      <c r="AK1182"/>
      <c r="AL1182"/>
      <c r="AM1182"/>
      <c r="AN1182"/>
      <c r="AO1182"/>
    </row>
    <row r="1183" spans="1:41">
      <c r="A1183" s="34">
        <v>43350</v>
      </c>
      <c r="B1183" s="33">
        <v>119.17899300000001</v>
      </c>
      <c r="C1183" s="130">
        <f t="shared" si="38"/>
        <v>3.2879551173767463E-3</v>
      </c>
      <c r="E1183" s="128">
        <v>43350</v>
      </c>
      <c r="F1183" s="76">
        <v>2871.679932</v>
      </c>
      <c r="G1183" s="130">
        <f t="shared" si="39"/>
        <v>-2.2133447617470312E-3</v>
      </c>
      <c r="J1183"/>
      <c r="K1183"/>
      <c r="L1183"/>
      <c r="M1183"/>
      <c r="N1183"/>
      <c r="O1183"/>
      <c r="P1183"/>
      <c r="Q1183"/>
      <c r="R1183"/>
      <c r="V1183">
        <v>1096</v>
      </c>
      <c r="W1183">
        <v>-4.2767660565850565E-3</v>
      </c>
      <c r="X1183">
        <v>4.0111247103904622E-3</v>
      </c>
      <c r="Y1183"/>
      <c r="Z1183"/>
      <c r="AA1183"/>
      <c r="AB1183"/>
      <c r="AC1183"/>
      <c r="AD1183"/>
      <c r="AG1183">
        <v>1135</v>
      </c>
      <c r="AH1183">
        <v>5.5022211730714806E-3</v>
      </c>
      <c r="AI1183">
        <v>-1.0449571713813513E-2</v>
      </c>
      <c r="AJ1183"/>
      <c r="AK1183"/>
      <c r="AL1183"/>
      <c r="AM1183"/>
      <c r="AN1183"/>
      <c r="AO1183"/>
    </row>
    <row r="1184" spans="1:41">
      <c r="A1184" s="34">
        <v>43353</v>
      </c>
      <c r="B1184" s="33">
        <v>119.083473</v>
      </c>
      <c r="C1184" s="130">
        <f t="shared" si="38"/>
        <v>-8.0148352990369359E-4</v>
      </c>
      <c r="E1184" s="128">
        <v>43353</v>
      </c>
      <c r="F1184" s="76">
        <v>2877.1298830000001</v>
      </c>
      <c r="G1184" s="130">
        <f t="shared" si="39"/>
        <v>1.8978267526508089E-3</v>
      </c>
      <c r="J1184"/>
      <c r="K1184"/>
      <c r="L1184"/>
      <c r="M1184"/>
      <c r="N1184"/>
      <c r="O1184"/>
      <c r="P1184"/>
      <c r="Q1184"/>
      <c r="R1184"/>
      <c r="V1184">
        <v>1097</v>
      </c>
      <c r="W1184">
        <v>4.3928637893259114E-3</v>
      </c>
      <c r="X1184">
        <v>5.2893563951156549E-3</v>
      </c>
      <c r="Y1184"/>
      <c r="Z1184"/>
      <c r="AA1184"/>
      <c r="AB1184"/>
      <c r="AC1184"/>
      <c r="AD1184"/>
      <c r="AG1184">
        <v>1136</v>
      </c>
      <c r="AH1184">
        <v>1.082070181436311E-2</v>
      </c>
      <c r="AI1184">
        <v>-2.1998983962830121E-3</v>
      </c>
      <c r="AJ1184"/>
      <c r="AK1184"/>
      <c r="AL1184"/>
      <c r="AM1184"/>
      <c r="AN1184"/>
      <c r="AO1184"/>
    </row>
    <row r="1185" spans="1:41">
      <c r="A1185" s="34">
        <v>43354</v>
      </c>
      <c r="B1185" s="33">
        <v>120.21173899999999</v>
      </c>
      <c r="C1185" s="130">
        <f t="shared" si="38"/>
        <v>9.4745809101486021E-3</v>
      </c>
      <c r="E1185" s="128">
        <v>43354</v>
      </c>
      <c r="F1185" s="76">
        <v>2887.889893</v>
      </c>
      <c r="G1185" s="130">
        <f t="shared" si="39"/>
        <v>3.7398415912945995E-3</v>
      </c>
      <c r="J1185"/>
      <c r="K1185"/>
      <c r="L1185"/>
      <c r="M1185"/>
      <c r="N1185"/>
      <c r="O1185"/>
      <c r="P1185"/>
      <c r="Q1185"/>
      <c r="R1185"/>
      <c r="V1185">
        <v>1098</v>
      </c>
      <c r="W1185">
        <v>8.6834826395729772E-3</v>
      </c>
      <c r="X1185">
        <v>6.8716097410522273E-4</v>
      </c>
      <c r="Y1185"/>
      <c r="Z1185"/>
      <c r="AA1185"/>
      <c r="AB1185"/>
      <c r="AC1185"/>
      <c r="AD1185"/>
      <c r="AG1185">
        <v>1137</v>
      </c>
      <c r="AH1185">
        <v>3.6317726342759054E-3</v>
      </c>
      <c r="AI1185">
        <v>4.8495089851374887E-3</v>
      </c>
      <c r="AJ1185"/>
      <c r="AK1185"/>
      <c r="AL1185"/>
      <c r="AM1185"/>
      <c r="AN1185"/>
      <c r="AO1185"/>
    </row>
    <row r="1186" spans="1:41">
      <c r="A1186" s="34">
        <v>43355</v>
      </c>
      <c r="B1186" s="33">
        <v>120.949478</v>
      </c>
      <c r="C1186" s="130">
        <f t="shared" si="38"/>
        <v>6.1369963211330373E-3</v>
      </c>
      <c r="E1186" s="128">
        <v>43355</v>
      </c>
      <c r="F1186" s="76">
        <v>2888.919922</v>
      </c>
      <c r="G1186" s="130">
        <f t="shared" si="39"/>
        <v>3.5667183935811266E-4</v>
      </c>
      <c r="J1186"/>
      <c r="K1186"/>
      <c r="L1186"/>
      <c r="M1186"/>
      <c r="N1186"/>
      <c r="O1186"/>
      <c r="P1186"/>
      <c r="Q1186"/>
      <c r="R1186"/>
      <c r="V1186">
        <v>1099</v>
      </c>
      <c r="W1186">
        <v>8.7857742888185764E-3</v>
      </c>
      <c r="X1186">
        <v>-7.0781784929398513E-3</v>
      </c>
      <c r="Y1186"/>
      <c r="Z1186"/>
      <c r="AA1186"/>
      <c r="AB1186"/>
      <c r="AC1186"/>
      <c r="AD1186"/>
      <c r="AG1186">
        <v>1138</v>
      </c>
      <c r="AH1186">
        <v>1.5797259177750276E-3</v>
      </c>
      <c r="AI1186">
        <v>7.2432601465469209E-3</v>
      </c>
      <c r="AJ1186"/>
      <c r="AK1186"/>
      <c r="AL1186"/>
      <c r="AM1186"/>
      <c r="AN1186"/>
      <c r="AO1186"/>
    </row>
    <row r="1187" spans="1:41">
      <c r="A1187" s="34">
        <v>43356</v>
      </c>
      <c r="B1187" s="33">
        <v>121.409454</v>
      </c>
      <c r="C1187" s="130">
        <f t="shared" si="38"/>
        <v>3.8030424571158339E-3</v>
      </c>
      <c r="E1187" s="128">
        <v>43356</v>
      </c>
      <c r="F1187" s="76">
        <v>2904.179932</v>
      </c>
      <c r="G1187" s="130">
        <f t="shared" si="39"/>
        <v>5.2822544106502813E-3</v>
      </c>
      <c r="J1187"/>
      <c r="K1187"/>
      <c r="L1187"/>
      <c r="M1187"/>
      <c r="N1187"/>
      <c r="O1187"/>
      <c r="P1187"/>
      <c r="Q1187"/>
      <c r="R1187"/>
      <c r="V1187">
        <v>1100</v>
      </c>
      <c r="W1187">
        <v>-5.0401209810622596E-3</v>
      </c>
      <c r="X1187">
        <v>5.9236104981759199E-3</v>
      </c>
      <c r="Y1187"/>
      <c r="Z1187"/>
      <c r="AA1187"/>
      <c r="AB1187"/>
      <c r="AC1187"/>
      <c r="AD1187"/>
      <c r="AG1187">
        <v>1139</v>
      </c>
      <c r="AH1187">
        <v>6.2157540763413347E-3</v>
      </c>
      <c r="AI1187">
        <v>-2.742486901235389E-3</v>
      </c>
      <c r="AJ1187"/>
      <c r="AK1187"/>
      <c r="AL1187"/>
      <c r="AM1187"/>
      <c r="AN1187"/>
      <c r="AO1187"/>
    </row>
    <row r="1188" spans="1:41">
      <c r="A1188" s="34">
        <v>43357</v>
      </c>
      <c r="B1188" s="33">
        <v>121.062286</v>
      </c>
      <c r="C1188" s="130">
        <f t="shared" si="38"/>
        <v>-2.8594807781607877E-3</v>
      </c>
      <c r="E1188" s="128">
        <v>43357</v>
      </c>
      <c r="F1188" s="76">
        <v>2904.9799800000001</v>
      </c>
      <c r="G1188" s="130">
        <f t="shared" si="39"/>
        <v>2.7548155373730498E-4</v>
      </c>
      <c r="J1188"/>
      <c r="K1188"/>
      <c r="L1188"/>
      <c r="M1188"/>
      <c r="N1188"/>
      <c r="O1188"/>
      <c r="P1188"/>
      <c r="Q1188"/>
      <c r="R1188"/>
      <c r="V1188">
        <v>1101</v>
      </c>
      <c r="W1188">
        <v>-3.9633857893961715E-3</v>
      </c>
      <c r="X1188">
        <v>-2.8787546216943027E-3</v>
      </c>
      <c r="Y1188"/>
      <c r="Z1188"/>
      <c r="AA1188"/>
      <c r="AB1188"/>
      <c r="AC1188"/>
      <c r="AD1188"/>
      <c r="AG1188">
        <v>1140</v>
      </c>
      <c r="AH1188">
        <v>-4.8558252797362934E-3</v>
      </c>
      <c r="AI1188">
        <v>-2.2383774576109246E-3</v>
      </c>
      <c r="AJ1188"/>
      <c r="AK1188"/>
      <c r="AL1188"/>
      <c r="AM1188"/>
      <c r="AN1188"/>
      <c r="AO1188"/>
    </row>
    <row r="1189" spans="1:41">
      <c r="A1189" s="34">
        <v>43360</v>
      </c>
      <c r="B1189" s="33">
        <v>121.470215</v>
      </c>
      <c r="C1189" s="130">
        <f t="shared" si="38"/>
        <v>3.3695795237172026E-3</v>
      </c>
      <c r="E1189" s="128">
        <v>43360</v>
      </c>
      <c r="F1189" s="76">
        <v>2888.8000489999999</v>
      </c>
      <c r="G1189" s="130">
        <f t="shared" si="39"/>
        <v>-5.5697220329897499E-3</v>
      </c>
      <c r="J1189"/>
      <c r="K1189"/>
      <c r="L1189"/>
      <c r="M1189"/>
      <c r="N1189"/>
      <c r="O1189"/>
      <c r="P1189"/>
      <c r="Q1189"/>
      <c r="R1189"/>
      <c r="V1189">
        <v>1102</v>
      </c>
      <c r="W1189">
        <v>1.2235010126195275E-3</v>
      </c>
      <c r="X1189">
        <v>2.8370607528445204E-3</v>
      </c>
      <c r="Y1189"/>
      <c r="Z1189"/>
      <c r="AA1189"/>
      <c r="AB1189"/>
      <c r="AC1189"/>
      <c r="AD1189"/>
      <c r="AG1189">
        <v>1141</v>
      </c>
      <c r="AH1189">
        <v>7.0613470265897295E-3</v>
      </c>
      <c r="AI1189">
        <v>1.6876954550863934E-3</v>
      </c>
      <c r="AJ1189"/>
      <c r="AK1189"/>
      <c r="AL1189"/>
      <c r="AM1189"/>
      <c r="AN1189"/>
      <c r="AO1189"/>
    </row>
    <row r="1190" spans="1:41">
      <c r="A1190" s="34">
        <v>43361</v>
      </c>
      <c r="B1190" s="33">
        <v>121.973579</v>
      </c>
      <c r="C1190" s="130">
        <f t="shared" si="38"/>
        <v>4.143929439821975E-3</v>
      </c>
      <c r="E1190" s="128">
        <v>43361</v>
      </c>
      <c r="F1190" s="76">
        <v>2904.3100589999999</v>
      </c>
      <c r="G1190" s="130">
        <f t="shared" si="39"/>
        <v>5.3690147247709239E-3</v>
      </c>
      <c r="J1190"/>
      <c r="K1190"/>
      <c r="L1190"/>
      <c r="M1190"/>
      <c r="N1190"/>
      <c r="O1190"/>
      <c r="P1190"/>
      <c r="Q1190"/>
      <c r="R1190"/>
      <c r="V1190">
        <v>1103</v>
      </c>
      <c r="W1190">
        <v>-6.5689640863232021E-3</v>
      </c>
      <c r="X1190">
        <v>5.7130918114765648E-3</v>
      </c>
      <c r="Y1190"/>
      <c r="Z1190"/>
      <c r="AA1190"/>
      <c r="AB1190"/>
      <c r="AC1190"/>
      <c r="AD1190"/>
      <c r="AG1190">
        <v>1142</v>
      </c>
      <c r="AH1190">
        <v>-7.9072749527567786E-3</v>
      </c>
      <c r="AI1190">
        <v>8.9865126150111066E-3</v>
      </c>
      <c r="AJ1190"/>
      <c r="AK1190"/>
      <c r="AL1190"/>
      <c r="AM1190"/>
      <c r="AN1190"/>
      <c r="AO1190"/>
    </row>
    <row r="1191" spans="1:41">
      <c r="A1191" s="34">
        <v>43362</v>
      </c>
      <c r="B1191" s="33">
        <v>121.904167</v>
      </c>
      <c r="C1191" s="130">
        <f t="shared" si="38"/>
        <v>-5.6907406152278115E-4</v>
      </c>
      <c r="E1191" s="128">
        <v>43362</v>
      </c>
      <c r="F1191" s="76">
        <v>2907.9499510000001</v>
      </c>
      <c r="G1191" s="130">
        <f t="shared" si="39"/>
        <v>1.2532725246468409E-3</v>
      </c>
      <c r="J1191"/>
      <c r="K1191"/>
      <c r="L1191"/>
      <c r="M1191"/>
      <c r="N1191"/>
      <c r="O1191"/>
      <c r="P1191"/>
      <c r="Q1191"/>
      <c r="R1191"/>
      <c r="V1191">
        <v>1104</v>
      </c>
      <c r="W1191">
        <v>2.0130529212342846E-3</v>
      </c>
      <c r="X1191">
        <v>-4.6452478192600694E-3</v>
      </c>
      <c r="Y1191"/>
      <c r="Z1191"/>
      <c r="AA1191"/>
      <c r="AB1191"/>
      <c r="AC1191"/>
      <c r="AD1191"/>
      <c r="AG1191">
        <v>1143</v>
      </c>
      <c r="AH1191">
        <v>-5.365332142090941E-3</v>
      </c>
      <c r="AI1191">
        <v>4.3371963986923549E-3</v>
      </c>
      <c r="AJ1191"/>
      <c r="AK1191"/>
      <c r="AL1191"/>
      <c r="AM1191"/>
      <c r="AN1191"/>
      <c r="AO1191"/>
    </row>
    <row r="1192" spans="1:41">
      <c r="A1192" s="34">
        <v>43363</v>
      </c>
      <c r="B1192" s="33">
        <v>123.22335099999999</v>
      </c>
      <c r="C1192" s="130">
        <f t="shared" si="38"/>
        <v>1.0821484059687581E-2</v>
      </c>
      <c r="E1192" s="128">
        <v>43363</v>
      </c>
      <c r="F1192" s="76">
        <v>2930.75</v>
      </c>
      <c r="G1192" s="130">
        <f t="shared" si="39"/>
        <v>7.8405919579734688E-3</v>
      </c>
      <c r="J1192"/>
      <c r="K1192"/>
      <c r="L1192"/>
      <c r="M1192"/>
      <c r="N1192"/>
      <c r="O1192"/>
      <c r="P1192"/>
      <c r="Q1192"/>
      <c r="R1192"/>
      <c r="V1192">
        <v>1105</v>
      </c>
      <c r="W1192">
        <v>-2.151025761470849E-3</v>
      </c>
      <c r="X1192">
        <v>9.5377787348600931E-3</v>
      </c>
      <c r="Y1192"/>
      <c r="Z1192"/>
      <c r="AA1192"/>
      <c r="AB1192"/>
      <c r="AC1192"/>
      <c r="AD1192"/>
      <c r="AG1192">
        <v>1144</v>
      </c>
      <c r="AH1192">
        <v>2.0351161982653118E-2</v>
      </c>
      <c r="AI1192">
        <v>-1.6377463419454667E-2</v>
      </c>
      <c r="AJ1192"/>
      <c r="AK1192"/>
      <c r="AL1192"/>
      <c r="AM1192"/>
      <c r="AN1192"/>
      <c r="AO1192"/>
    </row>
    <row r="1193" spans="1:41">
      <c r="A1193" s="34">
        <v>43364</v>
      </c>
      <c r="B1193" s="33">
        <v>124.004456</v>
      </c>
      <c r="C1193" s="130">
        <f t="shared" si="38"/>
        <v>6.3389365218611106E-3</v>
      </c>
      <c r="E1193" s="128">
        <v>43364</v>
      </c>
      <c r="F1193" s="76">
        <v>2929.669922</v>
      </c>
      <c r="G1193" s="130">
        <f t="shared" si="39"/>
        <v>-3.6853296937642503E-4</v>
      </c>
      <c r="J1193"/>
      <c r="K1193"/>
      <c r="L1193"/>
      <c r="M1193"/>
      <c r="N1193"/>
      <c r="O1193"/>
      <c r="P1193"/>
      <c r="Q1193"/>
      <c r="R1193"/>
      <c r="V1193">
        <v>1106</v>
      </c>
      <c r="W1193">
        <v>-3.4919762977134437E-3</v>
      </c>
      <c r="X1193">
        <v>3.5621427392199933E-4</v>
      </c>
      <c r="Y1193"/>
      <c r="Z1193"/>
      <c r="AA1193"/>
      <c r="AB1193"/>
      <c r="AC1193"/>
      <c r="AD1193"/>
      <c r="AG1193">
        <v>1145</v>
      </c>
      <c r="AH1193">
        <v>-5.5354542070382958E-3</v>
      </c>
      <c r="AI1193">
        <v>7.6959667069528299E-3</v>
      </c>
      <c r="AJ1193"/>
      <c r="AK1193"/>
      <c r="AL1193"/>
      <c r="AM1193"/>
      <c r="AN1193"/>
      <c r="AO1193"/>
    </row>
    <row r="1194" spans="1:41">
      <c r="A1194" s="34">
        <v>43367</v>
      </c>
      <c r="B1194" s="33">
        <v>121.91282699999999</v>
      </c>
      <c r="C1194" s="130">
        <f t="shared" si="38"/>
        <v>-1.6867369669361008E-2</v>
      </c>
      <c r="E1194" s="128">
        <v>43367</v>
      </c>
      <c r="F1194" s="76">
        <v>2919.3701169999999</v>
      </c>
      <c r="G1194" s="130">
        <f t="shared" si="39"/>
        <v>-3.5156878673105706E-3</v>
      </c>
      <c r="J1194"/>
      <c r="K1194"/>
      <c r="L1194"/>
      <c r="M1194"/>
      <c r="N1194"/>
      <c r="O1194"/>
      <c r="P1194"/>
      <c r="Q1194"/>
      <c r="R1194"/>
      <c r="V1194">
        <v>1107</v>
      </c>
      <c r="W1194">
        <v>2.7196360600994706E-3</v>
      </c>
      <c r="X1194">
        <v>5.2877395871396603E-4</v>
      </c>
      <c r="Y1194"/>
      <c r="Z1194"/>
      <c r="AA1194"/>
      <c r="AB1194"/>
      <c r="AC1194"/>
      <c r="AD1194"/>
      <c r="AG1194">
        <v>1146</v>
      </c>
      <c r="AH1194">
        <v>-8.0380404311054029E-3</v>
      </c>
      <c r="AI1194">
        <v>4.0850472937148082E-3</v>
      </c>
      <c r="AJ1194"/>
      <c r="AK1194"/>
      <c r="AL1194"/>
      <c r="AM1194"/>
      <c r="AN1194"/>
      <c r="AO1194"/>
    </row>
    <row r="1195" spans="1:41">
      <c r="A1195" s="34">
        <v>43368</v>
      </c>
      <c r="B1195" s="33">
        <v>120.32456999999999</v>
      </c>
      <c r="C1195" s="130">
        <f t="shared" si="38"/>
        <v>-1.302780879652638E-2</v>
      </c>
      <c r="E1195" s="128">
        <v>43368</v>
      </c>
      <c r="F1195" s="76">
        <v>2915.5600589999999</v>
      </c>
      <c r="G1195" s="130">
        <f t="shared" si="39"/>
        <v>-1.3050959101805544E-3</v>
      </c>
      <c r="J1195"/>
      <c r="K1195"/>
      <c r="L1195"/>
      <c r="M1195"/>
      <c r="N1195"/>
      <c r="O1195"/>
      <c r="P1195"/>
      <c r="Q1195"/>
      <c r="R1195"/>
      <c r="V1195">
        <v>1108</v>
      </c>
      <c r="W1195">
        <v>-5.2937753224638886E-3</v>
      </c>
      <c r="X1195">
        <v>3.2705619345340712E-3</v>
      </c>
      <c r="Y1195"/>
      <c r="Z1195"/>
      <c r="AA1195"/>
      <c r="AB1195"/>
      <c r="AC1195"/>
      <c r="AD1195"/>
      <c r="AG1195">
        <v>1147</v>
      </c>
      <c r="AH1195">
        <v>-1.8049991370921802E-4</v>
      </c>
      <c r="AI1195">
        <v>-7.6794775751961621E-4</v>
      </c>
      <c r="AJ1195"/>
      <c r="AK1195"/>
      <c r="AL1195"/>
      <c r="AM1195"/>
      <c r="AN1195"/>
      <c r="AO1195"/>
    </row>
    <row r="1196" spans="1:41">
      <c r="A1196" s="34">
        <v>43369</v>
      </c>
      <c r="B1196" s="33">
        <v>119.908012</v>
      </c>
      <c r="C1196" s="130">
        <f t="shared" si="38"/>
        <v>-3.4619529494266622E-3</v>
      </c>
      <c r="E1196" s="128">
        <v>43369</v>
      </c>
      <c r="F1196" s="76">
        <v>2905.969971</v>
      </c>
      <c r="G1196" s="130">
        <f t="shared" si="39"/>
        <v>-3.2892781510010126E-3</v>
      </c>
      <c r="J1196"/>
      <c r="K1196"/>
      <c r="L1196"/>
      <c r="M1196"/>
      <c r="N1196"/>
      <c r="O1196"/>
      <c r="P1196"/>
      <c r="Q1196"/>
      <c r="R1196"/>
      <c r="V1196">
        <v>1109</v>
      </c>
      <c r="W1196">
        <v>7.8686296242740507E-4</v>
      </c>
      <c r="X1196">
        <v>-3.1440835303761256E-3</v>
      </c>
      <c r="Y1196"/>
      <c r="Z1196"/>
      <c r="AA1196"/>
      <c r="AB1196"/>
      <c r="AC1196"/>
      <c r="AD1196"/>
      <c r="AG1196">
        <v>1148</v>
      </c>
      <c r="AH1196">
        <v>3.7440684611141479E-3</v>
      </c>
      <c r="AI1196">
        <v>-1.9060190945814673E-3</v>
      </c>
      <c r="AJ1196"/>
      <c r="AK1196"/>
      <c r="AL1196"/>
      <c r="AM1196"/>
      <c r="AN1196"/>
      <c r="AO1196"/>
    </row>
    <row r="1197" spans="1:41">
      <c r="A1197" s="34">
        <v>43370</v>
      </c>
      <c r="B1197" s="33">
        <v>119.96009100000001</v>
      </c>
      <c r="C1197" s="130">
        <f t="shared" si="38"/>
        <v>4.3432460543175549E-4</v>
      </c>
      <c r="E1197" s="128">
        <v>43370</v>
      </c>
      <c r="F1197" s="76">
        <v>2914</v>
      </c>
      <c r="G1197" s="130">
        <f t="shared" si="39"/>
        <v>2.7632869851152405E-3</v>
      </c>
      <c r="J1197"/>
      <c r="K1197"/>
      <c r="L1197"/>
      <c r="M1197"/>
      <c r="N1197"/>
      <c r="O1197"/>
      <c r="P1197"/>
      <c r="Q1197"/>
      <c r="R1197"/>
      <c r="V1197">
        <v>1110</v>
      </c>
      <c r="W1197">
        <v>-9.4501788036539056E-3</v>
      </c>
      <c r="X1197">
        <v>-2.1140085966221984E-3</v>
      </c>
      <c r="Y1197"/>
      <c r="Z1197"/>
      <c r="AA1197"/>
      <c r="AB1197"/>
      <c r="AC1197"/>
      <c r="AD1197"/>
      <c r="AG1197">
        <v>1149</v>
      </c>
      <c r="AH1197">
        <v>1.2465639545009231E-2</v>
      </c>
      <c r="AI1197">
        <v>-7.6847283537580411E-3</v>
      </c>
      <c r="AJ1197"/>
      <c r="AK1197"/>
      <c r="AL1197"/>
      <c r="AM1197"/>
      <c r="AN1197"/>
      <c r="AO1197"/>
    </row>
    <row r="1198" spans="1:41">
      <c r="A1198" s="34">
        <v>43371</v>
      </c>
      <c r="B1198" s="33">
        <v>119.916656</v>
      </c>
      <c r="C1198" s="130">
        <f t="shared" si="38"/>
        <v>-3.6207875167419083E-4</v>
      </c>
      <c r="E1198" s="128">
        <v>43371</v>
      </c>
      <c r="F1198" s="76">
        <v>2913.9799800000001</v>
      </c>
      <c r="G1198" s="130">
        <f t="shared" si="39"/>
        <v>-6.8702814001136976E-6</v>
      </c>
      <c r="J1198"/>
      <c r="K1198"/>
      <c r="L1198"/>
      <c r="M1198"/>
      <c r="N1198"/>
      <c r="O1198"/>
      <c r="P1198"/>
      <c r="Q1198"/>
      <c r="R1198"/>
      <c r="V1198">
        <v>1111</v>
      </c>
      <c r="W1198">
        <v>7.6907128542387281E-3</v>
      </c>
      <c r="X1198">
        <v>5.0050786150385987E-3</v>
      </c>
      <c r="Y1198"/>
      <c r="Z1198"/>
      <c r="AA1198"/>
      <c r="AB1198"/>
      <c r="AC1198"/>
      <c r="AD1198"/>
      <c r="AG1198">
        <v>1150</v>
      </c>
      <c r="AH1198">
        <v>-3.0227350840652573E-3</v>
      </c>
      <c r="AI1198">
        <v>1.2124340137234018E-2</v>
      </c>
      <c r="AJ1198"/>
      <c r="AK1198"/>
      <c r="AL1198"/>
      <c r="AM1198"/>
      <c r="AN1198"/>
      <c r="AO1198"/>
    </row>
    <row r="1199" spans="1:41">
      <c r="A1199" s="34">
        <v>43374</v>
      </c>
      <c r="B1199" s="33">
        <v>121.23587000000001</v>
      </c>
      <c r="C1199" s="130">
        <f t="shared" si="38"/>
        <v>1.1001090624141506E-2</v>
      </c>
      <c r="E1199" s="128">
        <v>43374</v>
      </c>
      <c r="F1199" s="76">
        <v>2924.5900879999999</v>
      </c>
      <c r="G1199" s="130">
        <f t="shared" si="39"/>
        <v>3.6411053174084792E-3</v>
      </c>
      <c r="J1199"/>
      <c r="K1199"/>
      <c r="L1199"/>
      <c r="M1199"/>
      <c r="N1199"/>
      <c r="O1199"/>
      <c r="P1199"/>
      <c r="Q1199"/>
      <c r="R1199"/>
      <c r="V1199">
        <v>1112</v>
      </c>
      <c r="W1199">
        <v>-6.1108947929490046E-3</v>
      </c>
      <c r="X1199">
        <v>-7.6866509530560366E-4</v>
      </c>
      <c r="Y1199"/>
      <c r="Z1199"/>
      <c r="AA1199"/>
      <c r="AB1199"/>
      <c r="AC1199"/>
      <c r="AD1199"/>
      <c r="AG1199">
        <v>1151</v>
      </c>
      <c r="AH1199">
        <v>7.5529882443444493E-3</v>
      </c>
      <c r="AI1199">
        <v>-1.0585284285483203E-2</v>
      </c>
      <c r="AJ1199"/>
      <c r="AK1199"/>
      <c r="AL1199"/>
      <c r="AM1199"/>
      <c r="AN1199"/>
      <c r="AO1199"/>
    </row>
    <row r="1200" spans="1:41">
      <c r="A1200" s="34">
        <v>43375</v>
      </c>
      <c r="B1200" s="33">
        <v>121.92150100000001</v>
      </c>
      <c r="C1200" s="130">
        <f t="shared" si="38"/>
        <v>5.6553477118611905E-3</v>
      </c>
      <c r="E1200" s="128">
        <v>43375</v>
      </c>
      <c r="F1200" s="76">
        <v>2923.429932</v>
      </c>
      <c r="G1200" s="130">
        <f t="shared" si="39"/>
        <v>-3.9669012240730651E-4</v>
      </c>
      <c r="J1200"/>
      <c r="K1200"/>
      <c r="L1200"/>
      <c r="M1200"/>
      <c r="N1200"/>
      <c r="O1200"/>
      <c r="P1200"/>
      <c r="Q1200"/>
      <c r="R1200"/>
      <c r="V1200">
        <v>1113</v>
      </c>
      <c r="W1200">
        <v>8.009432098241915E-3</v>
      </c>
      <c r="X1200">
        <v>2.8397980277770785E-3</v>
      </c>
      <c r="Y1200"/>
      <c r="Z1200"/>
      <c r="AA1200"/>
      <c r="AB1200"/>
      <c r="AC1200"/>
      <c r="AD1200"/>
      <c r="AG1200">
        <v>1152</v>
      </c>
      <c r="AH1200">
        <v>5.7596977265398346E-3</v>
      </c>
      <c r="AI1200">
        <v>-1.2321906403082918E-2</v>
      </c>
      <c r="AJ1200"/>
      <c r="AK1200"/>
      <c r="AL1200"/>
      <c r="AM1200"/>
      <c r="AN1200"/>
      <c r="AO1200"/>
    </row>
    <row r="1201" spans="1:41">
      <c r="A1201" s="34">
        <v>43376</v>
      </c>
      <c r="B1201" s="33">
        <v>120.663055</v>
      </c>
      <c r="C1201" s="130">
        <f t="shared" si="38"/>
        <v>-1.0321772531327402E-2</v>
      </c>
      <c r="E1201" s="128">
        <v>43376</v>
      </c>
      <c r="F1201" s="76">
        <v>2925.51001</v>
      </c>
      <c r="G1201" s="130">
        <f t="shared" si="39"/>
        <v>7.1151970404056107E-4</v>
      </c>
      <c r="J1201"/>
      <c r="K1201"/>
      <c r="L1201"/>
      <c r="M1201"/>
      <c r="N1201"/>
      <c r="O1201"/>
      <c r="P1201"/>
      <c r="Q1201"/>
      <c r="R1201"/>
      <c r="V1201">
        <v>1114</v>
      </c>
      <c r="W1201">
        <v>3.4557935521934897E-3</v>
      </c>
      <c r="X1201">
        <v>1.0238048841109998E-3</v>
      </c>
      <c r="Y1201"/>
      <c r="Z1201"/>
      <c r="AA1201"/>
      <c r="AB1201"/>
      <c r="AC1201"/>
      <c r="AD1201"/>
      <c r="AG1201">
        <v>1153</v>
      </c>
      <c r="AH1201">
        <v>2.9012170935772044E-3</v>
      </c>
      <c r="AI1201">
        <v>-8.6553871394533296E-3</v>
      </c>
      <c r="AJ1201"/>
      <c r="AK1201"/>
      <c r="AL1201"/>
      <c r="AM1201"/>
      <c r="AN1201"/>
      <c r="AO1201"/>
    </row>
    <row r="1202" spans="1:41">
      <c r="A1202" s="34">
        <v>43377</v>
      </c>
      <c r="B1202" s="33">
        <v>120.940804</v>
      </c>
      <c r="C1202" s="130">
        <f t="shared" si="38"/>
        <v>2.3018561895353971E-3</v>
      </c>
      <c r="E1202" s="128">
        <v>43377</v>
      </c>
      <c r="F1202" s="76">
        <v>2901.610107</v>
      </c>
      <c r="G1202" s="130">
        <f t="shared" si="39"/>
        <v>-8.1694825580172926E-3</v>
      </c>
      <c r="J1202"/>
      <c r="K1202"/>
      <c r="L1202"/>
      <c r="M1202"/>
      <c r="N1202"/>
      <c r="O1202"/>
      <c r="P1202"/>
      <c r="Q1202"/>
      <c r="R1202"/>
      <c r="V1202">
        <v>1115</v>
      </c>
      <c r="W1202">
        <v>-1.962927372558273E-3</v>
      </c>
      <c r="X1202">
        <v>2.6655204759073996E-3</v>
      </c>
      <c r="Y1202"/>
      <c r="Z1202"/>
      <c r="AA1202"/>
      <c r="AB1202"/>
      <c r="AC1202"/>
      <c r="AD1202"/>
      <c r="AG1202">
        <v>1154</v>
      </c>
      <c r="AH1202">
        <v>1.7289398658164854E-3</v>
      </c>
      <c r="AI1202">
        <v>3.1557887866122173E-3</v>
      </c>
      <c r="AJ1202"/>
      <c r="AK1202"/>
      <c r="AL1202"/>
      <c r="AM1202"/>
      <c r="AN1202"/>
      <c r="AO1202"/>
    </row>
    <row r="1203" spans="1:41">
      <c r="A1203" s="34">
        <v>43378</v>
      </c>
      <c r="B1203" s="33">
        <v>120.723862</v>
      </c>
      <c r="C1203" s="130">
        <f t="shared" si="38"/>
        <v>-1.7937866528488027E-3</v>
      </c>
      <c r="E1203" s="128">
        <v>43378</v>
      </c>
      <c r="F1203" s="76">
        <v>2885.570068</v>
      </c>
      <c r="G1203" s="130">
        <f t="shared" si="39"/>
        <v>-5.5279787457674368E-3</v>
      </c>
      <c r="J1203"/>
      <c r="K1203"/>
      <c r="L1203"/>
      <c r="M1203"/>
      <c r="N1203"/>
      <c r="O1203"/>
      <c r="P1203"/>
      <c r="Q1203"/>
      <c r="R1203"/>
      <c r="V1203">
        <v>1116</v>
      </c>
      <c r="W1203">
        <v>6.3478075311192341E-3</v>
      </c>
      <c r="X1203">
        <v>2.2195849966011212E-3</v>
      </c>
      <c r="Y1203"/>
      <c r="Z1203"/>
      <c r="AA1203"/>
      <c r="AB1203"/>
      <c r="AC1203"/>
      <c r="AD1203"/>
      <c r="AG1203">
        <v>1155</v>
      </c>
      <c r="AH1203">
        <v>7.3914509436256103E-4</v>
      </c>
      <c r="AI1203">
        <v>-1.7794967482853792E-3</v>
      </c>
      <c r="AJ1203"/>
      <c r="AK1203"/>
      <c r="AL1203"/>
      <c r="AM1203"/>
      <c r="AN1203"/>
      <c r="AO1203"/>
    </row>
    <row r="1204" spans="1:41">
      <c r="A1204" s="34">
        <v>43381</v>
      </c>
      <c r="B1204" s="33">
        <v>120.97551</v>
      </c>
      <c r="C1204" s="130">
        <f t="shared" si="38"/>
        <v>2.084492624995736E-3</v>
      </c>
      <c r="E1204" s="128">
        <v>43381</v>
      </c>
      <c r="F1204" s="76">
        <v>2884.429932</v>
      </c>
      <c r="G1204" s="130">
        <f t="shared" si="39"/>
        <v>-3.9511638017170617E-4</v>
      </c>
      <c r="J1204"/>
      <c r="K1204"/>
      <c r="L1204"/>
      <c r="M1204"/>
      <c r="N1204"/>
      <c r="O1204"/>
      <c r="P1204"/>
      <c r="Q1204"/>
      <c r="R1204"/>
      <c r="V1204">
        <v>1117</v>
      </c>
      <c r="W1204">
        <v>2.7220231629101563E-3</v>
      </c>
      <c r="X1204">
        <v>-3.4362118223541169E-3</v>
      </c>
      <c r="Y1204"/>
      <c r="Z1204"/>
      <c r="AA1204"/>
      <c r="AB1204"/>
      <c r="AC1204"/>
      <c r="AD1204"/>
      <c r="AG1204">
        <v>1156</v>
      </c>
      <c r="AH1204">
        <v>-5.7245324226743617E-3</v>
      </c>
      <c r="AI1204">
        <v>1.0650977482272278E-2</v>
      </c>
      <c r="AJ1204"/>
      <c r="AK1204"/>
      <c r="AL1204"/>
      <c r="AM1204"/>
      <c r="AN1204"/>
      <c r="AO1204"/>
    </row>
    <row r="1205" spans="1:41">
      <c r="A1205" s="34">
        <v>43382</v>
      </c>
      <c r="B1205" s="33">
        <v>120.81059999999999</v>
      </c>
      <c r="C1205" s="130">
        <f t="shared" si="38"/>
        <v>-1.3631684627740449E-3</v>
      </c>
      <c r="E1205" s="128">
        <v>43382</v>
      </c>
      <c r="F1205" s="76">
        <v>2880.3400879999999</v>
      </c>
      <c r="G1205" s="130">
        <f t="shared" si="39"/>
        <v>-1.4179037440386971E-3</v>
      </c>
      <c r="J1205"/>
      <c r="K1205"/>
      <c r="L1205"/>
      <c r="M1205"/>
      <c r="N1205"/>
      <c r="O1205"/>
      <c r="P1205"/>
      <c r="Q1205"/>
      <c r="R1205"/>
      <c r="V1205">
        <v>1118</v>
      </c>
      <c r="W1205">
        <v>3.5858338314785957E-3</v>
      </c>
      <c r="X1205">
        <v>-4.5992948142092524E-4</v>
      </c>
      <c r="Y1205"/>
      <c r="Z1205"/>
      <c r="AA1205"/>
      <c r="AB1205"/>
      <c r="AC1205"/>
      <c r="AD1205"/>
      <c r="AG1205">
        <v>1157</v>
      </c>
      <c r="AH1205">
        <v>3.2531621248011382E-3</v>
      </c>
      <c r="AI1205">
        <v>1.3910209011682626E-3</v>
      </c>
      <c r="AJ1205"/>
      <c r="AK1205"/>
      <c r="AL1205"/>
      <c r="AM1205"/>
      <c r="AN1205"/>
      <c r="AO1205"/>
    </row>
    <row r="1206" spans="1:41">
      <c r="A1206" s="34">
        <v>43383</v>
      </c>
      <c r="B1206" s="33">
        <v>119.534813</v>
      </c>
      <c r="C1206" s="130">
        <f t="shared" si="38"/>
        <v>-1.056022402007766E-2</v>
      </c>
      <c r="E1206" s="128">
        <v>43383</v>
      </c>
      <c r="F1206" s="76">
        <v>2785.679932</v>
      </c>
      <c r="G1206" s="130">
        <f t="shared" si="39"/>
        <v>-3.2864228913235163E-2</v>
      </c>
      <c r="J1206"/>
      <c r="K1206"/>
      <c r="L1206"/>
      <c r="M1206"/>
      <c r="N1206"/>
      <c r="O1206"/>
      <c r="P1206"/>
      <c r="Q1206"/>
      <c r="R1206"/>
      <c r="V1206">
        <v>1119</v>
      </c>
      <c r="W1206">
        <v>-6.1818183021749348E-3</v>
      </c>
      <c r="X1206">
        <v>7.2505260775524803E-3</v>
      </c>
      <c r="Y1206"/>
      <c r="Z1206"/>
      <c r="AA1206"/>
      <c r="AB1206"/>
      <c r="AC1206"/>
      <c r="AD1206"/>
      <c r="AG1206">
        <v>1158</v>
      </c>
      <c r="AH1206">
        <v>5.2649387508178964E-4</v>
      </c>
      <c r="AI1206">
        <v>3.0117333339783458E-3</v>
      </c>
      <c r="AJ1206"/>
      <c r="AK1206"/>
      <c r="AL1206"/>
      <c r="AM1206"/>
      <c r="AN1206"/>
      <c r="AO1206"/>
    </row>
    <row r="1207" spans="1:41">
      <c r="A1207" s="34">
        <v>43384</v>
      </c>
      <c r="B1207" s="33">
        <v>116.158699</v>
      </c>
      <c r="C1207" s="130">
        <f t="shared" si="38"/>
        <v>-2.8243771962900892E-2</v>
      </c>
      <c r="E1207" s="128">
        <v>43384</v>
      </c>
      <c r="F1207" s="76">
        <v>2728.3701169999999</v>
      </c>
      <c r="G1207" s="130">
        <f t="shared" si="39"/>
        <v>-2.0573007811006506E-2</v>
      </c>
      <c r="J1207"/>
      <c r="K1207"/>
      <c r="L1207"/>
      <c r="M1207"/>
      <c r="N1207"/>
      <c r="O1207"/>
      <c r="P1207"/>
      <c r="Q1207"/>
      <c r="R1207"/>
      <c r="V1207">
        <v>1120</v>
      </c>
      <c r="W1207">
        <v>-3.3028983934569461E-4</v>
      </c>
      <c r="X1207">
        <v>2.0736751736375311E-3</v>
      </c>
      <c r="Y1207"/>
      <c r="Z1207"/>
      <c r="AA1207"/>
      <c r="AB1207"/>
      <c r="AC1207"/>
      <c r="AD1207"/>
      <c r="AG1207">
        <v>1159</v>
      </c>
      <c r="AH1207">
        <v>-2.1831032954540059E-3</v>
      </c>
      <c r="AI1207">
        <v>5.0072856125918854E-3</v>
      </c>
      <c r="AJ1207"/>
      <c r="AK1207"/>
      <c r="AL1207"/>
      <c r="AM1207"/>
      <c r="AN1207"/>
      <c r="AO1207"/>
    </row>
    <row r="1208" spans="1:41">
      <c r="A1208" s="34">
        <v>43385</v>
      </c>
      <c r="B1208" s="33">
        <v>116.184738</v>
      </c>
      <c r="C1208" s="130">
        <f t="shared" si="38"/>
        <v>2.2416745559449886E-4</v>
      </c>
      <c r="E1208" s="128">
        <v>43385</v>
      </c>
      <c r="F1208" s="76">
        <v>2767.1298830000001</v>
      </c>
      <c r="G1208" s="130">
        <f t="shared" si="39"/>
        <v>1.4206197963573476E-2</v>
      </c>
      <c r="J1208"/>
      <c r="K1208"/>
      <c r="L1208"/>
      <c r="M1208"/>
      <c r="N1208"/>
      <c r="O1208"/>
      <c r="P1208"/>
      <c r="Q1208"/>
      <c r="R1208"/>
      <c r="V1208">
        <v>1121</v>
      </c>
      <c r="W1208">
        <v>6.4225149225030653E-4</v>
      </c>
      <c r="X1208">
        <v>-4.6683794164081513E-3</v>
      </c>
      <c r="Y1208"/>
      <c r="Z1208"/>
      <c r="AA1208"/>
      <c r="AB1208"/>
      <c r="AC1208"/>
      <c r="AD1208"/>
      <c r="AG1208">
        <v>1160</v>
      </c>
      <c r="AH1208">
        <v>-1.0272549757497098E-3</v>
      </c>
      <c r="AI1208">
        <v>7.6487501008418537E-4</v>
      </c>
      <c r="AJ1208"/>
      <c r="AK1208"/>
      <c r="AL1208"/>
      <c r="AM1208"/>
      <c r="AN1208"/>
      <c r="AO1208"/>
    </row>
    <row r="1209" spans="1:41">
      <c r="A1209" s="34">
        <v>43388</v>
      </c>
      <c r="B1209" s="33">
        <v>116.254181</v>
      </c>
      <c r="C1209" s="130">
        <f t="shared" si="38"/>
        <v>5.9769468172322948E-4</v>
      </c>
      <c r="E1209" s="128">
        <v>43388</v>
      </c>
      <c r="F1209" s="76">
        <v>2750.790039</v>
      </c>
      <c r="G1209" s="130">
        <f t="shared" si="39"/>
        <v>-5.9049790544291863E-3</v>
      </c>
      <c r="J1209"/>
      <c r="K1209"/>
      <c r="L1209"/>
      <c r="M1209"/>
      <c r="N1209"/>
      <c r="O1209"/>
      <c r="P1209"/>
      <c r="Q1209"/>
      <c r="R1209"/>
      <c r="V1209">
        <v>1122</v>
      </c>
      <c r="W1209">
        <v>-7.9335584744184395E-4</v>
      </c>
      <c r="X1209">
        <v>3.2649054737145379E-3</v>
      </c>
      <c r="Y1209"/>
      <c r="Z1209"/>
      <c r="AA1209"/>
      <c r="AB1209"/>
      <c r="AC1209"/>
      <c r="AD1209"/>
      <c r="AG1209">
        <v>1161</v>
      </c>
      <c r="AH1209">
        <v>3.5503664342301895E-4</v>
      </c>
      <c r="AI1209">
        <v>-1.7967110916303694E-3</v>
      </c>
      <c r="AJ1209"/>
      <c r="AK1209"/>
      <c r="AL1209"/>
      <c r="AM1209"/>
      <c r="AN1209"/>
      <c r="AO1209"/>
    </row>
    <row r="1210" spans="1:41">
      <c r="A1210" s="34">
        <v>43389</v>
      </c>
      <c r="B1210" s="33">
        <v>118.519363</v>
      </c>
      <c r="C1210" s="130">
        <f t="shared" si="38"/>
        <v>1.9484735779094223E-2</v>
      </c>
      <c r="E1210" s="128">
        <v>43389</v>
      </c>
      <c r="F1210" s="76">
        <v>2809.919922</v>
      </c>
      <c r="G1210" s="130">
        <f t="shared" si="39"/>
        <v>2.1495600231814009E-2</v>
      </c>
      <c r="J1210"/>
      <c r="K1210"/>
      <c r="L1210"/>
      <c r="M1210"/>
      <c r="N1210"/>
      <c r="O1210"/>
      <c r="P1210"/>
      <c r="Q1210"/>
      <c r="R1210"/>
      <c r="V1210">
        <v>1123</v>
      </c>
      <c r="W1210">
        <v>1.1529165689349258E-3</v>
      </c>
      <c r="X1210">
        <v>-2.1700192396259203E-3</v>
      </c>
      <c r="Y1210"/>
      <c r="Z1210"/>
      <c r="AA1210"/>
      <c r="AB1210"/>
      <c r="AC1210"/>
      <c r="AD1210"/>
      <c r="AG1210">
        <v>1162</v>
      </c>
      <c r="AH1210">
        <v>-1.7220313705566359E-3</v>
      </c>
      <c r="AI1210">
        <v>-5.3918566035378989E-3</v>
      </c>
      <c r="AJ1210"/>
      <c r="AK1210"/>
      <c r="AL1210"/>
      <c r="AM1210"/>
      <c r="AN1210"/>
      <c r="AO1210"/>
    </row>
    <row r="1211" spans="1:41">
      <c r="A1211" s="34">
        <v>43390</v>
      </c>
      <c r="B1211" s="33">
        <v>121.036255</v>
      </c>
      <c r="C1211" s="130">
        <f t="shared" si="38"/>
        <v>2.123612493597353E-2</v>
      </c>
      <c r="E1211" s="128">
        <v>43390</v>
      </c>
      <c r="F1211" s="76">
        <v>2809.209961</v>
      </c>
      <c r="G1211" s="130">
        <f t="shared" si="39"/>
        <v>-2.5266236039021936E-4</v>
      </c>
      <c r="J1211"/>
      <c r="K1211"/>
      <c r="L1211"/>
      <c r="M1211"/>
      <c r="N1211"/>
      <c r="O1211"/>
      <c r="P1211"/>
      <c r="Q1211"/>
      <c r="R1211"/>
      <c r="V1211">
        <v>1124</v>
      </c>
      <c r="W1211">
        <v>-5.7483161729167736E-3</v>
      </c>
      <c r="X1211">
        <v>3.6221884497062672E-3</v>
      </c>
      <c r="Y1211"/>
      <c r="Z1211"/>
      <c r="AA1211"/>
      <c r="AB1211"/>
      <c r="AC1211"/>
      <c r="AD1211"/>
      <c r="AG1211">
        <v>1163</v>
      </c>
      <c r="AH1211">
        <v>-2.07622237474352E-3</v>
      </c>
      <c r="AI1211">
        <v>-1.9297695793966422E-3</v>
      </c>
      <c r="AJ1211"/>
      <c r="AK1211"/>
      <c r="AL1211"/>
      <c r="AM1211"/>
      <c r="AN1211"/>
      <c r="AO1211"/>
    </row>
    <row r="1212" spans="1:41">
      <c r="A1212" s="34">
        <v>43391</v>
      </c>
      <c r="B1212" s="33">
        <v>121.070953</v>
      </c>
      <c r="C1212" s="130">
        <f t="shared" si="38"/>
        <v>2.8667443486256154E-4</v>
      </c>
      <c r="E1212" s="128">
        <v>43391</v>
      </c>
      <c r="F1212" s="76">
        <v>2768.780029</v>
      </c>
      <c r="G1212" s="130">
        <f t="shared" si="39"/>
        <v>-1.4391922484002614E-2</v>
      </c>
      <c r="J1212"/>
      <c r="K1212"/>
      <c r="L1212"/>
      <c r="M1212"/>
      <c r="N1212"/>
      <c r="O1212"/>
      <c r="P1212"/>
      <c r="Q1212"/>
      <c r="R1212"/>
      <c r="V1212">
        <v>1125</v>
      </c>
      <c r="W1212">
        <v>6.0750947226190927E-3</v>
      </c>
      <c r="X1212">
        <v>-1.0098496975886358E-2</v>
      </c>
      <c r="Y1212"/>
      <c r="Z1212"/>
      <c r="AA1212"/>
      <c r="AB1212"/>
      <c r="AC1212"/>
      <c r="AD1212"/>
      <c r="AG1212">
        <v>1164</v>
      </c>
      <c r="AH1212">
        <v>-2.914013362908491E-3</v>
      </c>
      <c r="AI1212">
        <v>9.3032680341687025E-3</v>
      </c>
      <c r="AJ1212"/>
      <c r="AK1212"/>
      <c r="AL1212"/>
      <c r="AM1212"/>
      <c r="AN1212"/>
      <c r="AO1212"/>
    </row>
    <row r="1213" spans="1:41">
      <c r="A1213" s="34">
        <v>43392</v>
      </c>
      <c r="B1213" s="33">
        <v>120.68042800000001</v>
      </c>
      <c r="C1213" s="130">
        <f t="shared" si="38"/>
        <v>-3.225587891424268E-3</v>
      </c>
      <c r="E1213" s="128">
        <v>43392</v>
      </c>
      <c r="F1213" s="76">
        <v>2767.780029</v>
      </c>
      <c r="G1213" s="130">
        <f t="shared" si="39"/>
        <v>-3.6116989776221765E-4</v>
      </c>
      <c r="J1213"/>
      <c r="K1213"/>
      <c r="L1213"/>
      <c r="M1213"/>
      <c r="N1213"/>
      <c r="O1213"/>
      <c r="P1213"/>
      <c r="Q1213"/>
      <c r="R1213"/>
      <c r="V1213">
        <v>1126</v>
      </c>
      <c r="W1213">
        <v>-2.2298581135588528E-3</v>
      </c>
      <c r="X1213">
        <v>3.9420122331822877E-3</v>
      </c>
      <c r="Y1213"/>
      <c r="Z1213"/>
      <c r="AA1213"/>
      <c r="AB1213"/>
      <c r="AC1213"/>
      <c r="AD1213"/>
      <c r="AG1213">
        <v>1165</v>
      </c>
      <c r="AH1213">
        <v>4.3024660914642949E-3</v>
      </c>
      <c r="AI1213">
        <v>-1.1904631015084528E-2</v>
      </c>
      <c r="AJ1213"/>
      <c r="AK1213"/>
      <c r="AL1213"/>
      <c r="AM1213"/>
      <c r="AN1213"/>
      <c r="AO1213"/>
    </row>
    <row r="1214" spans="1:41">
      <c r="A1214" s="34">
        <v>43395</v>
      </c>
      <c r="B1214" s="33">
        <v>120.35929899999999</v>
      </c>
      <c r="C1214" s="130">
        <f t="shared" si="38"/>
        <v>-2.6609865851653534E-3</v>
      </c>
      <c r="E1214" s="128">
        <v>43395</v>
      </c>
      <c r="F1214" s="76">
        <v>2755.8798830000001</v>
      </c>
      <c r="G1214" s="130">
        <f t="shared" si="39"/>
        <v>-4.2995273740375518E-3</v>
      </c>
      <c r="J1214"/>
      <c r="K1214"/>
      <c r="L1214"/>
      <c r="M1214"/>
      <c r="N1214"/>
      <c r="O1214"/>
      <c r="P1214"/>
      <c r="Q1214"/>
      <c r="R1214"/>
      <c r="V1214">
        <v>1127</v>
      </c>
      <c r="W1214">
        <v>-2.5196082713487907E-3</v>
      </c>
      <c r="X1214">
        <v>-3.8259020304975172E-3</v>
      </c>
      <c r="Y1214"/>
      <c r="Z1214"/>
      <c r="AA1214"/>
      <c r="AB1214"/>
      <c r="AC1214"/>
      <c r="AD1214"/>
      <c r="AG1214">
        <v>1166</v>
      </c>
      <c r="AH1214">
        <v>9.1488822499467427E-3</v>
      </c>
      <c r="AI1214">
        <v>-1.2294738424525626E-3</v>
      </c>
      <c r="AJ1214"/>
      <c r="AK1214"/>
      <c r="AL1214"/>
      <c r="AM1214"/>
      <c r="AN1214"/>
      <c r="AO1214"/>
    </row>
    <row r="1215" spans="1:41">
      <c r="A1215" s="34">
        <v>43396</v>
      </c>
      <c r="B1215" s="33">
        <v>120.576263</v>
      </c>
      <c r="C1215" s="130">
        <f t="shared" si="38"/>
        <v>1.8026359558641529E-3</v>
      </c>
      <c r="E1215" s="128">
        <v>43396</v>
      </c>
      <c r="F1215" s="76">
        <v>2740.6899410000001</v>
      </c>
      <c r="G1215" s="130">
        <f t="shared" si="39"/>
        <v>-5.5118302120861972E-3</v>
      </c>
      <c r="J1215"/>
      <c r="K1215"/>
      <c r="L1215"/>
      <c r="M1215"/>
      <c r="N1215"/>
      <c r="O1215"/>
      <c r="P1215"/>
      <c r="Q1215"/>
      <c r="R1215"/>
      <c r="V1215">
        <v>1128</v>
      </c>
      <c r="W1215">
        <v>6.7232506582098053E-3</v>
      </c>
      <c r="X1215">
        <v>-4.8613161688795536E-3</v>
      </c>
      <c r="Y1215"/>
      <c r="Z1215"/>
      <c r="AA1215"/>
      <c r="AB1215"/>
      <c r="AC1215"/>
      <c r="AD1215"/>
      <c r="AG1215">
        <v>1167</v>
      </c>
      <c r="AH1215">
        <v>8.7537422719007798E-3</v>
      </c>
      <c r="AI1215">
        <v>-5.4306263401856635E-3</v>
      </c>
      <c r="AJ1215"/>
      <c r="AK1215"/>
      <c r="AL1215"/>
      <c r="AM1215"/>
      <c r="AN1215"/>
      <c r="AO1215"/>
    </row>
    <row r="1216" spans="1:41">
      <c r="A1216" s="34">
        <v>43397</v>
      </c>
      <c r="B1216" s="33">
        <v>119.309151</v>
      </c>
      <c r="C1216" s="130">
        <f t="shared" si="38"/>
        <v>-1.0508801388213512E-2</v>
      </c>
      <c r="E1216" s="128">
        <v>43397</v>
      </c>
      <c r="F1216" s="76">
        <v>2656.1000979999999</v>
      </c>
      <c r="G1216" s="130">
        <f t="shared" si="39"/>
        <v>-3.0864433708665259E-2</v>
      </c>
      <c r="J1216"/>
      <c r="K1216"/>
      <c r="L1216"/>
      <c r="M1216"/>
      <c r="N1216"/>
      <c r="O1216"/>
      <c r="P1216"/>
      <c r="Q1216"/>
      <c r="R1216"/>
      <c r="V1216">
        <v>1129</v>
      </c>
      <c r="W1216">
        <v>-9.3014791472780455E-4</v>
      </c>
      <c r="X1216">
        <v>-1.279452125626562E-2</v>
      </c>
      <c r="Y1216"/>
      <c r="Z1216"/>
      <c r="AA1216"/>
      <c r="AB1216"/>
      <c r="AC1216"/>
      <c r="AD1216"/>
      <c r="AG1216">
        <v>1168</v>
      </c>
      <c r="AH1216">
        <v>1.0400841721792772E-2</v>
      </c>
      <c r="AI1216">
        <v>-7.9728239527513747E-3</v>
      </c>
      <c r="AJ1216"/>
      <c r="AK1216"/>
      <c r="AL1216"/>
      <c r="AM1216"/>
      <c r="AN1216"/>
      <c r="AO1216"/>
    </row>
    <row r="1217" spans="1:41">
      <c r="A1217" s="34">
        <v>43398</v>
      </c>
      <c r="B1217" s="33">
        <v>120.177055</v>
      </c>
      <c r="C1217" s="130">
        <f t="shared" si="38"/>
        <v>7.2744126726708149E-3</v>
      </c>
      <c r="E1217" s="128">
        <v>43398</v>
      </c>
      <c r="F1217" s="76">
        <v>2705.570068</v>
      </c>
      <c r="G1217" s="130">
        <f t="shared" si="39"/>
        <v>1.8625039785680586E-2</v>
      </c>
      <c r="J1217"/>
      <c r="K1217"/>
      <c r="L1217"/>
      <c r="M1217"/>
      <c r="N1217"/>
      <c r="O1217"/>
      <c r="P1217"/>
      <c r="Q1217"/>
      <c r="R1217"/>
      <c r="V1217">
        <v>1130</v>
      </c>
      <c r="W1217">
        <v>-8.86316077218392E-4</v>
      </c>
      <c r="X1217">
        <v>3.0908933792712142E-3</v>
      </c>
      <c r="Y1217"/>
      <c r="Z1217"/>
      <c r="AA1217"/>
      <c r="AB1217"/>
      <c r="AC1217"/>
      <c r="AD1217"/>
      <c r="AG1217">
        <v>1169</v>
      </c>
      <c r="AH1217">
        <v>-6.1210613638603521E-3</v>
      </c>
      <c r="AI1217">
        <v>8.189597755817719E-3</v>
      </c>
      <c r="AJ1217"/>
      <c r="AK1217"/>
      <c r="AL1217"/>
      <c r="AM1217"/>
      <c r="AN1217"/>
      <c r="AO1217"/>
    </row>
    <row r="1218" spans="1:41">
      <c r="A1218" s="34">
        <v>43399</v>
      </c>
      <c r="B1218" s="33">
        <v>118.87520600000001</v>
      </c>
      <c r="C1218" s="130">
        <f t="shared" si="38"/>
        <v>-1.0832758383037345E-2</v>
      </c>
      <c r="E1218" s="128">
        <v>43399</v>
      </c>
      <c r="F1218" s="76">
        <v>2658.6899410000001</v>
      </c>
      <c r="G1218" s="130">
        <f t="shared" si="39"/>
        <v>-1.7327264059605166E-2</v>
      </c>
      <c r="J1218"/>
      <c r="K1218"/>
      <c r="L1218"/>
      <c r="M1218"/>
      <c r="N1218"/>
      <c r="O1218"/>
      <c r="P1218"/>
      <c r="Q1218"/>
      <c r="R1218"/>
      <c r="V1218">
        <v>1131</v>
      </c>
      <c r="W1218">
        <v>-3.2087020091846326E-3</v>
      </c>
      <c r="X1218">
        <v>-5.3956531986855162E-3</v>
      </c>
      <c r="Y1218"/>
      <c r="Z1218"/>
      <c r="AA1218"/>
      <c r="AB1218"/>
      <c r="AC1218"/>
      <c r="AD1218"/>
      <c r="AG1218">
        <v>1170</v>
      </c>
      <c r="AH1218">
        <v>-2.8789555597952604E-3</v>
      </c>
      <c r="AI1218">
        <v>2.480803641665788E-3</v>
      </c>
      <c r="AJ1218"/>
      <c r="AK1218"/>
      <c r="AL1218"/>
      <c r="AM1218"/>
      <c r="AN1218"/>
      <c r="AO1218"/>
    </row>
    <row r="1219" spans="1:41">
      <c r="A1219" s="34">
        <v>43402</v>
      </c>
      <c r="B1219" s="33">
        <v>119.378586</v>
      </c>
      <c r="C1219" s="130">
        <f t="shared" si="38"/>
        <v>4.2345247334418315E-3</v>
      </c>
      <c r="E1219" s="128">
        <v>43402</v>
      </c>
      <c r="F1219" s="76">
        <v>2641.25</v>
      </c>
      <c r="G1219" s="130">
        <f t="shared" si="39"/>
        <v>-6.5595994219019346E-3</v>
      </c>
      <c r="J1219"/>
      <c r="K1219"/>
      <c r="L1219"/>
      <c r="M1219"/>
      <c r="N1219"/>
      <c r="O1219"/>
      <c r="P1219"/>
      <c r="Q1219"/>
      <c r="R1219"/>
      <c r="V1219">
        <v>1132</v>
      </c>
      <c r="W1219">
        <v>2.0459277148035387E-3</v>
      </c>
      <c r="X1219">
        <v>4.1327622252647555E-3</v>
      </c>
      <c r="Y1219"/>
      <c r="Z1219"/>
      <c r="AA1219"/>
      <c r="AB1219"/>
      <c r="AC1219"/>
      <c r="AD1219"/>
      <c r="AG1219">
        <v>1171</v>
      </c>
      <c r="AH1219">
        <v>2.3342243810334502E-3</v>
      </c>
      <c r="AI1219">
        <v>-4.0254865446195933E-3</v>
      </c>
      <c r="AJ1219"/>
      <c r="AK1219"/>
      <c r="AL1219"/>
      <c r="AM1219"/>
      <c r="AN1219"/>
      <c r="AO1219"/>
    </row>
    <row r="1220" spans="1:41">
      <c r="A1220" s="34">
        <v>43403</v>
      </c>
      <c r="B1220" s="33">
        <v>122.155823</v>
      </c>
      <c r="C1220" s="130">
        <f t="shared" ref="C1220:C1283" si="40">(B1220-B1219)/B1219</f>
        <v>2.3264113716341048E-2</v>
      </c>
      <c r="E1220" s="128">
        <v>43403</v>
      </c>
      <c r="F1220" s="76">
        <v>2682.6298830000001</v>
      </c>
      <c r="G1220" s="130">
        <f t="shared" ref="G1220:G1283" si="41">(F1220-F1219)/F1219</f>
        <v>1.5666780123047824E-2</v>
      </c>
      <c r="J1220"/>
      <c r="K1220"/>
      <c r="L1220"/>
      <c r="M1220"/>
      <c r="N1220"/>
      <c r="O1220"/>
      <c r="P1220"/>
      <c r="Q1220"/>
      <c r="R1220"/>
      <c r="V1220">
        <v>1133</v>
      </c>
      <c r="W1220">
        <v>-2.8462606914702233E-3</v>
      </c>
      <c r="X1220">
        <v>3.604663802769833E-3</v>
      </c>
      <c r="Y1220"/>
      <c r="Z1220"/>
      <c r="AA1220"/>
      <c r="AB1220"/>
      <c r="AC1220"/>
      <c r="AD1220"/>
      <c r="AG1220">
        <v>1172</v>
      </c>
      <c r="AH1220">
        <v>3.7549440260112783E-3</v>
      </c>
      <c r="AI1220">
        <v>2.4438957012450605E-3</v>
      </c>
      <c r="AJ1220"/>
      <c r="AK1220"/>
      <c r="AL1220"/>
      <c r="AM1220"/>
      <c r="AN1220"/>
      <c r="AO1220"/>
    </row>
    <row r="1221" spans="1:41">
      <c r="A1221" s="34">
        <v>43404</v>
      </c>
      <c r="B1221" s="33">
        <v>121.496246</v>
      </c>
      <c r="C1221" s="130">
        <f t="shared" si="40"/>
        <v>-5.3994724426685639E-3</v>
      </c>
      <c r="E1221" s="128">
        <v>43404</v>
      </c>
      <c r="F1221" s="76">
        <v>2711.73999</v>
      </c>
      <c r="G1221" s="130">
        <f t="shared" si="41"/>
        <v>1.0851331816018531E-2</v>
      </c>
      <c r="J1221"/>
      <c r="K1221"/>
      <c r="L1221"/>
      <c r="M1221"/>
      <c r="N1221"/>
      <c r="O1221"/>
      <c r="P1221"/>
      <c r="Q1221"/>
      <c r="R1221"/>
      <c r="V1221">
        <v>1134</v>
      </c>
      <c r="W1221">
        <v>1.3482127707545584E-3</v>
      </c>
      <c r="X1221">
        <v>1.7197447335767346E-3</v>
      </c>
      <c r="Y1221"/>
      <c r="Z1221"/>
      <c r="AA1221"/>
      <c r="AB1221"/>
      <c r="AC1221"/>
      <c r="AD1221"/>
      <c r="AG1221">
        <v>1173</v>
      </c>
      <c r="AH1221">
        <v>-3.2117930116028572E-4</v>
      </c>
      <c r="AI1221">
        <v>7.9915887896804746E-3</v>
      </c>
      <c r="AJ1221"/>
      <c r="AK1221"/>
      <c r="AL1221"/>
      <c r="AM1221"/>
      <c r="AN1221"/>
      <c r="AO1221"/>
    </row>
    <row r="1222" spans="1:41">
      <c r="A1222" s="34">
        <v>43405</v>
      </c>
      <c r="B1222" s="33">
        <v>122.216621</v>
      </c>
      <c r="C1222" s="130">
        <f t="shared" si="40"/>
        <v>5.9291955407412686E-3</v>
      </c>
      <c r="E1222" s="128">
        <v>43405</v>
      </c>
      <c r="F1222" s="76">
        <v>2740.3701169999999</v>
      </c>
      <c r="G1222" s="130">
        <f t="shared" si="41"/>
        <v>1.0557843711262267E-2</v>
      </c>
      <c r="J1222"/>
      <c r="K1222"/>
      <c r="L1222"/>
      <c r="M1222"/>
      <c r="N1222"/>
      <c r="O1222"/>
      <c r="P1222"/>
      <c r="Q1222"/>
      <c r="R1222"/>
      <c r="V1222">
        <v>1135</v>
      </c>
      <c r="W1222">
        <v>5.5022211730714806E-3</v>
      </c>
      <c r="X1222">
        <v>-1.0449571713813513E-2</v>
      </c>
      <c r="Y1222"/>
      <c r="Z1222"/>
      <c r="AA1222"/>
      <c r="AB1222"/>
      <c r="AC1222"/>
      <c r="AD1222"/>
      <c r="AG1222">
        <v>1174</v>
      </c>
      <c r="AH1222">
        <v>-2.2996623451714869E-3</v>
      </c>
      <c r="AI1222">
        <v>2.5689409144226735E-3</v>
      </c>
      <c r="AJ1222"/>
      <c r="AK1222"/>
      <c r="AL1222"/>
      <c r="AM1222"/>
      <c r="AN1222"/>
      <c r="AO1222"/>
    </row>
    <row r="1223" spans="1:41">
      <c r="A1223" s="34">
        <v>43406</v>
      </c>
      <c r="B1223" s="33">
        <v>122.095108</v>
      </c>
      <c r="C1223" s="130">
        <f t="shared" si="40"/>
        <v>-9.9424283706884111E-4</v>
      </c>
      <c r="E1223" s="128">
        <v>43406</v>
      </c>
      <c r="F1223" s="76">
        <v>2723.0600589999999</v>
      </c>
      <c r="G1223" s="130">
        <f t="shared" si="41"/>
        <v>-6.3166861631632756E-3</v>
      </c>
      <c r="J1223"/>
      <c r="K1223"/>
      <c r="L1223"/>
      <c r="M1223"/>
      <c r="N1223"/>
      <c r="O1223"/>
      <c r="P1223"/>
      <c r="Q1223"/>
      <c r="R1223"/>
      <c r="V1223">
        <v>1136</v>
      </c>
      <c r="W1223">
        <v>1.082070181436311E-2</v>
      </c>
      <c r="X1223">
        <v>-2.1998983962830121E-3</v>
      </c>
      <c r="Y1223"/>
      <c r="Z1223"/>
      <c r="AA1223"/>
      <c r="AB1223"/>
      <c r="AC1223"/>
      <c r="AD1223"/>
      <c r="AG1223">
        <v>1175</v>
      </c>
      <c r="AH1223">
        <v>2.5075305635533229E-3</v>
      </c>
      <c r="AI1223">
        <v>3.1939033820178441E-3</v>
      </c>
      <c r="AJ1223"/>
      <c r="AK1223"/>
      <c r="AL1223"/>
      <c r="AM1223"/>
      <c r="AN1223"/>
      <c r="AO1223"/>
    </row>
    <row r="1224" spans="1:41">
      <c r="A1224" s="34">
        <v>43409</v>
      </c>
      <c r="B1224" s="33">
        <v>123.414299</v>
      </c>
      <c r="C1224" s="130">
        <f t="shared" si="40"/>
        <v>1.0804617986823875E-2</v>
      </c>
      <c r="E1224" s="128">
        <v>43409</v>
      </c>
      <c r="F1224" s="76">
        <v>2738.3100589999999</v>
      </c>
      <c r="G1224" s="130">
        <f t="shared" si="41"/>
        <v>5.6003171687664935E-3</v>
      </c>
      <c r="J1224"/>
      <c r="K1224"/>
      <c r="L1224"/>
      <c r="M1224"/>
      <c r="N1224"/>
      <c r="O1224"/>
      <c r="P1224"/>
      <c r="Q1224"/>
      <c r="R1224"/>
      <c r="V1224">
        <v>1137</v>
      </c>
      <c r="W1224">
        <v>3.6317726342759054E-3</v>
      </c>
      <c r="X1224">
        <v>4.8495089851374887E-3</v>
      </c>
      <c r="Y1224"/>
      <c r="Z1224"/>
      <c r="AA1224"/>
      <c r="AB1224"/>
      <c r="AC1224"/>
      <c r="AD1224"/>
      <c r="AG1224">
        <v>1176</v>
      </c>
      <c r="AH1224">
        <v>6.042315540035892E-4</v>
      </c>
      <c r="AI1224">
        <v>-5.0345605224518895E-3</v>
      </c>
      <c r="AJ1224"/>
      <c r="AK1224"/>
      <c r="AL1224"/>
      <c r="AM1224"/>
      <c r="AN1224"/>
      <c r="AO1224"/>
    </row>
    <row r="1225" spans="1:41">
      <c r="A1225" s="34">
        <v>43410</v>
      </c>
      <c r="B1225" s="33">
        <v>123.735405</v>
      </c>
      <c r="C1225" s="130">
        <f t="shared" si="40"/>
        <v>2.6018541012010313E-3</v>
      </c>
      <c r="E1225" s="128">
        <v>43410</v>
      </c>
      <c r="F1225" s="76">
        <v>2755.4499510000001</v>
      </c>
      <c r="G1225" s="130">
        <f t="shared" si="41"/>
        <v>6.2592955621174036E-3</v>
      </c>
      <c r="J1225"/>
      <c r="K1225"/>
      <c r="L1225"/>
      <c r="M1225"/>
      <c r="N1225"/>
      <c r="O1225"/>
      <c r="P1225"/>
      <c r="Q1225"/>
      <c r="R1225"/>
      <c r="V1225">
        <v>1138</v>
      </c>
      <c r="W1225">
        <v>1.5797259177750276E-3</v>
      </c>
      <c r="X1225">
        <v>7.2432601465469209E-3</v>
      </c>
      <c r="Y1225"/>
      <c r="Z1225"/>
      <c r="AA1225"/>
      <c r="AB1225"/>
      <c r="AC1225"/>
      <c r="AD1225"/>
      <c r="AG1225">
        <v>1177</v>
      </c>
      <c r="AH1225">
        <v>-8.6858311512903145E-4</v>
      </c>
      <c r="AI1225">
        <v>1.0030607206598927E-3</v>
      </c>
      <c r="AJ1225"/>
      <c r="AK1225"/>
      <c r="AL1225"/>
      <c r="AM1225"/>
      <c r="AN1225"/>
      <c r="AO1225"/>
    </row>
    <row r="1226" spans="1:41">
      <c r="A1226" s="34">
        <v>43411</v>
      </c>
      <c r="B1226" s="33">
        <v>125.627411</v>
      </c>
      <c r="C1226" s="130">
        <f t="shared" si="40"/>
        <v>1.5290740754434795E-2</v>
      </c>
      <c r="E1226" s="128">
        <v>43411</v>
      </c>
      <c r="F1226" s="76">
        <v>2813.889893</v>
      </c>
      <c r="G1226" s="130">
        <f t="shared" si="41"/>
        <v>2.1208856280910172E-2</v>
      </c>
      <c r="J1226"/>
      <c r="K1226"/>
      <c r="L1226"/>
      <c r="M1226"/>
      <c r="N1226"/>
      <c r="O1226"/>
      <c r="P1226"/>
      <c r="Q1226"/>
      <c r="R1226"/>
      <c r="V1226">
        <v>1139</v>
      </c>
      <c r="W1226">
        <v>6.2157540763413347E-3</v>
      </c>
      <c r="X1226">
        <v>-2.742486901235389E-3</v>
      </c>
      <c r="Y1226"/>
      <c r="Z1226"/>
      <c r="AA1226"/>
      <c r="AB1226"/>
      <c r="AC1226"/>
      <c r="AD1226"/>
      <c r="AG1226">
        <v>1178</v>
      </c>
      <c r="AH1226">
        <v>-3.8635739296868912E-3</v>
      </c>
      <c r="AI1226">
        <v>2.2092517237694755E-3</v>
      </c>
      <c r="AJ1226"/>
      <c r="AK1226"/>
      <c r="AL1226"/>
      <c r="AM1226"/>
      <c r="AN1226"/>
      <c r="AO1226"/>
    </row>
    <row r="1227" spans="1:41">
      <c r="A1227" s="34">
        <v>43412</v>
      </c>
      <c r="B1227" s="33">
        <v>126.104752</v>
      </c>
      <c r="C1227" s="130">
        <f t="shared" si="40"/>
        <v>3.7996564300764729E-3</v>
      </c>
      <c r="E1227" s="128">
        <v>43412</v>
      </c>
      <c r="F1227" s="76">
        <v>2806.830078</v>
      </c>
      <c r="G1227" s="130">
        <f t="shared" si="41"/>
        <v>-2.5089165775684713E-3</v>
      </c>
      <c r="J1227"/>
      <c r="K1227"/>
      <c r="L1227"/>
      <c r="M1227"/>
      <c r="N1227"/>
      <c r="O1227"/>
      <c r="P1227"/>
      <c r="Q1227"/>
      <c r="R1227"/>
      <c r="V1227">
        <v>1140</v>
      </c>
      <c r="W1227">
        <v>-4.8558252797362934E-3</v>
      </c>
      <c r="X1227">
        <v>-2.2383774576109246E-3</v>
      </c>
      <c r="Y1227"/>
      <c r="Z1227"/>
      <c r="AA1227"/>
      <c r="AB1227"/>
      <c r="AC1227"/>
      <c r="AD1227"/>
      <c r="AG1227">
        <v>1179</v>
      </c>
      <c r="AH1227">
        <v>9.311350477153842E-3</v>
      </c>
      <c r="AI1227">
        <v>-1.2114477145002571E-2</v>
      </c>
      <c r="AJ1227"/>
      <c r="AK1227"/>
      <c r="AL1227"/>
      <c r="AM1227"/>
      <c r="AN1227"/>
      <c r="AO1227"/>
    </row>
    <row r="1228" spans="1:41">
      <c r="A1228" s="34">
        <v>43413</v>
      </c>
      <c r="B1228" s="33">
        <v>126.13943500000001</v>
      </c>
      <c r="C1228" s="130">
        <f t="shared" si="40"/>
        <v>2.7503325172076884E-4</v>
      </c>
      <c r="E1228" s="128">
        <v>43413</v>
      </c>
      <c r="F1228" s="76">
        <v>2781.01001</v>
      </c>
      <c r="G1228" s="130">
        <f t="shared" si="41"/>
        <v>-9.1990135784771193E-3</v>
      </c>
      <c r="J1228"/>
      <c r="K1228"/>
      <c r="L1228"/>
      <c r="M1228"/>
      <c r="N1228"/>
      <c r="O1228"/>
      <c r="P1228"/>
      <c r="Q1228"/>
      <c r="R1228"/>
      <c r="V1228">
        <v>1141</v>
      </c>
      <c r="W1228">
        <v>7.0613470265897295E-3</v>
      </c>
      <c r="X1228">
        <v>1.6876954550863934E-3</v>
      </c>
      <c r="Y1228"/>
      <c r="Z1228"/>
      <c r="AA1228"/>
      <c r="AB1228"/>
      <c r="AC1228"/>
      <c r="AD1228"/>
      <c r="AG1228">
        <v>1180</v>
      </c>
      <c r="AH1228">
        <v>4.4461105587951045E-3</v>
      </c>
      <c r="AI1228">
        <v>-8.0984157038737035E-3</v>
      </c>
      <c r="AJ1228"/>
      <c r="AK1228"/>
      <c r="AL1228"/>
      <c r="AM1228"/>
      <c r="AN1228"/>
      <c r="AO1228"/>
    </row>
    <row r="1229" spans="1:41">
      <c r="A1229" s="34">
        <v>43416</v>
      </c>
      <c r="B1229" s="33">
        <v>126.382462</v>
      </c>
      <c r="C1229" s="130">
        <f t="shared" si="40"/>
        <v>1.9266536273925587E-3</v>
      </c>
      <c r="E1229" s="128">
        <v>43416</v>
      </c>
      <c r="F1229" s="76">
        <v>2726.219971</v>
      </c>
      <c r="G1229" s="130">
        <f t="shared" si="41"/>
        <v>-1.9701489316106411E-2</v>
      </c>
      <c r="J1229"/>
      <c r="K1229"/>
      <c r="L1229"/>
      <c r="M1229"/>
      <c r="N1229"/>
      <c r="O1229"/>
      <c r="P1229"/>
      <c r="Q1229"/>
      <c r="R1229"/>
      <c r="V1229">
        <v>1142</v>
      </c>
      <c r="W1229">
        <v>-7.9072749527567786E-3</v>
      </c>
      <c r="X1229">
        <v>8.9865126150111066E-3</v>
      </c>
      <c r="Y1229"/>
      <c r="Z1229"/>
      <c r="AA1229"/>
      <c r="AB1229"/>
      <c r="AC1229"/>
      <c r="AD1229"/>
      <c r="AG1229">
        <v>1181</v>
      </c>
      <c r="AH1229">
        <v>2.0919997305306345E-3</v>
      </c>
      <c r="AI1229">
        <v>-4.3053444922776657E-3</v>
      </c>
      <c r="AJ1229"/>
      <c r="AK1229"/>
      <c r="AL1229"/>
      <c r="AM1229"/>
      <c r="AN1229"/>
      <c r="AO1229"/>
    </row>
    <row r="1230" spans="1:41">
      <c r="A1230" s="34">
        <v>43417</v>
      </c>
      <c r="B1230" s="33">
        <v>125.56663500000001</v>
      </c>
      <c r="C1230" s="130">
        <f t="shared" si="40"/>
        <v>-6.4552231938637085E-3</v>
      </c>
      <c r="E1230" s="128">
        <v>43417</v>
      </c>
      <c r="F1230" s="76">
        <v>2722.179932</v>
      </c>
      <c r="G1230" s="130">
        <f t="shared" si="41"/>
        <v>-1.4819196700837237E-3</v>
      </c>
      <c r="J1230"/>
      <c r="K1230"/>
      <c r="L1230"/>
      <c r="M1230"/>
      <c r="N1230"/>
      <c r="O1230"/>
      <c r="P1230"/>
      <c r="Q1230"/>
      <c r="R1230"/>
      <c r="V1230">
        <v>1143</v>
      </c>
      <c r="W1230">
        <v>-5.365332142090941E-3</v>
      </c>
      <c r="X1230">
        <v>4.3371963986923549E-3</v>
      </c>
      <c r="Y1230"/>
      <c r="Z1230"/>
      <c r="AA1230"/>
      <c r="AB1230"/>
      <c r="AC1230"/>
      <c r="AD1230"/>
      <c r="AG1230">
        <v>1182</v>
      </c>
      <c r="AH1230">
        <v>-2.298257910645579E-4</v>
      </c>
      <c r="AI1230">
        <v>2.1276525437153668E-3</v>
      </c>
      <c r="AJ1230"/>
      <c r="AK1230"/>
      <c r="AL1230"/>
      <c r="AM1230"/>
      <c r="AN1230"/>
      <c r="AO1230"/>
    </row>
    <row r="1231" spans="1:41">
      <c r="A1231" s="34">
        <v>43418</v>
      </c>
      <c r="B1231" s="33">
        <v>125.193466</v>
      </c>
      <c r="C1231" s="130">
        <f t="shared" si="40"/>
        <v>-2.9718802291707849E-3</v>
      </c>
      <c r="E1231" s="128">
        <v>43418</v>
      </c>
      <c r="F1231" s="76">
        <v>2701.580078</v>
      </c>
      <c r="G1231" s="130">
        <f t="shared" si="41"/>
        <v>-7.5674108672402225E-3</v>
      </c>
      <c r="J1231"/>
      <c r="K1231"/>
      <c r="L1231"/>
      <c r="M1231"/>
      <c r="N1231"/>
      <c r="O1231"/>
      <c r="P1231"/>
      <c r="Q1231"/>
      <c r="R1231"/>
      <c r="V1231">
        <v>1144</v>
      </c>
      <c r="W1231">
        <v>2.0351161982653118E-2</v>
      </c>
      <c r="X1231">
        <v>-1.6377463419454667E-2</v>
      </c>
      <c r="Y1231"/>
      <c r="Z1231"/>
      <c r="AA1231"/>
      <c r="AB1231"/>
      <c r="AC1231"/>
      <c r="AD1231"/>
      <c r="AG1231">
        <v>1183</v>
      </c>
      <c r="AH1231">
        <v>5.6045272183239325E-3</v>
      </c>
      <c r="AI1231">
        <v>-1.864685627029333E-3</v>
      </c>
      <c r="AJ1231"/>
      <c r="AK1231"/>
      <c r="AL1231"/>
      <c r="AM1231"/>
      <c r="AN1231"/>
      <c r="AO1231"/>
    </row>
    <row r="1232" spans="1:41">
      <c r="A1232" s="34">
        <v>43419</v>
      </c>
      <c r="B1232" s="33">
        <v>125.410431</v>
      </c>
      <c r="C1232" s="130">
        <f t="shared" si="40"/>
        <v>1.7330377289818133E-3</v>
      </c>
      <c r="E1232" s="128">
        <v>43419</v>
      </c>
      <c r="F1232" s="76">
        <v>2730.1999510000001</v>
      </c>
      <c r="G1232" s="130">
        <f t="shared" si="41"/>
        <v>1.0593753349405658E-2</v>
      </c>
      <c r="J1232"/>
      <c r="K1232"/>
      <c r="L1232"/>
      <c r="M1232"/>
      <c r="N1232"/>
      <c r="O1232"/>
      <c r="P1232"/>
      <c r="Q1232"/>
      <c r="R1232"/>
      <c r="V1232">
        <v>1145</v>
      </c>
      <c r="W1232">
        <v>-5.5354542070382958E-3</v>
      </c>
      <c r="X1232">
        <v>7.6959667069528299E-3</v>
      </c>
      <c r="Y1232"/>
      <c r="Z1232"/>
      <c r="AA1232"/>
      <c r="AB1232"/>
      <c r="AC1232"/>
      <c r="AD1232"/>
      <c r="AG1232">
        <v>1184</v>
      </c>
      <c r="AH1232">
        <v>3.7095754296688865E-3</v>
      </c>
      <c r="AI1232">
        <v>-3.3529035903107737E-3</v>
      </c>
      <c r="AJ1232"/>
      <c r="AK1232"/>
      <c r="AL1232"/>
      <c r="AM1232"/>
      <c r="AN1232"/>
      <c r="AO1232"/>
    </row>
    <row r="1233" spans="1:41">
      <c r="A1233" s="34">
        <v>43420</v>
      </c>
      <c r="B1233" s="33">
        <v>126.703613</v>
      </c>
      <c r="C1233" s="130">
        <f t="shared" si="40"/>
        <v>1.031159840284738E-2</v>
      </c>
      <c r="E1233" s="128">
        <v>43420</v>
      </c>
      <c r="F1233" s="76">
        <v>2736.2700199999999</v>
      </c>
      <c r="G1233" s="130">
        <f t="shared" si="41"/>
        <v>2.2233056585385146E-3</v>
      </c>
      <c r="J1233"/>
      <c r="K1233"/>
      <c r="L1233"/>
      <c r="M1233"/>
      <c r="N1233"/>
      <c r="O1233"/>
      <c r="P1233"/>
      <c r="Q1233"/>
      <c r="R1233"/>
      <c r="V1233">
        <v>1146</v>
      </c>
      <c r="W1233">
        <v>-8.0380404311054029E-3</v>
      </c>
      <c r="X1233">
        <v>4.0850472937148082E-3</v>
      </c>
      <c r="Y1233"/>
      <c r="Z1233"/>
      <c r="AA1233"/>
      <c r="AB1233"/>
      <c r="AC1233"/>
      <c r="AD1233"/>
      <c r="AG1233">
        <v>1185</v>
      </c>
      <c r="AH1233">
        <v>2.3844464535184252E-3</v>
      </c>
      <c r="AI1233">
        <v>2.8978079571318561E-3</v>
      </c>
      <c r="AJ1233"/>
      <c r="AK1233"/>
      <c r="AL1233"/>
      <c r="AM1233"/>
      <c r="AN1233"/>
      <c r="AO1233"/>
    </row>
    <row r="1234" spans="1:41">
      <c r="A1234" s="34">
        <v>43423</v>
      </c>
      <c r="B1234" s="33">
        <v>128.21374499999999</v>
      </c>
      <c r="C1234" s="130">
        <f t="shared" si="40"/>
        <v>1.1918618295438698E-2</v>
      </c>
      <c r="E1234" s="128">
        <v>43423</v>
      </c>
      <c r="F1234" s="76">
        <v>2690.7299800000001</v>
      </c>
      <c r="G1234" s="130">
        <f t="shared" si="41"/>
        <v>-1.6643108928262811E-2</v>
      </c>
      <c r="J1234"/>
      <c r="K1234"/>
      <c r="L1234"/>
      <c r="M1234"/>
      <c r="N1234"/>
      <c r="O1234"/>
      <c r="P1234"/>
      <c r="Q1234"/>
      <c r="R1234"/>
      <c r="V1234">
        <v>1147</v>
      </c>
      <c r="W1234">
        <v>-1.8049991370921802E-4</v>
      </c>
      <c r="X1234">
        <v>-7.6794775751961621E-4</v>
      </c>
      <c r="Y1234"/>
      <c r="Z1234"/>
      <c r="AA1234"/>
      <c r="AB1234"/>
      <c r="AC1234"/>
      <c r="AD1234"/>
      <c r="AG1234">
        <v>1186</v>
      </c>
      <c r="AH1234">
        <v>-1.3982772452888858E-3</v>
      </c>
      <c r="AI1234">
        <v>1.6737587990261907E-3</v>
      </c>
      <c r="AJ1234"/>
      <c r="AK1234"/>
      <c r="AL1234"/>
      <c r="AM1234"/>
      <c r="AN1234"/>
      <c r="AO1234"/>
    </row>
    <row r="1235" spans="1:41">
      <c r="A1235" s="34">
        <v>43424</v>
      </c>
      <c r="B1235" s="33">
        <v>127.10282100000001</v>
      </c>
      <c r="C1235" s="130">
        <f t="shared" si="40"/>
        <v>-8.6646248418996187E-3</v>
      </c>
      <c r="E1235" s="128">
        <v>43424</v>
      </c>
      <c r="F1235" s="76">
        <v>2641.889893</v>
      </c>
      <c r="G1235" s="130">
        <f t="shared" si="41"/>
        <v>-1.8151240504630656E-2</v>
      </c>
      <c r="J1235"/>
      <c r="K1235"/>
      <c r="L1235"/>
      <c r="M1235"/>
      <c r="N1235"/>
      <c r="O1235"/>
      <c r="P1235"/>
      <c r="Q1235"/>
      <c r="R1235"/>
      <c r="V1235">
        <v>1148</v>
      </c>
      <c r="W1235">
        <v>3.7440684611141479E-3</v>
      </c>
      <c r="X1235">
        <v>-1.9060190945814673E-3</v>
      </c>
      <c r="Y1235"/>
      <c r="Z1235"/>
      <c r="AA1235"/>
      <c r="AB1235"/>
      <c r="AC1235"/>
      <c r="AD1235"/>
      <c r="AG1235">
        <v>1187</v>
      </c>
      <c r="AH1235">
        <v>2.1383429199442624E-3</v>
      </c>
      <c r="AI1235">
        <v>-7.7080649529340118E-3</v>
      </c>
      <c r="AJ1235"/>
      <c r="AK1235"/>
      <c r="AL1235"/>
      <c r="AM1235"/>
      <c r="AN1235"/>
      <c r="AO1235"/>
    </row>
    <row r="1236" spans="1:41">
      <c r="A1236" s="34">
        <v>43425</v>
      </c>
      <c r="B1236" s="33">
        <v>123.232033</v>
      </c>
      <c r="C1236" s="130">
        <f t="shared" si="40"/>
        <v>-3.0453989687608936E-2</v>
      </c>
      <c r="E1236" s="128">
        <v>43425</v>
      </c>
      <c r="F1236" s="76">
        <v>2649.929932</v>
      </c>
      <c r="G1236" s="130">
        <f t="shared" si="41"/>
        <v>3.0432907220331227E-3</v>
      </c>
      <c r="J1236"/>
      <c r="K1236"/>
      <c r="L1236"/>
      <c r="M1236"/>
      <c r="N1236"/>
      <c r="O1236"/>
      <c r="P1236"/>
      <c r="Q1236"/>
      <c r="R1236"/>
      <c r="V1236">
        <v>1149</v>
      </c>
      <c r="W1236">
        <v>1.2465639545009231E-2</v>
      </c>
      <c r="X1236">
        <v>-7.6847283537580411E-3</v>
      </c>
      <c r="Y1236"/>
      <c r="Z1236"/>
      <c r="AA1236"/>
      <c r="AB1236"/>
      <c r="AC1236"/>
      <c r="AD1236"/>
      <c r="AG1236">
        <v>1188</v>
      </c>
      <c r="AH1236">
        <v>2.577988933230903E-3</v>
      </c>
      <c r="AI1236">
        <v>2.791025791540021E-3</v>
      </c>
      <c r="AJ1236"/>
      <c r="AK1236"/>
      <c r="AL1236"/>
      <c r="AM1236"/>
      <c r="AN1236"/>
      <c r="AO1236"/>
    </row>
    <row r="1237" spans="1:41">
      <c r="A1237" s="34">
        <v>43427</v>
      </c>
      <c r="B1237" s="33">
        <v>123.44029999999999</v>
      </c>
      <c r="C1237" s="130">
        <f t="shared" si="40"/>
        <v>1.6900394721232281E-3</v>
      </c>
      <c r="E1237" s="128">
        <v>43427</v>
      </c>
      <c r="F1237" s="76">
        <v>2632.5600589999999</v>
      </c>
      <c r="G1237" s="130">
        <f t="shared" si="41"/>
        <v>-6.5548423715831661E-3</v>
      </c>
      <c r="J1237"/>
      <c r="K1237"/>
      <c r="L1237"/>
      <c r="M1237"/>
      <c r="N1237"/>
      <c r="O1237"/>
      <c r="P1237"/>
      <c r="Q1237"/>
      <c r="R1237"/>
      <c r="V1237">
        <v>1150</v>
      </c>
      <c r="W1237">
        <v>-3.0227350840652573E-3</v>
      </c>
      <c r="X1237">
        <v>1.2124340137234018E-2</v>
      </c>
      <c r="Y1237"/>
      <c r="Z1237"/>
      <c r="AA1237"/>
      <c r="AB1237"/>
      <c r="AC1237"/>
      <c r="AD1237"/>
      <c r="AG1237">
        <v>1189</v>
      </c>
      <c r="AH1237">
        <v>-9.7872659671810924E-5</v>
      </c>
      <c r="AI1237">
        <v>1.3511451843186517E-3</v>
      </c>
      <c r="AJ1237"/>
      <c r="AK1237"/>
      <c r="AL1237"/>
      <c r="AM1237"/>
      <c r="AN1237"/>
      <c r="AO1237"/>
    </row>
    <row r="1238" spans="1:41">
      <c r="A1238" s="34">
        <v>43430</v>
      </c>
      <c r="B1238" s="33">
        <v>123.475266</v>
      </c>
      <c r="C1238" s="130">
        <f t="shared" si="40"/>
        <v>2.8326243536358367E-4</v>
      </c>
      <c r="E1238" s="128">
        <v>43430</v>
      </c>
      <c r="F1238" s="76">
        <v>2673.4499510000001</v>
      </c>
      <c r="G1238" s="130">
        <f t="shared" si="41"/>
        <v>1.5532368144919935E-2</v>
      </c>
      <c r="J1238"/>
      <c r="K1238"/>
      <c r="L1238"/>
      <c r="M1238"/>
      <c r="N1238"/>
      <c r="O1238"/>
      <c r="P1238"/>
      <c r="Q1238"/>
      <c r="R1238"/>
      <c r="V1238">
        <v>1151</v>
      </c>
      <c r="W1238">
        <v>7.5529882443444493E-3</v>
      </c>
      <c r="X1238">
        <v>-1.0585284285483203E-2</v>
      </c>
      <c r="Y1238"/>
      <c r="Z1238"/>
      <c r="AA1238"/>
      <c r="AB1238"/>
      <c r="AC1238"/>
      <c r="AD1238"/>
      <c r="AG1238">
        <v>1190</v>
      </c>
      <c r="AH1238">
        <v>6.3692468724007205E-3</v>
      </c>
      <c r="AI1238">
        <v>1.4713450855727483E-3</v>
      </c>
      <c r="AJ1238"/>
      <c r="AK1238"/>
      <c r="AL1238"/>
      <c r="AM1238"/>
      <c r="AN1238"/>
      <c r="AO1238"/>
    </row>
    <row r="1239" spans="1:41">
      <c r="A1239" s="34">
        <v>43431</v>
      </c>
      <c r="B1239" s="33">
        <v>125.09108000000001</v>
      </c>
      <c r="C1239" s="130">
        <f t="shared" si="40"/>
        <v>1.3086134999701076E-2</v>
      </c>
      <c r="E1239" s="128">
        <v>43431</v>
      </c>
      <c r="F1239" s="76">
        <v>2682.169922</v>
      </c>
      <c r="G1239" s="130">
        <f t="shared" si="41"/>
        <v>3.2616922552592743E-3</v>
      </c>
      <c r="J1239"/>
      <c r="K1239"/>
      <c r="L1239"/>
      <c r="M1239"/>
      <c r="N1239"/>
      <c r="O1239"/>
      <c r="P1239"/>
      <c r="Q1239"/>
      <c r="R1239"/>
      <c r="V1239">
        <v>1152</v>
      </c>
      <c r="W1239">
        <v>5.7596977265398346E-3</v>
      </c>
      <c r="X1239">
        <v>-1.2321906403082918E-2</v>
      </c>
      <c r="Y1239"/>
      <c r="Z1239"/>
      <c r="AA1239"/>
      <c r="AB1239"/>
      <c r="AC1239"/>
      <c r="AD1239"/>
      <c r="AG1239">
        <v>1191</v>
      </c>
      <c r="AH1239">
        <v>3.824229286182495E-3</v>
      </c>
      <c r="AI1239">
        <v>-4.1927622555589204E-3</v>
      </c>
      <c r="AJ1239"/>
      <c r="AK1239"/>
      <c r="AL1239"/>
      <c r="AM1239"/>
      <c r="AN1239"/>
      <c r="AO1239"/>
    </row>
    <row r="1240" spans="1:41">
      <c r="A1240" s="34">
        <v>43432</v>
      </c>
      <c r="B1240" s="33">
        <v>127.903488</v>
      </c>
      <c r="C1240" s="130">
        <f t="shared" si="40"/>
        <v>2.2482882072806396E-2</v>
      </c>
      <c r="E1240" s="128">
        <v>43432</v>
      </c>
      <c r="F1240" s="76">
        <v>2743.790039</v>
      </c>
      <c r="G1240" s="130">
        <f t="shared" si="41"/>
        <v>2.2973979573244926E-2</v>
      </c>
      <c r="J1240"/>
      <c r="K1240"/>
      <c r="L1240"/>
      <c r="M1240"/>
      <c r="N1240"/>
      <c r="O1240"/>
      <c r="P1240"/>
      <c r="Q1240"/>
      <c r="R1240"/>
      <c r="V1240">
        <v>1153</v>
      </c>
      <c r="W1240">
        <v>2.9012170935772044E-3</v>
      </c>
      <c r="X1240">
        <v>-8.6553871394533296E-3</v>
      </c>
      <c r="Y1240"/>
      <c r="Z1240"/>
      <c r="AA1240"/>
      <c r="AB1240"/>
      <c r="AC1240"/>
      <c r="AD1240"/>
      <c r="AG1240">
        <v>1192</v>
      </c>
      <c r="AH1240">
        <v>-9.3514162299970904E-3</v>
      </c>
      <c r="AI1240">
        <v>5.8357283626865198E-3</v>
      </c>
      <c r="AJ1240"/>
      <c r="AK1240"/>
      <c r="AL1240"/>
      <c r="AM1240"/>
      <c r="AN1240"/>
      <c r="AO1240"/>
    </row>
    <row r="1241" spans="1:41">
      <c r="A1241" s="34">
        <v>43433</v>
      </c>
      <c r="B1241" s="33">
        <v>127.388184</v>
      </c>
      <c r="C1241" s="130">
        <f t="shared" si="40"/>
        <v>-4.0288502530908344E-3</v>
      </c>
      <c r="E1241" s="128">
        <v>43433</v>
      </c>
      <c r="F1241" s="76">
        <v>2737.8000489999999</v>
      </c>
      <c r="G1241" s="130">
        <f t="shared" si="41"/>
        <v>-2.1831080056632693E-3</v>
      </c>
      <c r="J1241"/>
      <c r="K1241"/>
      <c r="L1241"/>
      <c r="M1241"/>
      <c r="N1241"/>
      <c r="O1241"/>
      <c r="P1241"/>
      <c r="Q1241"/>
      <c r="R1241"/>
      <c r="V1241">
        <v>1154</v>
      </c>
      <c r="W1241">
        <v>1.7289398658164854E-3</v>
      </c>
      <c r="X1241">
        <v>3.1557887866122173E-3</v>
      </c>
      <c r="Y1241"/>
      <c r="Z1241"/>
      <c r="AA1241"/>
      <c r="AB1241"/>
      <c r="AC1241"/>
      <c r="AD1241"/>
      <c r="AG1241">
        <v>1193</v>
      </c>
      <c r="AH1241">
        <v>-7.1714616701715576E-3</v>
      </c>
      <c r="AI1241">
        <v>5.8663657599910034E-3</v>
      </c>
      <c r="AJ1241"/>
      <c r="AK1241"/>
      <c r="AL1241"/>
      <c r="AM1241"/>
      <c r="AN1241"/>
      <c r="AO1241"/>
    </row>
    <row r="1242" spans="1:41">
      <c r="A1242" s="34">
        <v>43434</v>
      </c>
      <c r="B1242" s="33">
        <v>128.305283</v>
      </c>
      <c r="C1242" s="130">
        <f t="shared" si="40"/>
        <v>7.1992469882450599E-3</v>
      </c>
      <c r="E1242" s="128">
        <v>43434</v>
      </c>
      <c r="F1242" s="76">
        <v>2760.169922</v>
      </c>
      <c r="G1242" s="130">
        <f t="shared" si="41"/>
        <v>8.1707475343828877E-3</v>
      </c>
      <c r="J1242"/>
      <c r="K1242"/>
      <c r="L1242"/>
      <c r="M1242"/>
      <c r="N1242"/>
      <c r="O1242"/>
      <c r="P1242"/>
      <c r="Q1242"/>
      <c r="R1242"/>
      <c r="V1242">
        <v>1155</v>
      </c>
      <c r="W1242">
        <v>7.3914509436256103E-4</v>
      </c>
      <c r="X1242">
        <v>-1.7794967482853792E-3</v>
      </c>
      <c r="Y1242"/>
      <c r="Z1242"/>
      <c r="AA1242"/>
      <c r="AB1242"/>
      <c r="AC1242"/>
      <c r="AD1242"/>
      <c r="AG1242">
        <v>1194</v>
      </c>
      <c r="AH1242">
        <v>-1.740337704913639E-3</v>
      </c>
      <c r="AI1242">
        <v>-1.5489404460873736E-3</v>
      </c>
      <c r="AJ1242"/>
      <c r="AK1242"/>
      <c r="AL1242"/>
      <c r="AM1242"/>
      <c r="AN1242"/>
      <c r="AO1242"/>
    </row>
    <row r="1243" spans="1:41">
      <c r="A1243" s="34">
        <v>43437</v>
      </c>
      <c r="B1243" s="33">
        <v>127.702637</v>
      </c>
      <c r="C1243" s="130">
        <f t="shared" si="40"/>
        <v>-4.6969694926748034E-3</v>
      </c>
      <c r="E1243" s="128">
        <v>43437</v>
      </c>
      <c r="F1243" s="76">
        <v>2790.3701169999999</v>
      </c>
      <c r="G1243" s="130">
        <f t="shared" si="41"/>
        <v>1.0941426018481153E-2</v>
      </c>
      <c r="J1243"/>
      <c r="K1243"/>
      <c r="L1243"/>
      <c r="M1243"/>
      <c r="N1243"/>
      <c r="O1243"/>
      <c r="P1243"/>
      <c r="Q1243"/>
      <c r="R1243"/>
      <c r="V1243">
        <v>1156</v>
      </c>
      <c r="W1243">
        <v>-5.7245324226743617E-3</v>
      </c>
      <c r="X1243">
        <v>1.0650977482272278E-2</v>
      </c>
      <c r="Y1243"/>
      <c r="Z1243"/>
      <c r="AA1243"/>
      <c r="AB1243"/>
      <c r="AC1243"/>
      <c r="AD1243"/>
      <c r="AG1243">
        <v>1195</v>
      </c>
      <c r="AH1243">
        <v>4.7181839922668777E-4</v>
      </c>
      <c r="AI1243">
        <v>2.2914685858885526E-3</v>
      </c>
      <c r="AJ1243"/>
      <c r="AK1243"/>
      <c r="AL1243"/>
      <c r="AM1243"/>
      <c r="AN1243"/>
      <c r="AO1243"/>
    </row>
    <row r="1244" spans="1:41">
      <c r="A1244" s="34">
        <v>43438</v>
      </c>
      <c r="B1244" s="33">
        <v>127.54538700000001</v>
      </c>
      <c r="C1244" s="130">
        <f t="shared" si="40"/>
        <v>-1.2313762949154336E-3</v>
      </c>
      <c r="E1244" s="128">
        <v>43438</v>
      </c>
      <c r="F1244" s="76">
        <v>2700.0600589999999</v>
      </c>
      <c r="G1244" s="130">
        <f t="shared" si="41"/>
        <v>-3.2364902938788187E-2</v>
      </c>
      <c r="J1244"/>
      <c r="K1244"/>
      <c r="L1244"/>
      <c r="M1244"/>
      <c r="N1244"/>
      <c r="O1244"/>
      <c r="P1244"/>
      <c r="Q1244"/>
      <c r="R1244"/>
      <c r="V1244">
        <v>1157</v>
      </c>
      <c r="W1244">
        <v>3.2531621248011382E-3</v>
      </c>
      <c r="X1244">
        <v>1.3910209011682626E-3</v>
      </c>
      <c r="Y1244"/>
      <c r="Z1244"/>
      <c r="AA1244"/>
      <c r="AB1244"/>
      <c r="AC1244"/>
      <c r="AD1244"/>
      <c r="AG1244">
        <v>1196</v>
      </c>
      <c r="AH1244">
        <v>1.9651292809191612E-5</v>
      </c>
      <c r="AI1244">
        <v>-2.652157420930531E-5</v>
      </c>
      <c r="AJ1244"/>
      <c r="AK1244"/>
      <c r="AL1244"/>
      <c r="AM1244"/>
      <c r="AN1244"/>
      <c r="AO1244"/>
    </row>
    <row r="1245" spans="1:41">
      <c r="A1245" s="34">
        <v>43440</v>
      </c>
      <c r="B1245" s="33">
        <v>127.44059799999999</v>
      </c>
      <c r="C1245" s="130">
        <f t="shared" si="40"/>
        <v>-8.2158204592699925E-4</v>
      </c>
      <c r="E1245" s="128">
        <v>43440</v>
      </c>
      <c r="F1245" s="76">
        <v>2695.9499510000001</v>
      </c>
      <c r="G1245" s="130">
        <f t="shared" si="41"/>
        <v>-1.522228361661734E-3</v>
      </c>
      <c r="J1245"/>
      <c r="K1245"/>
      <c r="L1245"/>
      <c r="M1245"/>
      <c r="N1245"/>
      <c r="O1245"/>
      <c r="P1245"/>
      <c r="Q1245"/>
      <c r="R1245"/>
      <c r="V1245">
        <v>1158</v>
      </c>
      <c r="W1245">
        <v>5.2649387508178964E-4</v>
      </c>
      <c r="X1245">
        <v>3.0117333339783458E-3</v>
      </c>
      <c r="Y1245"/>
      <c r="Z1245"/>
      <c r="AA1245"/>
      <c r="AB1245"/>
      <c r="AC1245"/>
      <c r="AD1245"/>
      <c r="AG1245">
        <v>1197</v>
      </c>
      <c r="AH1245">
        <v>6.4712205517154786E-3</v>
      </c>
      <c r="AI1245">
        <v>-2.8301152343069994E-3</v>
      </c>
      <c r="AJ1245"/>
      <c r="AK1245"/>
      <c r="AL1245"/>
      <c r="AM1245"/>
      <c r="AN1245"/>
      <c r="AO1245"/>
    </row>
    <row r="1246" spans="1:41">
      <c r="A1246" s="34">
        <v>43441</v>
      </c>
      <c r="B1246" s="33">
        <v>127.021317</v>
      </c>
      <c r="C1246" s="130">
        <f t="shared" si="40"/>
        <v>-3.2900112411587872E-3</v>
      </c>
      <c r="E1246" s="128">
        <v>43441</v>
      </c>
      <c r="F1246" s="76">
        <v>2633.080078</v>
      </c>
      <c r="G1246" s="130">
        <f t="shared" si="41"/>
        <v>-2.3320118749489388E-2</v>
      </c>
      <c r="J1246"/>
      <c r="K1246"/>
      <c r="L1246"/>
      <c r="M1246"/>
      <c r="N1246"/>
      <c r="O1246"/>
      <c r="P1246"/>
      <c r="Q1246"/>
      <c r="R1246"/>
      <c r="V1246">
        <v>1159</v>
      </c>
      <c r="W1246">
        <v>-2.1831032954540059E-3</v>
      </c>
      <c r="X1246">
        <v>5.0072856125918854E-3</v>
      </c>
      <c r="Y1246"/>
      <c r="Z1246"/>
      <c r="AA1246"/>
      <c r="AB1246"/>
      <c r="AC1246"/>
      <c r="AD1246"/>
      <c r="AG1246">
        <v>1198</v>
      </c>
      <c r="AH1246">
        <v>3.4361139280048624E-3</v>
      </c>
      <c r="AI1246">
        <v>-3.8328040504121688E-3</v>
      </c>
      <c r="AJ1246"/>
      <c r="AK1246"/>
      <c r="AL1246"/>
      <c r="AM1246"/>
      <c r="AN1246"/>
      <c r="AO1246"/>
    </row>
    <row r="1247" spans="1:41">
      <c r="A1247" s="34">
        <v>43444</v>
      </c>
      <c r="B1247" s="33">
        <v>126.872879</v>
      </c>
      <c r="C1247" s="130">
        <f t="shared" si="40"/>
        <v>-1.1686069984615161E-3</v>
      </c>
      <c r="E1247" s="128">
        <v>43444</v>
      </c>
      <c r="F1247" s="76">
        <v>2637.719971</v>
      </c>
      <c r="G1247" s="130">
        <f t="shared" si="41"/>
        <v>1.7621541550397273E-3</v>
      </c>
      <c r="J1247"/>
      <c r="K1247"/>
      <c r="L1247"/>
      <c r="M1247"/>
      <c r="N1247"/>
      <c r="O1247"/>
      <c r="P1247"/>
      <c r="Q1247"/>
      <c r="R1247"/>
      <c r="V1247">
        <v>1160</v>
      </c>
      <c r="W1247">
        <v>-1.0272549757497098E-3</v>
      </c>
      <c r="X1247">
        <v>7.6487501008418537E-4</v>
      </c>
      <c r="Y1247"/>
      <c r="Z1247"/>
      <c r="AA1247"/>
      <c r="AB1247"/>
      <c r="AC1247"/>
      <c r="AD1247"/>
      <c r="AG1247">
        <v>1199</v>
      </c>
      <c r="AH1247">
        <v>-5.635078659002187E-3</v>
      </c>
      <c r="AI1247">
        <v>6.3465983630427479E-3</v>
      </c>
      <c r="AJ1247"/>
      <c r="AK1247"/>
      <c r="AL1247"/>
      <c r="AM1247"/>
      <c r="AN1247"/>
      <c r="AO1247"/>
    </row>
    <row r="1248" spans="1:41">
      <c r="A1248" s="34">
        <v>43445</v>
      </c>
      <c r="B1248" s="33">
        <v>127.955887</v>
      </c>
      <c r="C1248" s="130">
        <f t="shared" si="40"/>
        <v>8.5361663464735178E-3</v>
      </c>
      <c r="E1248" s="128">
        <v>43445</v>
      </c>
      <c r="F1248" s="76">
        <v>2636.780029</v>
      </c>
      <c r="G1248" s="130">
        <f t="shared" si="41"/>
        <v>-3.5634639398193102E-4</v>
      </c>
      <c r="J1248"/>
      <c r="K1248"/>
      <c r="L1248"/>
      <c r="M1248"/>
      <c r="N1248"/>
      <c r="O1248"/>
      <c r="P1248"/>
      <c r="Q1248"/>
      <c r="R1248"/>
      <c r="V1248">
        <v>1161</v>
      </c>
      <c r="W1248">
        <v>3.5503664342301895E-4</v>
      </c>
      <c r="X1248">
        <v>-1.7967110916303694E-3</v>
      </c>
      <c r="Y1248"/>
      <c r="Z1248"/>
      <c r="AA1248"/>
      <c r="AB1248"/>
      <c r="AC1248"/>
      <c r="AD1248"/>
      <c r="AG1248">
        <v>1200</v>
      </c>
      <c r="AH1248">
        <v>1.5321307961960167E-3</v>
      </c>
      <c r="AI1248">
        <v>-9.7016133542133093E-3</v>
      </c>
      <c r="AJ1248"/>
      <c r="AK1248"/>
      <c r="AL1248"/>
      <c r="AM1248"/>
      <c r="AN1248"/>
      <c r="AO1248"/>
    </row>
    <row r="1249" spans="1:41">
      <c r="A1249" s="34">
        <v>43446</v>
      </c>
      <c r="B1249" s="33">
        <v>128.47996499999999</v>
      </c>
      <c r="C1249" s="130">
        <f t="shared" si="40"/>
        <v>4.0957709120486869E-3</v>
      </c>
      <c r="E1249" s="128">
        <v>43446</v>
      </c>
      <c r="F1249" s="76">
        <v>2651.070068</v>
      </c>
      <c r="G1249" s="130">
        <f t="shared" si="41"/>
        <v>5.4195036532567646E-3</v>
      </c>
      <c r="J1249"/>
      <c r="K1249"/>
      <c r="L1249"/>
      <c r="M1249"/>
      <c r="N1249"/>
      <c r="O1249"/>
      <c r="P1249"/>
      <c r="Q1249"/>
      <c r="R1249"/>
      <c r="V1249">
        <v>1162</v>
      </c>
      <c r="W1249">
        <v>-1.7220313705566359E-3</v>
      </c>
      <c r="X1249">
        <v>-5.3918566035378989E-3</v>
      </c>
      <c r="Y1249"/>
      <c r="Z1249"/>
      <c r="AA1249"/>
      <c r="AB1249"/>
      <c r="AC1249"/>
      <c r="AD1249"/>
      <c r="AG1249">
        <v>1201</v>
      </c>
      <c r="AH1249">
        <v>-7.9321722806404511E-4</v>
      </c>
      <c r="AI1249">
        <v>-4.734761517703392E-3</v>
      </c>
      <c r="AJ1249"/>
      <c r="AK1249"/>
      <c r="AL1249"/>
      <c r="AM1249"/>
      <c r="AN1249"/>
      <c r="AO1249"/>
    </row>
    <row r="1250" spans="1:41">
      <c r="A1250" s="34">
        <v>43447</v>
      </c>
      <c r="B1250" s="33">
        <v>129.126251</v>
      </c>
      <c r="C1250" s="130">
        <f t="shared" si="40"/>
        <v>5.0302473229970413E-3</v>
      </c>
      <c r="E1250" s="128">
        <v>43447</v>
      </c>
      <c r="F1250" s="76">
        <v>2650.540039</v>
      </c>
      <c r="G1250" s="130">
        <f t="shared" si="41"/>
        <v>-1.999302117276265E-4</v>
      </c>
      <c r="J1250"/>
      <c r="K1250"/>
      <c r="L1250"/>
      <c r="M1250"/>
      <c r="N1250"/>
      <c r="O1250"/>
      <c r="P1250"/>
      <c r="Q1250"/>
      <c r="R1250"/>
      <c r="V1250">
        <v>1163</v>
      </c>
      <c r="W1250">
        <v>-2.07622237474352E-3</v>
      </c>
      <c r="X1250">
        <v>-1.9297695793966422E-3</v>
      </c>
      <c r="Y1250"/>
      <c r="Z1250"/>
      <c r="AA1250"/>
      <c r="AB1250"/>
      <c r="AC1250"/>
      <c r="AD1250"/>
      <c r="AG1250">
        <v>1202</v>
      </c>
      <c r="AH1250">
        <v>1.4087201486371612E-3</v>
      </c>
      <c r="AI1250">
        <v>-1.8038365288088674E-3</v>
      </c>
      <c r="AJ1250"/>
      <c r="AK1250"/>
      <c r="AL1250"/>
      <c r="AM1250"/>
      <c r="AN1250"/>
      <c r="AO1250"/>
    </row>
    <row r="1251" spans="1:41">
      <c r="A1251" s="34">
        <v>43448</v>
      </c>
      <c r="B1251" s="33">
        <v>116.164734</v>
      </c>
      <c r="C1251" s="130">
        <f t="shared" si="40"/>
        <v>-0.10037863640910631</v>
      </c>
      <c r="E1251" s="128">
        <v>43448</v>
      </c>
      <c r="F1251" s="76">
        <v>2599.9499510000001</v>
      </c>
      <c r="G1251" s="130">
        <f t="shared" si="41"/>
        <v>-1.908670959714558E-2</v>
      </c>
      <c r="J1251"/>
      <c r="K1251"/>
      <c r="L1251"/>
      <c r="M1251"/>
      <c r="N1251"/>
      <c r="O1251"/>
      <c r="P1251"/>
      <c r="Q1251"/>
      <c r="R1251"/>
      <c r="V1251">
        <v>1164</v>
      </c>
      <c r="W1251">
        <v>-2.914013362908491E-3</v>
      </c>
      <c r="X1251">
        <v>9.3032680341687025E-3</v>
      </c>
      <c r="Y1251"/>
      <c r="Z1251"/>
      <c r="AA1251"/>
      <c r="AB1251"/>
      <c r="AC1251"/>
      <c r="AD1251"/>
      <c r="AG1251">
        <v>1203</v>
      </c>
      <c r="AH1251">
        <v>-5.4872883001860599E-4</v>
      </c>
      <c r="AI1251">
        <v>-8.6917491402009107E-4</v>
      </c>
      <c r="AJ1251"/>
      <c r="AK1251"/>
      <c r="AL1251"/>
      <c r="AM1251"/>
      <c r="AN1251"/>
      <c r="AO1251"/>
    </row>
    <row r="1252" spans="1:41">
      <c r="A1252" s="34">
        <v>43451</v>
      </c>
      <c r="B1252" s="33">
        <v>112.79334299999999</v>
      </c>
      <c r="C1252" s="130">
        <f t="shared" si="40"/>
        <v>-2.9022500064434381E-2</v>
      </c>
      <c r="E1252" s="128">
        <v>43451</v>
      </c>
      <c r="F1252" s="76">
        <v>2545.9399410000001</v>
      </c>
      <c r="G1252" s="130">
        <f t="shared" si="41"/>
        <v>-2.0773480650743484E-2</v>
      </c>
      <c r="J1252"/>
      <c r="K1252"/>
      <c r="L1252"/>
      <c r="M1252"/>
      <c r="N1252"/>
      <c r="O1252"/>
      <c r="P1252"/>
      <c r="Q1252"/>
      <c r="R1252"/>
      <c r="V1252">
        <v>1165</v>
      </c>
      <c r="W1252">
        <v>4.3024660914642949E-3</v>
      </c>
      <c r="X1252">
        <v>-1.1904631015084528E-2</v>
      </c>
      <c r="Y1252"/>
      <c r="Z1252"/>
      <c r="AA1252"/>
      <c r="AB1252"/>
      <c r="AC1252"/>
      <c r="AD1252"/>
      <c r="AG1252">
        <v>1204</v>
      </c>
      <c r="AH1252">
        <v>-5.7704622165011855E-3</v>
      </c>
      <c r="AI1252">
        <v>-2.7093766696733978E-2</v>
      </c>
      <c r="AJ1252"/>
      <c r="AK1252"/>
      <c r="AL1252"/>
      <c r="AM1252"/>
      <c r="AN1252"/>
      <c r="AO1252"/>
    </row>
    <row r="1253" spans="1:41">
      <c r="A1253" s="34">
        <v>43452</v>
      </c>
      <c r="B1253" s="33">
        <v>113.91130800000001</v>
      </c>
      <c r="C1253" s="130">
        <f t="shared" si="40"/>
        <v>9.9116221779153441E-3</v>
      </c>
      <c r="E1253" s="128">
        <v>43452</v>
      </c>
      <c r="F1253" s="76">
        <v>2546.1599120000001</v>
      </c>
      <c r="G1253" s="130">
        <f t="shared" si="41"/>
        <v>8.6400702725762698E-5</v>
      </c>
      <c r="J1253"/>
      <c r="K1253"/>
      <c r="L1253"/>
      <c r="M1253"/>
      <c r="N1253"/>
      <c r="O1253"/>
      <c r="P1253"/>
      <c r="Q1253"/>
      <c r="R1253"/>
      <c r="V1253">
        <v>1166</v>
      </c>
      <c r="W1253">
        <v>9.1488822499467427E-3</v>
      </c>
      <c r="X1253">
        <v>-1.2294738424525626E-3</v>
      </c>
      <c r="Y1253"/>
      <c r="Z1253"/>
      <c r="AA1253"/>
      <c r="AB1253"/>
      <c r="AC1253"/>
      <c r="AD1253"/>
      <c r="AG1253">
        <v>1205</v>
      </c>
      <c r="AH1253">
        <v>-1.5810498629152497E-2</v>
      </c>
      <c r="AI1253">
        <v>-4.7625091818540091E-3</v>
      </c>
      <c r="AJ1253"/>
      <c r="AK1253"/>
      <c r="AL1253"/>
      <c r="AM1253"/>
      <c r="AN1253"/>
      <c r="AO1253"/>
    </row>
    <row r="1254" spans="1:41">
      <c r="A1254" s="34">
        <v>43453</v>
      </c>
      <c r="B1254" s="33">
        <v>111.45700100000001</v>
      </c>
      <c r="C1254" s="130">
        <f t="shared" si="40"/>
        <v>-2.1545771382065069E-2</v>
      </c>
      <c r="E1254" s="128">
        <v>43453</v>
      </c>
      <c r="F1254" s="76">
        <v>2506.959961</v>
      </c>
      <c r="G1254" s="130">
        <f t="shared" si="41"/>
        <v>-1.5395714469955905E-2</v>
      </c>
      <c r="J1254"/>
      <c r="K1254"/>
      <c r="L1254"/>
      <c r="M1254"/>
      <c r="N1254"/>
      <c r="O1254"/>
      <c r="P1254"/>
      <c r="Q1254"/>
      <c r="R1254"/>
      <c r="V1254">
        <v>1167</v>
      </c>
      <c r="W1254">
        <v>8.7537422719007798E-3</v>
      </c>
      <c r="X1254">
        <v>-5.4306263401856635E-3</v>
      </c>
      <c r="Y1254"/>
      <c r="Z1254"/>
      <c r="AA1254"/>
      <c r="AB1254"/>
      <c r="AC1254"/>
      <c r="AD1254"/>
      <c r="AG1254">
        <v>1206</v>
      </c>
      <c r="AH1254">
        <v>3.5249927596209425E-4</v>
      </c>
      <c r="AI1254">
        <v>1.3853698687611382E-2</v>
      </c>
      <c r="AJ1254"/>
      <c r="AK1254"/>
      <c r="AL1254"/>
      <c r="AM1254"/>
      <c r="AN1254"/>
      <c r="AO1254"/>
    </row>
    <row r="1255" spans="1:41">
      <c r="A1255" s="34">
        <v>43454</v>
      </c>
      <c r="B1255" s="33">
        <v>112.033463</v>
      </c>
      <c r="C1255" s="130">
        <f t="shared" si="40"/>
        <v>5.1720573389552466E-3</v>
      </c>
      <c r="E1255" s="128">
        <v>43454</v>
      </c>
      <c r="F1255" s="76">
        <v>2467.419922</v>
      </c>
      <c r="G1255" s="130">
        <f t="shared" si="41"/>
        <v>-1.5772106302099805E-2</v>
      </c>
      <c r="J1255"/>
      <c r="K1255"/>
      <c r="L1255"/>
      <c r="M1255"/>
      <c r="N1255"/>
      <c r="O1255"/>
      <c r="P1255"/>
      <c r="Q1255"/>
      <c r="R1255"/>
      <c r="V1255">
        <v>1168</v>
      </c>
      <c r="W1255">
        <v>1.0400841721792772E-2</v>
      </c>
      <c r="X1255">
        <v>-7.9728239527513747E-3</v>
      </c>
      <c r="Y1255"/>
      <c r="Z1255"/>
      <c r="AA1255"/>
      <c r="AB1255"/>
      <c r="AC1255"/>
      <c r="AD1255"/>
      <c r="AG1255">
        <v>1207</v>
      </c>
      <c r="AH1255">
        <v>5.6457362685450696E-4</v>
      </c>
      <c r="AI1255">
        <v>-6.4695526812836935E-3</v>
      </c>
      <c r="AJ1255"/>
      <c r="AK1255"/>
      <c r="AL1255"/>
      <c r="AM1255"/>
      <c r="AN1255"/>
      <c r="AO1255"/>
    </row>
    <row r="1256" spans="1:41">
      <c r="A1256" s="34">
        <v>43455</v>
      </c>
      <c r="B1256" s="33">
        <v>111.876244</v>
      </c>
      <c r="C1256" s="130">
        <f t="shared" si="40"/>
        <v>-1.4033217914543781E-3</v>
      </c>
      <c r="E1256" s="128">
        <v>43455</v>
      </c>
      <c r="F1256" s="76">
        <v>2416.6201169999999</v>
      </c>
      <c r="G1256" s="130">
        <f t="shared" si="41"/>
        <v>-2.0588228435321883E-2</v>
      </c>
      <c r="J1256"/>
      <c r="K1256"/>
      <c r="L1256"/>
      <c r="M1256"/>
      <c r="N1256"/>
      <c r="O1256"/>
      <c r="P1256"/>
      <c r="Q1256"/>
      <c r="R1256"/>
      <c r="V1256">
        <v>1169</v>
      </c>
      <c r="W1256">
        <v>-6.1210613638603521E-3</v>
      </c>
      <c r="X1256">
        <v>8.189597755817719E-3</v>
      </c>
      <c r="Y1256"/>
      <c r="Z1256"/>
      <c r="AA1256"/>
      <c r="AB1256"/>
      <c r="AC1256"/>
      <c r="AD1256"/>
      <c r="AG1256">
        <v>1208</v>
      </c>
      <c r="AH1256">
        <v>1.1287907030194839E-2</v>
      </c>
      <c r="AI1256">
        <v>1.020769320161917E-2</v>
      </c>
      <c r="AJ1256"/>
      <c r="AK1256"/>
      <c r="AL1256"/>
      <c r="AM1256"/>
      <c r="AN1256"/>
      <c r="AO1256"/>
    </row>
    <row r="1257" spans="1:41">
      <c r="A1257" s="34">
        <v>43458</v>
      </c>
      <c r="B1257" s="33">
        <v>107.29079400000001</v>
      </c>
      <c r="C1257" s="130">
        <f t="shared" si="40"/>
        <v>-4.0986806814858695E-2</v>
      </c>
      <c r="E1257" s="128">
        <v>43458</v>
      </c>
      <c r="F1257" s="76">
        <v>2351.1000979999999</v>
      </c>
      <c r="G1257" s="130">
        <f t="shared" si="41"/>
        <v>-2.7112254234371271E-2</v>
      </c>
      <c r="J1257"/>
      <c r="K1257"/>
      <c r="L1257"/>
      <c r="M1257"/>
      <c r="N1257"/>
      <c r="O1257"/>
      <c r="P1257"/>
      <c r="Q1257"/>
      <c r="R1257"/>
      <c r="V1257">
        <v>1170</v>
      </c>
      <c r="W1257">
        <v>-2.8789555597952604E-3</v>
      </c>
      <c r="X1257">
        <v>2.480803641665788E-3</v>
      </c>
      <c r="Y1257"/>
      <c r="Z1257"/>
      <c r="AA1257"/>
      <c r="AB1257"/>
      <c r="AC1257"/>
      <c r="AD1257"/>
      <c r="AG1257">
        <v>1209</v>
      </c>
      <c r="AH1257">
        <v>1.2282278236959786E-2</v>
      </c>
      <c r="AI1257">
        <v>-1.2534940597350006E-2</v>
      </c>
      <c r="AJ1257"/>
      <c r="AK1257"/>
      <c r="AL1257"/>
      <c r="AM1257"/>
      <c r="AN1257"/>
      <c r="AO1257"/>
    </row>
    <row r="1258" spans="1:41">
      <c r="A1258" s="34">
        <v>43460</v>
      </c>
      <c r="B1258" s="33">
        <v>110.67092100000001</v>
      </c>
      <c r="C1258" s="130">
        <f t="shared" si="40"/>
        <v>3.1504352554236864E-2</v>
      </c>
      <c r="E1258" s="128">
        <v>43460</v>
      </c>
      <c r="F1258" s="76">
        <v>2467.6999510000001</v>
      </c>
      <c r="G1258" s="130">
        <f t="shared" si="41"/>
        <v>4.9593742562976224E-2</v>
      </c>
      <c r="J1258"/>
      <c r="K1258"/>
      <c r="L1258"/>
      <c r="M1258"/>
      <c r="N1258"/>
      <c r="O1258"/>
      <c r="P1258"/>
      <c r="Q1258"/>
      <c r="R1258"/>
      <c r="V1258">
        <v>1171</v>
      </c>
      <c r="W1258">
        <v>2.3342243810334502E-3</v>
      </c>
      <c r="X1258">
        <v>-4.0254865446195933E-3</v>
      </c>
      <c r="Y1258"/>
      <c r="Z1258"/>
      <c r="AA1258"/>
      <c r="AB1258"/>
      <c r="AC1258"/>
      <c r="AD1258"/>
      <c r="AG1258">
        <v>1210</v>
      </c>
      <c r="AH1258">
        <v>3.8798832770246556E-4</v>
      </c>
      <c r="AI1258">
        <v>-1.4779910811705078E-2</v>
      </c>
      <c r="AJ1258"/>
      <c r="AK1258"/>
      <c r="AL1258"/>
      <c r="AM1258"/>
      <c r="AN1258"/>
      <c r="AO1258"/>
    </row>
    <row r="1259" spans="1:41">
      <c r="A1259" s="34">
        <v>43461</v>
      </c>
      <c r="B1259" s="33">
        <v>111.282341</v>
      </c>
      <c r="C1259" s="130">
        <f t="shared" si="40"/>
        <v>5.5246671345582764E-3</v>
      </c>
      <c r="E1259" s="128">
        <v>43461</v>
      </c>
      <c r="F1259" s="76">
        <v>2488.830078</v>
      </c>
      <c r="G1259" s="130">
        <f t="shared" si="41"/>
        <v>8.562680803813779E-3</v>
      </c>
      <c r="J1259"/>
      <c r="K1259"/>
      <c r="L1259"/>
      <c r="M1259"/>
      <c r="N1259"/>
      <c r="O1259"/>
      <c r="P1259"/>
      <c r="Q1259"/>
      <c r="R1259"/>
      <c r="V1259">
        <v>1172</v>
      </c>
      <c r="W1259">
        <v>3.7549440260112783E-3</v>
      </c>
      <c r="X1259">
        <v>2.4438957012450605E-3</v>
      </c>
      <c r="Y1259"/>
      <c r="Z1259"/>
      <c r="AA1259"/>
      <c r="AB1259"/>
      <c r="AC1259"/>
      <c r="AD1259"/>
      <c r="AG1259">
        <v>1211</v>
      </c>
      <c r="AH1259">
        <v>-1.6061387423131736E-3</v>
      </c>
      <c r="AI1259">
        <v>1.244968844550956E-3</v>
      </c>
      <c r="AJ1259"/>
      <c r="AK1259"/>
      <c r="AL1259"/>
      <c r="AM1259"/>
      <c r="AN1259"/>
      <c r="AO1259"/>
    </row>
    <row r="1260" spans="1:41">
      <c r="A1260" s="34">
        <v>43462</v>
      </c>
      <c r="B1260" s="33">
        <v>111.160049</v>
      </c>
      <c r="C1260" s="130">
        <f t="shared" si="40"/>
        <v>-1.0989344661611821E-3</v>
      </c>
      <c r="E1260" s="128">
        <v>43462</v>
      </c>
      <c r="F1260" s="76">
        <v>2485.73999</v>
      </c>
      <c r="G1260" s="130">
        <f t="shared" si="41"/>
        <v>-1.2415825521054006E-3</v>
      </c>
      <c r="J1260"/>
      <c r="K1260"/>
      <c r="L1260"/>
      <c r="M1260"/>
      <c r="N1260"/>
      <c r="O1260"/>
      <c r="P1260"/>
      <c r="Q1260"/>
      <c r="R1260"/>
      <c r="V1260">
        <v>1173</v>
      </c>
      <c r="W1260">
        <v>-3.2117930116028572E-4</v>
      </c>
      <c r="X1260">
        <v>7.9915887896804746E-3</v>
      </c>
      <c r="Y1260"/>
      <c r="Z1260"/>
      <c r="AA1260"/>
      <c r="AB1260"/>
      <c r="AC1260"/>
      <c r="AD1260"/>
      <c r="AG1260">
        <v>1212</v>
      </c>
      <c r="AH1260">
        <v>-1.2855798990426648E-3</v>
      </c>
      <c r="AI1260">
        <v>-3.0139474749948871E-3</v>
      </c>
      <c r="AJ1260"/>
      <c r="AK1260"/>
      <c r="AL1260"/>
      <c r="AM1260"/>
      <c r="AN1260"/>
      <c r="AO1260"/>
    </row>
    <row r="1261" spans="1:41">
      <c r="A1261" s="34">
        <v>43465</v>
      </c>
      <c r="B1261" s="33">
        <v>112.714737</v>
      </c>
      <c r="C1261" s="130">
        <f t="shared" si="40"/>
        <v>1.3986031978089527E-2</v>
      </c>
      <c r="E1261" s="128">
        <v>43465</v>
      </c>
      <c r="F1261" s="76">
        <v>2506.8500979999999</v>
      </c>
      <c r="G1261" s="130">
        <f t="shared" si="41"/>
        <v>8.4924843647866226E-3</v>
      </c>
      <c r="J1261"/>
      <c r="K1261"/>
      <c r="L1261"/>
      <c r="M1261"/>
      <c r="N1261"/>
      <c r="O1261"/>
      <c r="P1261"/>
      <c r="Q1261"/>
      <c r="R1261"/>
      <c r="V1261">
        <v>1174</v>
      </c>
      <c r="W1261">
        <v>-2.2996623451714869E-3</v>
      </c>
      <c r="X1261">
        <v>2.5689409144226735E-3</v>
      </c>
      <c r="Y1261"/>
      <c r="Z1261"/>
      <c r="AA1261"/>
      <c r="AB1261"/>
      <c r="AC1261"/>
      <c r="AD1261"/>
      <c r="AG1261">
        <v>1213</v>
      </c>
      <c r="AH1261">
        <v>1.2486928039900603E-3</v>
      </c>
      <c r="AI1261">
        <v>-6.7605230160762576E-3</v>
      </c>
      <c r="AJ1261"/>
      <c r="AK1261"/>
      <c r="AL1261"/>
      <c r="AM1261"/>
      <c r="AN1261"/>
      <c r="AO1261"/>
    </row>
    <row r="1262" spans="1:41">
      <c r="A1262" s="34">
        <v>43467</v>
      </c>
      <c r="B1262" s="33">
        <v>111.579292</v>
      </c>
      <c r="C1262" s="130">
        <f t="shared" si="40"/>
        <v>-1.0073616194482219E-2</v>
      </c>
      <c r="E1262" s="128">
        <v>43467</v>
      </c>
      <c r="F1262" s="76">
        <v>2510.030029</v>
      </c>
      <c r="G1262" s="130">
        <f t="shared" si="41"/>
        <v>1.2684966694008221E-3</v>
      </c>
      <c r="J1262"/>
      <c r="K1262"/>
      <c r="L1262"/>
      <c r="M1262"/>
      <c r="N1262"/>
      <c r="O1262"/>
      <c r="P1262"/>
      <c r="Q1262"/>
      <c r="R1262"/>
      <c r="V1262">
        <v>1175</v>
      </c>
      <c r="W1262">
        <v>2.5075305635533229E-3</v>
      </c>
      <c r="X1262">
        <v>3.1939033820178441E-3</v>
      </c>
      <c r="Y1262"/>
      <c r="Z1262"/>
      <c r="AA1262"/>
      <c r="AB1262"/>
      <c r="AC1262"/>
      <c r="AD1262"/>
      <c r="AG1262">
        <v>1214</v>
      </c>
      <c r="AH1262">
        <v>-5.7412664296591026E-3</v>
      </c>
      <c r="AI1262">
        <v>-2.5123167279006157E-2</v>
      </c>
      <c r="AJ1262"/>
      <c r="AK1262"/>
      <c r="AL1262"/>
      <c r="AM1262"/>
      <c r="AN1262"/>
      <c r="AO1262"/>
    </row>
    <row r="1263" spans="1:41">
      <c r="A1263" s="34">
        <v>43468</v>
      </c>
      <c r="B1263" s="33">
        <v>109.806259</v>
      </c>
      <c r="C1263" s="130">
        <f t="shared" si="40"/>
        <v>-1.5890341014173116E-2</v>
      </c>
      <c r="E1263" s="128">
        <v>43468</v>
      </c>
      <c r="F1263" s="76">
        <v>2447.889893</v>
      </c>
      <c r="G1263" s="130">
        <f t="shared" si="41"/>
        <v>-2.4756730111614129E-2</v>
      </c>
      <c r="J1263"/>
      <c r="K1263"/>
      <c r="L1263"/>
      <c r="M1263"/>
      <c r="N1263"/>
      <c r="O1263"/>
      <c r="P1263"/>
      <c r="Q1263"/>
      <c r="R1263"/>
      <c r="V1263">
        <v>1176</v>
      </c>
      <c r="W1263">
        <v>6.042315540035892E-4</v>
      </c>
      <c r="X1263">
        <v>-5.0345605224518895E-3</v>
      </c>
      <c r="Y1263"/>
      <c r="Z1263"/>
      <c r="AA1263"/>
      <c r="AB1263"/>
      <c r="AC1263"/>
      <c r="AD1263"/>
      <c r="AG1263">
        <v>1215</v>
      </c>
      <c r="AH1263">
        <v>4.3553565603960441E-3</v>
      </c>
      <c r="AI1263">
        <v>1.4269683225284543E-2</v>
      </c>
      <c r="AJ1263"/>
      <c r="AK1263"/>
      <c r="AL1263"/>
      <c r="AM1263"/>
      <c r="AN1263"/>
      <c r="AO1263"/>
    </row>
    <row r="1264" spans="1:41">
      <c r="A1264" s="34">
        <v>43469</v>
      </c>
      <c r="B1264" s="33">
        <v>111.64917800000001</v>
      </c>
      <c r="C1264" s="130">
        <f t="shared" si="40"/>
        <v>1.6783369334165268E-2</v>
      </c>
      <c r="E1264" s="128">
        <v>43469</v>
      </c>
      <c r="F1264" s="76">
        <v>2531.9399410000001</v>
      </c>
      <c r="G1264" s="130">
        <f t="shared" si="41"/>
        <v>3.433571429840454E-2</v>
      </c>
      <c r="J1264"/>
      <c r="K1264"/>
      <c r="L1264"/>
      <c r="M1264"/>
      <c r="N1264"/>
      <c r="O1264"/>
      <c r="P1264"/>
      <c r="Q1264"/>
      <c r="R1264"/>
      <c r="V1264">
        <v>1177</v>
      </c>
      <c r="W1264">
        <v>-8.6858311512903145E-4</v>
      </c>
      <c r="X1264">
        <v>1.0030607206598927E-3</v>
      </c>
      <c r="Y1264"/>
      <c r="Z1264"/>
      <c r="AA1264"/>
      <c r="AB1264"/>
      <c r="AC1264"/>
      <c r="AD1264"/>
      <c r="AG1264">
        <v>1216</v>
      </c>
      <c r="AH1264">
        <v>-5.9251967152941414E-3</v>
      </c>
      <c r="AI1264">
        <v>-1.1402067344311026E-2</v>
      </c>
      <c r="AJ1264"/>
      <c r="AK1264"/>
      <c r="AL1264"/>
      <c r="AM1264"/>
      <c r="AN1264"/>
      <c r="AO1264"/>
    </row>
    <row r="1265" spans="1:41">
      <c r="A1265" s="34">
        <v>43472</v>
      </c>
      <c r="B1265" s="33">
        <v>110.932945</v>
      </c>
      <c r="C1265" s="130">
        <f t="shared" si="40"/>
        <v>-6.4150315553599731E-3</v>
      </c>
      <c r="E1265" s="128">
        <v>43472</v>
      </c>
      <c r="F1265" s="76">
        <v>2549.6899410000001</v>
      </c>
      <c r="G1265" s="130">
        <f t="shared" si="41"/>
        <v>7.0104348498051519E-3</v>
      </c>
      <c r="J1265"/>
      <c r="K1265"/>
      <c r="L1265"/>
      <c r="M1265"/>
      <c r="N1265"/>
      <c r="O1265"/>
      <c r="P1265"/>
      <c r="Q1265"/>
      <c r="R1265"/>
      <c r="V1265">
        <v>1178</v>
      </c>
      <c r="W1265">
        <v>-3.8635739296868912E-3</v>
      </c>
      <c r="X1265">
        <v>2.2092517237694755E-3</v>
      </c>
      <c r="Y1265"/>
      <c r="Z1265"/>
      <c r="AA1265"/>
      <c r="AB1265"/>
      <c r="AC1265"/>
      <c r="AD1265"/>
      <c r="AG1265">
        <v>1217</v>
      </c>
      <c r="AH1265">
        <v>2.6294254464068315E-3</v>
      </c>
      <c r="AI1265">
        <v>-9.1890248683087657E-3</v>
      </c>
      <c r="AJ1265"/>
      <c r="AK1265"/>
      <c r="AL1265"/>
      <c r="AM1265"/>
      <c r="AN1265"/>
      <c r="AO1265"/>
    </row>
    <row r="1266" spans="1:41">
      <c r="A1266" s="34">
        <v>43473</v>
      </c>
      <c r="B1266" s="33">
        <v>113.50955999999999</v>
      </c>
      <c r="C1266" s="130">
        <f t="shared" si="40"/>
        <v>2.3226779024031044E-2</v>
      </c>
      <c r="E1266" s="128">
        <v>43473</v>
      </c>
      <c r="F1266" s="76">
        <v>2574.4099120000001</v>
      </c>
      <c r="G1266" s="130">
        <f t="shared" si="41"/>
        <v>9.6952851413394606E-3</v>
      </c>
      <c r="J1266"/>
      <c r="K1266"/>
      <c r="L1266"/>
      <c r="M1266"/>
      <c r="N1266"/>
      <c r="O1266"/>
      <c r="P1266"/>
      <c r="Q1266"/>
      <c r="R1266"/>
      <c r="V1266">
        <v>1179</v>
      </c>
      <c r="W1266">
        <v>9.311350477153842E-3</v>
      </c>
      <c r="X1266">
        <v>-1.2114477145002571E-2</v>
      </c>
      <c r="Y1266"/>
      <c r="Z1266"/>
      <c r="AA1266"/>
      <c r="AB1266"/>
      <c r="AC1266"/>
      <c r="AD1266"/>
      <c r="AG1266">
        <v>1218</v>
      </c>
      <c r="AH1266">
        <v>1.343369204063608E-2</v>
      </c>
      <c r="AI1266">
        <v>2.2330880824117435E-3</v>
      </c>
      <c r="AJ1266"/>
      <c r="AK1266"/>
      <c r="AL1266"/>
      <c r="AM1266"/>
      <c r="AN1266"/>
      <c r="AO1266"/>
    </row>
    <row r="1267" spans="1:41">
      <c r="A1267" s="34">
        <v>43474</v>
      </c>
      <c r="B1267" s="33">
        <v>112.60992400000001</v>
      </c>
      <c r="C1267" s="130">
        <f t="shared" si="40"/>
        <v>-7.9256408006513884E-3</v>
      </c>
      <c r="E1267" s="128">
        <v>43474</v>
      </c>
      <c r="F1267" s="76">
        <v>2584.959961</v>
      </c>
      <c r="G1267" s="130">
        <f t="shared" si="41"/>
        <v>4.0980455174692261E-3</v>
      </c>
      <c r="J1267"/>
      <c r="K1267"/>
      <c r="L1267"/>
      <c r="M1267"/>
      <c r="N1267"/>
      <c r="O1267"/>
      <c r="P1267"/>
      <c r="Q1267"/>
      <c r="R1267"/>
      <c r="V1267">
        <v>1180</v>
      </c>
      <c r="W1267">
        <v>4.4461105587951045E-3</v>
      </c>
      <c r="X1267">
        <v>-8.0984157038737035E-3</v>
      </c>
      <c r="Y1267"/>
      <c r="Z1267"/>
      <c r="AA1267"/>
      <c r="AB1267"/>
      <c r="AC1267"/>
      <c r="AD1267"/>
      <c r="AG1267">
        <v>1219</v>
      </c>
      <c r="AH1267">
        <v>-2.8403865370409728E-3</v>
      </c>
      <c r="AI1267">
        <v>1.3691718353059504E-2</v>
      </c>
      <c r="AJ1267"/>
      <c r="AK1267"/>
      <c r="AL1267"/>
      <c r="AM1267"/>
      <c r="AN1267"/>
      <c r="AO1267"/>
    </row>
    <row r="1268" spans="1:41">
      <c r="A1268" s="34">
        <v>43475</v>
      </c>
      <c r="B1268" s="33">
        <v>113.291191</v>
      </c>
      <c r="C1268" s="130">
        <f t="shared" si="40"/>
        <v>6.0497953981390766E-3</v>
      </c>
      <c r="E1268" s="128">
        <v>43475</v>
      </c>
      <c r="F1268" s="76">
        <v>2596.639893</v>
      </c>
      <c r="G1268" s="130">
        <f t="shared" si="41"/>
        <v>4.5184189218472805E-3</v>
      </c>
      <c r="J1268"/>
      <c r="K1268"/>
      <c r="L1268"/>
      <c r="M1268"/>
      <c r="N1268"/>
      <c r="O1268"/>
      <c r="P1268"/>
      <c r="Q1268"/>
      <c r="R1268"/>
      <c r="V1268">
        <v>1181</v>
      </c>
      <c r="W1268">
        <v>2.0919997305306345E-3</v>
      </c>
      <c r="X1268">
        <v>-4.3053444922776657E-3</v>
      </c>
      <c r="Y1268"/>
      <c r="Z1268"/>
      <c r="AA1268"/>
      <c r="AB1268"/>
      <c r="AC1268"/>
      <c r="AD1268"/>
      <c r="AG1268">
        <v>1220</v>
      </c>
      <c r="AH1268">
        <v>3.5915941620829643E-3</v>
      </c>
      <c r="AI1268">
        <v>6.9662495491793026E-3</v>
      </c>
      <c r="AJ1268"/>
      <c r="AK1268"/>
      <c r="AL1268"/>
      <c r="AM1268"/>
      <c r="AN1268"/>
      <c r="AO1268"/>
    </row>
    <row r="1269" spans="1:41">
      <c r="A1269" s="34">
        <v>43476</v>
      </c>
      <c r="B1269" s="33">
        <v>113.326134</v>
      </c>
      <c r="C1269" s="130">
        <f t="shared" si="40"/>
        <v>3.0843527807910848E-4</v>
      </c>
      <c r="E1269" s="128">
        <v>43476</v>
      </c>
      <c r="F1269" s="76">
        <v>2596.26001</v>
      </c>
      <c r="G1269" s="130">
        <f t="shared" si="41"/>
        <v>-1.462979140943451E-4</v>
      </c>
      <c r="J1269"/>
      <c r="K1269"/>
      <c r="L1269"/>
      <c r="M1269"/>
      <c r="N1269"/>
      <c r="O1269"/>
      <c r="P1269"/>
      <c r="Q1269"/>
      <c r="R1269"/>
      <c r="V1269">
        <v>1182</v>
      </c>
      <c r="W1269">
        <v>-2.298257910645579E-4</v>
      </c>
      <c r="X1269">
        <v>2.1276525437153668E-3</v>
      </c>
      <c r="Y1269"/>
      <c r="Z1269"/>
      <c r="AA1269"/>
      <c r="AB1269"/>
      <c r="AC1269"/>
      <c r="AD1269"/>
      <c r="AG1269">
        <v>1221</v>
      </c>
      <c r="AH1269">
        <v>-3.3926709034867329E-4</v>
      </c>
      <c r="AI1269">
        <v>-5.9774190728146027E-3</v>
      </c>
      <c r="AJ1269"/>
      <c r="AK1269"/>
      <c r="AL1269"/>
      <c r="AM1269"/>
      <c r="AN1269"/>
      <c r="AO1269"/>
    </row>
    <row r="1270" spans="1:41">
      <c r="A1270" s="34">
        <v>43479</v>
      </c>
      <c r="B1270" s="33">
        <v>112.042213</v>
      </c>
      <c r="C1270" s="130">
        <f t="shared" si="40"/>
        <v>-1.1329434391541075E-2</v>
      </c>
      <c r="E1270" s="128">
        <v>43479</v>
      </c>
      <c r="F1270" s="76">
        <v>2582.610107</v>
      </c>
      <c r="G1270" s="130">
        <f t="shared" si="41"/>
        <v>-5.2575254201908672E-3</v>
      </c>
      <c r="J1270"/>
      <c r="K1270"/>
      <c r="L1270"/>
      <c r="M1270"/>
      <c r="N1270"/>
      <c r="O1270"/>
      <c r="P1270"/>
      <c r="Q1270"/>
      <c r="R1270"/>
      <c r="V1270">
        <v>1183</v>
      </c>
      <c r="W1270">
        <v>5.6045272183239325E-3</v>
      </c>
      <c r="X1270">
        <v>-1.864685627029333E-3</v>
      </c>
      <c r="Y1270"/>
      <c r="Z1270"/>
      <c r="AA1270"/>
      <c r="AB1270"/>
      <c r="AC1270"/>
      <c r="AD1270"/>
      <c r="AG1270">
        <v>1222</v>
      </c>
      <c r="AH1270">
        <v>6.3596709668054434E-3</v>
      </c>
      <c r="AI1270">
        <v>-7.5935379803894996E-4</v>
      </c>
      <c r="AJ1270"/>
      <c r="AK1270"/>
      <c r="AL1270"/>
      <c r="AM1270"/>
      <c r="AN1270"/>
      <c r="AO1270"/>
    </row>
    <row r="1271" spans="1:41">
      <c r="A1271" s="34">
        <v>43480</v>
      </c>
      <c r="B1271" s="33">
        <v>112.985489</v>
      </c>
      <c r="C1271" s="130">
        <f t="shared" si="40"/>
        <v>8.4189340315868038E-3</v>
      </c>
      <c r="E1271" s="128">
        <v>43480</v>
      </c>
      <c r="F1271" s="76">
        <v>2610.3000489999999</v>
      </c>
      <c r="G1271" s="130">
        <f t="shared" si="41"/>
        <v>1.0721688854600295E-2</v>
      </c>
      <c r="J1271"/>
      <c r="K1271"/>
      <c r="L1271"/>
      <c r="M1271"/>
      <c r="N1271"/>
      <c r="O1271"/>
      <c r="P1271"/>
      <c r="Q1271"/>
      <c r="R1271"/>
      <c r="V1271">
        <v>1184</v>
      </c>
      <c r="W1271">
        <v>3.7095754296688865E-3</v>
      </c>
      <c r="X1271">
        <v>-3.3529035903107737E-3</v>
      </c>
      <c r="Y1271"/>
      <c r="Z1271"/>
      <c r="AA1271"/>
      <c r="AB1271"/>
      <c r="AC1271"/>
      <c r="AD1271"/>
      <c r="AG1271">
        <v>1223</v>
      </c>
      <c r="AH1271">
        <v>1.7024580385899685E-3</v>
      </c>
      <c r="AI1271">
        <v>4.5568375235274352E-3</v>
      </c>
      <c r="AJ1271"/>
      <c r="AK1271"/>
      <c r="AL1271"/>
      <c r="AM1271"/>
      <c r="AN1271"/>
      <c r="AO1271"/>
    </row>
    <row r="1272" spans="1:41">
      <c r="A1272" s="34">
        <v>43481</v>
      </c>
      <c r="B1272" s="33">
        <v>111.832581</v>
      </c>
      <c r="C1272" s="130">
        <f t="shared" si="40"/>
        <v>-1.0204036024484494E-2</v>
      </c>
      <c r="E1272" s="128">
        <v>43481</v>
      </c>
      <c r="F1272" s="76">
        <v>2616.1000979999999</v>
      </c>
      <c r="G1272" s="130">
        <f t="shared" si="41"/>
        <v>2.2219855538147541E-3</v>
      </c>
      <c r="J1272"/>
      <c r="K1272"/>
      <c r="L1272"/>
      <c r="M1272"/>
      <c r="N1272"/>
      <c r="O1272"/>
      <c r="P1272"/>
      <c r="Q1272"/>
      <c r="R1272"/>
      <c r="V1272">
        <v>1185</v>
      </c>
      <c r="W1272">
        <v>2.3844464535184252E-3</v>
      </c>
      <c r="X1272">
        <v>2.8978079571318561E-3</v>
      </c>
      <c r="Y1272"/>
      <c r="Z1272"/>
      <c r="AA1272"/>
      <c r="AB1272"/>
      <c r="AC1272"/>
      <c r="AD1272"/>
      <c r="AG1272">
        <v>1224</v>
      </c>
      <c r="AH1272">
        <v>8.9067184305875787E-3</v>
      </c>
      <c r="AI1272">
        <v>1.2302137850322593E-2</v>
      </c>
      <c r="AJ1272"/>
      <c r="AK1272"/>
      <c r="AL1272"/>
      <c r="AM1272"/>
      <c r="AN1272"/>
      <c r="AO1272"/>
    </row>
    <row r="1273" spans="1:41">
      <c r="A1273" s="34">
        <v>43482</v>
      </c>
      <c r="B1273" s="33">
        <v>112.749664</v>
      </c>
      <c r="C1273" s="130">
        <f t="shared" si="40"/>
        <v>8.200499280258863E-3</v>
      </c>
      <c r="E1273" s="128">
        <v>43482</v>
      </c>
      <c r="F1273" s="76">
        <v>2635.959961</v>
      </c>
      <c r="G1273" s="130">
        <f t="shared" si="41"/>
        <v>7.5914002737062442E-3</v>
      </c>
      <c r="J1273"/>
      <c r="K1273"/>
      <c r="L1273"/>
      <c r="M1273"/>
      <c r="N1273"/>
      <c r="O1273"/>
      <c r="P1273"/>
      <c r="Q1273"/>
      <c r="R1273"/>
      <c r="V1273">
        <v>1186</v>
      </c>
      <c r="W1273">
        <v>-1.3982772452888858E-3</v>
      </c>
      <c r="X1273">
        <v>1.6737587990261907E-3</v>
      </c>
      <c r="Y1273"/>
      <c r="Z1273"/>
      <c r="AA1273"/>
      <c r="AB1273"/>
      <c r="AC1273"/>
      <c r="AD1273"/>
      <c r="AG1273">
        <v>1225</v>
      </c>
      <c r="AH1273">
        <v>2.3825239979750395E-3</v>
      </c>
      <c r="AI1273">
        <v>-4.8914405755435108E-3</v>
      </c>
      <c r="AJ1273"/>
      <c r="AK1273"/>
      <c r="AL1273"/>
      <c r="AM1273"/>
      <c r="AN1273"/>
      <c r="AO1273"/>
    </row>
    <row r="1274" spans="1:41">
      <c r="A1274" s="34">
        <v>43483</v>
      </c>
      <c r="B1274" s="33">
        <v>114.14716300000001</v>
      </c>
      <c r="C1274" s="130">
        <f t="shared" si="40"/>
        <v>1.2394706559835163E-2</v>
      </c>
      <c r="E1274" s="128">
        <v>43483</v>
      </c>
      <c r="F1274" s="76">
        <v>2670.709961</v>
      </c>
      <c r="G1274" s="130">
        <f t="shared" si="41"/>
        <v>1.3183053048657441E-2</v>
      </c>
      <c r="J1274"/>
      <c r="K1274"/>
      <c r="L1274"/>
      <c r="M1274"/>
      <c r="N1274"/>
      <c r="O1274"/>
      <c r="P1274"/>
      <c r="Q1274"/>
      <c r="R1274"/>
      <c r="V1274">
        <v>1187</v>
      </c>
      <c r="W1274">
        <v>2.1383429199442624E-3</v>
      </c>
      <c r="X1274">
        <v>-7.7080649529340118E-3</v>
      </c>
      <c r="Y1274"/>
      <c r="Z1274"/>
      <c r="AA1274"/>
      <c r="AB1274"/>
      <c r="AC1274"/>
      <c r="AD1274"/>
      <c r="AG1274">
        <v>1226</v>
      </c>
      <c r="AH1274">
        <v>3.8137891295109063E-4</v>
      </c>
      <c r="AI1274">
        <v>-9.5803924914282107E-3</v>
      </c>
      <c r="AJ1274"/>
      <c r="AK1274"/>
      <c r="AL1274"/>
      <c r="AM1274"/>
      <c r="AN1274"/>
      <c r="AO1274"/>
    </row>
    <row r="1275" spans="1:41">
      <c r="A1275" s="34">
        <v>43487</v>
      </c>
      <c r="B1275" s="33">
        <v>112.496391</v>
      </c>
      <c r="C1275" s="130">
        <f t="shared" si="40"/>
        <v>-1.4461787368294062E-2</v>
      </c>
      <c r="E1275" s="128">
        <v>43487</v>
      </c>
      <c r="F1275" s="76">
        <v>2632.8999020000001</v>
      </c>
      <c r="G1275" s="130">
        <f t="shared" si="41"/>
        <v>-1.4157306316348407E-2</v>
      </c>
      <c r="J1275"/>
      <c r="K1275"/>
      <c r="L1275"/>
      <c r="M1275"/>
      <c r="N1275"/>
      <c r="O1275"/>
      <c r="P1275"/>
      <c r="Q1275"/>
      <c r="R1275"/>
      <c r="V1275">
        <v>1188</v>
      </c>
      <c r="W1275">
        <v>2.577988933230903E-3</v>
      </c>
      <c r="X1275">
        <v>2.791025791540021E-3</v>
      </c>
      <c r="Y1275"/>
      <c r="Z1275"/>
      <c r="AA1275"/>
      <c r="AB1275"/>
      <c r="AC1275"/>
      <c r="AD1275"/>
      <c r="AG1275">
        <v>1227</v>
      </c>
      <c r="AH1275">
        <v>1.3191052541376993E-3</v>
      </c>
      <c r="AI1275">
        <v>-2.1020594570244109E-2</v>
      </c>
      <c r="AJ1275"/>
      <c r="AK1275"/>
      <c r="AL1275"/>
      <c r="AM1275"/>
      <c r="AN1275"/>
      <c r="AO1275"/>
    </row>
    <row r="1276" spans="1:41">
      <c r="A1276" s="34">
        <v>43488</v>
      </c>
      <c r="B1276" s="33">
        <v>112.496391</v>
      </c>
      <c r="C1276" s="130">
        <f t="shared" si="40"/>
        <v>0</v>
      </c>
      <c r="E1276" s="128">
        <v>43488</v>
      </c>
      <c r="F1276" s="76">
        <v>2638.6999510000001</v>
      </c>
      <c r="G1276" s="130">
        <f t="shared" si="41"/>
        <v>2.2029128397908779E-3</v>
      </c>
      <c r="J1276"/>
      <c r="K1276"/>
      <c r="L1276"/>
      <c r="M1276"/>
      <c r="N1276"/>
      <c r="O1276"/>
      <c r="P1276"/>
      <c r="Q1276"/>
      <c r="R1276"/>
      <c r="V1276">
        <v>1189</v>
      </c>
      <c r="W1276">
        <v>-9.7872659671810924E-5</v>
      </c>
      <c r="X1276">
        <v>1.3511451843186517E-3</v>
      </c>
      <c r="Y1276"/>
      <c r="Z1276"/>
      <c r="AA1276"/>
      <c r="AB1276"/>
      <c r="AC1276"/>
      <c r="AD1276"/>
      <c r="AG1276">
        <v>1228</v>
      </c>
      <c r="AH1276">
        <v>-3.4398010899890472E-3</v>
      </c>
      <c r="AI1276">
        <v>1.9578814199053235E-3</v>
      </c>
      <c r="AJ1276"/>
      <c r="AK1276"/>
      <c r="AL1276"/>
      <c r="AM1276"/>
      <c r="AN1276"/>
      <c r="AO1276"/>
    </row>
    <row r="1277" spans="1:41">
      <c r="A1277" s="34">
        <v>43489</v>
      </c>
      <c r="B1277" s="33">
        <v>110.95043200000001</v>
      </c>
      <c r="C1277" s="130">
        <f t="shared" si="40"/>
        <v>-1.3742298630717818E-2</v>
      </c>
      <c r="E1277" s="128">
        <v>43489</v>
      </c>
      <c r="F1277" s="76">
        <v>2642.330078</v>
      </c>
      <c r="G1277" s="130">
        <f t="shared" si="41"/>
        <v>1.3757255722175522E-3</v>
      </c>
      <c r="J1277"/>
      <c r="K1277"/>
      <c r="L1277"/>
      <c r="M1277"/>
      <c r="N1277"/>
      <c r="O1277"/>
      <c r="P1277"/>
      <c r="Q1277"/>
      <c r="R1277"/>
      <c r="V1277">
        <v>1190</v>
      </c>
      <c r="W1277">
        <v>6.3692468724007205E-3</v>
      </c>
      <c r="X1277">
        <v>1.4713450855727483E-3</v>
      </c>
      <c r="Y1277"/>
      <c r="Z1277"/>
      <c r="AA1277"/>
      <c r="AB1277"/>
      <c r="AC1277"/>
      <c r="AD1277"/>
      <c r="AG1277">
        <v>1229</v>
      </c>
      <c r="AH1277">
        <v>-1.4620933179769675E-3</v>
      </c>
      <c r="AI1277">
        <v>-6.1053175492632554E-3</v>
      </c>
      <c r="AJ1277"/>
      <c r="AK1277"/>
      <c r="AL1277"/>
      <c r="AM1277"/>
      <c r="AN1277"/>
      <c r="AO1277"/>
    </row>
    <row r="1278" spans="1:41">
      <c r="A1278" s="34">
        <v>43490</v>
      </c>
      <c r="B1278" s="33">
        <v>111.99852799999999</v>
      </c>
      <c r="C1278" s="130">
        <f t="shared" si="40"/>
        <v>9.4465247327742419E-3</v>
      </c>
      <c r="E1278" s="128">
        <v>43490</v>
      </c>
      <c r="F1278" s="76">
        <v>2664.76001</v>
      </c>
      <c r="G1278" s="130">
        <f t="shared" si="41"/>
        <v>8.4886941971221846E-3</v>
      </c>
      <c r="J1278"/>
      <c r="K1278"/>
      <c r="L1278"/>
      <c r="M1278"/>
      <c r="N1278"/>
      <c r="O1278"/>
      <c r="P1278"/>
      <c r="Q1278"/>
      <c r="R1278"/>
      <c r="V1278">
        <v>1191</v>
      </c>
      <c r="W1278">
        <v>3.824229286182495E-3</v>
      </c>
      <c r="X1278">
        <v>-4.1927622555589204E-3</v>
      </c>
      <c r="Y1278"/>
      <c r="Z1278"/>
      <c r="AA1278"/>
      <c r="AB1278"/>
      <c r="AC1278"/>
      <c r="AD1278"/>
      <c r="AG1278">
        <v>1230</v>
      </c>
      <c r="AH1278">
        <v>1.2091776153857143E-3</v>
      </c>
      <c r="AI1278">
        <v>9.3845757340199447E-3</v>
      </c>
      <c r="AJ1278"/>
      <c r="AK1278"/>
      <c r="AL1278"/>
      <c r="AM1278"/>
      <c r="AN1278"/>
      <c r="AO1278"/>
    </row>
    <row r="1279" spans="1:41">
      <c r="A1279" s="34">
        <v>43493</v>
      </c>
      <c r="B1279" s="33">
        <v>112.662323</v>
      </c>
      <c r="C1279" s="130">
        <f t="shared" si="40"/>
        <v>5.9268189667636305E-3</v>
      </c>
      <c r="E1279" s="128">
        <v>43493</v>
      </c>
      <c r="F1279" s="76">
        <v>2643.8500979999999</v>
      </c>
      <c r="G1279" s="130">
        <f t="shared" si="41"/>
        <v>-7.8468274522027516E-3</v>
      </c>
      <c r="J1279"/>
      <c r="K1279"/>
      <c r="L1279"/>
      <c r="M1279"/>
      <c r="N1279"/>
      <c r="O1279"/>
      <c r="P1279"/>
      <c r="Q1279"/>
      <c r="R1279"/>
      <c r="V1279">
        <v>1192</v>
      </c>
      <c r="W1279">
        <v>-9.3514162299970904E-3</v>
      </c>
      <c r="X1279">
        <v>5.8357283626865198E-3</v>
      </c>
      <c r="Y1279"/>
      <c r="Z1279"/>
      <c r="AA1279"/>
      <c r="AB1279"/>
      <c r="AC1279"/>
      <c r="AD1279"/>
      <c r="AG1279">
        <v>1231</v>
      </c>
      <c r="AH1279">
        <v>6.0797534643178778E-3</v>
      </c>
      <c r="AI1279">
        <v>-3.8564478057793632E-3</v>
      </c>
      <c r="AJ1279"/>
      <c r="AK1279"/>
      <c r="AL1279"/>
      <c r="AM1279"/>
      <c r="AN1279"/>
      <c r="AO1279"/>
    </row>
    <row r="1280" spans="1:41">
      <c r="A1280" s="34">
        <v>43494</v>
      </c>
      <c r="B1280" s="33">
        <v>113.832703</v>
      </c>
      <c r="C1280" s="130">
        <f t="shared" si="40"/>
        <v>1.0388388671872089E-2</v>
      </c>
      <c r="E1280" s="128">
        <v>43494</v>
      </c>
      <c r="F1280" s="76">
        <v>2640</v>
      </c>
      <c r="G1280" s="130">
        <f t="shared" si="41"/>
        <v>-1.4562467073728508E-3</v>
      </c>
      <c r="J1280"/>
      <c r="K1280"/>
      <c r="L1280"/>
      <c r="M1280"/>
      <c r="N1280"/>
      <c r="O1280"/>
      <c r="P1280"/>
      <c r="Q1280"/>
      <c r="R1280"/>
      <c r="V1280">
        <v>1193</v>
      </c>
      <c r="W1280">
        <v>-7.1714616701715576E-3</v>
      </c>
      <c r="X1280">
        <v>5.8663657599910034E-3</v>
      </c>
      <c r="Y1280"/>
      <c r="Z1280"/>
      <c r="AA1280"/>
      <c r="AB1280"/>
      <c r="AC1280"/>
      <c r="AD1280"/>
      <c r="AG1280">
        <v>1232</v>
      </c>
      <c r="AH1280">
        <v>6.9921573715903398E-3</v>
      </c>
      <c r="AI1280">
        <v>-2.3635266299853151E-2</v>
      </c>
      <c r="AJ1280"/>
      <c r="AK1280"/>
      <c r="AL1280"/>
      <c r="AM1280"/>
      <c r="AN1280"/>
      <c r="AO1280"/>
    </row>
    <row r="1281" spans="1:41">
      <c r="A1281" s="34">
        <v>43495</v>
      </c>
      <c r="B1281" s="33">
        <v>114.97687500000001</v>
      </c>
      <c r="C1281" s="130">
        <f t="shared" si="40"/>
        <v>1.0051347019318445E-2</v>
      </c>
      <c r="E1281" s="128">
        <v>43495</v>
      </c>
      <c r="F1281" s="76">
        <v>2681.0500489999999</v>
      </c>
      <c r="G1281" s="130">
        <f t="shared" si="41"/>
        <v>1.5549260984848464E-2</v>
      </c>
      <c r="J1281"/>
      <c r="K1281"/>
      <c r="L1281"/>
      <c r="M1281"/>
      <c r="N1281"/>
      <c r="O1281"/>
      <c r="P1281"/>
      <c r="Q1281"/>
      <c r="R1281"/>
      <c r="V1281">
        <v>1194</v>
      </c>
      <c r="W1281">
        <v>-1.740337704913639E-3</v>
      </c>
      <c r="X1281">
        <v>-1.5489404460873736E-3</v>
      </c>
      <c r="Y1281"/>
      <c r="Z1281"/>
      <c r="AA1281"/>
      <c r="AB1281"/>
      <c r="AC1281"/>
      <c r="AD1281"/>
      <c r="AG1281">
        <v>1233</v>
      </c>
      <c r="AH1281">
        <v>-4.6942141222705578E-3</v>
      </c>
      <c r="AI1281">
        <v>-1.3457026382360099E-2</v>
      </c>
      <c r="AJ1281"/>
      <c r="AK1281"/>
      <c r="AL1281"/>
      <c r="AM1281"/>
      <c r="AN1281"/>
      <c r="AO1281"/>
    </row>
    <row r="1282" spans="1:41">
      <c r="A1282" s="34">
        <v>43496</v>
      </c>
      <c r="B1282" s="33">
        <v>116.234612</v>
      </c>
      <c r="C1282" s="130">
        <f t="shared" si="40"/>
        <v>1.0939043177160551E-2</v>
      </c>
      <c r="E1282" s="128">
        <v>43496</v>
      </c>
      <c r="F1282" s="76">
        <v>2704.1000979999999</v>
      </c>
      <c r="G1282" s="130">
        <f t="shared" si="41"/>
        <v>8.5973960122815839E-3</v>
      </c>
      <c r="J1282"/>
      <c r="K1282"/>
      <c r="L1282"/>
      <c r="M1282"/>
      <c r="N1282"/>
      <c r="O1282"/>
      <c r="P1282"/>
      <c r="Q1282"/>
      <c r="R1282"/>
      <c r="V1282">
        <v>1195</v>
      </c>
      <c r="W1282">
        <v>4.7181839922668777E-4</v>
      </c>
      <c r="X1282">
        <v>2.2914685858885526E-3</v>
      </c>
      <c r="Y1282"/>
      <c r="Z1282"/>
      <c r="AA1282"/>
      <c r="AB1282"/>
      <c r="AC1282"/>
      <c r="AD1282"/>
      <c r="AG1282">
        <v>1234</v>
      </c>
      <c r="AH1282">
        <v>-1.7065374998289837E-2</v>
      </c>
      <c r="AI1282">
        <v>2.0108665720322959E-2</v>
      </c>
      <c r="AJ1282"/>
      <c r="AK1282"/>
      <c r="AL1282"/>
      <c r="AM1282"/>
      <c r="AN1282"/>
      <c r="AO1282"/>
    </row>
    <row r="1283" spans="1:41">
      <c r="A1283" s="34">
        <v>43497</v>
      </c>
      <c r="B1283" s="33">
        <v>117.212845</v>
      </c>
      <c r="C1283" s="130">
        <f t="shared" si="40"/>
        <v>8.4160215547500004E-3</v>
      </c>
      <c r="E1283" s="128">
        <v>43497</v>
      </c>
      <c r="F1283" s="76">
        <v>2706.530029</v>
      </c>
      <c r="G1283" s="130">
        <f t="shared" si="41"/>
        <v>8.9860985612083815E-4</v>
      </c>
      <c r="J1283"/>
      <c r="K1283"/>
      <c r="L1283"/>
      <c r="M1283"/>
      <c r="N1283"/>
      <c r="O1283"/>
      <c r="P1283"/>
      <c r="Q1283"/>
      <c r="R1283"/>
      <c r="V1283">
        <v>1196</v>
      </c>
      <c r="W1283">
        <v>1.9651292809191612E-5</v>
      </c>
      <c r="X1283">
        <v>-2.652157420930531E-5</v>
      </c>
      <c r="Y1283"/>
      <c r="Z1283"/>
      <c r="AA1283"/>
      <c r="AB1283"/>
      <c r="AC1283"/>
      <c r="AD1283"/>
      <c r="AG1283">
        <v>1235</v>
      </c>
      <c r="AH1283">
        <v>1.1847648637175212E-3</v>
      </c>
      <c r="AI1283">
        <v>-7.7396072353006877E-3</v>
      </c>
      <c r="AJ1283"/>
      <c r="AK1283"/>
      <c r="AL1283"/>
      <c r="AM1283"/>
      <c r="AN1283"/>
      <c r="AO1283"/>
    </row>
    <row r="1284" spans="1:41">
      <c r="A1284" s="34">
        <v>43500</v>
      </c>
      <c r="B1284" s="33">
        <v>116.059944</v>
      </c>
      <c r="C1284" s="130">
        <f t="shared" ref="C1284:C1347" si="42">(B1284-B1283)/B1283</f>
        <v>-9.8359612378660366E-3</v>
      </c>
      <c r="E1284" s="128">
        <v>43500</v>
      </c>
      <c r="F1284" s="76">
        <v>2724.8701169999999</v>
      </c>
      <c r="G1284" s="130">
        <f t="shared" ref="G1284:G1347" si="43">(F1284-F1283)/F1283</f>
        <v>6.7762366585587671E-3</v>
      </c>
      <c r="J1284"/>
      <c r="K1284"/>
      <c r="L1284"/>
      <c r="M1284"/>
      <c r="N1284"/>
      <c r="O1284"/>
      <c r="P1284"/>
      <c r="Q1284"/>
      <c r="R1284"/>
      <c r="V1284">
        <v>1197</v>
      </c>
      <c r="W1284">
        <v>6.4712205517154786E-3</v>
      </c>
      <c r="X1284">
        <v>-2.8301152343069994E-3</v>
      </c>
      <c r="Y1284"/>
      <c r="Z1284"/>
      <c r="AA1284"/>
      <c r="AB1284"/>
      <c r="AC1284"/>
      <c r="AD1284"/>
      <c r="AG1284">
        <v>1236</v>
      </c>
      <c r="AH1284">
        <v>3.8605112599834771E-4</v>
      </c>
      <c r="AI1284">
        <v>1.5146317018921588E-2</v>
      </c>
      <c r="AJ1284"/>
      <c r="AK1284"/>
      <c r="AL1284"/>
      <c r="AM1284"/>
      <c r="AN1284"/>
      <c r="AO1284"/>
    </row>
    <row r="1285" spans="1:41">
      <c r="A1285" s="34">
        <v>43501</v>
      </c>
      <c r="B1285" s="33">
        <v>116.059944</v>
      </c>
      <c r="C1285" s="130">
        <f t="shared" si="42"/>
        <v>0</v>
      </c>
      <c r="E1285" s="128">
        <v>43501</v>
      </c>
      <c r="F1285" s="76">
        <v>2737.6999510000001</v>
      </c>
      <c r="G1285" s="130">
        <f t="shared" si="43"/>
        <v>4.7084203830329279E-3</v>
      </c>
      <c r="J1285"/>
      <c r="K1285"/>
      <c r="L1285"/>
      <c r="M1285"/>
      <c r="N1285"/>
      <c r="O1285"/>
      <c r="P1285"/>
      <c r="Q1285"/>
      <c r="R1285"/>
      <c r="V1285">
        <v>1198</v>
      </c>
      <c r="W1285">
        <v>3.4361139280048624E-3</v>
      </c>
      <c r="X1285">
        <v>-3.8328040504121688E-3</v>
      </c>
      <c r="Y1285"/>
      <c r="Z1285"/>
      <c r="AA1285"/>
      <c r="AB1285"/>
      <c r="AC1285"/>
      <c r="AD1285"/>
      <c r="AG1285">
        <v>1237</v>
      </c>
      <c r="AH1285">
        <v>7.6550283215305751E-3</v>
      </c>
      <c r="AI1285">
        <v>-4.3933360662713004E-3</v>
      </c>
      <c r="AJ1285"/>
      <c r="AK1285"/>
      <c r="AL1285"/>
      <c r="AM1285"/>
      <c r="AN1285"/>
      <c r="AO1285"/>
    </row>
    <row r="1286" spans="1:41">
      <c r="A1286" s="34">
        <v>43502</v>
      </c>
      <c r="B1286" s="33">
        <v>116.164734</v>
      </c>
      <c r="C1286" s="130">
        <f t="shared" si="42"/>
        <v>9.0289548993745998E-4</v>
      </c>
      <c r="E1286" s="128">
        <v>43502</v>
      </c>
      <c r="F1286" s="76">
        <v>2731.610107</v>
      </c>
      <c r="G1286" s="130">
        <f t="shared" si="43"/>
        <v>-2.2244380717381562E-3</v>
      </c>
      <c r="J1286"/>
      <c r="K1286"/>
      <c r="L1286"/>
      <c r="M1286"/>
      <c r="N1286"/>
      <c r="O1286"/>
      <c r="P1286"/>
      <c r="Q1286"/>
      <c r="R1286"/>
      <c r="V1286">
        <v>1199</v>
      </c>
      <c r="W1286">
        <v>-5.635078659002187E-3</v>
      </c>
      <c r="X1286">
        <v>6.3465983630427479E-3</v>
      </c>
      <c r="Y1286"/>
      <c r="Z1286"/>
      <c r="AA1286"/>
      <c r="AB1286"/>
      <c r="AC1286"/>
      <c r="AD1286"/>
      <c r="AG1286">
        <v>1238</v>
      </c>
      <c r="AH1286">
        <v>1.2990138847964322E-2</v>
      </c>
      <c r="AI1286">
        <v>9.9838407252806037E-3</v>
      </c>
      <c r="AJ1286"/>
      <c r="AK1286"/>
      <c r="AL1286"/>
      <c r="AM1286"/>
      <c r="AN1286"/>
      <c r="AO1286"/>
    </row>
    <row r="1287" spans="1:41">
      <c r="A1287" s="34">
        <v>43503</v>
      </c>
      <c r="B1287" s="33">
        <v>115.335007</v>
      </c>
      <c r="C1287" s="130">
        <f t="shared" si="42"/>
        <v>-7.1426755042540814E-3</v>
      </c>
      <c r="E1287" s="128">
        <v>43503</v>
      </c>
      <c r="F1287" s="76">
        <v>2706.0500489999999</v>
      </c>
      <c r="G1287" s="130">
        <f t="shared" si="43"/>
        <v>-9.3571399280226886E-3</v>
      </c>
      <c r="J1287"/>
      <c r="K1287"/>
      <c r="L1287"/>
      <c r="M1287"/>
      <c r="N1287"/>
      <c r="O1287"/>
      <c r="P1287"/>
      <c r="Q1287"/>
      <c r="R1287"/>
      <c r="V1287">
        <v>1200</v>
      </c>
      <c r="W1287">
        <v>1.5321307961960167E-3</v>
      </c>
      <c r="X1287">
        <v>-9.7016133542133093E-3</v>
      </c>
      <c r="Y1287"/>
      <c r="Z1287"/>
      <c r="AA1287"/>
      <c r="AB1287"/>
      <c r="AC1287"/>
      <c r="AD1287"/>
      <c r="AG1287">
        <v>1239</v>
      </c>
      <c r="AH1287">
        <v>-2.0622001269471127E-3</v>
      </c>
      <c r="AI1287">
        <v>-1.2090787871615665E-4</v>
      </c>
      <c r="AJ1287"/>
      <c r="AK1287"/>
      <c r="AL1287"/>
      <c r="AM1287"/>
      <c r="AN1287"/>
      <c r="AO1287"/>
    </row>
    <row r="1288" spans="1:41">
      <c r="A1288" s="34">
        <v>43504</v>
      </c>
      <c r="B1288" s="33">
        <v>115.640694</v>
      </c>
      <c r="C1288" s="130">
        <f t="shared" si="42"/>
        <v>2.6504268560888179E-3</v>
      </c>
      <c r="E1288" s="128">
        <v>43504</v>
      </c>
      <c r="F1288" s="76">
        <v>2707.8798830000001</v>
      </c>
      <c r="G1288" s="130">
        <f t="shared" si="43"/>
        <v>6.7620109268722505E-4</v>
      </c>
      <c r="J1288"/>
      <c r="K1288"/>
      <c r="L1288"/>
      <c r="M1288"/>
      <c r="N1288"/>
      <c r="O1288"/>
      <c r="P1288"/>
      <c r="Q1288"/>
      <c r="R1288"/>
      <c r="V1288">
        <v>1201</v>
      </c>
      <c r="W1288">
        <v>-7.9321722806404511E-4</v>
      </c>
      <c r="X1288">
        <v>-4.734761517703392E-3</v>
      </c>
      <c r="Y1288"/>
      <c r="Z1288"/>
      <c r="AA1288"/>
      <c r="AB1288"/>
      <c r="AC1288"/>
      <c r="AD1288"/>
      <c r="AG1288">
        <v>1240</v>
      </c>
      <c r="AH1288">
        <v>4.31268038415265E-3</v>
      </c>
      <c r="AI1288">
        <v>3.8580671502302377E-3</v>
      </c>
      <c r="AJ1288"/>
      <c r="AK1288"/>
      <c r="AL1288"/>
      <c r="AM1288"/>
      <c r="AN1288"/>
      <c r="AO1288"/>
    </row>
    <row r="1289" spans="1:41">
      <c r="A1289" s="34">
        <v>43507</v>
      </c>
      <c r="B1289" s="33">
        <v>115.291313</v>
      </c>
      <c r="C1289" s="130">
        <f t="shared" si="42"/>
        <v>-3.021263431711971E-3</v>
      </c>
      <c r="E1289" s="128">
        <v>43507</v>
      </c>
      <c r="F1289" s="76">
        <v>2709.8000489999999</v>
      </c>
      <c r="G1289" s="130">
        <f t="shared" si="43"/>
        <v>7.091030928124373E-4</v>
      </c>
      <c r="J1289"/>
      <c r="K1289"/>
      <c r="L1289"/>
      <c r="M1289"/>
      <c r="N1289"/>
      <c r="O1289"/>
      <c r="P1289"/>
      <c r="Q1289"/>
      <c r="R1289"/>
      <c r="V1289">
        <v>1202</v>
      </c>
      <c r="W1289">
        <v>1.4087201486371612E-3</v>
      </c>
      <c r="X1289">
        <v>-1.8038365288088674E-3</v>
      </c>
      <c r="Y1289"/>
      <c r="Z1289"/>
      <c r="AA1289"/>
      <c r="AB1289"/>
      <c r="AC1289"/>
      <c r="AD1289"/>
      <c r="AG1289">
        <v>1241</v>
      </c>
      <c r="AH1289">
        <v>-2.441532459751873E-3</v>
      </c>
      <c r="AI1289">
        <v>1.3382958478233026E-2</v>
      </c>
      <c r="AJ1289"/>
      <c r="AK1289"/>
      <c r="AL1289"/>
      <c r="AM1289"/>
      <c r="AN1289"/>
      <c r="AO1289"/>
    </row>
    <row r="1290" spans="1:41">
      <c r="A1290" s="34">
        <v>43508</v>
      </c>
      <c r="B1290" s="33">
        <v>117.17789500000001</v>
      </c>
      <c r="C1290" s="130">
        <f t="shared" si="42"/>
        <v>1.6363609285983273E-2</v>
      </c>
      <c r="E1290" s="128">
        <v>43508</v>
      </c>
      <c r="F1290" s="76">
        <v>2744.7299800000001</v>
      </c>
      <c r="G1290" s="130">
        <f t="shared" si="43"/>
        <v>1.2890224506745563E-2</v>
      </c>
      <c r="J1290"/>
      <c r="K1290"/>
      <c r="L1290"/>
      <c r="M1290"/>
      <c r="N1290"/>
      <c r="O1290"/>
      <c r="P1290"/>
      <c r="Q1290"/>
      <c r="R1290"/>
      <c r="V1290">
        <v>1203</v>
      </c>
      <c r="W1290">
        <v>-5.4872883001860599E-4</v>
      </c>
      <c r="X1290">
        <v>-8.6917491402009107E-4</v>
      </c>
      <c r="Y1290"/>
      <c r="Z1290"/>
      <c r="AA1290"/>
      <c r="AB1290"/>
      <c r="AC1290"/>
      <c r="AD1290"/>
      <c r="AG1290">
        <v>1242</v>
      </c>
      <c r="AH1290">
        <v>-4.7390232074110989E-4</v>
      </c>
      <c r="AI1290">
        <v>-3.1891000618047075E-2</v>
      </c>
      <c r="AJ1290"/>
      <c r="AK1290"/>
      <c r="AL1290"/>
      <c r="AM1290"/>
      <c r="AN1290"/>
      <c r="AO1290"/>
    </row>
    <row r="1291" spans="1:41">
      <c r="A1291" s="34">
        <v>43509</v>
      </c>
      <c r="B1291" s="33">
        <v>117.431206</v>
      </c>
      <c r="C1291" s="130">
        <f t="shared" si="42"/>
        <v>2.1617643839735856E-3</v>
      </c>
      <c r="E1291" s="128">
        <v>43509</v>
      </c>
      <c r="F1291" s="76">
        <v>2753.030029</v>
      </c>
      <c r="G1291" s="130">
        <f t="shared" si="43"/>
        <v>3.023994731897068E-3</v>
      </c>
      <c r="J1291"/>
      <c r="K1291"/>
      <c r="L1291"/>
      <c r="M1291"/>
      <c r="N1291"/>
      <c r="O1291"/>
      <c r="P1291"/>
      <c r="Q1291"/>
      <c r="R1291"/>
      <c r="V1291">
        <v>1204</v>
      </c>
      <c r="W1291">
        <v>-5.7704622165011855E-3</v>
      </c>
      <c r="X1291">
        <v>-2.7093766696733978E-2</v>
      </c>
      <c r="Y1291"/>
      <c r="Z1291"/>
      <c r="AA1291"/>
      <c r="AB1291"/>
      <c r="AC1291"/>
      <c r="AD1291"/>
      <c r="AG1291">
        <v>1243</v>
      </c>
      <c r="AH1291">
        <v>-2.4123695320049903E-4</v>
      </c>
      <c r="AI1291">
        <v>-1.2809914084612349E-3</v>
      </c>
      <c r="AJ1291"/>
      <c r="AK1291"/>
      <c r="AL1291"/>
      <c r="AM1291"/>
      <c r="AN1291"/>
      <c r="AO1291"/>
    </row>
    <row r="1292" spans="1:41">
      <c r="A1292" s="34">
        <v>43510</v>
      </c>
      <c r="B1292" s="33">
        <v>117.308899</v>
      </c>
      <c r="C1292" s="130">
        <f t="shared" si="42"/>
        <v>-1.0415204285648431E-3</v>
      </c>
      <c r="E1292" s="128">
        <v>43510</v>
      </c>
      <c r="F1292" s="76">
        <v>2745.7299800000001</v>
      </c>
      <c r="G1292" s="130">
        <f t="shared" si="43"/>
        <v>-2.6516416178183084E-3</v>
      </c>
      <c r="J1292"/>
      <c r="K1292"/>
      <c r="L1292"/>
      <c r="M1292"/>
      <c r="N1292"/>
      <c r="O1292"/>
      <c r="P1292"/>
      <c r="Q1292"/>
      <c r="R1292"/>
      <c r="V1292">
        <v>1205</v>
      </c>
      <c r="W1292">
        <v>-1.5810498629152497E-2</v>
      </c>
      <c r="X1292">
        <v>-4.7625091818540091E-3</v>
      </c>
      <c r="Y1292"/>
      <c r="Z1292"/>
      <c r="AA1292"/>
      <c r="AB1292"/>
      <c r="AC1292"/>
      <c r="AD1292"/>
      <c r="AG1292">
        <v>1244</v>
      </c>
      <c r="AH1292">
        <v>-1.6427158352840471E-3</v>
      </c>
      <c r="AI1292">
        <v>-2.1677402914205342E-2</v>
      </c>
      <c r="AJ1292"/>
      <c r="AK1292"/>
      <c r="AL1292"/>
      <c r="AM1292"/>
      <c r="AN1292"/>
      <c r="AO1292"/>
    </row>
    <row r="1293" spans="1:41">
      <c r="A1293" s="34">
        <v>43511</v>
      </c>
      <c r="B1293" s="33">
        <v>119.116913</v>
      </c>
      <c r="C1293" s="130">
        <f t="shared" si="42"/>
        <v>1.5412419819914942E-2</v>
      </c>
      <c r="E1293" s="128">
        <v>43511</v>
      </c>
      <c r="F1293" s="76">
        <v>2775.6000979999999</v>
      </c>
      <c r="G1293" s="130">
        <f t="shared" si="43"/>
        <v>1.0878752906358192E-2</v>
      </c>
      <c r="J1293"/>
      <c r="K1293"/>
      <c r="L1293"/>
      <c r="M1293"/>
      <c r="N1293"/>
      <c r="O1293"/>
      <c r="P1293"/>
      <c r="Q1293"/>
      <c r="R1293"/>
      <c r="V1293">
        <v>1206</v>
      </c>
      <c r="W1293">
        <v>3.5249927596209425E-4</v>
      </c>
      <c r="X1293">
        <v>1.3853698687611382E-2</v>
      </c>
      <c r="Y1293"/>
      <c r="Z1293"/>
      <c r="AA1293"/>
      <c r="AB1293"/>
      <c r="AC1293"/>
      <c r="AD1293"/>
      <c r="AG1293">
        <v>1245</v>
      </c>
      <c r="AH1293">
        <v>-4.3826433542099757E-4</v>
      </c>
      <c r="AI1293">
        <v>2.200418490460725E-3</v>
      </c>
      <c r="AJ1293"/>
      <c r="AK1293"/>
      <c r="AL1293"/>
      <c r="AM1293"/>
      <c r="AN1293"/>
      <c r="AO1293"/>
    </row>
    <row r="1294" spans="1:41">
      <c r="A1294" s="34">
        <v>43515</v>
      </c>
      <c r="B1294" s="33">
        <v>118.514236</v>
      </c>
      <c r="C1294" s="130">
        <f t="shared" si="42"/>
        <v>-5.0595417965541125E-3</v>
      </c>
      <c r="E1294" s="128">
        <v>43515</v>
      </c>
      <c r="F1294" s="76">
        <v>2779.76001</v>
      </c>
      <c r="G1294" s="130">
        <f t="shared" si="43"/>
        <v>1.4987432818573409E-3</v>
      </c>
      <c r="J1294"/>
      <c r="K1294"/>
      <c r="L1294"/>
      <c r="M1294"/>
      <c r="N1294"/>
      <c r="O1294"/>
      <c r="P1294"/>
      <c r="Q1294"/>
      <c r="R1294"/>
      <c r="V1294">
        <v>1207</v>
      </c>
      <c r="W1294">
        <v>5.6457362685450696E-4</v>
      </c>
      <c r="X1294">
        <v>-6.4695526812836935E-3</v>
      </c>
      <c r="Y1294"/>
      <c r="Z1294"/>
      <c r="AA1294"/>
      <c r="AB1294"/>
      <c r="AC1294"/>
      <c r="AD1294"/>
      <c r="AG1294">
        <v>1246</v>
      </c>
      <c r="AH1294">
        <v>5.071731626629117E-3</v>
      </c>
      <c r="AI1294">
        <v>-5.4280780206110478E-3</v>
      </c>
      <c r="AJ1294"/>
      <c r="AK1294"/>
      <c r="AL1294"/>
      <c r="AM1294"/>
      <c r="AN1294"/>
      <c r="AO1294"/>
    </row>
    <row r="1295" spans="1:41">
      <c r="A1295" s="34">
        <v>43516</v>
      </c>
      <c r="B1295" s="33">
        <v>119.09073600000001</v>
      </c>
      <c r="C1295" s="130">
        <f t="shared" si="42"/>
        <v>4.8643945188155289E-3</v>
      </c>
      <c r="E1295" s="128">
        <v>43516</v>
      </c>
      <c r="F1295" s="76">
        <v>2784.6999510000001</v>
      </c>
      <c r="G1295" s="130">
        <f t="shared" si="43"/>
        <v>1.7771106074729415E-3</v>
      </c>
      <c r="J1295"/>
      <c r="K1295"/>
      <c r="L1295"/>
      <c r="M1295"/>
      <c r="N1295"/>
      <c r="O1295"/>
      <c r="P1295"/>
      <c r="Q1295"/>
      <c r="R1295"/>
      <c r="V1295">
        <v>1208</v>
      </c>
      <c r="W1295">
        <v>1.1287907030194839E-2</v>
      </c>
      <c r="X1295">
        <v>1.020769320161917E-2</v>
      </c>
      <c r="Y1295"/>
      <c r="Z1295"/>
      <c r="AA1295"/>
      <c r="AB1295"/>
      <c r="AC1295"/>
      <c r="AD1295"/>
      <c r="AG1295">
        <v>1247</v>
      </c>
      <c r="AH1295">
        <v>2.5506463787849936E-3</v>
      </c>
      <c r="AI1295">
        <v>2.8688572744717711E-3</v>
      </c>
      <c r="AJ1295"/>
      <c r="AK1295"/>
      <c r="AL1295"/>
      <c r="AM1295"/>
      <c r="AN1295"/>
      <c r="AO1295"/>
    </row>
    <row r="1296" spans="1:41">
      <c r="A1296" s="34">
        <v>43517</v>
      </c>
      <c r="B1296" s="33">
        <v>118.278412</v>
      </c>
      <c r="C1296" s="130">
        <f t="shared" si="42"/>
        <v>-6.8210511353293153E-3</v>
      </c>
      <c r="E1296" s="128">
        <v>43517</v>
      </c>
      <c r="F1296" s="76">
        <v>2774.8798830000001</v>
      </c>
      <c r="G1296" s="130">
        <f t="shared" si="43"/>
        <v>-3.5264366620445247E-3</v>
      </c>
      <c r="J1296"/>
      <c r="K1296"/>
      <c r="L1296"/>
      <c r="M1296"/>
      <c r="N1296"/>
      <c r="O1296"/>
      <c r="P1296"/>
      <c r="Q1296"/>
      <c r="R1296"/>
      <c r="V1296">
        <v>1209</v>
      </c>
      <c r="W1296">
        <v>1.2282278236959786E-2</v>
      </c>
      <c r="X1296">
        <v>-1.2534940597350006E-2</v>
      </c>
      <c r="Y1296"/>
      <c r="Z1296"/>
      <c r="AA1296"/>
      <c r="AB1296"/>
      <c r="AC1296"/>
      <c r="AD1296"/>
      <c r="AG1296">
        <v>1248</v>
      </c>
      <c r="AH1296">
        <v>3.0812060392683351E-3</v>
      </c>
      <c r="AI1296">
        <v>-3.2811362509959615E-3</v>
      </c>
      <c r="AJ1296"/>
      <c r="AK1296"/>
      <c r="AL1296"/>
      <c r="AM1296"/>
      <c r="AN1296"/>
      <c r="AO1296"/>
    </row>
    <row r="1297" spans="1:41">
      <c r="A1297" s="34">
        <v>43518</v>
      </c>
      <c r="B1297" s="33">
        <v>119.309067</v>
      </c>
      <c r="C1297" s="130">
        <f t="shared" si="42"/>
        <v>8.7138048488509968E-3</v>
      </c>
      <c r="E1297" s="128">
        <v>43518</v>
      </c>
      <c r="F1297" s="76">
        <v>2792.669922</v>
      </c>
      <c r="G1297" s="130">
        <f t="shared" si="43"/>
        <v>6.4111023720301256E-3</v>
      </c>
      <c r="J1297"/>
      <c r="K1297"/>
      <c r="L1297"/>
      <c r="M1297"/>
      <c r="N1297"/>
      <c r="O1297"/>
      <c r="P1297"/>
      <c r="Q1297"/>
      <c r="R1297"/>
      <c r="V1297">
        <v>1210</v>
      </c>
      <c r="W1297">
        <v>3.8798832770246556E-4</v>
      </c>
      <c r="X1297">
        <v>-1.4779910811705078E-2</v>
      </c>
      <c r="Y1297"/>
      <c r="Z1297"/>
      <c r="AA1297"/>
      <c r="AB1297"/>
      <c r="AC1297"/>
      <c r="AD1297"/>
      <c r="AG1297">
        <v>1249</v>
      </c>
      <c r="AH1297">
        <v>-5.6765892196284272E-2</v>
      </c>
      <c r="AI1297">
        <v>3.7679182599138689E-2</v>
      </c>
      <c r="AJ1297"/>
      <c r="AK1297"/>
      <c r="AL1297"/>
      <c r="AM1297"/>
      <c r="AN1297"/>
      <c r="AO1297"/>
    </row>
    <row r="1298" spans="1:41">
      <c r="A1298" s="34">
        <v>43521</v>
      </c>
      <c r="B1298" s="33">
        <v>119.748642</v>
      </c>
      <c r="C1298" s="130">
        <f t="shared" si="42"/>
        <v>3.6843385926402807E-3</v>
      </c>
      <c r="E1298" s="128">
        <v>43521</v>
      </c>
      <c r="F1298" s="76">
        <v>2796.110107</v>
      </c>
      <c r="G1298" s="130">
        <f t="shared" si="43"/>
        <v>1.2318623740310147E-3</v>
      </c>
      <c r="J1298"/>
      <c r="K1298"/>
      <c r="L1298"/>
      <c r="M1298"/>
      <c r="N1298"/>
      <c r="O1298"/>
      <c r="P1298"/>
      <c r="Q1298"/>
      <c r="R1298"/>
      <c r="V1298">
        <v>1211</v>
      </c>
      <c r="W1298">
        <v>-1.6061387423131736E-3</v>
      </c>
      <c r="X1298">
        <v>1.244968844550956E-3</v>
      </c>
      <c r="Y1298"/>
      <c r="Z1298"/>
      <c r="AA1298"/>
      <c r="AB1298"/>
      <c r="AC1298"/>
      <c r="AD1298"/>
      <c r="AG1298">
        <v>1250</v>
      </c>
      <c r="AH1298">
        <v>-1.6252630407245373E-2</v>
      </c>
      <c r="AI1298">
        <v>-4.5208502434981104E-3</v>
      </c>
      <c r="AJ1298"/>
      <c r="AK1298"/>
      <c r="AL1298"/>
      <c r="AM1298"/>
      <c r="AN1298"/>
      <c r="AO1298"/>
    </row>
    <row r="1299" spans="1:41">
      <c r="A1299" s="34">
        <v>43522</v>
      </c>
      <c r="B1299" s="33">
        <v>119.669533</v>
      </c>
      <c r="C1299" s="130">
        <f t="shared" si="42"/>
        <v>-6.6062544575664196E-4</v>
      </c>
      <c r="E1299" s="128">
        <v>43522</v>
      </c>
      <c r="F1299" s="76">
        <v>2793.8999020000001</v>
      </c>
      <c r="G1299" s="130">
        <f t="shared" si="43"/>
        <v>-7.9045706907845308E-4</v>
      </c>
      <c r="J1299"/>
      <c r="K1299"/>
      <c r="L1299"/>
      <c r="M1299"/>
      <c r="N1299"/>
      <c r="O1299"/>
      <c r="P1299"/>
      <c r="Q1299"/>
      <c r="R1299"/>
      <c r="V1299">
        <v>1212</v>
      </c>
      <c r="W1299">
        <v>-1.2855798990426648E-3</v>
      </c>
      <c r="X1299">
        <v>-3.0139474749948871E-3</v>
      </c>
      <c r="Y1299"/>
      <c r="Z1299"/>
      <c r="AA1299"/>
      <c r="AB1299"/>
      <c r="AC1299"/>
      <c r="AD1299"/>
      <c r="AG1299">
        <v>1251</v>
      </c>
      <c r="AH1299">
        <v>5.8526623921248541E-3</v>
      </c>
      <c r="AI1299">
        <v>-5.7662616893990916E-3</v>
      </c>
      <c r="AJ1299"/>
      <c r="AK1299"/>
      <c r="AL1299"/>
      <c r="AM1299"/>
      <c r="AN1299"/>
      <c r="AO1299"/>
    </row>
    <row r="1300" spans="1:41">
      <c r="A1300" s="34">
        <v>43523</v>
      </c>
      <c r="B1300" s="33">
        <v>119.458504</v>
      </c>
      <c r="C1300" s="130">
        <f t="shared" si="42"/>
        <v>-1.7634312987583594E-3</v>
      </c>
      <c r="E1300" s="128">
        <v>43523</v>
      </c>
      <c r="F1300" s="76">
        <v>2792.3798830000001</v>
      </c>
      <c r="G1300" s="130">
        <f t="shared" si="43"/>
        <v>-5.4404919765090693E-4</v>
      </c>
      <c r="J1300"/>
      <c r="K1300"/>
      <c r="L1300"/>
      <c r="M1300"/>
      <c r="N1300"/>
      <c r="O1300"/>
      <c r="P1300"/>
      <c r="Q1300"/>
      <c r="R1300"/>
      <c r="V1300">
        <v>1213</v>
      </c>
      <c r="W1300">
        <v>1.2486928039900603E-3</v>
      </c>
      <c r="X1300">
        <v>-6.7605230160762576E-3</v>
      </c>
      <c r="Y1300"/>
      <c r="Z1300"/>
      <c r="AA1300"/>
      <c r="AB1300"/>
      <c r="AC1300"/>
      <c r="AD1300"/>
      <c r="AG1300">
        <v>1252</v>
      </c>
      <c r="AH1300">
        <v>-1.2007632262007911E-2</v>
      </c>
      <c r="AI1300">
        <v>-3.3880822079479945E-3</v>
      </c>
      <c r="AJ1300"/>
      <c r="AK1300"/>
      <c r="AL1300"/>
      <c r="AM1300"/>
      <c r="AN1300"/>
      <c r="AO1300"/>
    </row>
    <row r="1301" spans="1:41">
      <c r="A1301" s="34">
        <v>43524</v>
      </c>
      <c r="B1301" s="33">
        <v>120.13550600000001</v>
      </c>
      <c r="C1301" s="130">
        <f t="shared" si="42"/>
        <v>5.6672566400128499E-3</v>
      </c>
      <c r="E1301" s="128">
        <v>43524</v>
      </c>
      <c r="F1301" s="76">
        <v>2784.48999</v>
      </c>
      <c r="G1301" s="130">
        <f t="shared" si="43"/>
        <v>-2.825508466105802E-3</v>
      </c>
      <c r="J1301"/>
      <c r="K1301"/>
      <c r="L1301"/>
      <c r="M1301"/>
      <c r="N1301"/>
      <c r="O1301"/>
      <c r="P1301"/>
      <c r="Q1301"/>
      <c r="R1301"/>
      <c r="V1301">
        <v>1214</v>
      </c>
      <c r="W1301">
        <v>-5.7412664296591026E-3</v>
      </c>
      <c r="X1301">
        <v>-2.5123167279006157E-2</v>
      </c>
      <c r="Y1301"/>
      <c r="Z1301"/>
      <c r="AA1301"/>
      <c r="AB1301"/>
      <c r="AC1301"/>
      <c r="AD1301"/>
      <c r="AG1301">
        <v>1253</v>
      </c>
      <c r="AH1301">
        <v>3.1617202962773128E-3</v>
      </c>
      <c r="AI1301">
        <v>-1.8933826598377116E-2</v>
      </c>
      <c r="AJ1301"/>
      <c r="AK1301"/>
      <c r="AL1301"/>
      <c r="AM1301"/>
      <c r="AN1301"/>
      <c r="AO1301"/>
    </row>
    <row r="1302" spans="1:41">
      <c r="A1302" s="34">
        <v>43525</v>
      </c>
      <c r="B1302" s="33">
        <v>121.638969</v>
      </c>
      <c r="C1302" s="130">
        <f t="shared" si="42"/>
        <v>1.2514726495595702E-2</v>
      </c>
      <c r="E1302" s="128">
        <v>43525</v>
      </c>
      <c r="F1302" s="76">
        <v>2803.6899410000001</v>
      </c>
      <c r="G1302" s="130">
        <f t="shared" si="43"/>
        <v>6.8953205322889507E-3</v>
      </c>
      <c r="J1302"/>
      <c r="K1302"/>
      <c r="L1302"/>
      <c r="M1302"/>
      <c r="N1302"/>
      <c r="O1302"/>
      <c r="P1302"/>
      <c r="Q1302"/>
      <c r="R1302"/>
      <c r="V1302">
        <v>1215</v>
      </c>
      <c r="W1302">
        <v>4.3553565603960441E-3</v>
      </c>
      <c r="X1302">
        <v>1.4269683225284543E-2</v>
      </c>
      <c r="Y1302"/>
      <c r="Z1302"/>
      <c r="AA1302"/>
      <c r="AB1302"/>
      <c r="AC1302"/>
      <c r="AD1302"/>
      <c r="AG1302">
        <v>1254</v>
      </c>
      <c r="AH1302">
        <v>-5.7152634120489001E-4</v>
      </c>
      <c r="AI1302">
        <v>-2.0016702094116993E-2</v>
      </c>
      <c r="AJ1302"/>
      <c r="AK1302"/>
      <c r="AL1302"/>
      <c r="AM1302"/>
      <c r="AN1302"/>
      <c r="AO1302"/>
    </row>
    <row r="1303" spans="1:41">
      <c r="A1303" s="34">
        <v>43528</v>
      </c>
      <c r="B1303" s="33">
        <v>121.75327299999999</v>
      </c>
      <c r="C1303" s="130">
        <f t="shared" si="42"/>
        <v>9.3969885588219648E-4</v>
      </c>
      <c r="E1303" s="128">
        <v>43528</v>
      </c>
      <c r="F1303" s="76">
        <v>2792.8100589999999</v>
      </c>
      <c r="G1303" s="130">
        <f t="shared" si="43"/>
        <v>-3.8805582032796471E-3</v>
      </c>
      <c r="J1303"/>
      <c r="K1303"/>
      <c r="L1303"/>
      <c r="M1303"/>
      <c r="N1303"/>
      <c r="O1303"/>
      <c r="P1303"/>
      <c r="Q1303"/>
      <c r="R1303"/>
      <c r="V1303">
        <v>1216</v>
      </c>
      <c r="W1303">
        <v>-5.9251967152941414E-3</v>
      </c>
      <c r="X1303">
        <v>-1.1402067344311026E-2</v>
      </c>
      <c r="Y1303"/>
      <c r="Z1303"/>
      <c r="AA1303"/>
      <c r="AB1303"/>
      <c r="AC1303"/>
      <c r="AD1303"/>
      <c r="AG1303">
        <v>1255</v>
      </c>
      <c r="AH1303">
        <v>-2.3045502279721668E-2</v>
      </c>
      <c r="AI1303">
        <v>-4.0667519546496028E-3</v>
      </c>
      <c r="AJ1303"/>
      <c r="AK1303"/>
      <c r="AL1303"/>
      <c r="AM1303"/>
      <c r="AN1303"/>
      <c r="AO1303"/>
    </row>
    <row r="1304" spans="1:41">
      <c r="A1304" s="34">
        <v>43529</v>
      </c>
      <c r="B1304" s="33">
        <v>122.008224</v>
      </c>
      <c r="C1304" s="130">
        <f t="shared" si="42"/>
        <v>2.0939970952567779E-3</v>
      </c>
      <c r="E1304" s="128">
        <v>43529</v>
      </c>
      <c r="F1304" s="76">
        <v>2789.6499020000001</v>
      </c>
      <c r="G1304" s="130">
        <f t="shared" si="43"/>
        <v>-1.1315330914882669E-3</v>
      </c>
      <c r="J1304"/>
      <c r="K1304"/>
      <c r="L1304"/>
      <c r="M1304"/>
      <c r="N1304"/>
      <c r="O1304"/>
      <c r="P1304"/>
      <c r="Q1304"/>
      <c r="R1304"/>
      <c r="V1304">
        <v>1217</v>
      </c>
      <c r="W1304">
        <v>2.6294254464068315E-3</v>
      </c>
      <c r="X1304">
        <v>-9.1890248683087657E-3</v>
      </c>
      <c r="Y1304"/>
      <c r="Z1304"/>
      <c r="AA1304"/>
      <c r="AB1304"/>
      <c r="AC1304"/>
      <c r="AD1304"/>
      <c r="AG1304">
        <v>1256</v>
      </c>
      <c r="AH1304">
        <v>1.8112181801227024E-2</v>
      </c>
      <c r="AI1304">
        <v>3.1481560761749197E-2</v>
      </c>
      <c r="AJ1304"/>
      <c r="AK1304"/>
      <c r="AL1304"/>
      <c r="AM1304"/>
      <c r="AN1304"/>
      <c r="AO1304"/>
    </row>
    <row r="1305" spans="1:41">
      <c r="A1305" s="34">
        <v>43530</v>
      </c>
      <c r="B1305" s="33">
        <v>122.289558</v>
      </c>
      <c r="C1305" s="130">
        <f t="shared" si="42"/>
        <v>2.3058609557336158E-3</v>
      </c>
      <c r="E1305" s="128">
        <v>43530</v>
      </c>
      <c r="F1305" s="76">
        <v>2771.4499510000001</v>
      </c>
      <c r="G1305" s="130">
        <f t="shared" si="43"/>
        <v>-6.5240985927846563E-3</v>
      </c>
      <c r="J1305"/>
      <c r="K1305"/>
      <c r="L1305"/>
      <c r="M1305"/>
      <c r="N1305"/>
      <c r="O1305"/>
      <c r="P1305"/>
      <c r="Q1305"/>
      <c r="R1305"/>
      <c r="V1305">
        <v>1218</v>
      </c>
      <c r="W1305">
        <v>1.343369204063608E-2</v>
      </c>
      <c r="X1305">
        <v>2.2330880824117435E-3</v>
      </c>
      <c r="Y1305"/>
      <c r="Z1305"/>
      <c r="AA1305"/>
      <c r="AB1305"/>
      <c r="AC1305"/>
      <c r="AD1305"/>
      <c r="AG1305">
        <v>1257</v>
      </c>
      <c r="AH1305">
        <v>3.3619185369673961E-3</v>
      </c>
      <c r="AI1305">
        <v>5.2007622668463829E-3</v>
      </c>
      <c r="AJ1305"/>
      <c r="AK1305"/>
      <c r="AL1305"/>
      <c r="AM1305"/>
      <c r="AN1305"/>
      <c r="AO1305"/>
    </row>
    <row r="1306" spans="1:41">
      <c r="A1306" s="34">
        <v>43531</v>
      </c>
      <c r="B1306" s="33">
        <v>121.542259</v>
      </c>
      <c r="C1306" s="130">
        <f t="shared" si="42"/>
        <v>-6.1108978740441449E-3</v>
      </c>
      <c r="E1306" s="128">
        <v>43531</v>
      </c>
      <c r="F1306" s="76">
        <v>2748.929932</v>
      </c>
      <c r="G1306" s="130">
        <f t="shared" si="43"/>
        <v>-8.1257173675008381E-3</v>
      </c>
      <c r="J1306"/>
      <c r="K1306"/>
      <c r="L1306"/>
      <c r="M1306"/>
      <c r="N1306"/>
      <c r="O1306"/>
      <c r="P1306"/>
      <c r="Q1306"/>
      <c r="R1306"/>
      <c r="V1306">
        <v>1219</v>
      </c>
      <c r="W1306">
        <v>-2.8403865370409728E-3</v>
      </c>
      <c r="X1306">
        <v>1.3691718353059504E-2</v>
      </c>
      <c r="Y1306"/>
      <c r="Z1306"/>
      <c r="AA1306"/>
      <c r="AB1306"/>
      <c r="AC1306"/>
      <c r="AD1306"/>
      <c r="AG1306">
        <v>1258</v>
      </c>
      <c r="AH1306">
        <v>-3.9870695906650457E-4</v>
      </c>
      <c r="AI1306">
        <v>-8.4287559303889608E-4</v>
      </c>
      <c r="AJ1306"/>
      <c r="AK1306"/>
      <c r="AL1306"/>
      <c r="AM1306"/>
      <c r="AN1306"/>
      <c r="AO1306"/>
    </row>
    <row r="1307" spans="1:41">
      <c r="A1307" s="34">
        <v>43532</v>
      </c>
      <c r="B1307" s="33">
        <v>121.383965</v>
      </c>
      <c r="C1307" s="130">
        <f t="shared" si="42"/>
        <v>-1.302378294614369E-3</v>
      </c>
      <c r="E1307" s="128">
        <v>43532</v>
      </c>
      <c r="F1307" s="76">
        <v>2743.070068</v>
      </c>
      <c r="G1307" s="130">
        <f t="shared" si="43"/>
        <v>-2.1316891099281811E-3</v>
      </c>
      <c r="J1307"/>
      <c r="K1307"/>
      <c r="L1307"/>
      <c r="M1307"/>
      <c r="N1307"/>
      <c r="O1307"/>
      <c r="P1307"/>
      <c r="Q1307"/>
      <c r="R1307"/>
      <c r="V1307">
        <v>1220</v>
      </c>
      <c r="W1307">
        <v>3.5915941620829643E-3</v>
      </c>
      <c r="X1307">
        <v>6.9662495491793026E-3</v>
      </c>
      <c r="Y1307"/>
      <c r="Z1307"/>
      <c r="AA1307"/>
      <c r="AB1307"/>
      <c r="AC1307"/>
      <c r="AD1307"/>
      <c r="AG1307">
        <v>1259</v>
      </c>
      <c r="AH1307">
        <v>8.1659551140423545E-3</v>
      </c>
      <c r="AI1307">
        <v>3.2652925074426811E-4</v>
      </c>
      <c r="AJ1307"/>
      <c r="AK1307"/>
      <c r="AL1307"/>
      <c r="AM1307"/>
      <c r="AN1307"/>
      <c r="AO1307"/>
    </row>
    <row r="1308" spans="1:41">
      <c r="A1308" s="34">
        <v>43535</v>
      </c>
      <c r="B1308" s="33">
        <v>121.82358600000001</v>
      </c>
      <c r="C1308" s="130">
        <f t="shared" si="42"/>
        <v>3.6217386703425157E-3</v>
      </c>
      <c r="E1308" s="128">
        <v>43535</v>
      </c>
      <c r="F1308" s="76">
        <v>2783.3000489999999</v>
      </c>
      <c r="G1308" s="130">
        <f t="shared" si="43"/>
        <v>1.4666042063348398E-2</v>
      </c>
      <c r="J1308"/>
      <c r="K1308"/>
      <c r="L1308"/>
      <c r="M1308"/>
      <c r="N1308"/>
      <c r="O1308"/>
      <c r="P1308"/>
      <c r="Q1308"/>
      <c r="R1308"/>
      <c r="V1308">
        <v>1221</v>
      </c>
      <c r="W1308">
        <v>-3.3926709034867329E-4</v>
      </c>
      <c r="X1308">
        <v>-5.9774190728146027E-3</v>
      </c>
      <c r="Y1308"/>
      <c r="Z1308"/>
      <c r="AA1308"/>
      <c r="AB1308"/>
      <c r="AC1308"/>
      <c r="AD1308"/>
      <c r="AG1308">
        <v>1260</v>
      </c>
      <c r="AH1308">
        <v>-5.4941850631009771E-3</v>
      </c>
      <c r="AI1308">
        <v>6.7626817325017992E-3</v>
      </c>
      <c r="AJ1308"/>
      <c r="AK1308"/>
      <c r="AL1308"/>
      <c r="AM1308"/>
      <c r="AN1308"/>
      <c r="AO1308"/>
    </row>
    <row r="1309" spans="1:41">
      <c r="A1309" s="34">
        <v>43536</v>
      </c>
      <c r="B1309" s="33">
        <v>122.368729</v>
      </c>
      <c r="C1309" s="130">
        <f t="shared" si="42"/>
        <v>4.4748559609794764E-3</v>
      </c>
      <c r="E1309" s="128">
        <v>43536</v>
      </c>
      <c r="F1309" s="76">
        <v>2791.5200199999999</v>
      </c>
      <c r="G1309" s="130">
        <f t="shared" si="43"/>
        <v>2.9533183111009917E-3</v>
      </c>
      <c r="J1309"/>
      <c r="K1309"/>
      <c r="L1309"/>
      <c r="M1309"/>
      <c r="N1309"/>
      <c r="O1309"/>
      <c r="P1309"/>
      <c r="Q1309"/>
      <c r="R1309"/>
      <c r="V1309">
        <v>1222</v>
      </c>
      <c r="W1309">
        <v>6.3596709668054434E-3</v>
      </c>
      <c r="X1309">
        <v>-7.5935379803894996E-4</v>
      </c>
      <c r="Y1309"/>
      <c r="Z1309"/>
      <c r="AA1309"/>
      <c r="AB1309"/>
      <c r="AC1309"/>
      <c r="AD1309"/>
      <c r="AG1309">
        <v>1261</v>
      </c>
      <c r="AH1309">
        <v>-8.7966970466065615E-3</v>
      </c>
      <c r="AI1309">
        <v>-1.5960033065007567E-2</v>
      </c>
      <c r="AJ1309"/>
      <c r="AK1309"/>
      <c r="AL1309"/>
      <c r="AM1309"/>
      <c r="AN1309"/>
      <c r="AO1309"/>
    </row>
    <row r="1310" spans="1:41">
      <c r="A1310" s="34">
        <v>43537</v>
      </c>
      <c r="B1310" s="33">
        <v>122.570938</v>
      </c>
      <c r="C1310" s="130">
        <f t="shared" si="42"/>
        <v>1.6524564866567855E-3</v>
      </c>
      <c r="E1310" s="128">
        <v>43537</v>
      </c>
      <c r="F1310" s="76">
        <v>2810.919922</v>
      </c>
      <c r="G1310" s="130">
        <f t="shared" si="43"/>
        <v>6.9495836895341742E-3</v>
      </c>
      <c r="J1310"/>
      <c r="K1310"/>
      <c r="L1310"/>
      <c r="M1310"/>
      <c r="N1310"/>
      <c r="O1310"/>
      <c r="P1310"/>
      <c r="Q1310"/>
      <c r="R1310"/>
      <c r="V1310">
        <v>1223</v>
      </c>
      <c r="W1310">
        <v>1.7024580385899685E-3</v>
      </c>
      <c r="X1310">
        <v>4.5568375235274352E-3</v>
      </c>
      <c r="Y1310"/>
      <c r="Z1310"/>
      <c r="AA1310"/>
      <c r="AB1310"/>
      <c r="AC1310"/>
      <c r="AD1310"/>
      <c r="AG1310">
        <v>1262</v>
      </c>
      <c r="AH1310">
        <v>9.7541753628453357E-3</v>
      </c>
      <c r="AI1310">
        <v>2.4581538935559206E-2</v>
      </c>
      <c r="AJ1310"/>
      <c r="AK1310"/>
      <c r="AL1310"/>
      <c r="AM1310"/>
      <c r="AN1310"/>
      <c r="AO1310"/>
    </row>
    <row r="1311" spans="1:41">
      <c r="A1311" s="34">
        <v>43538</v>
      </c>
      <c r="B1311" s="33">
        <v>121.348831</v>
      </c>
      <c r="C1311" s="130">
        <f t="shared" si="42"/>
        <v>-9.9706098357507395E-3</v>
      </c>
      <c r="E1311" s="128">
        <v>43538</v>
      </c>
      <c r="F1311" s="76">
        <v>2808.4799800000001</v>
      </c>
      <c r="G1311" s="130">
        <f t="shared" si="43"/>
        <v>-8.6802259320995824E-4</v>
      </c>
      <c r="J1311"/>
      <c r="K1311"/>
      <c r="L1311"/>
      <c r="M1311"/>
      <c r="N1311"/>
      <c r="O1311"/>
      <c r="P1311"/>
      <c r="Q1311"/>
      <c r="R1311"/>
      <c r="V1311">
        <v>1224</v>
      </c>
      <c r="W1311">
        <v>8.9067184305875787E-3</v>
      </c>
      <c r="X1311">
        <v>1.2302137850322593E-2</v>
      </c>
      <c r="Y1311"/>
      <c r="Z1311"/>
      <c r="AA1311"/>
      <c r="AB1311"/>
      <c r="AC1311"/>
      <c r="AD1311"/>
      <c r="AG1311">
        <v>1263</v>
      </c>
      <c r="AH1311">
        <v>-3.4169818279627642E-3</v>
      </c>
      <c r="AI1311">
        <v>1.0427416677767917E-2</v>
      </c>
      <c r="AJ1311"/>
      <c r="AK1311"/>
      <c r="AL1311"/>
      <c r="AM1311"/>
      <c r="AN1311"/>
      <c r="AO1311"/>
    </row>
    <row r="1312" spans="1:41">
      <c r="A1312" s="34">
        <v>43539</v>
      </c>
      <c r="B1312" s="33">
        <v>120.97957599999999</v>
      </c>
      <c r="C1312" s="130">
        <f t="shared" si="42"/>
        <v>-3.0429217731813966E-3</v>
      </c>
      <c r="E1312" s="128">
        <v>43539</v>
      </c>
      <c r="F1312" s="76">
        <v>2822.4799800000001</v>
      </c>
      <c r="G1312" s="130">
        <f t="shared" si="43"/>
        <v>4.9849029011059566E-3</v>
      </c>
      <c r="J1312"/>
      <c r="K1312"/>
      <c r="L1312"/>
      <c r="M1312"/>
      <c r="N1312"/>
      <c r="O1312"/>
      <c r="P1312"/>
      <c r="Q1312"/>
      <c r="R1312"/>
      <c r="V1312">
        <v>1225</v>
      </c>
      <c r="W1312">
        <v>2.3825239979750395E-3</v>
      </c>
      <c r="X1312">
        <v>-4.8914405755435108E-3</v>
      </c>
      <c r="Y1312"/>
      <c r="Z1312"/>
      <c r="AA1312"/>
      <c r="AB1312"/>
      <c r="AC1312"/>
      <c r="AD1312"/>
      <c r="AG1312">
        <v>1264</v>
      </c>
      <c r="AH1312">
        <v>1.3412494842457323E-2</v>
      </c>
      <c r="AI1312">
        <v>-3.7172097011178625E-3</v>
      </c>
      <c r="AJ1312"/>
      <c r="AK1312"/>
      <c r="AL1312"/>
      <c r="AM1312"/>
      <c r="AN1312"/>
      <c r="AO1312"/>
    </row>
    <row r="1313" spans="1:41">
      <c r="A1313" s="34">
        <v>43542</v>
      </c>
      <c r="B1313" s="33">
        <v>120.60148599999999</v>
      </c>
      <c r="C1313" s="130">
        <f t="shared" si="42"/>
        <v>-3.1252382633577777E-3</v>
      </c>
      <c r="E1313" s="128">
        <v>43542</v>
      </c>
      <c r="F1313" s="76">
        <v>2832.9399410000001</v>
      </c>
      <c r="G1313" s="130">
        <f t="shared" si="43"/>
        <v>3.7059469240238938E-3</v>
      </c>
      <c r="J1313"/>
      <c r="K1313"/>
      <c r="L1313"/>
      <c r="M1313"/>
      <c r="N1313"/>
      <c r="O1313"/>
      <c r="P1313"/>
      <c r="Q1313"/>
      <c r="R1313"/>
      <c r="V1313">
        <v>1226</v>
      </c>
      <c r="W1313">
        <v>3.8137891295109063E-4</v>
      </c>
      <c r="X1313">
        <v>-9.5803924914282107E-3</v>
      </c>
      <c r="Y1313"/>
      <c r="Z1313"/>
      <c r="AA1313"/>
      <c r="AB1313"/>
      <c r="AC1313"/>
      <c r="AD1313"/>
      <c r="AG1313">
        <v>1265</v>
      </c>
      <c r="AH1313">
        <v>-4.2746474885559937E-3</v>
      </c>
      <c r="AI1313">
        <v>8.372693006025219E-3</v>
      </c>
      <c r="AJ1313"/>
      <c r="AK1313"/>
      <c r="AL1313"/>
      <c r="AM1313"/>
      <c r="AN1313"/>
      <c r="AO1313"/>
    </row>
    <row r="1314" spans="1:41">
      <c r="A1314" s="34">
        <v>43543</v>
      </c>
      <c r="B1314" s="33">
        <v>121.718086</v>
      </c>
      <c r="C1314" s="130">
        <f t="shared" si="42"/>
        <v>9.2585923858351585E-3</v>
      </c>
      <c r="E1314" s="128">
        <v>43543</v>
      </c>
      <c r="F1314" s="76">
        <v>2832.570068</v>
      </c>
      <c r="G1314" s="130">
        <f t="shared" si="43"/>
        <v>-1.3056153949721089E-4</v>
      </c>
      <c r="J1314"/>
      <c r="K1314"/>
      <c r="L1314"/>
      <c r="M1314"/>
      <c r="N1314"/>
      <c r="O1314"/>
      <c r="P1314"/>
      <c r="Q1314"/>
      <c r="R1314"/>
      <c r="V1314">
        <v>1227</v>
      </c>
      <c r="W1314">
        <v>1.3191052541376993E-3</v>
      </c>
      <c r="X1314">
        <v>-2.1020594570244109E-2</v>
      </c>
      <c r="Y1314"/>
      <c r="Z1314"/>
      <c r="AA1314"/>
      <c r="AB1314"/>
      <c r="AC1314"/>
      <c r="AD1314"/>
      <c r="AG1314">
        <v>1266</v>
      </c>
      <c r="AH1314">
        <v>3.6600661092029401E-3</v>
      </c>
      <c r="AI1314">
        <v>8.5835281264434043E-4</v>
      </c>
      <c r="AJ1314"/>
      <c r="AK1314"/>
      <c r="AL1314"/>
      <c r="AM1314"/>
      <c r="AN1314"/>
      <c r="AO1314"/>
    </row>
    <row r="1315" spans="1:41">
      <c r="A1315" s="34">
        <v>43544</v>
      </c>
      <c r="B1315" s="33">
        <v>120.706985</v>
      </c>
      <c r="C1315" s="130">
        <f t="shared" si="42"/>
        <v>-8.3069084737332835E-3</v>
      </c>
      <c r="E1315" s="128">
        <v>43544</v>
      </c>
      <c r="F1315" s="76">
        <v>2824.2299800000001</v>
      </c>
      <c r="G1315" s="130">
        <f t="shared" si="43"/>
        <v>-2.9443536434347168E-3</v>
      </c>
      <c r="J1315"/>
      <c r="K1315"/>
      <c r="L1315"/>
      <c r="M1315"/>
      <c r="N1315"/>
      <c r="O1315"/>
      <c r="P1315"/>
      <c r="Q1315"/>
      <c r="R1315"/>
      <c r="V1315">
        <v>1228</v>
      </c>
      <c r="W1315">
        <v>-3.4398010899890472E-3</v>
      </c>
      <c r="X1315">
        <v>1.9578814199053235E-3</v>
      </c>
      <c r="Y1315"/>
      <c r="Z1315"/>
      <c r="AA1315"/>
      <c r="AB1315"/>
      <c r="AC1315"/>
      <c r="AD1315"/>
      <c r="AG1315">
        <v>1267</v>
      </c>
      <c r="AH1315">
        <v>4.003432950976141E-4</v>
      </c>
      <c r="AI1315">
        <v>-5.4664120919195917E-4</v>
      </c>
      <c r="AJ1315"/>
      <c r="AK1315"/>
      <c r="AL1315"/>
      <c r="AM1315"/>
      <c r="AN1315"/>
      <c r="AO1315"/>
    </row>
    <row r="1316" spans="1:41">
      <c r="A1316" s="34">
        <v>43545</v>
      </c>
      <c r="B1316" s="33">
        <v>121.419151</v>
      </c>
      <c r="C1316" s="130">
        <f t="shared" si="42"/>
        <v>5.8999568251994388E-3</v>
      </c>
      <c r="E1316" s="128">
        <v>43545</v>
      </c>
      <c r="F1316" s="76">
        <v>2854.8798830000001</v>
      </c>
      <c r="G1316" s="130">
        <f t="shared" si="43"/>
        <v>1.0852481284119786E-2</v>
      </c>
      <c r="J1316"/>
      <c r="K1316"/>
      <c r="L1316"/>
      <c r="M1316"/>
      <c r="N1316"/>
      <c r="O1316"/>
      <c r="P1316"/>
      <c r="Q1316"/>
      <c r="R1316"/>
      <c r="V1316">
        <v>1229</v>
      </c>
      <c r="W1316">
        <v>-1.4620933179769675E-3</v>
      </c>
      <c r="X1316">
        <v>-6.1053175492632554E-3</v>
      </c>
      <c r="Y1316"/>
      <c r="Z1316"/>
      <c r="AA1316"/>
      <c r="AB1316"/>
      <c r="AC1316"/>
      <c r="AD1316"/>
      <c r="AG1316">
        <v>1268</v>
      </c>
      <c r="AH1316">
        <v>-6.2071901945886382E-3</v>
      </c>
      <c r="AI1316">
        <v>9.4966477439777097E-4</v>
      </c>
      <c r="AJ1316"/>
      <c r="AK1316"/>
      <c r="AL1316"/>
      <c r="AM1316"/>
      <c r="AN1316"/>
      <c r="AO1316"/>
    </row>
    <row r="1317" spans="1:41">
      <c r="A1317" s="34">
        <v>43546</v>
      </c>
      <c r="B1317" s="33">
        <v>120.372894</v>
      </c>
      <c r="C1317" s="130">
        <f t="shared" si="42"/>
        <v>-8.6169026169520581E-3</v>
      </c>
      <c r="E1317" s="128">
        <v>43546</v>
      </c>
      <c r="F1317" s="76">
        <v>2800.709961</v>
      </c>
      <c r="G1317" s="130">
        <f t="shared" si="43"/>
        <v>-1.8974501282021203E-2</v>
      </c>
      <c r="J1317"/>
      <c r="K1317"/>
      <c r="L1317"/>
      <c r="M1317"/>
      <c r="N1317"/>
      <c r="O1317"/>
      <c r="P1317"/>
      <c r="Q1317"/>
      <c r="R1317"/>
      <c r="V1317">
        <v>1230</v>
      </c>
      <c r="W1317">
        <v>1.2091776153857143E-3</v>
      </c>
      <c r="X1317">
        <v>9.3845757340199447E-3</v>
      </c>
      <c r="Y1317"/>
      <c r="Z1317"/>
      <c r="AA1317"/>
      <c r="AB1317"/>
      <c r="AC1317"/>
      <c r="AD1317"/>
      <c r="AG1317">
        <v>1269</v>
      </c>
      <c r="AH1317">
        <v>5.0051716402503823E-3</v>
      </c>
      <c r="AI1317">
        <v>5.7165172143499128E-3</v>
      </c>
      <c r="AJ1317"/>
      <c r="AK1317"/>
      <c r="AL1317"/>
      <c r="AM1317"/>
      <c r="AN1317"/>
      <c r="AO1317"/>
    </row>
    <row r="1318" spans="1:41">
      <c r="A1318" s="34">
        <v>43549</v>
      </c>
      <c r="B1318" s="33">
        <v>120.109116</v>
      </c>
      <c r="C1318" s="130">
        <f t="shared" si="42"/>
        <v>-2.1913405189045473E-3</v>
      </c>
      <c r="E1318" s="128">
        <v>43549</v>
      </c>
      <c r="F1318" s="76">
        <v>2798.360107</v>
      </c>
      <c r="G1318" s="130">
        <f t="shared" si="43"/>
        <v>-8.3902083140413065E-4</v>
      </c>
      <c r="J1318"/>
      <c r="K1318"/>
      <c r="L1318"/>
      <c r="M1318"/>
      <c r="N1318"/>
      <c r="O1318"/>
      <c r="P1318"/>
      <c r="Q1318"/>
      <c r="R1318"/>
      <c r="V1318">
        <v>1231</v>
      </c>
      <c r="W1318">
        <v>6.0797534643178778E-3</v>
      </c>
      <c r="X1318">
        <v>-3.8564478057793632E-3</v>
      </c>
      <c r="Y1318"/>
      <c r="Z1318"/>
      <c r="AA1318"/>
      <c r="AB1318"/>
      <c r="AC1318"/>
      <c r="AD1318"/>
      <c r="AG1318">
        <v>1270</v>
      </c>
      <c r="AH1318">
        <v>-5.5682324118789721E-3</v>
      </c>
      <c r="AI1318">
        <v>7.7902179656937267E-3</v>
      </c>
      <c r="AJ1318"/>
      <c r="AK1318"/>
      <c r="AL1318"/>
      <c r="AM1318"/>
      <c r="AN1318"/>
      <c r="AO1318"/>
    </row>
    <row r="1319" spans="1:41">
      <c r="A1319" s="34">
        <v>43550</v>
      </c>
      <c r="B1319" s="33">
        <v>121.832375</v>
      </c>
      <c r="C1319" s="130">
        <f t="shared" si="42"/>
        <v>1.4347445534442189E-2</v>
      </c>
      <c r="E1319" s="128">
        <v>43550</v>
      </c>
      <c r="F1319" s="76">
        <v>2818.459961</v>
      </c>
      <c r="G1319" s="130">
        <f t="shared" si="43"/>
        <v>7.1827260364814979E-3</v>
      </c>
      <c r="J1319"/>
      <c r="K1319"/>
      <c r="L1319"/>
      <c r="M1319"/>
      <c r="N1319"/>
      <c r="O1319"/>
      <c r="P1319"/>
      <c r="Q1319"/>
      <c r="R1319"/>
      <c r="V1319">
        <v>1232</v>
      </c>
      <c r="W1319">
        <v>6.9921573715903398E-3</v>
      </c>
      <c r="X1319">
        <v>-2.3635266299853151E-2</v>
      </c>
      <c r="Y1319"/>
      <c r="Z1319"/>
      <c r="AA1319"/>
      <c r="AB1319"/>
      <c r="AC1319"/>
      <c r="AD1319"/>
      <c r="AG1319">
        <v>1271</v>
      </c>
      <c r="AH1319">
        <v>4.8811528141521378E-3</v>
      </c>
      <c r="AI1319">
        <v>2.7102474595541064E-3</v>
      </c>
      <c r="AJ1319"/>
      <c r="AK1319"/>
      <c r="AL1319"/>
      <c r="AM1319"/>
      <c r="AN1319"/>
      <c r="AO1319"/>
    </row>
    <row r="1320" spans="1:41">
      <c r="A1320" s="34">
        <v>43551</v>
      </c>
      <c r="B1320" s="33">
        <v>121.946686</v>
      </c>
      <c r="C1320" s="130">
        <f t="shared" si="42"/>
        <v>9.3826456227255454E-4</v>
      </c>
      <c r="E1320" s="128">
        <v>43551</v>
      </c>
      <c r="F1320" s="76">
        <v>2805.3701169999999</v>
      </c>
      <c r="G1320" s="130">
        <f t="shared" si="43"/>
        <v>-4.6443249792896685E-3</v>
      </c>
      <c r="J1320"/>
      <c r="K1320"/>
      <c r="L1320"/>
      <c r="M1320"/>
      <c r="N1320"/>
      <c r="O1320"/>
      <c r="P1320"/>
      <c r="Q1320"/>
      <c r="R1320"/>
      <c r="V1320">
        <v>1233</v>
      </c>
      <c r="W1320">
        <v>-4.6942141222705578E-3</v>
      </c>
      <c r="X1320">
        <v>-1.3457026382360099E-2</v>
      </c>
      <c r="Y1320"/>
      <c r="Z1320"/>
      <c r="AA1320"/>
      <c r="AB1320"/>
      <c r="AC1320"/>
      <c r="AD1320"/>
      <c r="AG1320">
        <v>1272</v>
      </c>
      <c r="AH1320">
        <v>7.2624619239138677E-3</v>
      </c>
      <c r="AI1320">
        <v>5.9205911247435733E-3</v>
      </c>
      <c r="AJ1320"/>
      <c r="AK1320"/>
      <c r="AL1320"/>
      <c r="AM1320"/>
      <c r="AN1320"/>
      <c r="AO1320"/>
    </row>
    <row r="1321" spans="1:41">
      <c r="A1321" s="34">
        <v>43552</v>
      </c>
      <c r="B1321" s="33">
        <v>122.10496500000001</v>
      </c>
      <c r="C1321" s="130">
        <f t="shared" si="42"/>
        <v>1.2979360505131511E-3</v>
      </c>
      <c r="E1321" s="128">
        <v>43552</v>
      </c>
      <c r="F1321" s="76">
        <v>2815.4399410000001</v>
      </c>
      <c r="G1321" s="130">
        <f t="shared" si="43"/>
        <v>3.5894814516555119E-3</v>
      </c>
      <c r="J1321"/>
      <c r="K1321"/>
      <c r="L1321"/>
      <c r="M1321"/>
      <c r="N1321"/>
      <c r="O1321"/>
      <c r="P1321"/>
      <c r="Q1321"/>
      <c r="R1321"/>
      <c r="V1321">
        <v>1234</v>
      </c>
      <c r="W1321">
        <v>-1.7065374998289837E-2</v>
      </c>
      <c r="X1321">
        <v>2.0108665720322959E-2</v>
      </c>
      <c r="Y1321"/>
      <c r="Z1321"/>
      <c r="AA1321"/>
      <c r="AB1321"/>
      <c r="AC1321"/>
      <c r="AD1321"/>
      <c r="AG1321">
        <v>1273</v>
      </c>
      <c r="AH1321">
        <v>-7.9856193902207336E-3</v>
      </c>
      <c r="AI1321">
        <v>-6.1716869261276737E-3</v>
      </c>
      <c r="AJ1321"/>
      <c r="AK1321"/>
      <c r="AL1321"/>
      <c r="AM1321"/>
      <c r="AN1321"/>
      <c r="AO1321"/>
    </row>
    <row r="1322" spans="1:41">
      <c r="A1322" s="34">
        <v>43553</v>
      </c>
      <c r="B1322" s="33">
        <v>122.905045</v>
      </c>
      <c r="C1322" s="130">
        <f t="shared" si="42"/>
        <v>6.5523953100514306E-3</v>
      </c>
      <c r="E1322" s="128">
        <v>43553</v>
      </c>
      <c r="F1322" s="76">
        <v>2834.3999020000001</v>
      </c>
      <c r="G1322" s="130">
        <f t="shared" si="43"/>
        <v>6.7342800405345319E-3</v>
      </c>
      <c r="J1322"/>
      <c r="K1322"/>
      <c r="L1322"/>
      <c r="M1322"/>
      <c r="N1322"/>
      <c r="O1322"/>
      <c r="P1322"/>
      <c r="Q1322"/>
      <c r="R1322"/>
      <c r="V1322">
        <v>1235</v>
      </c>
      <c r="W1322">
        <v>1.1847648637175212E-3</v>
      </c>
      <c r="X1322">
        <v>-7.7396072353006877E-3</v>
      </c>
      <c r="Y1322"/>
      <c r="Z1322"/>
      <c r="AA1322"/>
      <c r="AB1322"/>
      <c r="AC1322"/>
      <c r="AD1322"/>
      <c r="AG1322">
        <v>1274</v>
      </c>
      <c r="AH1322">
        <v>2.2522564150947988E-4</v>
      </c>
      <c r="AI1322">
        <v>1.9776871982813979E-3</v>
      </c>
      <c r="AJ1322"/>
      <c r="AK1322"/>
      <c r="AL1322"/>
      <c r="AM1322"/>
      <c r="AN1322"/>
      <c r="AO1322"/>
    </row>
    <row r="1323" spans="1:41">
      <c r="A1323" s="34">
        <v>43556</v>
      </c>
      <c r="B1323" s="33">
        <v>122.19285600000001</v>
      </c>
      <c r="C1323" s="130">
        <f t="shared" si="42"/>
        <v>-5.7946278771550432E-3</v>
      </c>
      <c r="E1323" s="128">
        <v>43556</v>
      </c>
      <c r="F1323" s="76">
        <v>2867.1899410000001</v>
      </c>
      <c r="G1323" s="130">
        <f t="shared" si="43"/>
        <v>1.1568600103627853E-2</v>
      </c>
      <c r="J1323"/>
      <c r="K1323"/>
      <c r="L1323"/>
      <c r="M1323"/>
      <c r="N1323"/>
      <c r="O1323"/>
      <c r="P1323"/>
      <c r="Q1323"/>
      <c r="R1323"/>
      <c r="V1323">
        <v>1236</v>
      </c>
      <c r="W1323">
        <v>3.8605112599834771E-4</v>
      </c>
      <c r="X1323">
        <v>1.5146317018921588E-2</v>
      </c>
      <c r="Y1323"/>
      <c r="Z1323"/>
      <c r="AA1323"/>
      <c r="AB1323"/>
      <c r="AC1323"/>
      <c r="AD1323"/>
      <c r="AG1323">
        <v>1275</v>
      </c>
      <c r="AH1323">
        <v>-7.5771214379368023E-3</v>
      </c>
      <c r="AI1323">
        <v>8.9528470101543547E-3</v>
      </c>
      <c r="AJ1323"/>
      <c r="AK1323"/>
      <c r="AL1323"/>
      <c r="AM1323"/>
      <c r="AN1323"/>
      <c r="AO1323"/>
    </row>
    <row r="1324" spans="1:41">
      <c r="A1324" s="34">
        <v>43557</v>
      </c>
      <c r="B1324" s="33">
        <v>121.076263</v>
      </c>
      <c r="C1324" s="130">
        <f t="shared" si="42"/>
        <v>-9.137956477586617E-3</v>
      </c>
      <c r="E1324" s="128">
        <v>43557</v>
      </c>
      <c r="F1324" s="76">
        <v>2867.23999</v>
      </c>
      <c r="G1324" s="130">
        <f t="shared" si="43"/>
        <v>1.7455767155240763E-5</v>
      </c>
      <c r="J1324"/>
      <c r="K1324"/>
      <c r="L1324"/>
      <c r="M1324"/>
      <c r="N1324"/>
      <c r="O1324"/>
      <c r="P1324"/>
      <c r="Q1324"/>
      <c r="R1324"/>
      <c r="V1324">
        <v>1237</v>
      </c>
      <c r="W1324">
        <v>7.6550283215305751E-3</v>
      </c>
      <c r="X1324">
        <v>-4.3933360662713004E-3</v>
      </c>
      <c r="Y1324"/>
      <c r="Z1324"/>
      <c r="AA1324"/>
      <c r="AB1324"/>
      <c r="AC1324"/>
      <c r="AD1324"/>
      <c r="AG1324">
        <v>1276</v>
      </c>
      <c r="AH1324">
        <v>5.5885980030245383E-3</v>
      </c>
      <c r="AI1324">
        <v>2.9000961940976464E-3</v>
      </c>
      <c r="AJ1324"/>
      <c r="AK1324"/>
      <c r="AL1324"/>
      <c r="AM1324"/>
      <c r="AN1324"/>
      <c r="AO1324"/>
    </row>
    <row r="1325" spans="1:41">
      <c r="A1325" s="34">
        <v>43558</v>
      </c>
      <c r="B1325" s="33">
        <v>120.60148599999999</v>
      </c>
      <c r="C1325" s="130">
        <f t="shared" si="42"/>
        <v>-3.9213053676756043E-3</v>
      </c>
      <c r="E1325" s="128">
        <v>43558</v>
      </c>
      <c r="F1325" s="76">
        <v>2873.3999020000001</v>
      </c>
      <c r="G1325" s="130">
        <f t="shared" si="43"/>
        <v>2.1483768437535206E-3</v>
      </c>
      <c r="J1325"/>
      <c r="K1325"/>
      <c r="L1325"/>
      <c r="M1325"/>
      <c r="N1325"/>
      <c r="O1325"/>
      <c r="P1325"/>
      <c r="Q1325"/>
      <c r="R1325"/>
      <c r="V1325">
        <v>1238</v>
      </c>
      <c r="W1325">
        <v>1.2990138847964322E-2</v>
      </c>
      <c r="X1325">
        <v>9.9838407252806037E-3</v>
      </c>
      <c r="Y1325"/>
      <c r="Z1325"/>
      <c r="AA1325"/>
      <c r="AB1325"/>
      <c r="AC1325"/>
      <c r="AD1325"/>
      <c r="AG1325">
        <v>1277</v>
      </c>
      <c r="AH1325">
        <v>3.5902448350502896E-3</v>
      </c>
      <c r="AI1325">
        <v>-1.143707228725304E-2</v>
      </c>
      <c r="AJ1325"/>
      <c r="AK1325"/>
      <c r="AL1325"/>
      <c r="AM1325"/>
      <c r="AN1325"/>
      <c r="AO1325"/>
    </row>
    <row r="1326" spans="1:41">
      <c r="A1326" s="34">
        <v>43559</v>
      </c>
      <c r="B1326" s="33">
        <v>119.194756</v>
      </c>
      <c r="C1326" s="130">
        <f t="shared" si="42"/>
        <v>-1.1664284136598417E-2</v>
      </c>
      <c r="E1326" s="128">
        <v>43559</v>
      </c>
      <c r="F1326" s="76">
        <v>2879.389893</v>
      </c>
      <c r="G1326" s="130">
        <f t="shared" si="43"/>
        <v>2.0846353463820498E-3</v>
      </c>
      <c r="J1326"/>
      <c r="K1326"/>
      <c r="L1326"/>
      <c r="M1326"/>
      <c r="N1326"/>
      <c r="O1326"/>
      <c r="P1326"/>
      <c r="Q1326"/>
      <c r="R1326"/>
      <c r="V1326">
        <v>1239</v>
      </c>
      <c r="W1326">
        <v>-2.0622001269471127E-3</v>
      </c>
      <c r="X1326">
        <v>-1.2090787871615665E-4</v>
      </c>
      <c r="Y1326"/>
      <c r="Z1326"/>
      <c r="AA1326"/>
      <c r="AB1326"/>
      <c r="AC1326"/>
      <c r="AD1326"/>
      <c r="AG1326">
        <v>1278</v>
      </c>
      <c r="AH1326">
        <v>6.1233520170312916E-3</v>
      </c>
      <c r="AI1326">
        <v>-7.5795987244041425E-3</v>
      </c>
      <c r="AJ1326"/>
      <c r="AK1326"/>
      <c r="AL1326"/>
      <c r="AM1326"/>
      <c r="AN1326"/>
      <c r="AO1326"/>
    </row>
    <row r="1327" spans="1:41">
      <c r="A1327" s="34">
        <v>43560</v>
      </c>
      <c r="B1327" s="33">
        <v>119.731064</v>
      </c>
      <c r="C1327" s="130">
        <f t="shared" si="42"/>
        <v>4.4994261324718459E-3</v>
      </c>
      <c r="E1327" s="128">
        <v>43560</v>
      </c>
      <c r="F1327" s="76">
        <v>2892.73999</v>
      </c>
      <c r="G1327" s="130">
        <f t="shared" si="43"/>
        <v>4.6364325416488519E-3</v>
      </c>
      <c r="J1327"/>
      <c r="K1327"/>
      <c r="L1327"/>
      <c r="M1327"/>
      <c r="N1327"/>
      <c r="O1327"/>
      <c r="P1327"/>
      <c r="Q1327"/>
      <c r="R1327"/>
      <c r="V1327">
        <v>1240</v>
      </c>
      <c r="W1327">
        <v>4.31268038415265E-3</v>
      </c>
      <c r="X1327">
        <v>3.8580671502302377E-3</v>
      </c>
      <c r="Y1327"/>
      <c r="Z1327"/>
      <c r="AA1327"/>
      <c r="AB1327"/>
      <c r="AC1327"/>
      <c r="AD1327"/>
      <c r="AG1327">
        <v>1279</v>
      </c>
      <c r="AH1327">
        <v>5.9319927674530929E-3</v>
      </c>
      <c r="AI1327">
        <v>9.6172682173953708E-3</v>
      </c>
      <c r="AJ1327"/>
      <c r="AK1327"/>
      <c r="AL1327"/>
      <c r="AM1327"/>
      <c r="AN1327"/>
      <c r="AO1327"/>
    </row>
    <row r="1328" spans="1:41">
      <c r="A1328" s="34">
        <v>43563</v>
      </c>
      <c r="B1328" s="33">
        <v>119.695915</v>
      </c>
      <c r="C1328" s="130">
        <f t="shared" si="42"/>
        <v>-2.9356625445176108E-4</v>
      </c>
      <c r="E1328" s="128">
        <v>43563</v>
      </c>
      <c r="F1328" s="76">
        <v>2895.7700199999999</v>
      </c>
      <c r="G1328" s="130">
        <f t="shared" si="43"/>
        <v>1.0474601970707699E-3</v>
      </c>
      <c r="J1328"/>
      <c r="K1328"/>
      <c r="L1328"/>
      <c r="M1328"/>
      <c r="N1328"/>
      <c r="O1328"/>
      <c r="P1328"/>
      <c r="Q1328"/>
      <c r="R1328"/>
      <c r="V1328">
        <v>1241</v>
      </c>
      <c r="W1328">
        <v>-2.441532459751873E-3</v>
      </c>
      <c r="X1328">
        <v>1.3382958478233026E-2</v>
      </c>
      <c r="Y1328"/>
      <c r="Z1328"/>
      <c r="AA1328"/>
      <c r="AB1328"/>
      <c r="AC1328"/>
      <c r="AD1328"/>
      <c r="AG1328">
        <v>1280</v>
      </c>
      <c r="AH1328">
        <v>6.4359924046821417E-3</v>
      </c>
      <c r="AI1328">
        <v>2.1614036075994422E-3</v>
      </c>
      <c r="AJ1328"/>
      <c r="AK1328"/>
      <c r="AL1328"/>
      <c r="AM1328"/>
      <c r="AN1328"/>
      <c r="AO1328"/>
    </row>
    <row r="1329" spans="1:41">
      <c r="A1329" s="34">
        <v>43564</v>
      </c>
      <c r="B1329" s="33">
        <v>119.194756</v>
      </c>
      <c r="C1329" s="130">
        <f t="shared" si="42"/>
        <v>-4.1869348674096456E-3</v>
      </c>
      <c r="E1329" s="128">
        <v>43564</v>
      </c>
      <c r="F1329" s="76">
        <v>2878.1999510000001</v>
      </c>
      <c r="G1329" s="130">
        <f t="shared" si="43"/>
        <v>-6.0674946140922741E-3</v>
      </c>
      <c r="J1329"/>
      <c r="K1329"/>
      <c r="L1329"/>
      <c r="M1329"/>
      <c r="N1329"/>
      <c r="O1329"/>
      <c r="P1329"/>
      <c r="Q1329"/>
      <c r="R1329"/>
      <c r="V1329">
        <v>1242</v>
      </c>
      <c r="W1329">
        <v>-4.7390232074110989E-4</v>
      </c>
      <c r="X1329">
        <v>-3.1891000618047075E-2</v>
      </c>
      <c r="Y1329"/>
      <c r="Z1329"/>
      <c r="AA1329"/>
      <c r="AB1329"/>
      <c r="AC1329"/>
      <c r="AD1329"/>
      <c r="AG1329">
        <v>1281</v>
      </c>
      <c r="AH1329">
        <v>5.0035180482457088E-3</v>
      </c>
      <c r="AI1329">
        <v>-4.1049081921248707E-3</v>
      </c>
      <c r="AJ1329"/>
      <c r="AK1329"/>
      <c r="AL1329"/>
      <c r="AM1329"/>
      <c r="AN1329"/>
      <c r="AO1329"/>
    </row>
    <row r="1330" spans="1:41">
      <c r="A1330" s="34">
        <v>43565</v>
      </c>
      <c r="B1330" s="33">
        <v>119.203529</v>
      </c>
      <c r="C1330" s="130">
        <f t="shared" si="42"/>
        <v>7.360223129283496E-5</v>
      </c>
      <c r="E1330" s="128">
        <v>43565</v>
      </c>
      <c r="F1330" s="76">
        <v>2888.209961</v>
      </c>
      <c r="G1330" s="130">
        <f t="shared" si="43"/>
        <v>3.4778716456172871E-3</v>
      </c>
      <c r="J1330"/>
      <c r="K1330"/>
      <c r="L1330"/>
      <c r="M1330"/>
      <c r="N1330"/>
      <c r="O1330"/>
      <c r="P1330"/>
      <c r="Q1330"/>
      <c r="R1330"/>
      <c r="V1330">
        <v>1243</v>
      </c>
      <c r="W1330">
        <v>-2.4123695320049903E-4</v>
      </c>
      <c r="X1330">
        <v>-1.2809914084612349E-3</v>
      </c>
      <c r="Y1330"/>
      <c r="Z1330"/>
      <c r="AA1330"/>
      <c r="AB1330"/>
      <c r="AC1330"/>
      <c r="AD1330"/>
      <c r="AG1330">
        <v>1282</v>
      </c>
      <c r="AH1330">
        <v>-5.3592537458229924E-3</v>
      </c>
      <c r="AI1330">
        <v>1.2135490404381759E-2</v>
      </c>
      <c r="AJ1330"/>
      <c r="AK1330"/>
      <c r="AL1330"/>
      <c r="AM1330"/>
      <c r="AN1330"/>
      <c r="AO1330"/>
    </row>
    <row r="1331" spans="1:41">
      <c r="A1331" s="34">
        <v>43566</v>
      </c>
      <c r="B1331" s="33">
        <v>118.878258</v>
      </c>
      <c r="C1331" s="130">
        <f t="shared" si="42"/>
        <v>-2.7287027718785133E-3</v>
      </c>
      <c r="E1331" s="128">
        <v>43566</v>
      </c>
      <c r="F1331" s="76">
        <v>2888.320068</v>
      </c>
      <c r="G1331" s="130">
        <f t="shared" si="43"/>
        <v>3.8122920939531678E-5</v>
      </c>
      <c r="J1331"/>
      <c r="K1331"/>
      <c r="L1331"/>
      <c r="M1331"/>
      <c r="N1331"/>
      <c r="O1331"/>
      <c r="P1331"/>
      <c r="Q1331"/>
      <c r="R1331"/>
      <c r="V1331">
        <v>1244</v>
      </c>
      <c r="W1331">
        <v>-1.6427158352840471E-3</v>
      </c>
      <c r="X1331">
        <v>-2.1677402914205342E-2</v>
      </c>
      <c r="Y1331"/>
      <c r="Z1331"/>
      <c r="AA1331"/>
      <c r="AB1331"/>
      <c r="AC1331"/>
      <c r="AD1331"/>
      <c r="AG1331">
        <v>1283</v>
      </c>
      <c r="AH1331">
        <v>2.2522564150947988E-4</v>
      </c>
      <c r="AI1331">
        <v>4.4831947415234479E-3</v>
      </c>
      <c r="AJ1331"/>
      <c r="AK1331"/>
      <c r="AL1331"/>
      <c r="AM1331"/>
      <c r="AN1331"/>
      <c r="AO1331"/>
    </row>
    <row r="1332" spans="1:41">
      <c r="A1332" s="34">
        <v>43567</v>
      </c>
      <c r="B1332" s="33">
        <v>119.555229</v>
      </c>
      <c r="C1332" s="130">
        <f t="shared" si="42"/>
        <v>5.6946578069809418E-3</v>
      </c>
      <c r="E1332" s="128">
        <v>43567</v>
      </c>
      <c r="F1332" s="76">
        <v>2907.4099120000001</v>
      </c>
      <c r="G1332" s="130">
        <f t="shared" si="43"/>
        <v>6.6093242959803736E-3</v>
      </c>
      <c r="J1332"/>
      <c r="K1332"/>
      <c r="L1332"/>
      <c r="M1332"/>
      <c r="N1332"/>
      <c r="O1332"/>
      <c r="P1332"/>
      <c r="Q1332"/>
      <c r="R1332"/>
      <c r="V1332">
        <v>1245</v>
      </c>
      <c r="W1332">
        <v>-4.3826433542099757E-4</v>
      </c>
      <c r="X1332">
        <v>2.200418490460725E-3</v>
      </c>
      <c r="Y1332"/>
      <c r="Z1332"/>
      <c r="AA1332"/>
      <c r="AB1332"/>
      <c r="AC1332"/>
      <c r="AD1332"/>
      <c r="AG1332">
        <v>1284</v>
      </c>
      <c r="AH1332">
        <v>7.3785487321689671E-4</v>
      </c>
      <c r="AI1332">
        <v>-2.9622929449550531E-3</v>
      </c>
      <c r="AJ1332"/>
      <c r="AK1332"/>
      <c r="AL1332"/>
      <c r="AM1332"/>
      <c r="AN1332"/>
      <c r="AO1332"/>
    </row>
    <row r="1333" spans="1:41">
      <c r="A1333" s="34">
        <v>43570</v>
      </c>
      <c r="B1333" s="33">
        <v>120.030029</v>
      </c>
      <c r="C1333" s="130">
        <f t="shared" si="42"/>
        <v>3.9713863121787997E-3</v>
      </c>
      <c r="E1333" s="128">
        <v>43570</v>
      </c>
      <c r="F1333" s="76">
        <v>2905.580078</v>
      </c>
      <c r="G1333" s="130">
        <f t="shared" si="43"/>
        <v>-6.2936911387957012E-4</v>
      </c>
      <c r="J1333"/>
      <c r="K1333"/>
      <c r="L1333"/>
      <c r="M1333"/>
      <c r="N1333"/>
      <c r="O1333"/>
      <c r="P1333"/>
      <c r="Q1333"/>
      <c r="R1333"/>
      <c r="V1333">
        <v>1246</v>
      </c>
      <c r="W1333">
        <v>5.071731626629117E-3</v>
      </c>
      <c r="X1333">
        <v>-5.4280780206110478E-3</v>
      </c>
      <c r="Y1333"/>
      <c r="Z1333"/>
      <c r="AA1333"/>
      <c r="AB1333"/>
      <c r="AC1333"/>
      <c r="AD1333"/>
      <c r="AG1333">
        <v>1285</v>
      </c>
      <c r="AH1333">
        <v>-3.8301099946611876E-3</v>
      </c>
      <c r="AI1333">
        <v>-5.5270299333615011E-3</v>
      </c>
      <c r="AJ1333"/>
      <c r="AK1333"/>
      <c r="AL1333"/>
      <c r="AM1333"/>
      <c r="AN1333"/>
      <c r="AO1333"/>
    </row>
    <row r="1334" spans="1:41">
      <c r="A1334" s="34">
        <v>43571</v>
      </c>
      <c r="B1334" s="33">
        <v>121.348831</v>
      </c>
      <c r="C1334" s="130">
        <f t="shared" si="42"/>
        <v>1.0987267194611818E-2</v>
      </c>
      <c r="E1334" s="128">
        <v>43571</v>
      </c>
      <c r="F1334" s="76">
        <v>2907.0600589999999</v>
      </c>
      <c r="G1334" s="130">
        <f t="shared" si="43"/>
        <v>5.0935818675445653E-4</v>
      </c>
      <c r="J1334"/>
      <c r="K1334"/>
      <c r="L1334"/>
      <c r="M1334"/>
      <c r="N1334"/>
      <c r="O1334"/>
      <c r="P1334"/>
      <c r="Q1334"/>
      <c r="R1334"/>
      <c r="V1334">
        <v>1247</v>
      </c>
      <c r="W1334">
        <v>2.5506463787849936E-3</v>
      </c>
      <c r="X1334">
        <v>2.8688572744717711E-3</v>
      </c>
      <c r="Y1334"/>
      <c r="Z1334"/>
      <c r="AA1334"/>
      <c r="AB1334"/>
      <c r="AC1334"/>
      <c r="AD1334"/>
      <c r="AG1334">
        <v>1286</v>
      </c>
      <c r="AH1334">
        <v>1.7300357752134659E-3</v>
      </c>
      <c r="AI1334">
        <v>-1.0538346825262408E-3</v>
      </c>
      <c r="AJ1334"/>
      <c r="AK1334"/>
      <c r="AL1334"/>
      <c r="AM1334"/>
      <c r="AN1334"/>
      <c r="AO1334"/>
    </row>
    <row r="1335" spans="1:41">
      <c r="A1335" s="34">
        <v>43572</v>
      </c>
      <c r="B1335" s="33">
        <v>121.788437</v>
      </c>
      <c r="C1335" s="130">
        <f t="shared" si="42"/>
        <v>3.6226636579630316E-3</v>
      </c>
      <c r="E1335" s="128">
        <v>43572</v>
      </c>
      <c r="F1335" s="76">
        <v>2900.4499510000001</v>
      </c>
      <c r="G1335" s="130">
        <f t="shared" si="43"/>
        <v>-2.2738119838754439E-3</v>
      </c>
      <c r="J1335"/>
      <c r="K1335"/>
      <c r="L1335"/>
      <c r="M1335"/>
      <c r="N1335"/>
      <c r="O1335"/>
      <c r="P1335"/>
      <c r="Q1335"/>
      <c r="R1335"/>
      <c r="V1335">
        <v>1248</v>
      </c>
      <c r="W1335">
        <v>3.0812060392683351E-3</v>
      </c>
      <c r="X1335">
        <v>-3.2811362509959615E-3</v>
      </c>
      <c r="Y1335"/>
      <c r="Z1335"/>
      <c r="AA1335"/>
      <c r="AB1335"/>
      <c r="AC1335"/>
      <c r="AD1335"/>
      <c r="AG1335">
        <v>1287</v>
      </c>
      <c r="AH1335">
        <v>-1.490131195516586E-3</v>
      </c>
      <c r="AI1335">
        <v>2.1992342883290234E-3</v>
      </c>
      <c r="AJ1335"/>
      <c r="AK1335"/>
      <c r="AL1335"/>
      <c r="AM1335"/>
      <c r="AN1335"/>
      <c r="AO1335"/>
    </row>
    <row r="1336" spans="1:41">
      <c r="A1336" s="34">
        <v>43573</v>
      </c>
      <c r="B1336" s="33">
        <v>120.90924099999999</v>
      </c>
      <c r="C1336" s="130">
        <f t="shared" si="42"/>
        <v>-7.2190432988314601E-3</v>
      </c>
      <c r="E1336" s="128">
        <v>43573</v>
      </c>
      <c r="F1336" s="76">
        <v>2905.030029</v>
      </c>
      <c r="G1336" s="130">
        <f t="shared" si="43"/>
        <v>1.5790922365065687E-3</v>
      </c>
      <c r="J1336"/>
      <c r="K1336"/>
      <c r="L1336"/>
      <c r="M1336"/>
      <c r="N1336"/>
      <c r="O1336"/>
      <c r="P1336"/>
      <c r="Q1336"/>
      <c r="R1336"/>
      <c r="V1336">
        <v>1249</v>
      </c>
      <c r="W1336">
        <v>-5.6765892196284272E-2</v>
      </c>
      <c r="X1336">
        <v>3.7679182599138689E-2</v>
      </c>
      <c r="Y1336"/>
      <c r="Z1336"/>
      <c r="AA1336"/>
      <c r="AB1336"/>
      <c r="AC1336"/>
      <c r="AD1336"/>
      <c r="AG1336">
        <v>1288</v>
      </c>
      <c r="AH1336">
        <v>9.5158517989344018E-3</v>
      </c>
      <c r="AI1336">
        <v>3.3743727078111609E-3</v>
      </c>
      <c r="AJ1336"/>
      <c r="AK1336"/>
      <c r="AL1336"/>
      <c r="AM1336"/>
      <c r="AN1336"/>
      <c r="AO1336"/>
    </row>
    <row r="1337" spans="1:41">
      <c r="A1337" s="34">
        <v>43577</v>
      </c>
      <c r="B1337" s="33">
        <v>121.18177799999999</v>
      </c>
      <c r="C1337" s="130">
        <f t="shared" si="42"/>
        <v>2.2540626154455789E-3</v>
      </c>
      <c r="E1337" s="128">
        <v>43577</v>
      </c>
      <c r="F1337" s="76">
        <v>2907.969971</v>
      </c>
      <c r="G1337" s="130">
        <f t="shared" si="43"/>
        <v>1.0120177659616108E-3</v>
      </c>
      <c r="J1337"/>
      <c r="K1337"/>
      <c r="L1337"/>
      <c r="M1337"/>
      <c r="N1337"/>
      <c r="O1337"/>
      <c r="P1337"/>
      <c r="Q1337"/>
      <c r="R1337"/>
      <c r="V1337">
        <v>1250</v>
      </c>
      <c r="W1337">
        <v>-1.6252630407245373E-2</v>
      </c>
      <c r="X1337">
        <v>-4.5208502434981104E-3</v>
      </c>
      <c r="Y1337"/>
      <c r="Z1337"/>
      <c r="AA1337"/>
      <c r="AB1337"/>
      <c r="AC1337"/>
      <c r="AD1337"/>
      <c r="AG1337">
        <v>1289</v>
      </c>
      <c r="AH1337">
        <v>1.4525920727734083E-3</v>
      </c>
      <c r="AI1337">
        <v>1.5714026591236597E-3</v>
      </c>
      <c r="AJ1337"/>
      <c r="AK1337"/>
      <c r="AL1337"/>
      <c r="AM1337"/>
      <c r="AN1337"/>
      <c r="AO1337"/>
    </row>
    <row r="1338" spans="1:41">
      <c r="A1338" s="34">
        <v>43578</v>
      </c>
      <c r="B1338" s="33">
        <v>123.001724</v>
      </c>
      <c r="C1338" s="130">
        <f t="shared" si="42"/>
        <v>1.5018314057085395E-2</v>
      </c>
      <c r="E1338" s="128">
        <v>43578</v>
      </c>
      <c r="F1338" s="76">
        <v>2933.679932</v>
      </c>
      <c r="G1338" s="130">
        <f t="shared" si="43"/>
        <v>8.8412058089990583E-3</v>
      </c>
      <c r="J1338"/>
      <c r="K1338"/>
      <c r="L1338"/>
      <c r="M1338"/>
      <c r="N1338"/>
      <c r="O1338"/>
      <c r="P1338"/>
      <c r="Q1338"/>
      <c r="R1338"/>
      <c r="V1338">
        <v>1251</v>
      </c>
      <c r="W1338">
        <v>5.8526623921248541E-3</v>
      </c>
      <c r="X1338">
        <v>-5.7662616893990916E-3</v>
      </c>
      <c r="Y1338"/>
      <c r="Z1338"/>
      <c r="AA1338"/>
      <c r="AB1338"/>
      <c r="AC1338"/>
      <c r="AD1338"/>
      <c r="AG1338">
        <v>1290</v>
      </c>
      <c r="AH1338">
        <v>-3.6610948315678367E-4</v>
      </c>
      <c r="AI1338">
        <v>-2.2855321346615248E-3</v>
      </c>
      <c r="AJ1338"/>
      <c r="AK1338"/>
      <c r="AL1338"/>
      <c r="AM1338"/>
      <c r="AN1338"/>
      <c r="AO1338"/>
    </row>
    <row r="1339" spans="1:41">
      <c r="A1339" s="34">
        <v>43579</v>
      </c>
      <c r="B1339" s="33">
        <v>122.386292</v>
      </c>
      <c r="C1339" s="130">
        <f t="shared" si="42"/>
        <v>-5.0034420655762392E-3</v>
      </c>
      <c r="E1339" s="128">
        <v>43579</v>
      </c>
      <c r="F1339" s="76">
        <v>2927.25</v>
      </c>
      <c r="G1339" s="130">
        <f t="shared" si="43"/>
        <v>-2.1917632969648744E-3</v>
      </c>
      <c r="J1339"/>
      <c r="K1339"/>
      <c r="L1339"/>
      <c r="M1339"/>
      <c r="N1339"/>
      <c r="O1339"/>
      <c r="P1339"/>
      <c r="Q1339"/>
      <c r="R1339"/>
      <c r="V1339">
        <v>1252</v>
      </c>
      <c r="W1339">
        <v>-1.2007632262007911E-2</v>
      </c>
      <c r="X1339">
        <v>-3.3880822079479945E-3</v>
      </c>
      <c r="Y1339"/>
      <c r="Z1339"/>
      <c r="AA1339"/>
      <c r="AB1339"/>
      <c r="AC1339"/>
      <c r="AD1339"/>
      <c r="AG1339">
        <v>1291</v>
      </c>
      <c r="AH1339">
        <v>8.9758031104283046E-3</v>
      </c>
      <c r="AI1339">
        <v>1.9029497959298872E-3</v>
      </c>
      <c r="AJ1339"/>
      <c r="AK1339"/>
      <c r="AL1339"/>
      <c r="AM1339"/>
      <c r="AN1339"/>
      <c r="AO1339"/>
    </row>
    <row r="1340" spans="1:41">
      <c r="A1340" s="34">
        <v>43580</v>
      </c>
      <c r="B1340" s="33">
        <v>122.78192900000001</v>
      </c>
      <c r="C1340" s="130">
        <f t="shared" si="42"/>
        <v>3.2326904715767333E-3</v>
      </c>
      <c r="E1340" s="128">
        <v>43580</v>
      </c>
      <c r="F1340" s="76">
        <v>2926.169922</v>
      </c>
      <c r="G1340" s="130">
        <f t="shared" si="43"/>
        <v>-3.6897361004354176E-4</v>
      </c>
      <c r="J1340"/>
      <c r="K1340"/>
      <c r="L1340"/>
      <c r="M1340"/>
      <c r="N1340"/>
      <c r="O1340"/>
      <c r="P1340"/>
      <c r="Q1340"/>
      <c r="R1340"/>
      <c r="V1340">
        <v>1253</v>
      </c>
      <c r="W1340">
        <v>3.1617202962773128E-3</v>
      </c>
      <c r="X1340">
        <v>-1.8933826598377116E-2</v>
      </c>
      <c r="Y1340"/>
      <c r="Z1340"/>
      <c r="AA1340"/>
      <c r="AB1340"/>
      <c r="AC1340"/>
      <c r="AD1340"/>
      <c r="AG1340">
        <v>1292</v>
      </c>
      <c r="AH1340">
        <v>-2.6473870283563882E-3</v>
      </c>
      <c r="AI1340">
        <v>4.1461303102137293E-3</v>
      </c>
      <c r="AJ1340"/>
      <c r="AK1340"/>
      <c r="AL1340"/>
      <c r="AM1340"/>
      <c r="AN1340"/>
      <c r="AO1340"/>
    </row>
    <row r="1341" spans="1:41">
      <c r="A1341" s="34">
        <v>43581</v>
      </c>
      <c r="B1341" s="33">
        <v>123.43254899999999</v>
      </c>
      <c r="C1341" s="130">
        <f t="shared" si="42"/>
        <v>5.2989882574657164E-3</v>
      </c>
      <c r="E1341" s="128">
        <v>43581</v>
      </c>
      <c r="F1341" s="76">
        <v>2939.8798830000001</v>
      </c>
      <c r="G1341" s="130">
        <f t="shared" si="43"/>
        <v>4.6852921619225159E-3</v>
      </c>
      <c r="J1341"/>
      <c r="K1341"/>
      <c r="L1341"/>
      <c r="M1341"/>
      <c r="N1341"/>
      <c r="O1341"/>
      <c r="P1341"/>
      <c r="Q1341"/>
      <c r="R1341"/>
      <c r="V1341">
        <v>1254</v>
      </c>
      <c r="W1341">
        <v>-5.7152634120489001E-4</v>
      </c>
      <c r="X1341">
        <v>-2.0016702094116993E-2</v>
      </c>
      <c r="Y1341"/>
      <c r="Z1341"/>
      <c r="AA1341"/>
      <c r="AB1341"/>
      <c r="AC1341"/>
      <c r="AD1341"/>
      <c r="AG1341">
        <v>1293</v>
      </c>
      <c r="AH1341">
        <v>2.9870412145110662E-3</v>
      </c>
      <c r="AI1341">
        <v>-1.2099306070381247E-3</v>
      </c>
      <c r="AJ1341"/>
      <c r="AK1341"/>
      <c r="AL1341"/>
      <c r="AM1341"/>
      <c r="AN1341"/>
      <c r="AO1341"/>
    </row>
    <row r="1342" spans="1:41">
      <c r="A1342" s="34">
        <v>43584</v>
      </c>
      <c r="B1342" s="33">
        <v>122.948975</v>
      </c>
      <c r="C1342" s="130">
        <f t="shared" si="42"/>
        <v>-3.9177186562029936E-3</v>
      </c>
      <c r="E1342" s="128">
        <v>43584</v>
      </c>
      <c r="F1342" s="76">
        <v>2943.030029</v>
      </c>
      <c r="G1342" s="130">
        <f t="shared" si="43"/>
        <v>1.071522009526928E-3</v>
      </c>
      <c r="J1342"/>
      <c r="K1342"/>
      <c r="L1342"/>
      <c r="M1342"/>
      <c r="N1342"/>
      <c r="O1342"/>
      <c r="P1342"/>
      <c r="Q1342"/>
      <c r="R1342"/>
      <c r="V1342">
        <v>1255</v>
      </c>
      <c r="W1342">
        <v>-2.3045502279721668E-2</v>
      </c>
      <c r="X1342">
        <v>-4.0667519546496028E-3</v>
      </c>
      <c r="Y1342"/>
      <c r="Z1342"/>
      <c r="AA1342"/>
      <c r="AB1342"/>
      <c r="AC1342"/>
      <c r="AD1342"/>
      <c r="AG1342">
        <v>1294</v>
      </c>
      <c r="AH1342">
        <v>-3.6475040840350244E-3</v>
      </c>
      <c r="AI1342">
        <v>1.2106742199049971E-4</v>
      </c>
      <c r="AJ1342"/>
      <c r="AK1342"/>
      <c r="AL1342"/>
      <c r="AM1342"/>
      <c r="AN1342"/>
      <c r="AO1342"/>
    </row>
    <row r="1343" spans="1:41">
      <c r="A1343" s="34">
        <v>43585</v>
      </c>
      <c r="B1343" s="33">
        <v>124.144699</v>
      </c>
      <c r="C1343" s="130">
        <f t="shared" si="42"/>
        <v>9.7253677796012399E-3</v>
      </c>
      <c r="E1343" s="128">
        <v>43585</v>
      </c>
      <c r="F1343" s="76">
        <v>2945.830078</v>
      </c>
      <c r="G1343" s="130">
        <f t="shared" si="43"/>
        <v>9.5141706758301804E-4</v>
      </c>
      <c r="J1343"/>
      <c r="K1343"/>
      <c r="L1343"/>
      <c r="M1343"/>
      <c r="N1343"/>
      <c r="O1343"/>
      <c r="P1343"/>
      <c r="Q1343"/>
      <c r="R1343"/>
      <c r="V1343">
        <v>1256</v>
      </c>
      <c r="W1343">
        <v>1.8112181801227024E-2</v>
      </c>
      <c r="X1343">
        <v>3.1481560761749197E-2</v>
      </c>
      <c r="Y1343"/>
      <c r="Z1343"/>
      <c r="AA1343"/>
      <c r="AB1343"/>
      <c r="AC1343"/>
      <c r="AD1343"/>
      <c r="AG1343">
        <v>1295</v>
      </c>
      <c r="AH1343">
        <v>5.1725879162111271E-3</v>
      </c>
      <c r="AI1343">
        <v>1.2385144558189985E-3</v>
      </c>
      <c r="AJ1343"/>
      <c r="AK1343"/>
      <c r="AL1343"/>
      <c r="AM1343"/>
      <c r="AN1343"/>
      <c r="AO1343"/>
    </row>
    <row r="1344" spans="1:41">
      <c r="A1344" s="34">
        <v>43586</v>
      </c>
      <c r="B1344" s="33">
        <v>124.804123</v>
      </c>
      <c r="C1344" s="130">
        <f t="shared" si="42"/>
        <v>5.3117370722369816E-3</v>
      </c>
      <c r="E1344" s="128">
        <v>43586</v>
      </c>
      <c r="F1344" s="76">
        <v>2923.7299800000001</v>
      </c>
      <c r="G1344" s="130">
        <f t="shared" si="43"/>
        <v>-7.5021631984300381E-3</v>
      </c>
      <c r="J1344"/>
      <c r="K1344"/>
      <c r="L1344"/>
      <c r="M1344"/>
      <c r="N1344"/>
      <c r="O1344"/>
      <c r="P1344"/>
      <c r="Q1344"/>
      <c r="R1344"/>
      <c r="V1344">
        <v>1257</v>
      </c>
      <c r="W1344">
        <v>3.3619185369673961E-3</v>
      </c>
      <c r="X1344">
        <v>5.2007622668463829E-3</v>
      </c>
      <c r="Y1344"/>
      <c r="Z1344"/>
      <c r="AA1344"/>
      <c r="AB1344"/>
      <c r="AC1344"/>
      <c r="AD1344"/>
      <c r="AG1344">
        <v>1296</v>
      </c>
      <c r="AH1344">
        <v>2.3170509780453788E-3</v>
      </c>
      <c r="AI1344">
        <v>-1.0851886040143641E-3</v>
      </c>
      <c r="AJ1344"/>
      <c r="AK1344"/>
      <c r="AL1344"/>
      <c r="AM1344"/>
      <c r="AN1344"/>
      <c r="AO1344"/>
    </row>
    <row r="1345" spans="1:41">
      <c r="A1345" s="34">
        <v>43587</v>
      </c>
      <c r="B1345" s="33">
        <v>124.215057</v>
      </c>
      <c r="C1345" s="130">
        <f t="shared" si="42"/>
        <v>-4.7199241967350912E-3</v>
      </c>
      <c r="E1345" s="128">
        <v>43587</v>
      </c>
      <c r="F1345" s="76">
        <v>2917.5200199999999</v>
      </c>
      <c r="G1345" s="130">
        <f t="shared" si="43"/>
        <v>-2.1239854714627708E-3</v>
      </c>
      <c r="J1345"/>
      <c r="K1345"/>
      <c r="L1345"/>
      <c r="M1345"/>
      <c r="N1345"/>
      <c r="O1345"/>
      <c r="P1345"/>
      <c r="Q1345"/>
      <c r="R1345"/>
      <c r="V1345">
        <v>1258</v>
      </c>
      <c r="W1345">
        <v>-3.9870695906650457E-4</v>
      </c>
      <c r="X1345">
        <v>-8.4287559303889608E-4</v>
      </c>
      <c r="Y1345"/>
      <c r="Z1345"/>
      <c r="AA1345"/>
      <c r="AB1345"/>
      <c r="AC1345"/>
      <c r="AD1345"/>
      <c r="AG1345">
        <v>1297</v>
      </c>
      <c r="AH1345">
        <v>-1.4985200421899144E-4</v>
      </c>
      <c r="AI1345">
        <v>-6.4060506485946159E-4</v>
      </c>
      <c r="AJ1345"/>
      <c r="AK1345"/>
      <c r="AL1345"/>
      <c r="AM1345"/>
      <c r="AN1345"/>
      <c r="AO1345"/>
    </row>
    <row r="1346" spans="1:41">
      <c r="A1346" s="34">
        <v>43588</v>
      </c>
      <c r="B1346" s="33">
        <v>124.85689499999999</v>
      </c>
      <c r="C1346" s="130">
        <f t="shared" si="42"/>
        <v>5.1671513542838271E-3</v>
      </c>
      <c r="E1346" s="128">
        <v>43588</v>
      </c>
      <c r="F1346" s="76">
        <v>2945.639893</v>
      </c>
      <c r="G1346" s="130">
        <f t="shared" si="43"/>
        <v>9.6382793630324769E-3</v>
      </c>
      <c r="J1346"/>
      <c r="K1346"/>
      <c r="L1346"/>
      <c r="M1346"/>
      <c r="N1346"/>
      <c r="O1346"/>
      <c r="P1346"/>
      <c r="Q1346"/>
      <c r="R1346"/>
      <c r="V1346">
        <v>1259</v>
      </c>
      <c r="W1346">
        <v>8.1659551140423545E-3</v>
      </c>
      <c r="X1346">
        <v>3.2652925074426811E-4</v>
      </c>
      <c r="Y1346"/>
      <c r="Z1346"/>
      <c r="AA1346"/>
      <c r="AB1346"/>
      <c r="AC1346"/>
      <c r="AD1346"/>
      <c r="AG1346">
        <v>1298</v>
      </c>
      <c r="AH1346">
        <v>-7.759826289116357E-4</v>
      </c>
      <c r="AI1346">
        <v>2.3193343126072876E-4</v>
      </c>
      <c r="AJ1346"/>
      <c r="AK1346"/>
      <c r="AL1346"/>
      <c r="AM1346"/>
      <c r="AN1346"/>
      <c r="AO1346"/>
    </row>
    <row r="1347" spans="1:41">
      <c r="A1347" s="34">
        <v>43591</v>
      </c>
      <c r="B1347" s="33">
        <v>124.927216</v>
      </c>
      <c r="C1347" s="130">
        <f t="shared" si="42"/>
        <v>5.6321278852887512E-4</v>
      </c>
      <c r="E1347" s="128">
        <v>43591</v>
      </c>
      <c r="F1347" s="76">
        <v>2932.469971</v>
      </c>
      <c r="G1347" s="130">
        <f t="shared" si="43"/>
        <v>-4.4709884705516657E-3</v>
      </c>
      <c r="J1347"/>
      <c r="K1347"/>
      <c r="L1347"/>
      <c r="M1347"/>
      <c r="N1347"/>
      <c r="O1347"/>
      <c r="P1347"/>
      <c r="Q1347"/>
      <c r="R1347"/>
      <c r="V1347">
        <v>1260</v>
      </c>
      <c r="W1347">
        <v>-5.4941850631009771E-3</v>
      </c>
      <c r="X1347">
        <v>6.7626817325017992E-3</v>
      </c>
      <c r="Y1347"/>
      <c r="Z1347"/>
      <c r="AA1347"/>
      <c r="AB1347"/>
      <c r="AC1347"/>
      <c r="AD1347"/>
      <c r="AG1347">
        <v>1299</v>
      </c>
      <c r="AH1347">
        <v>3.4428753580450842E-3</v>
      </c>
      <c r="AI1347">
        <v>-6.2683838241508862E-3</v>
      </c>
      <c r="AJ1347"/>
      <c r="AK1347"/>
      <c r="AL1347"/>
      <c r="AM1347"/>
      <c r="AN1347"/>
      <c r="AO1347"/>
    </row>
    <row r="1348" spans="1:41">
      <c r="A1348" s="34">
        <v>43592</v>
      </c>
      <c r="B1348" s="33">
        <v>123.063301</v>
      </c>
      <c r="C1348" s="130">
        <f t="shared" ref="C1348:C1411" si="44">(B1348-B1347)/B1347</f>
        <v>-1.4920007502608605E-2</v>
      </c>
      <c r="E1348" s="128">
        <v>43592</v>
      </c>
      <c r="F1348" s="76">
        <v>2884.0500489999999</v>
      </c>
      <c r="G1348" s="130">
        <f t="shared" ref="G1348:G1411" si="45">(F1348-F1347)/F1347</f>
        <v>-1.6511651433377982E-2</v>
      </c>
      <c r="J1348"/>
      <c r="K1348"/>
      <c r="L1348"/>
      <c r="M1348"/>
      <c r="N1348"/>
      <c r="O1348"/>
      <c r="P1348"/>
      <c r="Q1348"/>
      <c r="R1348"/>
      <c r="V1348">
        <v>1261</v>
      </c>
      <c r="W1348">
        <v>-8.7966970466065615E-3</v>
      </c>
      <c r="X1348">
        <v>-1.5960033065007567E-2</v>
      </c>
      <c r="Y1348"/>
      <c r="Z1348"/>
      <c r="AA1348"/>
      <c r="AB1348"/>
      <c r="AC1348"/>
      <c r="AD1348"/>
      <c r="AG1348">
        <v>1300</v>
      </c>
      <c r="AH1348">
        <v>7.3306046138975779E-3</v>
      </c>
      <c r="AI1348">
        <v>-4.3528408160862717E-4</v>
      </c>
      <c r="AJ1348"/>
      <c r="AK1348"/>
      <c r="AL1348"/>
      <c r="AM1348"/>
      <c r="AN1348"/>
      <c r="AO1348"/>
    </row>
    <row r="1349" spans="1:41">
      <c r="A1349" s="34">
        <v>43593</v>
      </c>
      <c r="B1349" s="33">
        <v>122.905045</v>
      </c>
      <c r="C1349" s="130">
        <f t="shared" si="44"/>
        <v>-1.2859723306137742E-3</v>
      </c>
      <c r="E1349" s="128">
        <v>43593</v>
      </c>
      <c r="F1349" s="76">
        <v>2879.419922</v>
      </c>
      <c r="G1349" s="130">
        <f t="shared" si="45"/>
        <v>-1.6054253294270422E-3</v>
      </c>
      <c r="J1349"/>
      <c r="K1349"/>
      <c r="L1349"/>
      <c r="M1349"/>
      <c r="N1349"/>
      <c r="O1349"/>
      <c r="P1349"/>
      <c r="Q1349"/>
      <c r="R1349"/>
      <c r="V1349">
        <v>1262</v>
      </c>
      <c r="W1349">
        <v>9.7541753628453357E-3</v>
      </c>
      <c r="X1349">
        <v>2.4581538935559206E-2</v>
      </c>
      <c r="Y1349"/>
      <c r="Z1349"/>
      <c r="AA1349"/>
      <c r="AB1349"/>
      <c r="AC1349"/>
      <c r="AD1349"/>
      <c r="AG1349">
        <v>1301</v>
      </c>
      <c r="AH1349">
        <v>7.5875040478036036E-4</v>
      </c>
      <c r="AI1349">
        <v>-4.6393086080600077E-3</v>
      </c>
      <c r="AJ1349"/>
      <c r="AK1349"/>
      <c r="AL1349"/>
      <c r="AM1349"/>
      <c r="AN1349"/>
      <c r="AO1349"/>
    </row>
    <row r="1350" spans="1:41">
      <c r="A1350" s="34">
        <v>43594</v>
      </c>
      <c r="B1350" s="33">
        <v>121.973068</v>
      </c>
      <c r="C1350" s="130">
        <f t="shared" si="44"/>
        <v>-7.5829027197378543E-3</v>
      </c>
      <c r="E1350" s="128">
        <v>43594</v>
      </c>
      <c r="F1350" s="76">
        <v>2870.719971</v>
      </c>
      <c r="G1350" s="130">
        <f t="shared" si="45"/>
        <v>-3.0214248826747041E-3</v>
      </c>
      <c r="J1350"/>
      <c r="K1350"/>
      <c r="L1350"/>
      <c r="M1350"/>
      <c r="N1350"/>
      <c r="O1350"/>
      <c r="P1350"/>
      <c r="Q1350"/>
      <c r="R1350"/>
      <c r="V1350">
        <v>1263</v>
      </c>
      <c r="W1350">
        <v>-3.4169818279627642E-3</v>
      </c>
      <c r="X1350">
        <v>1.0427416677767917E-2</v>
      </c>
      <c r="Y1350"/>
      <c r="Z1350"/>
      <c r="AA1350"/>
      <c r="AB1350"/>
      <c r="AC1350"/>
      <c r="AD1350"/>
      <c r="AG1350">
        <v>1302</v>
      </c>
      <c r="AH1350">
        <v>1.4141164202344883E-3</v>
      </c>
      <c r="AI1350">
        <v>-2.545649511722755E-3</v>
      </c>
      <c r="AJ1350"/>
      <c r="AK1350"/>
      <c r="AL1350"/>
      <c r="AM1350"/>
      <c r="AN1350"/>
      <c r="AO1350"/>
    </row>
    <row r="1351" spans="1:41">
      <c r="A1351" s="34">
        <v>43595</v>
      </c>
      <c r="B1351" s="33">
        <v>122.254417</v>
      </c>
      <c r="C1351" s="130">
        <f t="shared" si="44"/>
        <v>2.3066485463824346E-3</v>
      </c>
      <c r="E1351" s="128">
        <v>43595</v>
      </c>
      <c r="F1351" s="76">
        <v>2881.3999020000001</v>
      </c>
      <c r="G1351" s="130">
        <f t="shared" si="45"/>
        <v>3.7202970362448231E-3</v>
      </c>
      <c r="J1351"/>
      <c r="K1351"/>
      <c r="L1351"/>
      <c r="M1351"/>
      <c r="N1351"/>
      <c r="O1351"/>
      <c r="P1351"/>
      <c r="Q1351"/>
      <c r="R1351"/>
      <c r="V1351">
        <v>1264</v>
      </c>
      <c r="W1351">
        <v>1.3412494842457323E-2</v>
      </c>
      <c r="X1351">
        <v>-3.7172097011178625E-3</v>
      </c>
      <c r="Y1351"/>
      <c r="Z1351"/>
      <c r="AA1351"/>
      <c r="AB1351"/>
      <c r="AC1351"/>
      <c r="AD1351"/>
      <c r="AG1351">
        <v>1303</v>
      </c>
      <c r="AH1351">
        <v>1.5344045479671136E-3</v>
      </c>
      <c r="AI1351">
        <v>-8.0585031407517695E-3</v>
      </c>
      <c r="AJ1351"/>
      <c r="AK1351"/>
      <c r="AL1351"/>
      <c r="AM1351"/>
      <c r="AN1351"/>
      <c r="AO1351"/>
    </row>
    <row r="1352" spans="1:41">
      <c r="A1352" s="34">
        <v>43598</v>
      </c>
      <c r="B1352" s="33">
        <v>120.627869</v>
      </c>
      <c r="C1352" s="130">
        <f t="shared" si="44"/>
        <v>-1.3304615407065411E-2</v>
      </c>
      <c r="E1352" s="128">
        <v>43598</v>
      </c>
      <c r="F1352" s="76">
        <v>2811.8701169999999</v>
      </c>
      <c r="G1352" s="130">
        <f t="shared" si="45"/>
        <v>-2.4130557147495929E-2</v>
      </c>
      <c r="J1352"/>
      <c r="K1352"/>
      <c r="L1352"/>
      <c r="M1352"/>
      <c r="N1352"/>
      <c r="O1352"/>
      <c r="P1352"/>
      <c r="Q1352"/>
      <c r="R1352"/>
      <c r="V1352">
        <v>1265</v>
      </c>
      <c r="W1352">
        <v>-4.2746474885559937E-3</v>
      </c>
      <c r="X1352">
        <v>8.372693006025219E-3</v>
      </c>
      <c r="Y1352"/>
      <c r="Z1352"/>
      <c r="AA1352"/>
      <c r="AB1352"/>
      <c r="AC1352"/>
      <c r="AD1352"/>
      <c r="AG1352">
        <v>1304</v>
      </c>
      <c r="AH1352">
        <v>-3.2443064550908935E-3</v>
      </c>
      <c r="AI1352">
        <v>-4.8814109124099446E-3</v>
      </c>
      <c r="AJ1352"/>
      <c r="AK1352"/>
      <c r="AL1352"/>
      <c r="AM1352"/>
      <c r="AN1352"/>
      <c r="AO1352"/>
    </row>
    <row r="1353" spans="1:41">
      <c r="A1353" s="34">
        <v>43599</v>
      </c>
      <c r="B1353" s="33">
        <v>120.29377700000001</v>
      </c>
      <c r="C1353" s="130">
        <f t="shared" si="44"/>
        <v>-2.7696087377619039E-3</v>
      </c>
      <c r="E1353" s="128">
        <v>43599</v>
      </c>
      <c r="F1353" s="76">
        <v>2834.4099120000001</v>
      </c>
      <c r="G1353" s="130">
        <f t="shared" si="45"/>
        <v>8.0159445714540947E-3</v>
      </c>
      <c r="J1353"/>
      <c r="K1353"/>
      <c r="L1353"/>
      <c r="M1353"/>
      <c r="N1353"/>
      <c r="O1353"/>
      <c r="P1353"/>
      <c r="Q1353"/>
      <c r="R1353"/>
      <c r="V1353">
        <v>1266</v>
      </c>
      <c r="W1353">
        <v>3.6600661092029401E-3</v>
      </c>
      <c r="X1353">
        <v>8.5835281264434043E-4</v>
      </c>
      <c r="Y1353"/>
      <c r="Z1353"/>
      <c r="AA1353"/>
      <c r="AB1353"/>
      <c r="AC1353"/>
      <c r="AD1353"/>
      <c r="AG1353">
        <v>1305</v>
      </c>
      <c r="AH1353">
        <v>-5.1421451740284825E-4</v>
      </c>
      <c r="AI1353">
        <v>-1.6174745925253329E-3</v>
      </c>
      <c r="AJ1353"/>
      <c r="AK1353"/>
      <c r="AL1353"/>
      <c r="AM1353"/>
      <c r="AN1353"/>
      <c r="AO1353"/>
    </row>
    <row r="1354" spans="1:41">
      <c r="A1354" s="34">
        <v>43600</v>
      </c>
      <c r="B1354" s="33">
        <v>120.372894</v>
      </c>
      <c r="C1354" s="130">
        <f t="shared" si="44"/>
        <v>6.5769819497808724E-4</v>
      </c>
      <c r="E1354" s="128">
        <v>43600</v>
      </c>
      <c r="F1354" s="76">
        <v>2850.959961</v>
      </c>
      <c r="G1354" s="130">
        <f t="shared" si="45"/>
        <v>5.8389751355060688E-3</v>
      </c>
      <c r="J1354"/>
      <c r="K1354"/>
      <c r="L1354"/>
      <c r="M1354"/>
      <c r="N1354"/>
      <c r="O1354"/>
      <c r="P1354"/>
      <c r="Q1354"/>
      <c r="R1354"/>
      <c r="V1354">
        <v>1267</v>
      </c>
      <c r="W1354">
        <v>4.003432950976141E-4</v>
      </c>
      <c r="X1354">
        <v>-5.4664120919195917E-4</v>
      </c>
      <c r="Y1354"/>
      <c r="Z1354"/>
      <c r="AA1354"/>
      <c r="AB1354"/>
      <c r="AC1354"/>
      <c r="AD1354"/>
      <c r="AG1354">
        <v>1306</v>
      </c>
      <c r="AH1354">
        <v>2.2815091568378432E-3</v>
      </c>
      <c r="AI1354">
        <v>1.2384532906510554E-2</v>
      </c>
      <c r="AJ1354"/>
      <c r="AK1354"/>
      <c r="AL1354"/>
      <c r="AM1354"/>
      <c r="AN1354"/>
      <c r="AO1354"/>
    </row>
    <row r="1355" spans="1:41">
      <c r="A1355" s="34">
        <v>43601</v>
      </c>
      <c r="B1355" s="33">
        <v>121.51593</v>
      </c>
      <c r="C1355" s="130">
        <f t="shared" si="44"/>
        <v>9.4957923002166496E-3</v>
      </c>
      <c r="E1355" s="128">
        <v>43601</v>
      </c>
      <c r="F1355" s="76">
        <v>2876.320068</v>
      </c>
      <c r="G1355" s="130">
        <f t="shared" si="45"/>
        <v>8.8952869724289937E-3</v>
      </c>
      <c r="J1355"/>
      <c r="K1355"/>
      <c r="L1355"/>
      <c r="M1355"/>
      <c r="N1355"/>
      <c r="O1355"/>
      <c r="P1355"/>
      <c r="Q1355"/>
      <c r="R1355"/>
      <c r="V1355">
        <v>1268</v>
      </c>
      <c r="W1355">
        <v>-6.2071901945886382E-3</v>
      </c>
      <c r="X1355">
        <v>9.4966477439777097E-4</v>
      </c>
      <c r="Y1355"/>
      <c r="Z1355"/>
      <c r="AA1355"/>
      <c r="AB1355"/>
      <c r="AC1355"/>
      <c r="AD1355"/>
      <c r="AG1355">
        <v>1307</v>
      </c>
      <c r="AH1355">
        <v>2.7658762470819539E-3</v>
      </c>
      <c r="AI1355">
        <v>1.874420640190378E-4</v>
      </c>
      <c r="AJ1355"/>
      <c r="AK1355"/>
      <c r="AL1355"/>
      <c r="AM1355"/>
      <c r="AN1355"/>
      <c r="AO1355"/>
    </row>
    <row r="1356" spans="1:41">
      <c r="A1356" s="34">
        <v>43602</v>
      </c>
      <c r="B1356" s="33">
        <v>121.86756099999999</v>
      </c>
      <c r="C1356" s="130">
        <f t="shared" si="44"/>
        <v>2.8937029079232459E-3</v>
      </c>
      <c r="E1356" s="128">
        <v>43602</v>
      </c>
      <c r="F1356" s="76">
        <v>2859.530029</v>
      </c>
      <c r="G1356" s="130">
        <f t="shared" si="45"/>
        <v>-5.8373333297620962E-3</v>
      </c>
      <c r="J1356"/>
      <c r="K1356"/>
      <c r="L1356"/>
      <c r="M1356"/>
      <c r="N1356"/>
      <c r="O1356"/>
      <c r="P1356"/>
      <c r="Q1356"/>
      <c r="R1356"/>
      <c r="V1356">
        <v>1269</v>
      </c>
      <c r="W1356">
        <v>5.0051716402503823E-3</v>
      </c>
      <c r="X1356">
        <v>5.7165172143499128E-3</v>
      </c>
      <c r="Y1356"/>
      <c r="Z1356"/>
      <c r="AA1356"/>
      <c r="AB1356"/>
      <c r="AC1356"/>
      <c r="AD1356"/>
      <c r="AG1356">
        <v>1308</v>
      </c>
      <c r="AH1356">
        <v>1.1634266942619756E-3</v>
      </c>
      <c r="AI1356">
        <v>5.7861569952721986E-3</v>
      </c>
      <c r="AJ1356"/>
      <c r="AK1356"/>
      <c r="AL1356"/>
      <c r="AM1356"/>
      <c r="AN1356"/>
      <c r="AO1356"/>
    </row>
    <row r="1357" spans="1:41">
      <c r="A1357" s="34">
        <v>43605</v>
      </c>
      <c r="B1357" s="33">
        <v>121.70050000000001</v>
      </c>
      <c r="C1357" s="130">
        <f t="shared" si="44"/>
        <v>-1.3708405963748606E-3</v>
      </c>
      <c r="E1357" s="128">
        <v>43605</v>
      </c>
      <c r="F1357" s="76">
        <v>2840.2299800000001</v>
      </c>
      <c r="G1357" s="130">
        <f t="shared" si="45"/>
        <v>-6.7493779761946832E-3</v>
      </c>
      <c r="J1357"/>
      <c r="K1357"/>
      <c r="L1357"/>
      <c r="M1357"/>
      <c r="N1357"/>
      <c r="O1357"/>
      <c r="P1357"/>
      <c r="Q1357"/>
      <c r="R1357"/>
      <c r="V1357">
        <v>1270</v>
      </c>
      <c r="W1357">
        <v>-5.5682324118789721E-3</v>
      </c>
      <c r="X1357">
        <v>7.7902179656937267E-3</v>
      </c>
      <c r="Y1357"/>
      <c r="Z1357"/>
      <c r="AA1357"/>
      <c r="AB1357"/>
      <c r="AC1357"/>
      <c r="AD1357"/>
      <c r="AG1357">
        <v>1309</v>
      </c>
      <c r="AH1357">
        <v>-5.4357020258879391E-3</v>
      </c>
      <c r="AI1357">
        <v>4.567679432677981E-3</v>
      </c>
      <c r="AJ1357"/>
      <c r="AK1357"/>
      <c r="AL1357"/>
      <c r="AM1357"/>
      <c r="AN1357"/>
      <c r="AO1357"/>
    </row>
    <row r="1358" spans="1:41">
      <c r="A1358" s="34">
        <v>43606</v>
      </c>
      <c r="B1358" s="33">
        <v>121.436729</v>
      </c>
      <c r="C1358" s="130">
        <f t="shared" si="44"/>
        <v>-2.1673781126618666E-3</v>
      </c>
      <c r="E1358" s="128">
        <v>43606</v>
      </c>
      <c r="F1358" s="76">
        <v>2864.360107</v>
      </c>
      <c r="G1358" s="130">
        <f t="shared" si="45"/>
        <v>8.4958356083544694E-3</v>
      </c>
      <c r="J1358"/>
      <c r="K1358"/>
      <c r="L1358"/>
      <c r="M1358"/>
      <c r="N1358"/>
      <c r="O1358"/>
      <c r="P1358"/>
      <c r="Q1358"/>
      <c r="R1358"/>
      <c r="V1358">
        <v>1271</v>
      </c>
      <c r="W1358">
        <v>4.8811528141521378E-3</v>
      </c>
      <c r="X1358">
        <v>2.7102474595541064E-3</v>
      </c>
      <c r="Y1358"/>
      <c r="Z1358"/>
      <c r="AA1358"/>
      <c r="AB1358"/>
      <c r="AC1358"/>
      <c r="AD1358"/>
      <c r="AG1358">
        <v>1310</v>
      </c>
      <c r="AH1358">
        <v>-1.5024279663735291E-3</v>
      </c>
      <c r="AI1358">
        <v>6.4873308674794853E-3</v>
      </c>
      <c r="AJ1358"/>
      <c r="AK1358"/>
      <c r="AL1358"/>
      <c r="AM1358"/>
      <c r="AN1358"/>
      <c r="AO1358"/>
    </row>
    <row r="1359" spans="1:41">
      <c r="A1359" s="34">
        <v>43607</v>
      </c>
      <c r="B1359" s="33">
        <v>121.999405</v>
      </c>
      <c r="C1359" s="130">
        <f t="shared" si="44"/>
        <v>4.6334910750107259E-3</v>
      </c>
      <c r="E1359" s="128">
        <v>43607</v>
      </c>
      <c r="F1359" s="76">
        <v>2856.2700199999999</v>
      </c>
      <c r="G1359" s="130">
        <f t="shared" si="45"/>
        <v>-2.8243959201321328E-3</v>
      </c>
      <c r="J1359"/>
      <c r="K1359"/>
      <c r="L1359"/>
      <c r="M1359"/>
      <c r="N1359"/>
      <c r="O1359"/>
      <c r="P1359"/>
      <c r="Q1359"/>
      <c r="R1359"/>
      <c r="V1359">
        <v>1272</v>
      </c>
      <c r="W1359">
        <v>7.2624619239138677E-3</v>
      </c>
      <c r="X1359">
        <v>5.9205911247435733E-3</v>
      </c>
      <c r="Y1359"/>
      <c r="Z1359"/>
      <c r="AA1359"/>
      <c r="AB1359"/>
      <c r="AC1359"/>
      <c r="AD1359"/>
      <c r="AG1359">
        <v>1311</v>
      </c>
      <c r="AH1359">
        <v>-1.5491640942933752E-3</v>
      </c>
      <c r="AI1359">
        <v>5.2551110183172694E-3</v>
      </c>
      <c r="AJ1359"/>
      <c r="AK1359"/>
      <c r="AL1359"/>
      <c r="AM1359"/>
      <c r="AN1359"/>
      <c r="AO1359"/>
    </row>
    <row r="1360" spans="1:41">
      <c r="A1360" s="34">
        <v>43608</v>
      </c>
      <c r="B1360" s="33">
        <v>122.905045</v>
      </c>
      <c r="C1360" s="130">
        <f t="shared" si="44"/>
        <v>7.4233148923964452E-3</v>
      </c>
      <c r="E1360" s="128">
        <v>43608</v>
      </c>
      <c r="F1360" s="76">
        <v>2822.23999</v>
      </c>
      <c r="G1360" s="130">
        <f t="shared" si="45"/>
        <v>-1.19141501894838E-2</v>
      </c>
      <c r="J1360"/>
      <c r="K1360"/>
      <c r="L1360"/>
      <c r="M1360"/>
      <c r="N1360"/>
      <c r="O1360"/>
      <c r="P1360"/>
      <c r="Q1360"/>
      <c r="R1360"/>
      <c r="V1360">
        <v>1273</v>
      </c>
      <c r="W1360">
        <v>-7.9856193902207336E-3</v>
      </c>
      <c r="X1360">
        <v>-6.1716869261276737E-3</v>
      </c>
      <c r="Y1360"/>
      <c r="Z1360"/>
      <c r="AA1360"/>
      <c r="AB1360"/>
      <c r="AC1360"/>
      <c r="AD1360"/>
      <c r="AG1360">
        <v>1312</v>
      </c>
      <c r="AH1360">
        <v>5.4818972655659576E-3</v>
      </c>
      <c r="AI1360">
        <v>-5.6124588050631688E-3</v>
      </c>
      <c r="AJ1360"/>
      <c r="AK1360"/>
      <c r="AL1360"/>
      <c r="AM1360"/>
      <c r="AN1360"/>
      <c r="AO1360"/>
    </row>
    <row r="1361" spans="1:41">
      <c r="A1361" s="34">
        <v>43609</v>
      </c>
      <c r="B1361" s="33">
        <v>122.913872</v>
      </c>
      <c r="C1361" s="130">
        <f t="shared" si="44"/>
        <v>7.1819671845013255E-5</v>
      </c>
      <c r="E1361" s="128">
        <v>43609</v>
      </c>
      <c r="F1361" s="76">
        <v>2826.0600589999999</v>
      </c>
      <c r="G1361" s="130">
        <f t="shared" si="45"/>
        <v>1.3535592343441622E-3</v>
      </c>
      <c r="J1361"/>
      <c r="K1361"/>
      <c r="L1361"/>
      <c r="M1361"/>
      <c r="N1361"/>
      <c r="O1361"/>
      <c r="P1361"/>
      <c r="Q1361"/>
      <c r="R1361"/>
      <c r="V1361">
        <v>1274</v>
      </c>
      <c r="W1361">
        <v>2.2522564150947988E-4</v>
      </c>
      <c r="X1361">
        <v>1.9776871982813979E-3</v>
      </c>
      <c r="Y1361"/>
      <c r="Z1361"/>
      <c r="AA1361"/>
      <c r="AB1361"/>
      <c r="AC1361"/>
      <c r="AD1361"/>
      <c r="AG1361">
        <v>1313</v>
      </c>
      <c r="AH1361">
        <v>-4.4911165666553692E-3</v>
      </c>
      <c r="AI1361">
        <v>1.5467629232206524E-3</v>
      </c>
      <c r="AJ1361"/>
      <c r="AK1361"/>
      <c r="AL1361"/>
      <c r="AM1361"/>
      <c r="AN1361"/>
      <c r="AO1361"/>
    </row>
    <row r="1362" spans="1:41">
      <c r="A1362" s="34">
        <v>43613</v>
      </c>
      <c r="B1362" s="33">
        <v>121.338173</v>
      </c>
      <c r="C1362" s="130">
        <f t="shared" si="44"/>
        <v>-1.2819537570177597E-2</v>
      </c>
      <c r="E1362" s="128">
        <v>43613</v>
      </c>
      <c r="F1362" s="76">
        <v>2802.389893</v>
      </c>
      <c r="G1362" s="130">
        <f t="shared" si="45"/>
        <v>-8.3756769162137198E-3</v>
      </c>
      <c r="J1362"/>
      <c r="K1362"/>
      <c r="L1362"/>
      <c r="M1362"/>
      <c r="N1362"/>
      <c r="O1362"/>
      <c r="P1362"/>
      <c r="Q1362"/>
      <c r="R1362"/>
      <c r="V1362">
        <v>1275</v>
      </c>
      <c r="W1362">
        <v>-7.5771214379368023E-3</v>
      </c>
      <c r="X1362">
        <v>8.9528470101543547E-3</v>
      </c>
      <c r="Y1362"/>
      <c r="Z1362"/>
      <c r="AA1362"/>
      <c r="AB1362"/>
      <c r="AC1362"/>
      <c r="AD1362"/>
      <c r="AG1362">
        <v>1314</v>
      </c>
      <c r="AH1362">
        <v>3.5749935472262455E-3</v>
      </c>
      <c r="AI1362">
        <v>7.2774877368935401E-3</v>
      </c>
      <c r="AJ1362"/>
      <c r="AK1362"/>
      <c r="AL1362"/>
      <c r="AM1362"/>
      <c r="AN1362"/>
      <c r="AO1362"/>
    </row>
    <row r="1363" spans="1:41">
      <c r="A1363" s="34">
        <v>43614</v>
      </c>
      <c r="B1363" s="33">
        <v>116.256973</v>
      </c>
      <c r="C1363" s="130">
        <f t="shared" si="44"/>
        <v>-4.1876351640798115E-2</v>
      </c>
      <c r="E1363" s="128">
        <v>43614</v>
      </c>
      <c r="F1363" s="76">
        <v>2783.0200199999999</v>
      </c>
      <c r="G1363" s="130">
        <f t="shared" si="45"/>
        <v>-6.9119122390440685E-3</v>
      </c>
      <c r="J1363"/>
      <c r="K1363"/>
      <c r="L1363"/>
      <c r="M1363"/>
      <c r="N1363"/>
      <c r="O1363"/>
      <c r="P1363"/>
      <c r="Q1363"/>
      <c r="R1363"/>
      <c r="V1363">
        <v>1276</v>
      </c>
      <c r="W1363">
        <v>5.5885980030245383E-3</v>
      </c>
      <c r="X1363">
        <v>2.9000961940976464E-3</v>
      </c>
      <c r="Y1363"/>
      <c r="Z1363"/>
      <c r="AA1363"/>
      <c r="AB1363"/>
      <c r="AC1363"/>
      <c r="AD1363"/>
      <c r="AG1363">
        <v>1315</v>
      </c>
      <c r="AH1363">
        <v>-4.6671192837395431E-3</v>
      </c>
      <c r="AI1363">
        <v>-1.430738199828166E-2</v>
      </c>
      <c r="AJ1363"/>
      <c r="AK1363"/>
      <c r="AL1363"/>
      <c r="AM1363"/>
      <c r="AN1363"/>
      <c r="AO1363"/>
    </row>
    <row r="1364" spans="1:41">
      <c r="A1364" s="34">
        <v>43615</v>
      </c>
      <c r="B1364" s="33">
        <v>116.94742599999999</v>
      </c>
      <c r="C1364" s="130">
        <f t="shared" si="44"/>
        <v>5.9390244058736231E-3</v>
      </c>
      <c r="E1364" s="128">
        <v>43615</v>
      </c>
      <c r="F1364" s="76">
        <v>2788.860107</v>
      </c>
      <c r="G1364" s="130">
        <f t="shared" si="45"/>
        <v>2.0984710702871764E-3</v>
      </c>
      <c r="J1364"/>
      <c r="K1364"/>
      <c r="L1364"/>
      <c r="M1364"/>
      <c r="N1364"/>
      <c r="O1364"/>
      <c r="P1364"/>
      <c r="Q1364"/>
      <c r="R1364"/>
      <c r="V1364">
        <v>1277</v>
      </c>
      <c r="W1364">
        <v>3.5902448350502896E-3</v>
      </c>
      <c r="X1364">
        <v>-1.143707228725304E-2</v>
      </c>
      <c r="Y1364"/>
      <c r="Z1364"/>
      <c r="AA1364"/>
      <c r="AB1364"/>
      <c r="AC1364"/>
      <c r="AD1364"/>
      <c r="AG1364">
        <v>1316</v>
      </c>
      <c r="AH1364">
        <v>-1.0189329783250036E-3</v>
      </c>
      <c r="AI1364">
        <v>1.7991214692087299E-4</v>
      </c>
      <c r="AJ1364"/>
      <c r="AK1364"/>
      <c r="AL1364"/>
      <c r="AM1364"/>
      <c r="AN1364"/>
      <c r="AO1364"/>
    </row>
    <row r="1365" spans="1:41">
      <c r="A1365" s="34">
        <v>43616</v>
      </c>
      <c r="B1365" s="33">
        <v>116.097618</v>
      </c>
      <c r="C1365" s="130">
        <f t="shared" si="44"/>
        <v>-7.2665814808099832E-3</v>
      </c>
      <c r="E1365" s="128">
        <v>43616</v>
      </c>
      <c r="F1365" s="76">
        <v>2752.0600589999999</v>
      </c>
      <c r="G1365" s="130">
        <f t="shared" si="45"/>
        <v>-1.3195372513534276E-2</v>
      </c>
      <c r="J1365"/>
      <c r="K1365"/>
      <c r="L1365"/>
      <c r="M1365"/>
      <c r="N1365"/>
      <c r="O1365"/>
      <c r="P1365"/>
      <c r="Q1365"/>
      <c r="R1365"/>
      <c r="V1365">
        <v>1278</v>
      </c>
      <c r="W1365">
        <v>6.1233520170312916E-3</v>
      </c>
      <c r="X1365">
        <v>-7.5795987244041425E-3</v>
      </c>
      <c r="Y1365"/>
      <c r="Z1365"/>
      <c r="AA1365"/>
      <c r="AB1365"/>
      <c r="AC1365"/>
      <c r="AD1365"/>
      <c r="AG1365">
        <v>1317</v>
      </c>
      <c r="AH1365">
        <v>8.3711517904977249E-3</v>
      </c>
      <c r="AI1365">
        <v>-1.188425754016227E-3</v>
      </c>
      <c r="AJ1365"/>
      <c r="AK1365"/>
      <c r="AL1365"/>
      <c r="AM1365"/>
      <c r="AN1365"/>
      <c r="AO1365"/>
    </row>
    <row r="1366" spans="1:41">
      <c r="A1366" s="34">
        <v>43619</v>
      </c>
      <c r="B1366" s="33">
        <v>116.354347</v>
      </c>
      <c r="C1366" s="130">
        <f t="shared" si="44"/>
        <v>2.2113201323390383E-3</v>
      </c>
      <c r="E1366" s="128">
        <v>43619</v>
      </c>
      <c r="F1366" s="76">
        <v>2744.4499510000001</v>
      </c>
      <c r="G1366" s="130">
        <f t="shared" si="45"/>
        <v>-2.7652405241348895E-3</v>
      </c>
      <c r="J1366"/>
      <c r="K1366"/>
      <c r="L1366"/>
      <c r="M1366"/>
      <c r="N1366"/>
      <c r="O1366"/>
      <c r="P1366"/>
      <c r="Q1366"/>
      <c r="R1366"/>
      <c r="V1366">
        <v>1279</v>
      </c>
      <c r="W1366">
        <v>5.9319927674530929E-3</v>
      </c>
      <c r="X1366">
        <v>9.6172682173953708E-3</v>
      </c>
      <c r="Y1366"/>
      <c r="Z1366"/>
      <c r="AA1366"/>
      <c r="AB1366"/>
      <c r="AC1366"/>
      <c r="AD1366"/>
      <c r="AG1366">
        <v>1318</v>
      </c>
      <c r="AH1366">
        <v>7.5793606819395815E-4</v>
      </c>
      <c r="AI1366">
        <v>-5.4022610474836266E-3</v>
      </c>
      <c r="AJ1366"/>
      <c r="AK1366"/>
      <c r="AL1366"/>
      <c r="AM1366"/>
      <c r="AN1366"/>
      <c r="AO1366"/>
    </row>
    <row r="1367" spans="1:41">
      <c r="A1367" s="34">
        <v>43620</v>
      </c>
      <c r="B1367" s="33">
        <v>118.381516</v>
      </c>
      <c r="C1367" s="130">
        <f t="shared" si="44"/>
        <v>1.7422374430067496E-2</v>
      </c>
      <c r="E1367" s="128">
        <v>43620</v>
      </c>
      <c r="F1367" s="76">
        <v>2803.2700199999999</v>
      </c>
      <c r="G1367" s="130">
        <f t="shared" si="45"/>
        <v>2.1432370802960902E-2</v>
      </c>
      <c r="J1367"/>
      <c r="K1367"/>
      <c r="L1367"/>
      <c r="M1367"/>
      <c r="N1367"/>
      <c r="O1367"/>
      <c r="P1367"/>
      <c r="Q1367"/>
      <c r="R1367"/>
      <c r="V1367">
        <v>1280</v>
      </c>
      <c r="W1367">
        <v>6.4359924046821417E-3</v>
      </c>
      <c r="X1367">
        <v>2.1614036075994422E-3</v>
      </c>
      <c r="Y1367"/>
      <c r="Z1367"/>
      <c r="AA1367"/>
      <c r="AB1367"/>
      <c r="AC1367"/>
      <c r="AD1367"/>
      <c r="AG1367">
        <v>1319</v>
      </c>
      <c r="AH1367">
        <v>9.6214366557226759E-4</v>
      </c>
      <c r="AI1367">
        <v>2.6273377860832441E-3</v>
      </c>
      <c r="AJ1367"/>
      <c r="AK1367"/>
      <c r="AL1367"/>
      <c r="AM1367"/>
      <c r="AN1367"/>
      <c r="AO1367"/>
    </row>
    <row r="1368" spans="1:41">
      <c r="A1368" s="34">
        <v>43621</v>
      </c>
      <c r="B1368" s="33">
        <v>118.956902</v>
      </c>
      <c r="C1368" s="130">
        <f t="shared" si="44"/>
        <v>4.8604378406506858E-3</v>
      </c>
      <c r="E1368" s="128">
        <v>43621</v>
      </c>
      <c r="F1368" s="76">
        <v>2826.1499020000001</v>
      </c>
      <c r="G1368" s="130">
        <f t="shared" si="45"/>
        <v>8.1618544902071835E-3</v>
      </c>
      <c r="J1368"/>
      <c r="K1368"/>
      <c r="L1368"/>
      <c r="M1368"/>
      <c r="N1368"/>
      <c r="O1368"/>
      <c r="P1368"/>
      <c r="Q1368"/>
      <c r="R1368"/>
      <c r="V1368">
        <v>1281</v>
      </c>
      <c r="W1368">
        <v>5.0035180482457088E-3</v>
      </c>
      <c r="X1368">
        <v>-4.1049081921248707E-3</v>
      </c>
      <c r="Y1368"/>
      <c r="Z1368"/>
      <c r="AA1368"/>
      <c r="AB1368"/>
      <c r="AC1368"/>
      <c r="AD1368"/>
      <c r="AG1368">
        <v>1320</v>
      </c>
      <c r="AH1368">
        <v>3.9454229523495279E-3</v>
      </c>
      <c r="AI1368">
        <v>2.7888570881850041E-3</v>
      </c>
      <c r="AJ1368"/>
      <c r="AK1368"/>
      <c r="AL1368"/>
      <c r="AM1368"/>
      <c r="AN1368"/>
      <c r="AO1368"/>
    </row>
    <row r="1369" spans="1:41">
      <c r="A1369" s="34">
        <v>43622</v>
      </c>
      <c r="B1369" s="33">
        <v>120.992935</v>
      </c>
      <c r="C1369" s="130">
        <f t="shared" si="44"/>
        <v>1.7115719775553699E-2</v>
      </c>
      <c r="E1369" s="128">
        <v>43622</v>
      </c>
      <c r="F1369" s="76">
        <v>2843.48999</v>
      </c>
      <c r="G1369" s="130">
        <f t="shared" si="45"/>
        <v>6.1355867881348926E-3</v>
      </c>
      <c r="J1369"/>
      <c r="K1369"/>
      <c r="L1369"/>
      <c r="M1369"/>
      <c r="N1369"/>
      <c r="O1369"/>
      <c r="P1369"/>
      <c r="Q1369"/>
      <c r="R1369"/>
      <c r="V1369">
        <v>1282</v>
      </c>
      <c r="W1369">
        <v>-5.3592537458229924E-3</v>
      </c>
      <c r="X1369">
        <v>1.2135490404381759E-2</v>
      </c>
      <c r="Y1369"/>
      <c r="Z1369"/>
      <c r="AA1369"/>
      <c r="AB1369"/>
      <c r="AC1369"/>
      <c r="AD1369"/>
      <c r="AG1369">
        <v>1321</v>
      </c>
      <c r="AH1369">
        <v>-3.064740550371846E-3</v>
      </c>
      <c r="AI1369">
        <v>1.46333406539997E-2</v>
      </c>
      <c r="AJ1369"/>
      <c r="AK1369"/>
      <c r="AL1369"/>
      <c r="AM1369"/>
      <c r="AN1369"/>
      <c r="AO1369"/>
    </row>
    <row r="1370" spans="1:41">
      <c r="A1370" s="34">
        <v>43623</v>
      </c>
      <c r="B1370" s="33">
        <v>122.64830000000001</v>
      </c>
      <c r="C1370" s="130">
        <f t="shared" si="44"/>
        <v>1.3681501320717637E-2</v>
      </c>
      <c r="E1370" s="128">
        <v>43623</v>
      </c>
      <c r="F1370" s="76">
        <v>2873.3400879999999</v>
      </c>
      <c r="G1370" s="130">
        <f t="shared" si="45"/>
        <v>1.0497697584650153E-2</v>
      </c>
      <c r="J1370"/>
      <c r="K1370"/>
      <c r="L1370"/>
      <c r="M1370"/>
      <c r="N1370"/>
      <c r="O1370"/>
      <c r="P1370"/>
      <c r="Q1370"/>
      <c r="R1370"/>
      <c r="V1370">
        <v>1283</v>
      </c>
      <c r="W1370">
        <v>2.2522564150947988E-4</v>
      </c>
      <c r="X1370">
        <v>4.4831947415234479E-3</v>
      </c>
      <c r="Y1370"/>
      <c r="Z1370"/>
      <c r="AA1370"/>
      <c r="AB1370"/>
      <c r="AC1370"/>
      <c r="AD1370"/>
      <c r="AG1370">
        <v>1322</v>
      </c>
      <c r="AH1370">
        <v>-4.9629535671445683E-3</v>
      </c>
      <c r="AI1370">
        <v>4.9804093342998091E-3</v>
      </c>
      <c r="AJ1370"/>
      <c r="AK1370"/>
      <c r="AL1370"/>
      <c r="AM1370"/>
      <c r="AN1370"/>
      <c r="AO1370"/>
    </row>
    <row r="1371" spans="1:41">
      <c r="A1371" s="34">
        <v>43626</v>
      </c>
      <c r="B1371" s="33">
        <v>123.064369</v>
      </c>
      <c r="C1371" s="130">
        <f t="shared" si="44"/>
        <v>3.3923747822023876E-3</v>
      </c>
      <c r="E1371" s="128">
        <v>43626</v>
      </c>
      <c r="F1371" s="76">
        <v>2886.7299800000001</v>
      </c>
      <c r="G1371" s="130">
        <f t="shared" si="45"/>
        <v>4.6600442655294018E-3</v>
      </c>
      <c r="J1371"/>
      <c r="K1371"/>
      <c r="L1371"/>
      <c r="M1371"/>
      <c r="N1371"/>
      <c r="O1371"/>
      <c r="P1371"/>
      <c r="Q1371"/>
      <c r="R1371"/>
      <c r="V1371">
        <v>1284</v>
      </c>
      <c r="W1371">
        <v>7.3785487321689671E-4</v>
      </c>
      <c r="X1371">
        <v>-2.9622929449550531E-3</v>
      </c>
      <c r="Y1371"/>
      <c r="Z1371"/>
      <c r="AA1371"/>
      <c r="AB1371"/>
      <c r="AC1371"/>
      <c r="AD1371"/>
      <c r="AG1371">
        <v>1323</v>
      </c>
      <c r="AH1371">
        <v>-2.00114028934809E-3</v>
      </c>
      <c r="AI1371">
        <v>4.1495171331016106E-3</v>
      </c>
      <c r="AJ1371"/>
      <c r="AK1371"/>
      <c r="AL1371"/>
      <c r="AM1371"/>
      <c r="AN1371"/>
      <c r="AO1371"/>
    </row>
    <row r="1372" spans="1:41">
      <c r="A1372" s="34">
        <v>43627</v>
      </c>
      <c r="B1372" s="33">
        <v>123.737137</v>
      </c>
      <c r="C1372" s="130">
        <f t="shared" si="44"/>
        <v>5.4667976236078934E-3</v>
      </c>
      <c r="E1372" s="128">
        <v>43627</v>
      </c>
      <c r="F1372" s="76">
        <v>2885.719971</v>
      </c>
      <c r="G1372" s="130">
        <f t="shared" si="45"/>
        <v>-3.4987997041555021E-4</v>
      </c>
      <c r="J1372"/>
      <c r="K1372"/>
      <c r="L1372"/>
      <c r="M1372"/>
      <c r="N1372"/>
      <c r="O1372"/>
      <c r="P1372"/>
      <c r="Q1372"/>
      <c r="R1372"/>
      <c r="V1372">
        <v>1285</v>
      </c>
      <c r="W1372">
        <v>-3.8301099946611876E-3</v>
      </c>
      <c r="X1372">
        <v>-5.5270299333615011E-3</v>
      </c>
      <c r="Y1372"/>
      <c r="Z1372"/>
      <c r="AA1372"/>
      <c r="AB1372"/>
      <c r="AC1372"/>
      <c r="AD1372"/>
      <c r="AG1372">
        <v>1324</v>
      </c>
      <c r="AH1372">
        <v>-6.3973049636391064E-3</v>
      </c>
      <c r="AI1372">
        <v>8.4819403100211566E-3</v>
      </c>
      <c r="AJ1372"/>
      <c r="AK1372"/>
      <c r="AL1372"/>
      <c r="AM1372"/>
      <c r="AN1372"/>
      <c r="AO1372"/>
    </row>
    <row r="1373" spans="1:41">
      <c r="A1373" s="34">
        <v>43628</v>
      </c>
      <c r="B1373" s="33">
        <v>125.419067</v>
      </c>
      <c r="C1373" s="130">
        <f t="shared" si="44"/>
        <v>1.3592766414176805E-2</v>
      </c>
      <c r="E1373" s="128">
        <v>43628</v>
      </c>
      <c r="F1373" s="76">
        <v>2879.8400879999999</v>
      </c>
      <c r="G1373" s="130">
        <f t="shared" si="45"/>
        <v>-2.0375792034881624E-3</v>
      </c>
      <c r="J1373"/>
      <c r="K1373"/>
      <c r="L1373"/>
      <c r="M1373"/>
      <c r="N1373"/>
      <c r="O1373"/>
      <c r="P1373"/>
      <c r="Q1373"/>
      <c r="R1373"/>
      <c r="V1373">
        <v>1286</v>
      </c>
      <c r="W1373">
        <v>1.7300357752134659E-3</v>
      </c>
      <c r="X1373">
        <v>-1.0538346825262408E-3</v>
      </c>
      <c r="Y1373"/>
      <c r="Z1373"/>
      <c r="AA1373"/>
      <c r="AB1373"/>
      <c r="AC1373"/>
      <c r="AD1373"/>
      <c r="AG1373">
        <v>1325</v>
      </c>
      <c r="AH1373">
        <v>2.779826242707611E-3</v>
      </c>
      <c r="AI1373">
        <v>1.8566062989412409E-3</v>
      </c>
      <c r="AJ1373"/>
      <c r="AK1373"/>
      <c r="AL1373"/>
      <c r="AM1373"/>
      <c r="AN1373"/>
      <c r="AO1373"/>
    </row>
    <row r="1374" spans="1:41">
      <c r="A1374" s="34">
        <v>43629</v>
      </c>
      <c r="B1374" s="33">
        <v>124.56044</v>
      </c>
      <c r="C1374" s="130">
        <f t="shared" si="44"/>
        <v>-6.8460643228991525E-3</v>
      </c>
      <c r="E1374" s="128">
        <v>43629</v>
      </c>
      <c r="F1374" s="76">
        <v>2891.639893</v>
      </c>
      <c r="G1374" s="130">
        <f t="shared" si="45"/>
        <v>4.0973820210256431E-3</v>
      </c>
      <c r="J1374"/>
      <c r="K1374"/>
      <c r="L1374"/>
      <c r="M1374"/>
      <c r="N1374"/>
      <c r="O1374"/>
      <c r="P1374"/>
      <c r="Q1374"/>
      <c r="R1374"/>
      <c r="V1374">
        <v>1287</v>
      </c>
      <c r="W1374">
        <v>-1.490131195516586E-3</v>
      </c>
      <c r="X1374">
        <v>2.1992342883290234E-3</v>
      </c>
      <c r="Y1374"/>
      <c r="Z1374"/>
      <c r="AA1374"/>
      <c r="AB1374"/>
      <c r="AC1374"/>
      <c r="AD1374"/>
      <c r="AG1374">
        <v>1326</v>
      </c>
      <c r="AH1374">
        <v>5.8550045992600936E-5</v>
      </c>
      <c r="AI1374">
        <v>9.8891015107816903E-4</v>
      </c>
      <c r="AJ1374"/>
      <c r="AK1374"/>
      <c r="AL1374"/>
      <c r="AM1374"/>
      <c r="AN1374"/>
      <c r="AO1374"/>
    </row>
    <row r="1375" spans="1:41">
      <c r="A1375" s="34">
        <v>43630</v>
      </c>
      <c r="B1375" s="33">
        <v>124.011551</v>
      </c>
      <c r="C1375" s="130">
        <f t="shared" si="44"/>
        <v>-4.4066077480137567E-3</v>
      </c>
      <c r="E1375" s="128">
        <v>43630</v>
      </c>
      <c r="F1375" s="76">
        <v>2886.9799800000001</v>
      </c>
      <c r="G1375" s="130">
        <f t="shared" si="45"/>
        <v>-1.6115122119045825E-3</v>
      </c>
      <c r="J1375"/>
      <c r="K1375"/>
      <c r="L1375"/>
      <c r="M1375"/>
      <c r="N1375"/>
      <c r="O1375"/>
      <c r="P1375"/>
      <c r="Q1375"/>
      <c r="R1375"/>
      <c r="V1375">
        <v>1288</v>
      </c>
      <c r="W1375">
        <v>9.5158517989344018E-3</v>
      </c>
      <c r="X1375">
        <v>3.3743727078111609E-3</v>
      </c>
      <c r="Y1375"/>
      <c r="Z1375"/>
      <c r="AA1375"/>
      <c r="AB1375"/>
      <c r="AC1375"/>
      <c r="AD1375"/>
      <c r="AG1375">
        <v>1327</v>
      </c>
      <c r="AH1375">
        <v>-2.1519544731435133E-3</v>
      </c>
      <c r="AI1375">
        <v>-3.9155401409487608E-3</v>
      </c>
      <c r="AJ1375"/>
      <c r="AK1375"/>
      <c r="AL1375"/>
      <c r="AM1375"/>
      <c r="AN1375"/>
      <c r="AO1375"/>
    </row>
    <row r="1376" spans="1:41">
      <c r="A1376" s="34">
        <v>43633</v>
      </c>
      <c r="B1376" s="33">
        <v>123.436172</v>
      </c>
      <c r="C1376" s="130">
        <f t="shared" si="44"/>
        <v>-4.639721020826504E-3</v>
      </c>
      <c r="E1376" s="128">
        <v>43633</v>
      </c>
      <c r="F1376" s="76">
        <v>2889.669922</v>
      </c>
      <c r="G1376" s="130">
        <f t="shared" si="45"/>
        <v>9.3174944704672792E-4</v>
      </c>
      <c r="J1376"/>
      <c r="K1376"/>
      <c r="L1376"/>
      <c r="M1376"/>
      <c r="N1376"/>
      <c r="O1376"/>
      <c r="P1376"/>
      <c r="Q1376"/>
      <c r="R1376"/>
      <c r="V1376">
        <v>1289</v>
      </c>
      <c r="W1376">
        <v>1.4525920727734083E-3</v>
      </c>
      <c r="X1376">
        <v>1.5714026591236597E-3</v>
      </c>
      <c r="Y1376"/>
      <c r="Z1376"/>
      <c r="AA1376"/>
      <c r="AB1376"/>
      <c r="AC1376"/>
      <c r="AD1376"/>
      <c r="AG1376">
        <v>1328</v>
      </c>
      <c r="AH1376">
        <v>2.6701414937123808E-4</v>
      </c>
      <c r="AI1376">
        <v>3.2108574962460491E-3</v>
      </c>
      <c r="AJ1376"/>
      <c r="AK1376"/>
      <c r="AL1376"/>
      <c r="AM1376"/>
      <c r="AN1376"/>
      <c r="AO1376"/>
    </row>
    <row r="1377" spans="1:41">
      <c r="A1377" s="34">
        <v>43634</v>
      </c>
      <c r="B1377" s="33">
        <v>124.135475</v>
      </c>
      <c r="C1377" s="130">
        <f t="shared" si="44"/>
        <v>5.665300443698144E-3</v>
      </c>
      <c r="E1377" s="128">
        <v>43634</v>
      </c>
      <c r="F1377" s="76">
        <v>2917.75</v>
      </c>
      <c r="G1377" s="130">
        <f t="shared" si="45"/>
        <v>9.7173998269550303E-3</v>
      </c>
      <c r="J1377"/>
      <c r="K1377"/>
      <c r="L1377"/>
      <c r="M1377"/>
      <c r="N1377"/>
      <c r="O1377"/>
      <c r="P1377"/>
      <c r="Q1377"/>
      <c r="R1377"/>
      <c r="V1377">
        <v>1290</v>
      </c>
      <c r="W1377">
        <v>-3.6610948315678367E-4</v>
      </c>
      <c r="X1377">
        <v>-2.2855321346615248E-3</v>
      </c>
      <c r="Y1377"/>
      <c r="Z1377"/>
      <c r="AA1377"/>
      <c r="AB1377"/>
      <c r="AC1377"/>
      <c r="AD1377"/>
      <c r="AG1377">
        <v>1329</v>
      </c>
      <c r="AH1377">
        <v>-1.3240265378350767E-3</v>
      </c>
      <c r="AI1377">
        <v>1.3621494587746084E-3</v>
      </c>
      <c r="AJ1377"/>
      <c r="AK1377"/>
      <c r="AL1377"/>
      <c r="AM1377"/>
      <c r="AN1377"/>
      <c r="AO1377"/>
    </row>
    <row r="1378" spans="1:41">
      <c r="A1378" s="34">
        <v>43635</v>
      </c>
      <c r="B1378" s="33">
        <v>124.330246</v>
      </c>
      <c r="C1378" s="130">
        <f t="shared" si="44"/>
        <v>1.5690196537291449E-3</v>
      </c>
      <c r="E1378" s="128">
        <v>43635</v>
      </c>
      <c r="F1378" s="76">
        <v>2926.459961</v>
      </c>
      <c r="G1378" s="130">
        <f t="shared" si="45"/>
        <v>2.9851635678176751E-3</v>
      </c>
      <c r="J1378"/>
      <c r="K1378"/>
      <c r="L1378"/>
      <c r="M1378"/>
      <c r="N1378"/>
      <c r="O1378"/>
      <c r="P1378"/>
      <c r="Q1378"/>
      <c r="R1378"/>
      <c r="V1378">
        <v>1291</v>
      </c>
      <c r="W1378">
        <v>8.9758031104283046E-3</v>
      </c>
      <c r="X1378">
        <v>1.9029497959298872E-3</v>
      </c>
      <c r="Y1378"/>
      <c r="Z1378"/>
      <c r="AA1378"/>
      <c r="AB1378"/>
      <c r="AC1378"/>
      <c r="AD1378"/>
      <c r="AG1378">
        <v>1330</v>
      </c>
      <c r="AH1378">
        <v>3.4584326837015815E-3</v>
      </c>
      <c r="AI1378">
        <v>3.1508916122787922E-3</v>
      </c>
      <c r="AJ1378"/>
      <c r="AK1378"/>
      <c r="AL1378"/>
      <c r="AM1378"/>
      <c r="AN1378"/>
      <c r="AO1378"/>
    </row>
    <row r="1379" spans="1:41">
      <c r="A1379" s="34">
        <v>43636</v>
      </c>
      <c r="B1379" s="33">
        <v>125.888237</v>
      </c>
      <c r="C1379" s="130">
        <f t="shared" si="44"/>
        <v>1.2531069873375792E-2</v>
      </c>
      <c r="E1379" s="128">
        <v>43636</v>
      </c>
      <c r="F1379" s="76">
        <v>2954.179932</v>
      </c>
      <c r="G1379" s="130">
        <f t="shared" si="45"/>
        <v>9.4721852919278631E-3</v>
      </c>
      <c r="J1379"/>
      <c r="K1379"/>
      <c r="L1379"/>
      <c r="M1379"/>
      <c r="N1379"/>
      <c r="O1379"/>
      <c r="P1379"/>
      <c r="Q1379"/>
      <c r="R1379"/>
      <c r="V1379">
        <v>1292</v>
      </c>
      <c r="W1379">
        <v>-2.6473870283563882E-3</v>
      </c>
      <c r="X1379">
        <v>4.1461303102137293E-3</v>
      </c>
      <c r="Y1379"/>
      <c r="Z1379"/>
      <c r="AA1379"/>
      <c r="AB1379"/>
      <c r="AC1379"/>
      <c r="AD1379"/>
      <c r="AG1379">
        <v>1331</v>
      </c>
      <c r="AH1379">
        <v>2.4800256008786254E-3</v>
      </c>
      <c r="AI1379">
        <v>-3.1093947147581955E-3</v>
      </c>
      <c r="AJ1379"/>
      <c r="AK1379"/>
      <c r="AL1379"/>
      <c r="AM1379"/>
      <c r="AN1379"/>
      <c r="AO1379"/>
    </row>
    <row r="1380" spans="1:41">
      <c r="A1380" s="34">
        <v>43637</v>
      </c>
      <c r="B1380" s="33">
        <v>125.78201300000001</v>
      </c>
      <c r="C1380" s="130">
        <f t="shared" si="44"/>
        <v>-8.4379607286102056E-4</v>
      </c>
      <c r="E1380" s="128">
        <v>43637</v>
      </c>
      <c r="F1380" s="76">
        <v>2950.459961</v>
      </c>
      <c r="G1380" s="130">
        <f t="shared" si="45"/>
        <v>-1.2592228928593192E-3</v>
      </c>
      <c r="J1380"/>
      <c r="K1380"/>
      <c r="L1380"/>
      <c r="M1380"/>
      <c r="N1380"/>
      <c r="O1380"/>
      <c r="P1380"/>
      <c r="Q1380"/>
      <c r="R1380"/>
      <c r="V1380">
        <v>1293</v>
      </c>
      <c r="W1380">
        <v>2.9870412145110662E-3</v>
      </c>
      <c r="X1380">
        <v>-1.2099306070381247E-3</v>
      </c>
      <c r="Y1380"/>
      <c r="Z1380"/>
      <c r="AA1380"/>
      <c r="AB1380"/>
      <c r="AC1380"/>
      <c r="AD1380"/>
      <c r="AG1380">
        <v>1332</v>
      </c>
      <c r="AH1380">
        <v>6.463372141641068E-3</v>
      </c>
      <c r="AI1380">
        <v>-5.9540139548866118E-3</v>
      </c>
      <c r="AJ1380"/>
      <c r="AK1380"/>
      <c r="AL1380"/>
      <c r="AM1380"/>
      <c r="AN1380"/>
      <c r="AO1380"/>
    </row>
    <row r="1381" spans="1:41">
      <c r="A1381" s="34">
        <v>43640</v>
      </c>
      <c r="B1381" s="33">
        <v>126.640686</v>
      </c>
      <c r="C1381" s="130">
        <f t="shared" si="44"/>
        <v>6.8266756074256496E-3</v>
      </c>
      <c r="E1381" s="128">
        <v>43640</v>
      </c>
      <c r="F1381" s="76">
        <v>2945.3500979999999</v>
      </c>
      <c r="G1381" s="130">
        <f t="shared" si="45"/>
        <v>-1.7318869151060248E-3</v>
      </c>
      <c r="J1381"/>
      <c r="K1381"/>
      <c r="L1381"/>
      <c r="M1381"/>
      <c r="N1381"/>
      <c r="O1381"/>
      <c r="P1381"/>
      <c r="Q1381"/>
      <c r="R1381"/>
      <c r="V1381">
        <v>1294</v>
      </c>
      <c r="W1381">
        <v>-3.6475040840350244E-3</v>
      </c>
      <c r="X1381">
        <v>1.2106742199049971E-4</v>
      </c>
      <c r="Y1381"/>
      <c r="Z1381"/>
      <c r="AA1381"/>
      <c r="AB1381"/>
      <c r="AC1381"/>
      <c r="AD1381"/>
      <c r="AG1381">
        <v>1333</v>
      </c>
      <c r="AH1381">
        <v>2.2820343291291311E-3</v>
      </c>
      <c r="AI1381">
        <v>-4.5558463130045751E-3</v>
      </c>
      <c r="AJ1381"/>
      <c r="AK1381"/>
      <c r="AL1381"/>
      <c r="AM1381"/>
      <c r="AN1381"/>
      <c r="AO1381"/>
    </row>
    <row r="1382" spans="1:41">
      <c r="A1382" s="34">
        <v>43641</v>
      </c>
      <c r="B1382" s="33">
        <v>127.685249</v>
      </c>
      <c r="C1382" s="130">
        <f t="shared" si="44"/>
        <v>8.2482418012170006E-3</v>
      </c>
      <c r="E1382" s="128">
        <v>43641</v>
      </c>
      <c r="F1382" s="76">
        <v>2917.3798830000001</v>
      </c>
      <c r="G1382" s="130">
        <f t="shared" si="45"/>
        <v>-9.4963973956755168E-3</v>
      </c>
      <c r="J1382"/>
      <c r="K1382"/>
      <c r="L1382"/>
      <c r="M1382"/>
      <c r="N1382"/>
      <c r="O1382"/>
      <c r="P1382"/>
      <c r="Q1382"/>
      <c r="R1382"/>
      <c r="V1382">
        <v>1295</v>
      </c>
      <c r="W1382">
        <v>5.1725879162111271E-3</v>
      </c>
      <c r="X1382">
        <v>1.2385144558189985E-3</v>
      </c>
      <c r="Y1382"/>
      <c r="Z1382"/>
      <c r="AA1382"/>
      <c r="AB1382"/>
      <c r="AC1382"/>
      <c r="AD1382"/>
      <c r="AG1382">
        <v>1334</v>
      </c>
      <c r="AH1382">
        <v>-3.8734686826795576E-3</v>
      </c>
      <c r="AI1382">
        <v>5.452560919186126E-3</v>
      </c>
      <c r="AJ1382"/>
      <c r="AK1382"/>
      <c r="AL1382"/>
      <c r="AM1382"/>
      <c r="AN1382"/>
      <c r="AO1382"/>
    </row>
    <row r="1383" spans="1:41">
      <c r="A1383" s="34">
        <v>43642</v>
      </c>
      <c r="B1383" s="33">
        <v>125.56958</v>
      </c>
      <c r="C1383" s="130">
        <f t="shared" si="44"/>
        <v>-1.6569408107588033E-2</v>
      </c>
      <c r="E1383" s="128">
        <v>43642</v>
      </c>
      <c r="F1383" s="76">
        <v>2913.780029</v>
      </c>
      <c r="G1383" s="130">
        <f t="shared" si="45"/>
        <v>-1.2339339216592693E-3</v>
      </c>
      <c r="J1383"/>
      <c r="K1383"/>
      <c r="L1383"/>
      <c r="M1383"/>
      <c r="N1383"/>
      <c r="O1383"/>
      <c r="P1383"/>
      <c r="Q1383"/>
      <c r="R1383"/>
      <c r="V1383">
        <v>1296</v>
      </c>
      <c r="W1383">
        <v>2.3170509780453788E-3</v>
      </c>
      <c r="X1383">
        <v>-1.0851886040143641E-3</v>
      </c>
      <c r="Y1383"/>
      <c r="Z1383"/>
      <c r="AA1383"/>
      <c r="AB1383"/>
      <c r="AC1383"/>
      <c r="AD1383"/>
      <c r="AG1383">
        <v>1335</v>
      </c>
      <c r="AH1383">
        <v>1.5049954483741862E-3</v>
      </c>
      <c r="AI1383">
        <v>-4.9297768241257536E-4</v>
      </c>
      <c r="AJ1383"/>
      <c r="AK1383"/>
      <c r="AL1383"/>
      <c r="AM1383"/>
      <c r="AN1383"/>
      <c r="AO1383"/>
    </row>
    <row r="1384" spans="1:41">
      <c r="A1384" s="34">
        <v>43643</v>
      </c>
      <c r="B1384" s="33">
        <v>124.542717</v>
      </c>
      <c r="C1384" s="130">
        <f t="shared" si="44"/>
        <v>-8.1776414319455863E-3</v>
      </c>
      <c r="E1384" s="128">
        <v>43643</v>
      </c>
      <c r="F1384" s="76">
        <v>2924.919922</v>
      </c>
      <c r="G1384" s="130">
        <f t="shared" si="45"/>
        <v>3.8231756993074061E-3</v>
      </c>
      <c r="J1384"/>
      <c r="K1384"/>
      <c r="L1384"/>
      <c r="M1384"/>
      <c r="N1384"/>
      <c r="O1384"/>
      <c r="P1384"/>
      <c r="Q1384"/>
      <c r="R1384"/>
      <c r="V1384">
        <v>1297</v>
      </c>
      <c r="W1384">
        <v>-1.4985200421899144E-4</v>
      </c>
      <c r="X1384">
        <v>-6.4060506485946159E-4</v>
      </c>
      <c r="Y1384"/>
      <c r="Z1384"/>
      <c r="AA1384"/>
      <c r="AB1384"/>
      <c r="AC1384"/>
      <c r="AD1384"/>
      <c r="AG1384">
        <v>1336</v>
      </c>
      <c r="AH1384">
        <v>8.7520450601751461E-3</v>
      </c>
      <c r="AI1384">
        <v>8.9160748823912186E-5</v>
      </c>
      <c r="AJ1384"/>
      <c r="AK1384"/>
      <c r="AL1384"/>
      <c r="AM1384"/>
      <c r="AN1384"/>
      <c r="AO1384"/>
    </row>
    <row r="1385" spans="1:41">
      <c r="A1385" s="34">
        <v>43644</v>
      </c>
      <c r="B1385" s="33">
        <v>123.29450199999999</v>
      </c>
      <c r="C1385" s="130">
        <f t="shared" si="44"/>
        <v>-1.0022384528514838E-2</v>
      </c>
      <c r="E1385" s="128">
        <v>43644</v>
      </c>
      <c r="F1385" s="76">
        <v>2941.76001</v>
      </c>
      <c r="G1385" s="130">
        <f t="shared" si="45"/>
        <v>5.7574526650579268E-3</v>
      </c>
      <c r="J1385"/>
      <c r="K1385"/>
      <c r="L1385"/>
      <c r="M1385"/>
      <c r="N1385"/>
      <c r="O1385"/>
      <c r="P1385"/>
      <c r="Q1385"/>
      <c r="R1385"/>
      <c r="V1385">
        <v>1298</v>
      </c>
      <c r="W1385">
        <v>-7.759826289116357E-4</v>
      </c>
      <c r="X1385">
        <v>2.3193343126072876E-4</v>
      </c>
      <c r="Y1385"/>
      <c r="Z1385"/>
      <c r="AA1385"/>
      <c r="AB1385"/>
      <c r="AC1385"/>
      <c r="AD1385"/>
      <c r="AG1385">
        <v>1337</v>
      </c>
      <c r="AH1385">
        <v>-2.61553576504775E-3</v>
      </c>
      <c r="AI1385">
        <v>4.2377246808287562E-4</v>
      </c>
      <c r="AJ1385"/>
      <c r="AK1385"/>
      <c r="AL1385"/>
      <c r="AM1385"/>
      <c r="AN1385"/>
      <c r="AO1385"/>
    </row>
    <row r="1386" spans="1:41">
      <c r="A1386" s="34">
        <v>43647</v>
      </c>
      <c r="B1386" s="33">
        <v>123.365341</v>
      </c>
      <c r="C1386" s="130">
        <f t="shared" si="44"/>
        <v>5.7455116692881037E-4</v>
      </c>
      <c r="E1386" s="128">
        <v>43647</v>
      </c>
      <c r="F1386" s="76">
        <v>2964.330078</v>
      </c>
      <c r="G1386" s="130">
        <f t="shared" si="45"/>
        <v>7.6723009094137465E-3</v>
      </c>
      <c r="J1386"/>
      <c r="K1386"/>
      <c r="L1386"/>
      <c r="M1386"/>
      <c r="N1386"/>
      <c r="O1386"/>
      <c r="P1386"/>
      <c r="Q1386"/>
      <c r="R1386"/>
      <c r="V1386">
        <v>1299</v>
      </c>
      <c r="W1386">
        <v>3.4428753580450842E-3</v>
      </c>
      <c r="X1386">
        <v>-6.2683838241508862E-3</v>
      </c>
      <c r="Y1386"/>
      <c r="Z1386"/>
      <c r="AA1386"/>
      <c r="AB1386"/>
      <c r="AC1386"/>
      <c r="AD1386"/>
      <c r="AG1386">
        <v>1338</v>
      </c>
      <c r="AH1386">
        <v>2.0606225963741604E-3</v>
      </c>
      <c r="AI1386">
        <v>-2.429596206417702E-3</v>
      </c>
      <c r="AJ1386"/>
      <c r="AK1386"/>
      <c r="AL1386"/>
      <c r="AM1386"/>
      <c r="AN1386"/>
      <c r="AO1386"/>
    </row>
    <row r="1387" spans="1:41">
      <c r="A1387" s="34">
        <v>43648</v>
      </c>
      <c r="B1387" s="33">
        <v>123.958443</v>
      </c>
      <c r="C1387" s="130">
        <f t="shared" si="44"/>
        <v>4.8076874362954327E-3</v>
      </c>
      <c r="E1387" s="128">
        <v>43648</v>
      </c>
      <c r="F1387" s="76">
        <v>2973.01001</v>
      </c>
      <c r="G1387" s="130">
        <f t="shared" si="45"/>
        <v>2.9281260087797847E-3</v>
      </c>
      <c r="J1387"/>
      <c r="K1387"/>
      <c r="L1387"/>
      <c r="M1387"/>
      <c r="N1387"/>
      <c r="O1387"/>
      <c r="P1387"/>
      <c r="Q1387"/>
      <c r="R1387"/>
      <c r="V1387">
        <v>1300</v>
      </c>
      <c r="W1387">
        <v>7.3306046138975779E-3</v>
      </c>
      <c r="X1387">
        <v>-4.3528408160862717E-4</v>
      </c>
      <c r="Y1387"/>
      <c r="Z1387"/>
      <c r="AA1387"/>
      <c r="AB1387"/>
      <c r="AC1387"/>
      <c r="AD1387"/>
      <c r="AG1387">
        <v>1339</v>
      </c>
      <c r="AH1387">
        <v>3.233786775688397E-3</v>
      </c>
      <c r="AI1387">
        <v>1.451505386234119E-3</v>
      </c>
      <c r="AJ1387"/>
      <c r="AK1387"/>
      <c r="AL1387"/>
      <c r="AM1387"/>
      <c r="AN1387"/>
      <c r="AO1387"/>
    </row>
    <row r="1388" spans="1:41">
      <c r="A1388" s="34">
        <v>43649</v>
      </c>
      <c r="B1388" s="33">
        <v>125.826279</v>
      </c>
      <c r="C1388" s="130">
        <f t="shared" si="44"/>
        <v>1.5068243475759024E-2</v>
      </c>
      <c r="E1388" s="128">
        <v>43649</v>
      </c>
      <c r="F1388" s="76">
        <v>2995.820068</v>
      </c>
      <c r="G1388" s="130">
        <f t="shared" si="45"/>
        <v>7.6723784727519388E-3</v>
      </c>
      <c r="J1388"/>
      <c r="K1388"/>
      <c r="L1388"/>
      <c r="M1388"/>
      <c r="N1388"/>
      <c r="O1388"/>
      <c r="P1388"/>
      <c r="Q1388"/>
      <c r="R1388"/>
      <c r="V1388">
        <v>1301</v>
      </c>
      <c r="W1388">
        <v>7.5875040478036036E-4</v>
      </c>
      <c r="X1388">
        <v>-4.6393086080600077E-3</v>
      </c>
      <c r="Y1388"/>
      <c r="Z1388"/>
      <c r="AA1388"/>
      <c r="AB1388"/>
      <c r="AC1388"/>
      <c r="AD1388"/>
      <c r="AG1388">
        <v>1340</v>
      </c>
      <c r="AH1388">
        <v>-1.9991038929245259E-3</v>
      </c>
      <c r="AI1388">
        <v>3.0706259024514538E-3</v>
      </c>
      <c r="AJ1388"/>
      <c r="AK1388"/>
      <c r="AL1388"/>
      <c r="AM1388"/>
      <c r="AN1388"/>
      <c r="AO1388"/>
    </row>
    <row r="1389" spans="1:41">
      <c r="A1389" s="34">
        <v>43651</v>
      </c>
      <c r="B1389" s="33">
        <v>124.43647</v>
      </c>
      <c r="C1389" s="130">
        <f t="shared" si="44"/>
        <v>-1.1045458953769106E-2</v>
      </c>
      <c r="E1389" s="128">
        <v>43651</v>
      </c>
      <c r="F1389" s="76">
        <v>2990.4099120000001</v>
      </c>
      <c r="G1389" s="130">
        <f t="shared" si="45"/>
        <v>-1.8059015151773512E-3</v>
      </c>
      <c r="J1389"/>
      <c r="K1389"/>
      <c r="L1389"/>
      <c r="M1389"/>
      <c r="N1389"/>
      <c r="O1389"/>
      <c r="P1389"/>
      <c r="Q1389"/>
      <c r="R1389"/>
      <c r="V1389">
        <v>1302</v>
      </c>
      <c r="W1389">
        <v>1.4141164202344883E-3</v>
      </c>
      <c r="X1389">
        <v>-2.545649511722755E-3</v>
      </c>
      <c r="Y1389"/>
      <c r="Z1389"/>
      <c r="AA1389"/>
      <c r="AB1389"/>
      <c r="AC1389"/>
      <c r="AD1389"/>
      <c r="AG1389">
        <v>1341</v>
      </c>
      <c r="AH1389">
        <v>5.7469143291718544E-3</v>
      </c>
      <c r="AI1389">
        <v>-4.7954972615888367E-3</v>
      </c>
      <c r="AJ1389"/>
      <c r="AK1389"/>
      <c r="AL1389"/>
      <c r="AM1389"/>
      <c r="AN1389"/>
      <c r="AO1389"/>
    </row>
    <row r="1390" spans="1:41">
      <c r="A1390" s="34">
        <v>43654</v>
      </c>
      <c r="B1390" s="33">
        <v>124.79055</v>
      </c>
      <c r="C1390" s="130">
        <f t="shared" si="44"/>
        <v>2.8454680528947518E-3</v>
      </c>
      <c r="E1390" s="128">
        <v>43654</v>
      </c>
      <c r="F1390" s="76">
        <v>2975.9499510000001</v>
      </c>
      <c r="G1390" s="130">
        <f t="shared" si="45"/>
        <v>-4.8354444459184969E-3</v>
      </c>
      <c r="J1390"/>
      <c r="K1390"/>
      <c r="L1390"/>
      <c r="M1390"/>
      <c r="N1390"/>
      <c r="O1390"/>
      <c r="P1390"/>
      <c r="Q1390"/>
      <c r="R1390"/>
      <c r="V1390">
        <v>1303</v>
      </c>
      <c r="W1390">
        <v>1.5344045479671136E-3</v>
      </c>
      <c r="X1390">
        <v>-8.0585031407517695E-3</v>
      </c>
      <c r="Y1390"/>
      <c r="Z1390"/>
      <c r="AA1390"/>
      <c r="AB1390"/>
      <c r="AC1390"/>
      <c r="AD1390"/>
      <c r="AG1390">
        <v>1342</v>
      </c>
      <c r="AH1390">
        <v>3.2410250609541994E-3</v>
      </c>
      <c r="AI1390">
        <v>-1.0743188259384237E-2</v>
      </c>
      <c r="AJ1390"/>
      <c r="AK1390"/>
      <c r="AL1390"/>
      <c r="AM1390"/>
      <c r="AN1390"/>
      <c r="AO1390"/>
    </row>
    <row r="1391" spans="1:41">
      <c r="A1391" s="34">
        <v>43655</v>
      </c>
      <c r="B1391" s="33">
        <v>125.180069</v>
      </c>
      <c r="C1391" s="130">
        <f t="shared" si="44"/>
        <v>3.1213821879942597E-3</v>
      </c>
      <c r="E1391" s="128">
        <v>43655</v>
      </c>
      <c r="F1391" s="76">
        <v>2979.6298830000001</v>
      </c>
      <c r="G1391" s="130">
        <f t="shared" si="45"/>
        <v>1.2365570861712413E-3</v>
      </c>
      <c r="J1391"/>
      <c r="K1391"/>
      <c r="L1391"/>
      <c r="M1391"/>
      <c r="N1391"/>
      <c r="O1391"/>
      <c r="P1391"/>
      <c r="Q1391"/>
      <c r="R1391"/>
      <c r="V1391">
        <v>1304</v>
      </c>
      <c r="W1391">
        <v>-3.2443064550908935E-3</v>
      </c>
      <c r="X1391">
        <v>-4.8814109124099446E-3</v>
      </c>
      <c r="Y1391"/>
      <c r="Z1391"/>
      <c r="AA1391"/>
      <c r="AB1391"/>
      <c r="AC1391"/>
      <c r="AD1391"/>
      <c r="AG1391">
        <v>1343</v>
      </c>
      <c r="AH1391">
        <v>-2.4545652552831827E-3</v>
      </c>
      <c r="AI1391">
        <v>3.305797838204119E-4</v>
      </c>
      <c r="AJ1391"/>
      <c r="AK1391"/>
      <c r="AL1391"/>
      <c r="AM1391"/>
      <c r="AN1391"/>
      <c r="AO1391"/>
    </row>
    <row r="1392" spans="1:41">
      <c r="A1392" s="34">
        <v>43656</v>
      </c>
      <c r="B1392" s="33">
        <v>125.00299800000001</v>
      </c>
      <c r="C1392" s="130">
        <f t="shared" si="44"/>
        <v>-1.4145302955536634E-3</v>
      </c>
      <c r="E1392" s="128">
        <v>43656</v>
      </c>
      <c r="F1392" s="76">
        <v>2993.070068</v>
      </c>
      <c r="G1392" s="130">
        <f t="shared" si="45"/>
        <v>4.510689423770935E-3</v>
      </c>
      <c r="J1392"/>
      <c r="K1392"/>
      <c r="L1392"/>
      <c r="M1392"/>
      <c r="N1392"/>
      <c r="O1392"/>
      <c r="P1392"/>
      <c r="Q1392"/>
      <c r="R1392"/>
      <c r="V1392">
        <v>1305</v>
      </c>
      <c r="W1392">
        <v>-5.1421451740284825E-4</v>
      </c>
      <c r="X1392">
        <v>-1.6174745925253329E-3</v>
      </c>
      <c r="Y1392"/>
      <c r="Z1392"/>
      <c r="AA1392"/>
      <c r="AB1392"/>
      <c r="AC1392"/>
      <c r="AD1392"/>
      <c r="AG1392">
        <v>1344</v>
      </c>
      <c r="AH1392">
        <v>3.1589348674199236E-3</v>
      </c>
      <c r="AI1392">
        <v>6.4793444956125533E-3</v>
      </c>
      <c r="AJ1392"/>
      <c r="AK1392"/>
      <c r="AL1392"/>
      <c r="AM1392"/>
      <c r="AN1392"/>
      <c r="AO1392"/>
    </row>
    <row r="1393" spans="1:41">
      <c r="A1393" s="34">
        <v>43657</v>
      </c>
      <c r="B1393" s="33">
        <v>124.029297</v>
      </c>
      <c r="C1393" s="130">
        <f t="shared" si="44"/>
        <v>-7.7894211785224975E-3</v>
      </c>
      <c r="E1393" s="128">
        <v>43657</v>
      </c>
      <c r="F1393" s="76">
        <v>2999.9099120000001</v>
      </c>
      <c r="G1393" s="130">
        <f t="shared" si="45"/>
        <v>2.2852268221607449E-3</v>
      </c>
      <c r="J1393"/>
      <c r="K1393"/>
      <c r="L1393"/>
      <c r="M1393"/>
      <c r="N1393"/>
      <c r="O1393"/>
      <c r="P1393"/>
      <c r="Q1393"/>
      <c r="R1393"/>
      <c r="V1393">
        <v>1306</v>
      </c>
      <c r="W1393">
        <v>2.2815091568378432E-3</v>
      </c>
      <c r="X1393">
        <v>1.2384532906510554E-2</v>
      </c>
      <c r="Y1393"/>
      <c r="Z1393"/>
      <c r="AA1393"/>
      <c r="AB1393"/>
      <c r="AC1393"/>
      <c r="AD1393"/>
      <c r="AG1393">
        <v>1345</v>
      </c>
      <c r="AH1393">
        <v>5.4499613797230704E-4</v>
      </c>
      <c r="AI1393">
        <v>-5.0159846085239728E-3</v>
      </c>
      <c r="AJ1393"/>
      <c r="AK1393"/>
      <c r="AL1393"/>
      <c r="AM1393"/>
      <c r="AN1393"/>
      <c r="AO1393"/>
    </row>
    <row r="1394" spans="1:41">
      <c r="A1394" s="34">
        <v>43658</v>
      </c>
      <c r="B1394" s="33">
        <v>118.88607</v>
      </c>
      <c r="C1394" s="130">
        <f t="shared" si="44"/>
        <v>-4.1467839650820529E-2</v>
      </c>
      <c r="E1394" s="128">
        <v>43658</v>
      </c>
      <c r="F1394" s="76">
        <v>3013.7700199999999</v>
      </c>
      <c r="G1394" s="130">
        <f t="shared" si="45"/>
        <v>4.6201747407673003E-3</v>
      </c>
      <c r="J1394"/>
      <c r="K1394"/>
      <c r="L1394"/>
      <c r="M1394"/>
      <c r="N1394"/>
      <c r="O1394"/>
      <c r="P1394"/>
      <c r="Q1394"/>
      <c r="R1394"/>
      <c r="V1394">
        <v>1307</v>
      </c>
      <c r="W1394">
        <v>2.7658762470819539E-3</v>
      </c>
      <c r="X1394">
        <v>1.874420640190378E-4</v>
      </c>
      <c r="Y1394"/>
      <c r="Z1394"/>
      <c r="AA1394"/>
      <c r="AB1394"/>
      <c r="AC1394"/>
      <c r="AD1394"/>
      <c r="AG1394">
        <v>1346</v>
      </c>
      <c r="AH1394">
        <v>-8.245779107512936E-3</v>
      </c>
      <c r="AI1394">
        <v>-8.2658723258650455E-3</v>
      </c>
      <c r="AJ1394"/>
      <c r="AK1394"/>
      <c r="AL1394"/>
      <c r="AM1394"/>
      <c r="AN1394"/>
      <c r="AO1394"/>
    </row>
    <row r="1395" spans="1:41">
      <c r="A1395" s="34">
        <v>43661</v>
      </c>
      <c r="B1395" s="33">
        <v>119.24904600000001</v>
      </c>
      <c r="C1395" s="130">
        <f t="shared" si="44"/>
        <v>3.053141549720697E-3</v>
      </c>
      <c r="E1395" s="128">
        <v>43661</v>
      </c>
      <c r="F1395" s="76">
        <v>3014.3000489999999</v>
      </c>
      <c r="G1395" s="130">
        <f t="shared" si="45"/>
        <v>1.7586909302389742E-4</v>
      </c>
      <c r="J1395"/>
      <c r="K1395"/>
      <c r="L1395"/>
      <c r="M1395"/>
      <c r="N1395"/>
      <c r="O1395"/>
      <c r="P1395"/>
      <c r="Q1395"/>
      <c r="R1395"/>
      <c r="V1395">
        <v>1308</v>
      </c>
      <c r="W1395">
        <v>1.1634266942619756E-3</v>
      </c>
      <c r="X1395">
        <v>5.7861569952721986E-3</v>
      </c>
      <c r="Y1395"/>
      <c r="Z1395"/>
      <c r="AA1395"/>
      <c r="AB1395"/>
      <c r="AC1395"/>
      <c r="AD1395"/>
      <c r="AG1395">
        <v>1347</v>
      </c>
      <c r="AH1395">
        <v>-5.0489984387221956E-4</v>
      </c>
      <c r="AI1395">
        <v>-1.1005254855548227E-3</v>
      </c>
      <c r="AJ1395"/>
      <c r="AK1395"/>
      <c r="AL1395"/>
      <c r="AM1395"/>
      <c r="AN1395"/>
      <c r="AO1395"/>
    </row>
    <row r="1396" spans="1:41">
      <c r="A1396" s="34">
        <v>43662</v>
      </c>
      <c r="B1396" s="33">
        <v>117.292694</v>
      </c>
      <c r="C1396" s="130">
        <f t="shared" si="44"/>
        <v>-1.640559875003117E-2</v>
      </c>
      <c r="E1396" s="128">
        <v>43662</v>
      </c>
      <c r="F1396" s="76">
        <v>3004.040039</v>
      </c>
      <c r="G1396" s="130">
        <f t="shared" si="45"/>
        <v>-3.4037785997461482E-3</v>
      </c>
      <c r="J1396"/>
      <c r="K1396"/>
      <c r="L1396"/>
      <c r="M1396"/>
      <c r="N1396"/>
      <c r="O1396"/>
      <c r="P1396"/>
      <c r="Q1396"/>
      <c r="R1396"/>
      <c r="V1396">
        <v>1309</v>
      </c>
      <c r="W1396">
        <v>-5.4357020258879391E-3</v>
      </c>
      <c r="X1396">
        <v>4.567679432677981E-3</v>
      </c>
      <c r="Y1396"/>
      <c r="Z1396"/>
      <c r="AA1396"/>
      <c r="AB1396"/>
      <c r="AC1396"/>
      <c r="AD1396"/>
      <c r="AG1396">
        <v>1348</v>
      </c>
      <c r="AH1396">
        <v>-4.0800540266839559E-3</v>
      </c>
      <c r="AI1396">
        <v>1.0586291440092517E-3</v>
      </c>
      <c r="AJ1396"/>
      <c r="AK1396"/>
      <c r="AL1396"/>
      <c r="AM1396"/>
      <c r="AN1396"/>
      <c r="AO1396"/>
    </row>
    <row r="1397" spans="1:41">
      <c r="A1397" s="34">
        <v>43663</v>
      </c>
      <c r="B1397" s="33">
        <v>116.726135</v>
      </c>
      <c r="C1397" s="130">
        <f t="shared" si="44"/>
        <v>-4.8303008540327161E-3</v>
      </c>
      <c r="E1397" s="128">
        <v>43663</v>
      </c>
      <c r="F1397" s="76">
        <v>2984.419922</v>
      </c>
      <c r="G1397" s="130">
        <f t="shared" si="45"/>
        <v>-6.5312435071708235E-3</v>
      </c>
      <c r="J1397"/>
      <c r="K1397"/>
      <c r="L1397"/>
      <c r="M1397"/>
      <c r="N1397"/>
      <c r="O1397"/>
      <c r="P1397"/>
      <c r="Q1397"/>
      <c r="R1397"/>
      <c r="V1397">
        <v>1310</v>
      </c>
      <c r="W1397">
        <v>-1.5024279663735291E-3</v>
      </c>
      <c r="X1397">
        <v>6.4873308674794853E-3</v>
      </c>
      <c r="Y1397"/>
      <c r="Z1397"/>
      <c r="AA1397"/>
      <c r="AB1397"/>
      <c r="AC1397"/>
      <c r="AD1397"/>
      <c r="AG1397">
        <v>1349</v>
      </c>
      <c r="AH1397">
        <v>1.5348517115576993E-3</v>
      </c>
      <c r="AI1397">
        <v>2.1854453246871238E-3</v>
      </c>
      <c r="AJ1397"/>
      <c r="AK1397"/>
      <c r="AL1397"/>
      <c r="AM1397"/>
      <c r="AN1397"/>
      <c r="AO1397"/>
    </row>
    <row r="1398" spans="1:41">
      <c r="A1398" s="34">
        <v>43664</v>
      </c>
      <c r="B1398" s="33">
        <v>116.91205600000001</v>
      </c>
      <c r="C1398" s="130">
        <f t="shared" si="44"/>
        <v>1.5927966774536616E-3</v>
      </c>
      <c r="E1398" s="128">
        <v>43664</v>
      </c>
      <c r="F1398" s="76">
        <v>2995.110107</v>
      </c>
      <c r="G1398" s="130">
        <f t="shared" si="45"/>
        <v>3.5819976006714006E-3</v>
      </c>
      <c r="J1398"/>
      <c r="K1398"/>
      <c r="L1398"/>
      <c r="M1398"/>
      <c r="N1398"/>
      <c r="O1398"/>
      <c r="P1398"/>
      <c r="Q1398"/>
      <c r="R1398"/>
      <c r="V1398">
        <v>1311</v>
      </c>
      <c r="W1398">
        <v>-1.5491640942933752E-3</v>
      </c>
      <c r="X1398">
        <v>5.2551110183172694E-3</v>
      </c>
      <c r="Y1398"/>
      <c r="Z1398"/>
      <c r="AA1398"/>
      <c r="AB1398"/>
      <c r="AC1398"/>
      <c r="AD1398"/>
      <c r="AG1398">
        <v>1350</v>
      </c>
      <c r="AH1398">
        <v>-7.328621786346229E-3</v>
      </c>
      <c r="AI1398">
        <v>-1.6801935361149701E-2</v>
      </c>
      <c r="AJ1398"/>
      <c r="AK1398"/>
      <c r="AL1398"/>
      <c r="AM1398"/>
      <c r="AN1398"/>
      <c r="AO1398"/>
    </row>
    <row r="1399" spans="1:41">
      <c r="A1399" s="34">
        <v>43665</v>
      </c>
      <c r="B1399" s="33">
        <v>115.35401899999999</v>
      </c>
      <c r="C1399" s="130">
        <f t="shared" si="44"/>
        <v>-1.3326572582044173E-2</v>
      </c>
      <c r="E1399" s="128">
        <v>43665</v>
      </c>
      <c r="F1399" s="76">
        <v>2976.610107</v>
      </c>
      <c r="G1399" s="130">
        <f t="shared" si="45"/>
        <v>-6.1767345236366632E-3</v>
      </c>
      <c r="J1399"/>
      <c r="K1399"/>
      <c r="L1399"/>
      <c r="M1399"/>
      <c r="N1399"/>
      <c r="O1399"/>
      <c r="P1399"/>
      <c r="Q1399"/>
      <c r="R1399"/>
      <c r="V1399">
        <v>1312</v>
      </c>
      <c r="W1399">
        <v>5.4818972655659576E-3</v>
      </c>
      <c r="X1399">
        <v>-5.6124588050631688E-3</v>
      </c>
      <c r="Y1399"/>
      <c r="Z1399"/>
      <c r="AA1399"/>
      <c r="AB1399"/>
      <c r="AC1399"/>
      <c r="AD1399"/>
      <c r="AG1399">
        <v>1351</v>
      </c>
      <c r="AH1399">
        <v>-1.3472513673937056E-3</v>
      </c>
      <c r="AI1399">
        <v>9.3631959388477994E-3</v>
      </c>
      <c r="AJ1399"/>
      <c r="AK1399"/>
      <c r="AL1399"/>
      <c r="AM1399"/>
      <c r="AN1399"/>
      <c r="AO1399"/>
    </row>
    <row r="1400" spans="1:41">
      <c r="A1400" s="34">
        <v>43668</v>
      </c>
      <c r="B1400" s="33">
        <v>113.875694</v>
      </c>
      <c r="C1400" s="130">
        <f t="shared" si="44"/>
        <v>-1.2815548281850485E-2</v>
      </c>
      <c r="E1400" s="128">
        <v>43668</v>
      </c>
      <c r="F1400" s="76">
        <v>2985.030029</v>
      </c>
      <c r="G1400" s="130">
        <f t="shared" si="45"/>
        <v>2.8286949574615693E-3</v>
      </c>
      <c r="J1400"/>
      <c r="K1400"/>
      <c r="L1400"/>
      <c r="M1400"/>
      <c r="N1400"/>
      <c r="O1400"/>
      <c r="P1400"/>
      <c r="Q1400"/>
      <c r="R1400"/>
      <c r="V1400">
        <v>1313</v>
      </c>
      <c r="W1400">
        <v>-4.4911165666553692E-3</v>
      </c>
      <c r="X1400">
        <v>1.5467629232206524E-3</v>
      </c>
      <c r="Y1400"/>
      <c r="Z1400"/>
      <c r="AA1400"/>
      <c r="AB1400"/>
      <c r="AC1400"/>
      <c r="AD1400"/>
      <c r="AG1400">
        <v>1352</v>
      </c>
      <c r="AH1400">
        <v>5.9864130715902826E-4</v>
      </c>
      <c r="AI1400">
        <v>5.2403338283470401E-3</v>
      </c>
      <c r="AJ1400"/>
      <c r="AK1400"/>
      <c r="AL1400"/>
      <c r="AM1400"/>
      <c r="AN1400"/>
      <c r="AO1400"/>
    </row>
    <row r="1401" spans="1:41">
      <c r="A1401" s="34">
        <v>43669</v>
      </c>
      <c r="B1401" s="33">
        <v>114.05275</v>
      </c>
      <c r="C1401" s="130">
        <f t="shared" si="44"/>
        <v>1.5548181862233695E-3</v>
      </c>
      <c r="E1401" s="128">
        <v>43669</v>
      </c>
      <c r="F1401" s="76">
        <v>3005.469971</v>
      </c>
      <c r="G1401" s="130">
        <f t="shared" si="45"/>
        <v>6.8474828733456512E-3</v>
      </c>
      <c r="J1401"/>
      <c r="K1401"/>
      <c r="L1401"/>
      <c r="M1401"/>
      <c r="N1401"/>
      <c r="O1401"/>
      <c r="P1401"/>
      <c r="Q1401"/>
      <c r="R1401"/>
      <c r="V1401">
        <v>1314</v>
      </c>
      <c r="W1401">
        <v>3.5749935472262455E-3</v>
      </c>
      <c r="X1401">
        <v>7.2774877368935401E-3</v>
      </c>
      <c r="Y1401"/>
      <c r="Z1401"/>
      <c r="AA1401"/>
      <c r="AB1401"/>
      <c r="AC1401"/>
      <c r="AD1401"/>
      <c r="AG1401">
        <v>1353</v>
      </c>
      <c r="AH1401">
        <v>5.6165702274154749E-3</v>
      </c>
      <c r="AI1401">
        <v>3.2787167450135189E-3</v>
      </c>
      <c r="AJ1401"/>
      <c r="AK1401"/>
      <c r="AL1401"/>
      <c r="AM1401"/>
      <c r="AN1401"/>
      <c r="AO1401"/>
    </row>
    <row r="1402" spans="1:41">
      <c r="A1402" s="34">
        <v>43670</v>
      </c>
      <c r="B1402" s="33">
        <v>114.88485</v>
      </c>
      <c r="C1402" s="130">
        <f t="shared" si="44"/>
        <v>7.2957469241206104E-3</v>
      </c>
      <c r="E1402" s="128">
        <v>43670</v>
      </c>
      <c r="F1402" s="76">
        <v>3019.5600589999999</v>
      </c>
      <c r="G1402" s="130">
        <f t="shared" si="45"/>
        <v>4.6881479888191248E-3</v>
      </c>
      <c r="J1402"/>
      <c r="K1402"/>
      <c r="L1402"/>
      <c r="M1402"/>
      <c r="N1402"/>
      <c r="O1402"/>
      <c r="P1402"/>
      <c r="Q1402"/>
      <c r="R1402"/>
      <c r="V1402">
        <v>1315</v>
      </c>
      <c r="W1402">
        <v>-4.6671192837395431E-3</v>
      </c>
      <c r="X1402">
        <v>-1.430738199828166E-2</v>
      </c>
      <c r="Y1402"/>
      <c r="Z1402"/>
      <c r="AA1402"/>
      <c r="AB1402"/>
      <c r="AC1402"/>
      <c r="AD1402"/>
      <c r="AG1402">
        <v>1354</v>
      </c>
      <c r="AH1402">
        <v>1.8681585335332961E-3</v>
      </c>
      <c r="AI1402">
        <v>-7.7054918632953918E-3</v>
      </c>
      <c r="AJ1402"/>
      <c r="AK1402"/>
      <c r="AL1402"/>
      <c r="AM1402"/>
      <c r="AN1402"/>
      <c r="AO1402"/>
    </row>
    <row r="1403" spans="1:41">
      <c r="A1403" s="34">
        <v>43671</v>
      </c>
      <c r="B1403" s="33">
        <v>116.07106</v>
      </c>
      <c r="C1403" s="130">
        <f t="shared" si="44"/>
        <v>1.0325208241121459E-2</v>
      </c>
      <c r="E1403" s="128">
        <v>43671</v>
      </c>
      <c r="F1403" s="76">
        <v>3003.669922</v>
      </c>
      <c r="G1403" s="130">
        <f t="shared" si="45"/>
        <v>-5.2624013728881647E-3</v>
      </c>
      <c r="J1403"/>
      <c r="K1403"/>
      <c r="L1403"/>
      <c r="M1403"/>
      <c r="N1403"/>
      <c r="O1403"/>
      <c r="P1403"/>
      <c r="Q1403"/>
      <c r="R1403"/>
      <c r="V1403">
        <v>1316</v>
      </c>
      <c r="W1403">
        <v>-1.0189329783250036E-3</v>
      </c>
      <c r="X1403">
        <v>1.7991214692087299E-4</v>
      </c>
      <c r="Y1403"/>
      <c r="Z1403"/>
      <c r="AA1403"/>
      <c r="AB1403"/>
      <c r="AC1403"/>
      <c r="AD1403"/>
      <c r="AG1403">
        <v>1355</v>
      </c>
      <c r="AH1403">
        <v>-5.5308477153916374E-4</v>
      </c>
      <c r="AI1403">
        <v>-6.1962932046555194E-3</v>
      </c>
      <c r="AJ1403"/>
      <c r="AK1403"/>
      <c r="AL1403"/>
      <c r="AM1403"/>
      <c r="AN1403"/>
      <c r="AO1403"/>
    </row>
    <row r="1404" spans="1:41">
      <c r="A1404" s="34">
        <v>43672</v>
      </c>
      <c r="B1404" s="33">
        <v>115.725815</v>
      </c>
      <c r="C1404" s="130">
        <f t="shared" si="44"/>
        <v>-2.9744279064911235E-3</v>
      </c>
      <c r="E1404" s="128">
        <v>43672</v>
      </c>
      <c r="F1404" s="76">
        <v>3025.860107</v>
      </c>
      <c r="G1404" s="130">
        <f t="shared" si="45"/>
        <v>7.3876909168583164E-3</v>
      </c>
      <c r="J1404"/>
      <c r="K1404"/>
      <c r="L1404"/>
      <c r="M1404"/>
      <c r="N1404"/>
      <c r="O1404"/>
      <c r="P1404"/>
      <c r="Q1404"/>
      <c r="R1404"/>
      <c r="V1404">
        <v>1317</v>
      </c>
      <c r="W1404">
        <v>8.3711517904977249E-3</v>
      </c>
      <c r="X1404">
        <v>-1.188425754016227E-3</v>
      </c>
      <c r="Y1404"/>
      <c r="Z1404"/>
      <c r="AA1404"/>
      <c r="AB1404"/>
      <c r="AC1404"/>
      <c r="AD1404"/>
      <c r="AG1404">
        <v>1356</v>
      </c>
      <c r="AH1404">
        <v>-1.00532804836473E-3</v>
      </c>
      <c r="AI1404">
        <v>9.5011636567191998E-3</v>
      </c>
      <c r="AJ1404"/>
      <c r="AK1404"/>
      <c r="AL1404"/>
      <c r="AM1404"/>
      <c r="AN1404"/>
      <c r="AO1404"/>
    </row>
    <row r="1405" spans="1:41">
      <c r="A1405" s="34">
        <v>43675</v>
      </c>
      <c r="B1405" s="33">
        <v>117.753021</v>
      </c>
      <c r="C1405" s="130">
        <f t="shared" si="44"/>
        <v>1.7517318845410652E-2</v>
      </c>
      <c r="E1405" s="128">
        <v>43675</v>
      </c>
      <c r="F1405" s="76">
        <v>3020.969971</v>
      </c>
      <c r="G1405" s="130">
        <f t="shared" si="45"/>
        <v>-1.6161143698240324E-3</v>
      </c>
      <c r="J1405"/>
      <c r="K1405"/>
      <c r="L1405"/>
      <c r="M1405"/>
      <c r="N1405"/>
      <c r="O1405"/>
      <c r="P1405"/>
      <c r="Q1405"/>
      <c r="R1405"/>
      <c r="V1405">
        <v>1318</v>
      </c>
      <c r="W1405">
        <v>7.5793606819395815E-4</v>
      </c>
      <c r="X1405">
        <v>-5.4022610474836266E-3</v>
      </c>
      <c r="Y1405"/>
      <c r="Z1405"/>
      <c r="AA1405"/>
      <c r="AB1405"/>
      <c r="AC1405"/>
      <c r="AD1405"/>
      <c r="AG1405">
        <v>1357</v>
      </c>
      <c r="AH1405">
        <v>2.855943145780596E-3</v>
      </c>
      <c r="AI1405">
        <v>-5.6803390659127288E-3</v>
      </c>
      <c r="AJ1405"/>
      <c r="AK1405"/>
      <c r="AL1405"/>
      <c r="AM1405"/>
      <c r="AN1405"/>
      <c r="AO1405"/>
    </row>
    <row r="1406" spans="1:41">
      <c r="A1406" s="34">
        <v>43676</v>
      </c>
      <c r="B1406" s="33">
        <v>116.920891</v>
      </c>
      <c r="C1406" s="130">
        <f t="shared" si="44"/>
        <v>-7.066740139091688E-3</v>
      </c>
      <c r="E1406" s="128">
        <v>43676</v>
      </c>
      <c r="F1406" s="76">
        <v>3013.179932</v>
      </c>
      <c r="G1406" s="130">
        <f t="shared" si="45"/>
        <v>-2.5786548938853981E-3</v>
      </c>
      <c r="J1406"/>
      <c r="K1406"/>
      <c r="L1406"/>
      <c r="M1406"/>
      <c r="N1406"/>
      <c r="O1406"/>
      <c r="P1406"/>
      <c r="Q1406"/>
      <c r="R1406"/>
      <c r="V1406">
        <v>1319</v>
      </c>
      <c r="W1406">
        <v>9.6214366557226759E-4</v>
      </c>
      <c r="X1406">
        <v>2.6273377860832441E-3</v>
      </c>
      <c r="Y1406"/>
      <c r="Z1406"/>
      <c r="AA1406"/>
      <c r="AB1406"/>
      <c r="AC1406"/>
      <c r="AD1406"/>
      <c r="AG1406">
        <v>1358</v>
      </c>
      <c r="AH1406">
        <v>4.4398974971358723E-3</v>
      </c>
      <c r="AI1406">
        <v>-1.6354047686619674E-2</v>
      </c>
      <c r="AJ1406"/>
      <c r="AK1406"/>
      <c r="AL1406"/>
      <c r="AM1406"/>
      <c r="AN1406"/>
      <c r="AO1406"/>
    </row>
    <row r="1407" spans="1:41">
      <c r="A1407" s="34">
        <v>43677</v>
      </c>
      <c r="B1407" s="33">
        <v>115.274376</v>
      </c>
      <c r="C1407" s="130">
        <f t="shared" si="44"/>
        <v>-1.408229945835765E-2</v>
      </c>
      <c r="E1407" s="128">
        <v>43677</v>
      </c>
      <c r="F1407" s="76">
        <v>2980.3798830000001</v>
      </c>
      <c r="G1407" s="130">
        <f t="shared" si="45"/>
        <v>-1.0885526168438568E-2</v>
      </c>
      <c r="J1407"/>
      <c r="K1407"/>
      <c r="L1407"/>
      <c r="M1407"/>
      <c r="N1407"/>
      <c r="O1407"/>
      <c r="P1407"/>
      <c r="Q1407"/>
      <c r="R1407"/>
      <c r="V1407">
        <v>1320</v>
      </c>
      <c r="W1407">
        <v>3.9454229523495279E-3</v>
      </c>
      <c r="X1407">
        <v>2.7888570881850041E-3</v>
      </c>
      <c r="Y1407"/>
      <c r="Z1407"/>
      <c r="AA1407"/>
      <c r="AB1407"/>
      <c r="AC1407"/>
      <c r="AD1407"/>
      <c r="AG1407">
        <v>1359</v>
      </c>
      <c r="AH1407">
        <v>2.6600208087561083E-4</v>
      </c>
      <c r="AI1407">
        <v>1.0875571534685513E-3</v>
      </c>
      <c r="AJ1407"/>
      <c r="AK1407"/>
      <c r="AL1407"/>
      <c r="AM1407"/>
      <c r="AN1407"/>
      <c r="AO1407"/>
    </row>
    <row r="1408" spans="1:41">
      <c r="A1408" s="34">
        <v>43678</v>
      </c>
      <c r="B1408" s="33">
        <v>115.336319</v>
      </c>
      <c r="C1408" s="130">
        <f t="shared" si="44"/>
        <v>5.3735272442506578E-4</v>
      </c>
      <c r="E1408" s="128">
        <v>43678</v>
      </c>
      <c r="F1408" s="76">
        <v>2953.5600589999999</v>
      </c>
      <c r="G1408" s="130">
        <f t="shared" si="45"/>
        <v>-8.9987937957102873E-3</v>
      </c>
      <c r="J1408"/>
      <c r="K1408"/>
      <c r="L1408"/>
      <c r="M1408"/>
      <c r="N1408"/>
      <c r="O1408"/>
      <c r="P1408"/>
      <c r="Q1408"/>
      <c r="R1408"/>
      <c r="V1408">
        <v>1321</v>
      </c>
      <c r="W1408">
        <v>-3.064740550371846E-3</v>
      </c>
      <c r="X1408">
        <v>1.46333406539997E-2</v>
      </c>
      <c r="Y1408"/>
      <c r="Z1408"/>
      <c r="AA1408"/>
      <c r="AB1408"/>
      <c r="AC1408"/>
      <c r="AD1408"/>
      <c r="AG1408">
        <v>1360</v>
      </c>
      <c r="AH1408">
        <v>-7.0532133015178021E-3</v>
      </c>
      <c r="AI1408">
        <v>-1.3224636146959177E-3</v>
      </c>
      <c r="AJ1408"/>
      <c r="AK1408"/>
      <c r="AL1408"/>
      <c r="AM1408"/>
      <c r="AN1408"/>
      <c r="AO1408"/>
    </row>
    <row r="1409" spans="1:41">
      <c r="A1409" s="34">
        <v>43679</v>
      </c>
      <c r="B1409" s="33">
        <v>116.026833</v>
      </c>
      <c r="C1409" s="130">
        <f t="shared" si="44"/>
        <v>5.9869606207910379E-3</v>
      </c>
      <c r="E1409" s="128">
        <v>43679</v>
      </c>
      <c r="F1409" s="76">
        <v>2932.0500489999999</v>
      </c>
      <c r="G1409" s="130">
        <f t="shared" si="45"/>
        <v>-7.2827400053895319E-3</v>
      </c>
      <c r="J1409"/>
      <c r="K1409"/>
      <c r="L1409"/>
      <c r="M1409"/>
      <c r="N1409"/>
      <c r="O1409"/>
      <c r="P1409"/>
      <c r="Q1409"/>
      <c r="R1409"/>
      <c r="V1409">
        <v>1322</v>
      </c>
      <c r="W1409">
        <v>-4.9629535671445683E-3</v>
      </c>
      <c r="X1409">
        <v>4.9804093342998091E-3</v>
      </c>
      <c r="Y1409"/>
      <c r="Z1409"/>
      <c r="AA1409"/>
      <c r="AB1409"/>
      <c r="AC1409"/>
      <c r="AD1409"/>
      <c r="AG1409">
        <v>1361</v>
      </c>
      <c r="AH1409">
        <v>-2.3550551519387512E-2</v>
      </c>
      <c r="AI1409">
        <v>1.6638639280343443E-2</v>
      </c>
      <c r="AJ1409"/>
      <c r="AK1409"/>
      <c r="AL1409"/>
      <c r="AM1409"/>
      <c r="AN1409"/>
      <c r="AO1409"/>
    </row>
    <row r="1410" spans="1:41">
      <c r="A1410" s="34">
        <v>43682</v>
      </c>
      <c r="B1410" s="33">
        <v>115.22126</v>
      </c>
      <c r="C1410" s="130">
        <f t="shared" si="44"/>
        <v>-6.9429887826033777E-3</v>
      </c>
      <c r="E1410" s="128">
        <v>43682</v>
      </c>
      <c r="F1410" s="76">
        <v>2844.73999</v>
      </c>
      <c r="G1410" s="130">
        <f t="shared" si="45"/>
        <v>-2.9777820139795273E-2</v>
      </c>
      <c r="J1410"/>
      <c r="K1410"/>
      <c r="L1410"/>
      <c r="M1410"/>
      <c r="N1410"/>
      <c r="O1410"/>
      <c r="P1410"/>
      <c r="Q1410"/>
      <c r="R1410"/>
      <c r="V1410">
        <v>1323</v>
      </c>
      <c r="W1410">
        <v>-2.00114028934809E-3</v>
      </c>
      <c r="X1410">
        <v>4.1495171331016106E-3</v>
      </c>
      <c r="Y1410"/>
      <c r="Z1410"/>
      <c r="AA1410"/>
      <c r="AB1410"/>
      <c r="AC1410"/>
      <c r="AD1410"/>
      <c r="AG1410">
        <v>1362</v>
      </c>
      <c r="AH1410">
        <v>3.5971746125753059E-3</v>
      </c>
      <c r="AI1410">
        <v>-1.4987035422881294E-3</v>
      </c>
      <c r="AJ1410"/>
      <c r="AK1410"/>
      <c r="AL1410"/>
      <c r="AM1410"/>
      <c r="AN1410"/>
      <c r="AO1410"/>
    </row>
    <row r="1411" spans="1:41">
      <c r="A1411" s="34">
        <v>43683</v>
      </c>
      <c r="B1411" s="33">
        <v>115.76123</v>
      </c>
      <c r="C1411" s="130">
        <f t="shared" si="44"/>
        <v>4.6863747193876953E-3</v>
      </c>
      <c r="E1411" s="128">
        <v>43683</v>
      </c>
      <c r="F1411" s="76">
        <v>2881.7700199999999</v>
      </c>
      <c r="G1411" s="130">
        <f t="shared" si="45"/>
        <v>1.3017017418171808E-2</v>
      </c>
      <c r="J1411"/>
      <c r="K1411"/>
      <c r="L1411"/>
      <c r="M1411"/>
      <c r="N1411"/>
      <c r="O1411"/>
      <c r="P1411"/>
      <c r="Q1411"/>
      <c r="R1411"/>
      <c r="V1411">
        <v>1324</v>
      </c>
      <c r="W1411">
        <v>-6.3973049636391064E-3</v>
      </c>
      <c r="X1411">
        <v>8.4819403100211566E-3</v>
      </c>
      <c r="Y1411"/>
      <c r="Z1411"/>
      <c r="AA1411"/>
      <c r="AB1411"/>
      <c r="AC1411"/>
      <c r="AD1411"/>
      <c r="AG1411">
        <v>1363</v>
      </c>
      <c r="AH1411">
        <v>-3.9004590287118604E-3</v>
      </c>
      <c r="AI1411">
        <v>-9.2949134848224167E-3</v>
      </c>
      <c r="AJ1411"/>
      <c r="AK1411"/>
      <c r="AL1411"/>
      <c r="AM1411"/>
      <c r="AN1411"/>
      <c r="AO1411"/>
    </row>
    <row r="1412" spans="1:41">
      <c r="A1412" s="34">
        <v>43684</v>
      </c>
      <c r="B1412" s="33">
        <v>115.26552599999999</v>
      </c>
      <c r="C1412" s="130">
        <f t="shared" ref="C1412:C1475" si="46">(B1412-B1411)/B1411</f>
        <v>-4.2821245074884185E-3</v>
      </c>
      <c r="E1412" s="128">
        <v>43684</v>
      </c>
      <c r="F1412" s="76">
        <v>2883.9799800000001</v>
      </c>
      <c r="G1412" s="130">
        <f t="shared" ref="G1412:G1475" si="47">(F1412-F1411)/F1411</f>
        <v>7.6687590774510779E-4</v>
      </c>
      <c r="J1412"/>
      <c r="K1412"/>
      <c r="L1412"/>
      <c r="M1412"/>
      <c r="N1412"/>
      <c r="O1412"/>
      <c r="P1412"/>
      <c r="Q1412"/>
      <c r="R1412"/>
      <c r="V1412">
        <v>1325</v>
      </c>
      <c r="W1412">
        <v>2.779826242707611E-3</v>
      </c>
      <c r="X1412">
        <v>1.8566062989412409E-3</v>
      </c>
      <c r="Y1412"/>
      <c r="Z1412"/>
      <c r="AA1412"/>
      <c r="AB1412"/>
      <c r="AC1412"/>
      <c r="AD1412"/>
      <c r="AG1412">
        <v>1364</v>
      </c>
      <c r="AH1412">
        <v>1.4807279151764175E-3</v>
      </c>
      <c r="AI1412">
        <v>-4.2459684393113071E-3</v>
      </c>
      <c r="AJ1412"/>
      <c r="AK1412"/>
      <c r="AL1412"/>
      <c r="AM1412"/>
      <c r="AN1412"/>
      <c r="AO1412"/>
    </row>
    <row r="1413" spans="1:41">
      <c r="A1413" s="34">
        <v>43685</v>
      </c>
      <c r="B1413" s="33">
        <v>116.566772</v>
      </c>
      <c r="C1413" s="130">
        <f t="shared" si="46"/>
        <v>1.1289116921220714E-2</v>
      </c>
      <c r="E1413" s="128">
        <v>43685</v>
      </c>
      <c r="F1413" s="76">
        <v>2938.0900879999999</v>
      </c>
      <c r="G1413" s="130">
        <f t="shared" si="47"/>
        <v>1.876230361349452E-2</v>
      </c>
      <c r="J1413"/>
      <c r="K1413"/>
      <c r="L1413"/>
      <c r="M1413"/>
      <c r="N1413"/>
      <c r="O1413"/>
      <c r="P1413"/>
      <c r="Q1413"/>
      <c r="R1413"/>
      <c r="V1413">
        <v>1326</v>
      </c>
      <c r="W1413">
        <v>5.8550045992600936E-5</v>
      </c>
      <c r="X1413">
        <v>9.8891015107816903E-4</v>
      </c>
      <c r="Y1413"/>
      <c r="Z1413"/>
      <c r="AA1413"/>
      <c r="AB1413"/>
      <c r="AC1413"/>
      <c r="AD1413"/>
      <c r="AG1413">
        <v>1365</v>
      </c>
      <c r="AH1413">
        <v>1.0116977807890414E-2</v>
      </c>
      <c r="AI1413">
        <v>1.1315392995070488E-2</v>
      </c>
      <c r="AJ1413"/>
      <c r="AK1413"/>
      <c r="AL1413"/>
      <c r="AM1413"/>
      <c r="AN1413"/>
      <c r="AO1413"/>
    </row>
    <row r="1414" spans="1:41">
      <c r="A1414" s="34">
        <v>43686</v>
      </c>
      <c r="B1414" s="33">
        <v>116.88549</v>
      </c>
      <c r="C1414" s="130">
        <f t="shared" si="46"/>
        <v>2.7342097111516827E-3</v>
      </c>
      <c r="E1414" s="128">
        <v>43686</v>
      </c>
      <c r="F1414" s="76">
        <v>2918.6499020000001</v>
      </c>
      <c r="G1414" s="130">
        <f t="shared" si="47"/>
        <v>-6.6166065089015109E-3</v>
      </c>
      <c r="J1414"/>
      <c r="K1414"/>
      <c r="L1414"/>
      <c r="M1414"/>
      <c r="N1414"/>
      <c r="O1414"/>
      <c r="P1414"/>
      <c r="Q1414"/>
      <c r="R1414"/>
      <c r="V1414">
        <v>1327</v>
      </c>
      <c r="W1414">
        <v>-2.1519544731435133E-3</v>
      </c>
      <c r="X1414">
        <v>-3.9155401409487608E-3</v>
      </c>
      <c r="Y1414"/>
      <c r="Z1414"/>
      <c r="AA1414"/>
      <c r="AB1414"/>
      <c r="AC1414"/>
      <c r="AD1414"/>
      <c r="AG1414">
        <v>1366</v>
      </c>
      <c r="AH1414">
        <v>2.9847947652704154E-3</v>
      </c>
      <c r="AI1414">
        <v>5.1770597249367681E-3</v>
      </c>
      <c r="AJ1414"/>
      <c r="AK1414"/>
      <c r="AL1414"/>
      <c r="AM1414"/>
      <c r="AN1414"/>
      <c r="AO1414"/>
    </row>
    <row r="1415" spans="1:41">
      <c r="A1415" s="34">
        <v>43689</v>
      </c>
      <c r="B1415" s="33">
        <v>116.788101</v>
      </c>
      <c r="C1415" s="130">
        <f t="shared" si="46"/>
        <v>-8.3320008326103466E-4</v>
      </c>
      <c r="E1415" s="128">
        <v>43689</v>
      </c>
      <c r="F1415" s="76">
        <v>2882.6999510000001</v>
      </c>
      <c r="G1415" s="130">
        <f t="shared" si="47"/>
        <v>-1.2317322120534364E-2</v>
      </c>
      <c r="J1415"/>
      <c r="K1415"/>
      <c r="L1415"/>
      <c r="M1415"/>
      <c r="N1415"/>
      <c r="O1415"/>
      <c r="P1415"/>
      <c r="Q1415"/>
      <c r="R1415"/>
      <c r="V1415">
        <v>1328</v>
      </c>
      <c r="W1415">
        <v>2.6701414937123808E-4</v>
      </c>
      <c r="X1415">
        <v>3.2108574962460491E-3</v>
      </c>
      <c r="Y1415"/>
      <c r="Z1415"/>
      <c r="AA1415"/>
      <c r="AB1415"/>
      <c r="AC1415"/>
      <c r="AD1415"/>
      <c r="AG1415">
        <v>1367</v>
      </c>
      <c r="AH1415">
        <v>9.94287112367849E-3</v>
      </c>
      <c r="AI1415">
        <v>-3.8072843355435974E-3</v>
      </c>
      <c r="AJ1415"/>
      <c r="AK1415"/>
      <c r="AL1415"/>
      <c r="AM1415"/>
      <c r="AN1415"/>
      <c r="AO1415"/>
    </row>
    <row r="1416" spans="1:41">
      <c r="A1416" s="34">
        <v>43690</v>
      </c>
      <c r="B1416" s="33">
        <v>118.107094</v>
      </c>
      <c r="C1416" s="130">
        <f t="shared" si="46"/>
        <v>1.1293898853616997E-2</v>
      </c>
      <c r="E1416" s="128">
        <v>43690</v>
      </c>
      <c r="F1416" s="76">
        <v>2926.320068</v>
      </c>
      <c r="G1416" s="130">
        <f t="shared" si="47"/>
        <v>1.5131688258040262E-2</v>
      </c>
      <c r="J1416"/>
      <c r="K1416"/>
      <c r="L1416"/>
      <c r="M1416"/>
      <c r="N1416"/>
      <c r="O1416"/>
      <c r="P1416"/>
      <c r="Q1416"/>
      <c r="R1416"/>
      <c r="V1416">
        <v>1329</v>
      </c>
      <c r="W1416">
        <v>-1.3240265378350767E-3</v>
      </c>
      <c r="X1416">
        <v>1.3621494587746084E-3</v>
      </c>
      <c r="Y1416"/>
      <c r="Z1416"/>
      <c r="AA1416"/>
      <c r="AB1416"/>
      <c r="AC1416"/>
      <c r="AD1416"/>
      <c r="AG1416">
        <v>1368</v>
      </c>
      <c r="AH1416">
        <v>7.9930543534784491E-3</v>
      </c>
      <c r="AI1416">
        <v>2.5046432311717041E-3</v>
      </c>
      <c r="AJ1416"/>
      <c r="AK1416"/>
      <c r="AL1416"/>
      <c r="AM1416"/>
      <c r="AN1416"/>
      <c r="AO1416"/>
    </row>
    <row r="1417" spans="1:41">
      <c r="A1417" s="34">
        <v>43691</v>
      </c>
      <c r="B1417" s="33">
        <v>115.309776</v>
      </c>
      <c r="C1417" s="130">
        <f t="shared" si="46"/>
        <v>-2.3684589174635048E-2</v>
      </c>
      <c r="E1417" s="128">
        <v>43691</v>
      </c>
      <c r="F1417" s="76">
        <v>2840.6000979999999</v>
      </c>
      <c r="G1417" s="130">
        <f t="shared" si="47"/>
        <v>-2.9292752675063875E-2</v>
      </c>
      <c r="J1417"/>
      <c r="K1417"/>
      <c r="L1417"/>
      <c r="M1417"/>
      <c r="N1417"/>
      <c r="O1417"/>
      <c r="P1417"/>
      <c r="Q1417"/>
      <c r="R1417"/>
      <c r="V1417">
        <v>1330</v>
      </c>
      <c r="W1417">
        <v>3.4584326837015815E-3</v>
      </c>
      <c r="X1417">
        <v>3.1508916122787922E-3</v>
      </c>
      <c r="Y1417"/>
      <c r="Z1417"/>
      <c r="AA1417"/>
      <c r="AB1417"/>
      <c r="AC1417"/>
      <c r="AD1417"/>
      <c r="AG1417">
        <v>1369</v>
      </c>
      <c r="AH1417">
        <v>2.1512851884283391E-3</v>
      </c>
      <c r="AI1417">
        <v>2.5087590771010627E-3</v>
      </c>
      <c r="AJ1417"/>
      <c r="AK1417"/>
      <c r="AL1417"/>
      <c r="AM1417"/>
      <c r="AN1417"/>
      <c r="AO1417"/>
    </row>
    <row r="1418" spans="1:41">
      <c r="A1418" s="34">
        <v>43692</v>
      </c>
      <c r="B1418" s="33">
        <v>115.557632</v>
      </c>
      <c r="C1418" s="130">
        <f t="shared" si="46"/>
        <v>2.1494795029347621E-3</v>
      </c>
      <c r="E1418" s="128">
        <v>43692</v>
      </c>
      <c r="F1418" s="76">
        <v>2847.6000979999999</v>
      </c>
      <c r="G1418" s="130">
        <f t="shared" si="47"/>
        <v>2.4642680273539862E-3</v>
      </c>
      <c r="J1418"/>
      <c r="K1418"/>
      <c r="L1418"/>
      <c r="M1418"/>
      <c r="N1418"/>
      <c r="O1418"/>
      <c r="P1418"/>
      <c r="Q1418"/>
      <c r="R1418"/>
      <c r="V1418">
        <v>1331</v>
      </c>
      <c r="W1418">
        <v>2.4800256008786254E-3</v>
      </c>
      <c r="X1418">
        <v>-3.1093947147581955E-3</v>
      </c>
      <c r="Y1418"/>
      <c r="Z1418"/>
      <c r="AA1418"/>
      <c r="AB1418"/>
      <c r="AC1418"/>
      <c r="AD1418"/>
      <c r="AG1418">
        <v>1370</v>
      </c>
      <c r="AH1418">
        <v>3.3290624608562688E-3</v>
      </c>
      <c r="AI1418">
        <v>-3.6789424312718188E-3</v>
      </c>
      <c r="AJ1418"/>
      <c r="AK1418"/>
      <c r="AL1418"/>
      <c r="AM1418"/>
      <c r="AN1418"/>
      <c r="AO1418"/>
    </row>
    <row r="1419" spans="1:41">
      <c r="A1419" s="34">
        <v>43693</v>
      </c>
      <c r="B1419" s="33">
        <v>116.28351600000001</v>
      </c>
      <c r="C1419" s="130">
        <f t="shared" si="46"/>
        <v>6.2815755864572215E-3</v>
      </c>
      <c r="E1419" s="128">
        <v>43693</v>
      </c>
      <c r="F1419" s="76">
        <v>2888.679932</v>
      </c>
      <c r="G1419" s="130">
        <f t="shared" si="47"/>
        <v>1.4426124661553555E-2</v>
      </c>
      <c r="J1419"/>
      <c r="K1419"/>
      <c r="L1419"/>
      <c r="M1419"/>
      <c r="N1419"/>
      <c r="O1419"/>
      <c r="P1419"/>
      <c r="Q1419"/>
      <c r="R1419"/>
      <c r="V1419">
        <v>1332</v>
      </c>
      <c r="W1419">
        <v>6.463372141641068E-3</v>
      </c>
      <c r="X1419">
        <v>-5.9540139548866118E-3</v>
      </c>
      <c r="Y1419"/>
      <c r="Z1419"/>
      <c r="AA1419"/>
      <c r="AB1419"/>
      <c r="AC1419"/>
      <c r="AD1419"/>
      <c r="AG1419">
        <v>1371</v>
      </c>
      <c r="AH1419">
        <v>7.9426740963250905E-3</v>
      </c>
      <c r="AI1419">
        <v>-9.980253299813252E-3</v>
      </c>
      <c r="AJ1419"/>
      <c r="AK1419"/>
      <c r="AL1419"/>
      <c r="AM1419"/>
      <c r="AN1419"/>
      <c r="AO1419"/>
    </row>
    <row r="1420" spans="1:41">
      <c r="A1420" s="34">
        <v>43696</v>
      </c>
      <c r="B1420" s="33">
        <v>117.071381</v>
      </c>
      <c r="C1420" s="130">
        <f t="shared" si="46"/>
        <v>6.7753799257325217E-3</v>
      </c>
      <c r="E1420" s="128">
        <v>43696</v>
      </c>
      <c r="F1420" s="76">
        <v>2923.6499020000001</v>
      </c>
      <c r="G1420" s="130">
        <f t="shared" si="47"/>
        <v>1.2105865247517531E-2</v>
      </c>
      <c r="J1420"/>
      <c r="K1420"/>
      <c r="L1420"/>
      <c r="M1420"/>
      <c r="N1420"/>
      <c r="O1420"/>
      <c r="P1420"/>
      <c r="Q1420"/>
      <c r="R1420"/>
      <c r="V1420">
        <v>1333</v>
      </c>
      <c r="W1420">
        <v>2.2820343291291311E-3</v>
      </c>
      <c r="X1420">
        <v>-4.5558463130045751E-3</v>
      </c>
      <c r="Y1420"/>
      <c r="Z1420"/>
      <c r="AA1420"/>
      <c r="AB1420"/>
      <c r="AC1420"/>
      <c r="AD1420"/>
      <c r="AG1420">
        <v>1372</v>
      </c>
      <c r="AH1420">
        <v>-3.6617056071009632E-3</v>
      </c>
      <c r="AI1420">
        <v>7.7590876281266059E-3</v>
      </c>
      <c r="AJ1420"/>
      <c r="AK1420"/>
      <c r="AL1420"/>
      <c r="AM1420"/>
      <c r="AN1420"/>
      <c r="AO1420"/>
    </row>
    <row r="1421" spans="1:41">
      <c r="A1421" s="34">
        <v>43697</v>
      </c>
      <c r="B1421" s="33">
        <v>115.610741</v>
      </c>
      <c r="C1421" s="130">
        <f t="shared" si="46"/>
        <v>-1.2476490731752774E-2</v>
      </c>
      <c r="E1421" s="128">
        <v>43697</v>
      </c>
      <c r="F1421" s="76">
        <v>2900.51001</v>
      </c>
      <c r="G1421" s="130">
        <f t="shared" si="47"/>
        <v>-7.9147274043211164E-3</v>
      </c>
      <c r="J1421"/>
      <c r="K1421"/>
      <c r="L1421"/>
      <c r="M1421"/>
      <c r="N1421"/>
      <c r="O1421"/>
      <c r="P1421"/>
      <c r="Q1421"/>
      <c r="R1421"/>
      <c r="V1421">
        <v>1334</v>
      </c>
      <c r="W1421">
        <v>-3.8734686826795576E-3</v>
      </c>
      <c r="X1421">
        <v>5.452560919186126E-3</v>
      </c>
      <c r="Y1421"/>
      <c r="Z1421"/>
      <c r="AA1421"/>
      <c r="AB1421"/>
      <c r="AC1421"/>
      <c r="AD1421"/>
      <c r="AG1421">
        <v>1373</v>
      </c>
      <c r="AH1421">
        <v>-2.2766762612862813E-3</v>
      </c>
      <c r="AI1421">
        <v>6.6516404938169881E-4</v>
      </c>
      <c r="AJ1421"/>
      <c r="AK1421"/>
      <c r="AL1421"/>
      <c r="AM1421"/>
      <c r="AN1421"/>
      <c r="AO1421"/>
    </row>
    <row r="1422" spans="1:41">
      <c r="A1422" s="34">
        <v>43698</v>
      </c>
      <c r="B1422" s="33">
        <v>116.43401299999999</v>
      </c>
      <c r="C1422" s="130">
        <f t="shared" si="46"/>
        <v>7.1210684481296475E-3</v>
      </c>
      <c r="E1422" s="128">
        <v>43698</v>
      </c>
      <c r="F1422" s="76">
        <v>2924.429932</v>
      </c>
      <c r="G1422" s="130">
        <f t="shared" si="47"/>
        <v>8.2467986380091972E-3</v>
      </c>
      <c r="J1422"/>
      <c r="K1422"/>
      <c r="L1422"/>
      <c r="M1422"/>
      <c r="N1422"/>
      <c r="O1422"/>
      <c r="P1422"/>
      <c r="Q1422"/>
      <c r="R1422"/>
      <c r="V1422">
        <v>1335</v>
      </c>
      <c r="W1422">
        <v>1.5049954483741862E-3</v>
      </c>
      <c r="X1422">
        <v>-4.9297768241257536E-4</v>
      </c>
      <c r="Y1422"/>
      <c r="Z1422"/>
      <c r="AA1422"/>
      <c r="AB1422"/>
      <c r="AC1422"/>
      <c r="AD1422"/>
      <c r="AG1422">
        <v>1374</v>
      </c>
      <c r="AH1422">
        <v>-2.4090289856875048E-3</v>
      </c>
      <c r="AI1422">
        <v>3.340778432734233E-3</v>
      </c>
      <c r="AJ1422"/>
      <c r="AK1422"/>
      <c r="AL1422"/>
      <c r="AM1422"/>
      <c r="AN1422"/>
      <c r="AO1422"/>
    </row>
    <row r="1423" spans="1:41">
      <c r="A1423" s="34">
        <v>43699</v>
      </c>
      <c r="B1423" s="33">
        <v>116.20385</v>
      </c>
      <c r="C1423" s="130">
        <f t="shared" si="46"/>
        <v>-1.9767677336689441E-3</v>
      </c>
      <c r="E1423" s="128">
        <v>43699</v>
      </c>
      <c r="F1423" s="76">
        <v>2922.9499510000001</v>
      </c>
      <c r="G1423" s="130">
        <f t="shared" si="47"/>
        <v>-5.0607504177328756E-4</v>
      </c>
      <c r="J1423"/>
      <c r="K1423"/>
      <c r="L1423"/>
      <c r="M1423"/>
      <c r="N1423"/>
      <c r="O1423"/>
      <c r="P1423"/>
      <c r="Q1423"/>
      <c r="R1423"/>
      <c r="V1423">
        <v>1336</v>
      </c>
      <c r="W1423">
        <v>8.7520450601751461E-3</v>
      </c>
      <c r="X1423">
        <v>8.9160748823912186E-5</v>
      </c>
      <c r="Y1423"/>
      <c r="Z1423"/>
      <c r="AA1423"/>
      <c r="AB1423"/>
      <c r="AC1423"/>
      <c r="AD1423"/>
      <c r="AG1423">
        <v>1375</v>
      </c>
      <c r="AH1423">
        <v>3.4417647052341527E-3</v>
      </c>
      <c r="AI1423">
        <v>6.2756351217208781E-3</v>
      </c>
      <c r="AJ1423"/>
      <c r="AK1423"/>
      <c r="AL1423"/>
      <c r="AM1423"/>
      <c r="AN1423"/>
      <c r="AO1423"/>
    </row>
    <row r="1424" spans="1:41">
      <c r="A1424" s="34">
        <v>43700</v>
      </c>
      <c r="B1424" s="33">
        <v>113.070137</v>
      </c>
      <c r="C1424" s="130">
        <f t="shared" si="46"/>
        <v>-2.6967376726330497E-2</v>
      </c>
      <c r="E1424" s="128">
        <v>43700</v>
      </c>
      <c r="F1424" s="76">
        <v>2847.110107</v>
      </c>
      <c r="G1424" s="130">
        <f t="shared" si="47"/>
        <v>-2.5946336841673853E-2</v>
      </c>
      <c r="J1424"/>
      <c r="K1424"/>
      <c r="L1424"/>
      <c r="M1424"/>
      <c r="N1424"/>
      <c r="O1424"/>
      <c r="P1424"/>
      <c r="Q1424"/>
      <c r="R1424"/>
      <c r="V1424">
        <v>1337</v>
      </c>
      <c r="W1424">
        <v>-2.61553576504775E-3</v>
      </c>
      <c r="X1424">
        <v>4.2377246808287562E-4</v>
      </c>
      <c r="Y1424"/>
      <c r="Z1424"/>
      <c r="AA1424"/>
      <c r="AB1424"/>
      <c r="AC1424"/>
      <c r="AD1424"/>
      <c r="AG1424">
        <v>1376</v>
      </c>
      <c r="AH1424">
        <v>1.1160544789430584E-3</v>
      </c>
      <c r="AI1424">
        <v>1.8691090888746167E-3</v>
      </c>
      <c r="AJ1424"/>
      <c r="AK1424"/>
      <c r="AL1424"/>
      <c r="AM1424"/>
      <c r="AN1424"/>
      <c r="AO1424"/>
    </row>
    <row r="1425" spans="1:41">
      <c r="A1425" s="34">
        <v>43703</v>
      </c>
      <c r="B1425" s="33">
        <v>113.97983600000001</v>
      </c>
      <c r="C1425" s="130">
        <f t="shared" si="46"/>
        <v>8.0454399732442471E-3</v>
      </c>
      <c r="E1425" s="128">
        <v>43703</v>
      </c>
      <c r="F1425" s="76">
        <v>2878.3798830000001</v>
      </c>
      <c r="G1425" s="130">
        <f t="shared" si="47"/>
        <v>1.0982987950876637E-2</v>
      </c>
      <c r="J1425"/>
      <c r="K1425"/>
      <c r="L1425"/>
      <c r="M1425"/>
      <c r="N1425"/>
      <c r="O1425"/>
      <c r="P1425"/>
      <c r="Q1425"/>
      <c r="R1425"/>
      <c r="V1425">
        <v>1338</v>
      </c>
      <c r="W1425">
        <v>2.0606225963741604E-3</v>
      </c>
      <c r="X1425">
        <v>-2.429596206417702E-3</v>
      </c>
      <c r="Y1425"/>
      <c r="Z1425"/>
      <c r="AA1425"/>
      <c r="AB1425"/>
      <c r="AC1425"/>
      <c r="AD1425"/>
      <c r="AG1425">
        <v>1377</v>
      </c>
      <c r="AH1425">
        <v>7.3398837533863491E-3</v>
      </c>
      <c r="AI1425">
        <v>2.132301538541514E-3</v>
      </c>
      <c r="AJ1425"/>
      <c r="AK1425"/>
      <c r="AL1425"/>
      <c r="AM1425"/>
      <c r="AN1425"/>
      <c r="AO1425"/>
    </row>
    <row r="1426" spans="1:41">
      <c r="A1426" s="34">
        <v>43704</v>
      </c>
      <c r="B1426" s="33">
        <v>115.620857</v>
      </c>
      <c r="C1426" s="130">
        <f t="shared" si="46"/>
        <v>1.4397467636293097E-2</v>
      </c>
      <c r="E1426" s="128">
        <v>43704</v>
      </c>
      <c r="F1426" s="76">
        <v>2869.1599120000001</v>
      </c>
      <c r="G1426" s="130">
        <f t="shared" si="47"/>
        <v>-3.2031807387391982E-3</v>
      </c>
      <c r="J1426"/>
      <c r="K1426"/>
      <c r="L1426"/>
      <c r="M1426"/>
      <c r="N1426"/>
      <c r="O1426"/>
      <c r="P1426"/>
      <c r="Q1426"/>
      <c r="R1426"/>
      <c r="V1426">
        <v>1339</v>
      </c>
      <c r="W1426">
        <v>3.233786775688397E-3</v>
      </c>
      <c r="X1426">
        <v>1.451505386234119E-3</v>
      </c>
      <c r="Y1426"/>
      <c r="Z1426"/>
      <c r="AA1426"/>
      <c r="AB1426"/>
      <c r="AC1426"/>
      <c r="AD1426"/>
      <c r="AG1426">
        <v>1378</v>
      </c>
      <c r="AH1426">
        <v>-2.538492208297282E-4</v>
      </c>
      <c r="AI1426">
        <v>-1.005373672029591E-3</v>
      </c>
      <c r="AJ1426"/>
      <c r="AK1426"/>
      <c r="AL1426"/>
      <c r="AM1426"/>
      <c r="AN1426"/>
      <c r="AO1426"/>
    </row>
    <row r="1427" spans="1:41">
      <c r="A1427" s="34">
        <v>43705</v>
      </c>
      <c r="B1427" s="33">
        <v>114.764656</v>
      </c>
      <c r="C1427" s="130">
        <f t="shared" si="46"/>
        <v>-7.4052469616273358E-3</v>
      </c>
      <c r="E1427" s="128">
        <v>43705</v>
      </c>
      <c r="F1427" s="76">
        <v>2887.9399410000001</v>
      </c>
      <c r="G1427" s="130">
        <f t="shared" si="47"/>
        <v>6.5454800624580919E-3</v>
      </c>
      <c r="J1427"/>
      <c r="K1427"/>
      <c r="L1427"/>
      <c r="M1427"/>
      <c r="N1427"/>
      <c r="O1427"/>
      <c r="P1427"/>
      <c r="Q1427"/>
      <c r="R1427"/>
      <c r="V1427">
        <v>1340</v>
      </c>
      <c r="W1427">
        <v>-1.9991038929245259E-3</v>
      </c>
      <c r="X1427">
        <v>3.0706259024514538E-3</v>
      </c>
      <c r="Y1427"/>
      <c r="Z1427"/>
      <c r="AA1427"/>
      <c r="AB1427"/>
      <c r="AC1427"/>
      <c r="AD1427"/>
      <c r="AG1427">
        <v>1379</v>
      </c>
      <c r="AH1427">
        <v>4.1011487253569514E-3</v>
      </c>
      <c r="AI1427">
        <v>-5.8330356404629764E-3</v>
      </c>
      <c r="AJ1427"/>
      <c r="AK1427"/>
      <c r="AL1427"/>
      <c r="AM1427"/>
      <c r="AN1427"/>
      <c r="AO1427"/>
    </row>
    <row r="1428" spans="1:41">
      <c r="A1428" s="34">
        <v>43706</v>
      </c>
      <c r="B1428" s="33">
        <v>114.372276</v>
      </c>
      <c r="C1428" s="130">
        <f t="shared" si="46"/>
        <v>-3.4189968730442832E-3</v>
      </c>
      <c r="E1428" s="128">
        <v>43706</v>
      </c>
      <c r="F1428" s="76">
        <v>2924.580078</v>
      </c>
      <c r="G1428" s="130">
        <f t="shared" si="47"/>
        <v>1.2687291892681319E-2</v>
      </c>
      <c r="J1428"/>
      <c r="K1428"/>
      <c r="L1428"/>
      <c r="M1428"/>
      <c r="N1428"/>
      <c r="O1428"/>
      <c r="P1428"/>
      <c r="Q1428"/>
      <c r="R1428"/>
      <c r="V1428">
        <v>1341</v>
      </c>
      <c r="W1428">
        <v>5.7469143291718544E-3</v>
      </c>
      <c r="X1428">
        <v>-4.7954972615888367E-3</v>
      </c>
      <c r="Y1428"/>
      <c r="Z1428"/>
      <c r="AA1428"/>
      <c r="AB1428"/>
      <c r="AC1428"/>
      <c r="AD1428"/>
      <c r="AG1428">
        <v>1380</v>
      </c>
      <c r="AH1428">
        <v>4.9082591759750781E-3</v>
      </c>
      <c r="AI1428">
        <v>-1.4404656571650595E-2</v>
      </c>
      <c r="AJ1428"/>
      <c r="AK1428"/>
      <c r="AL1428"/>
      <c r="AM1428"/>
      <c r="AN1428"/>
      <c r="AO1428"/>
    </row>
    <row r="1429" spans="1:41">
      <c r="A1429" s="34">
        <v>43707</v>
      </c>
      <c r="B1429" s="33">
        <v>114.479286</v>
      </c>
      <c r="C1429" s="130">
        <f t="shared" si="46"/>
        <v>9.3562884068165686E-4</v>
      </c>
      <c r="E1429" s="128">
        <v>43707</v>
      </c>
      <c r="F1429" s="76">
        <v>2926.459961</v>
      </c>
      <c r="G1429" s="130">
        <f t="shared" si="47"/>
        <v>6.4278732326099894E-4</v>
      </c>
      <c r="J1429"/>
      <c r="K1429"/>
      <c r="L1429"/>
      <c r="M1429"/>
      <c r="N1429"/>
      <c r="O1429"/>
      <c r="P1429"/>
      <c r="Q1429"/>
      <c r="R1429"/>
      <c r="V1429">
        <v>1342</v>
      </c>
      <c r="W1429">
        <v>3.2410250609541994E-3</v>
      </c>
      <c r="X1429">
        <v>-1.0743188259384237E-2</v>
      </c>
      <c r="Y1429"/>
      <c r="Z1429"/>
      <c r="AA1429"/>
      <c r="AB1429"/>
      <c r="AC1429"/>
      <c r="AD1429"/>
      <c r="AG1429">
        <v>1381</v>
      </c>
      <c r="AH1429">
        <v>-9.1822451485238602E-3</v>
      </c>
      <c r="AI1429">
        <v>7.9483112268645909E-3</v>
      </c>
      <c r="AJ1429"/>
      <c r="AK1429"/>
      <c r="AL1429"/>
      <c r="AM1429"/>
      <c r="AN1429"/>
      <c r="AO1429"/>
    </row>
    <row r="1430" spans="1:41">
      <c r="A1430" s="34">
        <v>43711</v>
      </c>
      <c r="B1430" s="33">
        <v>114.818192</v>
      </c>
      <c r="C1430" s="130">
        <f t="shared" si="46"/>
        <v>2.9604132925846022E-3</v>
      </c>
      <c r="E1430" s="128">
        <v>43711</v>
      </c>
      <c r="F1430" s="76">
        <v>2906.2700199999999</v>
      </c>
      <c r="G1430" s="130">
        <f t="shared" si="47"/>
        <v>-6.8991003700939035E-3</v>
      </c>
      <c r="J1430"/>
      <c r="K1430"/>
      <c r="L1430"/>
      <c r="M1430"/>
      <c r="N1430"/>
      <c r="O1430"/>
      <c r="P1430"/>
      <c r="Q1430"/>
      <c r="R1430"/>
      <c r="V1430">
        <v>1343</v>
      </c>
      <c r="W1430">
        <v>-2.4545652552831827E-3</v>
      </c>
      <c r="X1430">
        <v>3.305797838204119E-4</v>
      </c>
      <c r="Y1430"/>
      <c r="Z1430"/>
      <c r="AA1430"/>
      <c r="AB1430"/>
      <c r="AC1430"/>
      <c r="AD1430"/>
      <c r="AG1430">
        <v>1382</v>
      </c>
      <c r="AH1430">
        <v>-4.4177237265589945E-3</v>
      </c>
      <c r="AI1430">
        <v>8.2408994258664006E-3</v>
      </c>
      <c r="AJ1430"/>
      <c r="AK1430"/>
      <c r="AL1430"/>
      <c r="AM1430"/>
      <c r="AN1430"/>
      <c r="AO1430"/>
    </row>
    <row r="1431" spans="1:41">
      <c r="A1431" s="34">
        <v>43712</v>
      </c>
      <c r="B1431" s="33">
        <v>114.925217</v>
      </c>
      <c r="C1431" s="130">
        <f t="shared" si="46"/>
        <v>9.3212580807758457E-4</v>
      </c>
      <c r="E1431" s="128">
        <v>43712</v>
      </c>
      <c r="F1431" s="76">
        <v>2937.780029</v>
      </c>
      <c r="G1431" s="130">
        <f t="shared" si="47"/>
        <v>1.0842078947640275E-2</v>
      </c>
      <c r="J1431"/>
      <c r="K1431"/>
      <c r="L1431"/>
      <c r="M1431"/>
      <c r="N1431"/>
      <c r="O1431"/>
      <c r="P1431"/>
      <c r="Q1431"/>
      <c r="R1431"/>
      <c r="V1431">
        <v>1344</v>
      </c>
      <c r="W1431">
        <v>3.1589348674199236E-3</v>
      </c>
      <c r="X1431">
        <v>6.4793444956125533E-3</v>
      </c>
      <c r="Y1431"/>
      <c r="Z1431"/>
      <c r="AA1431"/>
      <c r="AB1431"/>
      <c r="AC1431"/>
      <c r="AD1431"/>
      <c r="AG1431">
        <v>1383</v>
      </c>
      <c r="AH1431">
        <v>-5.4650976993289328E-3</v>
      </c>
      <c r="AI1431">
        <v>1.1222550364386859E-2</v>
      </c>
      <c r="AJ1431"/>
      <c r="AK1431"/>
      <c r="AL1431"/>
      <c r="AM1431"/>
      <c r="AN1431"/>
      <c r="AO1431"/>
    </row>
    <row r="1432" spans="1:41">
      <c r="A1432" s="34">
        <v>43713</v>
      </c>
      <c r="B1432" s="33">
        <v>114.67549099999999</v>
      </c>
      <c r="C1432" s="130">
        <f t="shared" si="46"/>
        <v>-2.1729434715795199E-3</v>
      </c>
      <c r="E1432" s="128">
        <v>43713</v>
      </c>
      <c r="F1432" s="76">
        <v>2976</v>
      </c>
      <c r="G1432" s="130">
        <f t="shared" si="47"/>
        <v>1.3009813744635538E-2</v>
      </c>
      <c r="J1432"/>
      <c r="K1432"/>
      <c r="L1432"/>
      <c r="M1432"/>
      <c r="N1432"/>
      <c r="O1432"/>
      <c r="P1432"/>
      <c r="Q1432"/>
      <c r="R1432"/>
      <c r="V1432">
        <v>1345</v>
      </c>
      <c r="W1432">
        <v>5.4499613797230704E-4</v>
      </c>
      <c r="X1432">
        <v>-5.0159846085239728E-3</v>
      </c>
      <c r="Y1432"/>
      <c r="Z1432"/>
      <c r="AA1432"/>
      <c r="AB1432"/>
      <c r="AC1432"/>
      <c r="AD1432"/>
      <c r="AG1432">
        <v>1384</v>
      </c>
      <c r="AH1432">
        <v>5.5143363187137319E-4</v>
      </c>
      <c r="AI1432">
        <v>7.1208672775423731E-3</v>
      </c>
      <c r="AJ1432"/>
      <c r="AK1432"/>
      <c r="AL1432"/>
      <c r="AM1432"/>
      <c r="AN1432"/>
      <c r="AO1432"/>
    </row>
    <row r="1433" spans="1:41">
      <c r="A1433" s="34">
        <v>43714</v>
      </c>
      <c r="B1433" s="33">
        <v>114.34551999999999</v>
      </c>
      <c r="C1433" s="130">
        <f t="shared" si="46"/>
        <v>-2.8774326329241572E-3</v>
      </c>
      <c r="E1433" s="128">
        <v>43714</v>
      </c>
      <c r="F1433" s="76">
        <v>2978.709961</v>
      </c>
      <c r="G1433" s="130">
        <f t="shared" si="47"/>
        <v>9.106051747311899E-4</v>
      </c>
      <c r="J1433"/>
      <c r="K1433"/>
      <c r="L1433"/>
      <c r="M1433"/>
      <c r="N1433"/>
      <c r="O1433"/>
      <c r="P1433"/>
      <c r="Q1433"/>
      <c r="R1433"/>
      <c r="V1433">
        <v>1346</v>
      </c>
      <c r="W1433">
        <v>-8.245779107512936E-3</v>
      </c>
      <c r="X1433">
        <v>-8.2658723258650455E-3</v>
      </c>
      <c r="Y1433"/>
      <c r="Z1433"/>
      <c r="AA1433"/>
      <c r="AB1433"/>
      <c r="AC1433"/>
      <c r="AD1433"/>
      <c r="AG1433">
        <v>1385</v>
      </c>
      <c r="AH1433">
        <v>2.9548451204241865E-3</v>
      </c>
      <c r="AI1433">
        <v>-2.6719111644401758E-5</v>
      </c>
      <c r="AJ1433"/>
      <c r="AK1433"/>
      <c r="AL1433"/>
      <c r="AM1433"/>
      <c r="AN1433"/>
      <c r="AO1433"/>
    </row>
    <row r="1434" spans="1:41">
      <c r="A1434" s="34">
        <v>43717</v>
      </c>
      <c r="B1434" s="33">
        <v>113.22174800000001</v>
      </c>
      <c r="C1434" s="130">
        <f t="shared" si="46"/>
        <v>-9.8278620797735521E-3</v>
      </c>
      <c r="E1434" s="128">
        <v>43717</v>
      </c>
      <c r="F1434" s="76">
        <v>2978.429932</v>
      </c>
      <c r="G1434" s="130">
        <f t="shared" si="47"/>
        <v>-9.4010159990871696E-5</v>
      </c>
      <c r="J1434"/>
      <c r="K1434"/>
      <c r="L1434"/>
      <c r="M1434"/>
      <c r="N1434"/>
      <c r="O1434"/>
      <c r="P1434"/>
      <c r="Q1434"/>
      <c r="R1434"/>
      <c r="V1434">
        <v>1347</v>
      </c>
      <c r="W1434">
        <v>-5.0489984387221956E-4</v>
      </c>
      <c r="X1434">
        <v>-1.1005254855548227E-3</v>
      </c>
      <c r="Y1434"/>
      <c r="Z1434"/>
      <c r="AA1434"/>
      <c r="AB1434"/>
      <c r="AC1434"/>
      <c r="AD1434"/>
      <c r="AG1434">
        <v>1386</v>
      </c>
      <c r="AH1434">
        <v>8.780393058165515E-3</v>
      </c>
      <c r="AI1434">
        <v>-1.1080145854135762E-3</v>
      </c>
      <c r="AJ1434"/>
      <c r="AK1434"/>
      <c r="AL1434"/>
      <c r="AM1434"/>
      <c r="AN1434"/>
      <c r="AO1434"/>
    </row>
    <row r="1435" spans="1:41">
      <c r="A1435" s="34">
        <v>43718</v>
      </c>
      <c r="B1435" s="33">
        <v>115.540604</v>
      </c>
      <c r="C1435" s="130">
        <f t="shared" si="46"/>
        <v>2.0480658892494723E-2</v>
      </c>
      <c r="E1435" s="128">
        <v>43718</v>
      </c>
      <c r="F1435" s="76">
        <v>2979.389893</v>
      </c>
      <c r="G1435" s="130">
        <f t="shared" si="47"/>
        <v>3.2230437576734008E-4</v>
      </c>
      <c r="J1435"/>
      <c r="K1435"/>
      <c r="L1435"/>
      <c r="M1435"/>
      <c r="N1435"/>
      <c r="O1435"/>
      <c r="P1435"/>
      <c r="Q1435"/>
      <c r="R1435"/>
      <c r="V1435">
        <v>1348</v>
      </c>
      <c r="W1435">
        <v>-4.0800540266839559E-3</v>
      </c>
      <c r="X1435">
        <v>1.0586291440092517E-3</v>
      </c>
      <c r="Y1435"/>
      <c r="Z1435"/>
      <c r="AA1435"/>
      <c r="AB1435"/>
      <c r="AC1435"/>
      <c r="AD1435"/>
      <c r="AG1435">
        <v>1387</v>
      </c>
      <c r="AH1435">
        <v>-6.045959894835003E-3</v>
      </c>
      <c r="AI1435">
        <v>4.2400583796576522E-3</v>
      </c>
      <c r="AJ1435"/>
      <c r="AK1435"/>
      <c r="AL1435"/>
      <c r="AM1435"/>
      <c r="AN1435"/>
      <c r="AO1435"/>
    </row>
    <row r="1436" spans="1:41">
      <c r="A1436" s="34">
        <v>43719</v>
      </c>
      <c r="B1436" s="33">
        <v>116.98539</v>
      </c>
      <c r="C1436" s="130">
        <f t="shared" si="46"/>
        <v>1.2504573716786122E-2</v>
      </c>
      <c r="E1436" s="128">
        <v>43719</v>
      </c>
      <c r="F1436" s="76">
        <v>3000.929932</v>
      </c>
      <c r="G1436" s="130">
        <f t="shared" si="47"/>
        <v>7.2296811674792032E-3</v>
      </c>
      <c r="J1436"/>
      <c r="K1436"/>
      <c r="L1436"/>
      <c r="M1436"/>
      <c r="N1436"/>
      <c r="O1436"/>
      <c r="P1436"/>
      <c r="Q1436"/>
      <c r="R1436"/>
      <c r="V1436">
        <v>1349</v>
      </c>
      <c r="W1436">
        <v>1.5348517115576993E-3</v>
      </c>
      <c r="X1436">
        <v>2.1854453246871238E-3</v>
      </c>
      <c r="Y1436"/>
      <c r="Z1436"/>
      <c r="AA1436"/>
      <c r="AB1436"/>
      <c r="AC1436"/>
      <c r="AD1436"/>
      <c r="AG1436">
        <v>1388</v>
      </c>
      <c r="AH1436">
        <v>1.8407726434160596E-3</v>
      </c>
      <c r="AI1436">
        <v>-6.676217089334557E-3</v>
      </c>
      <c r="AJ1436"/>
      <c r="AK1436"/>
      <c r="AL1436"/>
      <c r="AM1436"/>
      <c r="AN1436"/>
      <c r="AO1436"/>
    </row>
    <row r="1437" spans="1:41">
      <c r="A1437" s="34">
        <v>43720</v>
      </c>
      <c r="B1437" s="33">
        <v>116.325424</v>
      </c>
      <c r="C1437" s="130">
        <f t="shared" si="46"/>
        <v>-5.6414394994109707E-3</v>
      </c>
      <c r="E1437" s="128">
        <v>43720</v>
      </c>
      <c r="F1437" s="76">
        <v>3009.570068</v>
      </c>
      <c r="G1437" s="130">
        <f t="shared" si="47"/>
        <v>2.8791528612071519E-3</v>
      </c>
      <c r="J1437"/>
      <c r="K1437"/>
      <c r="L1437"/>
      <c r="M1437"/>
      <c r="N1437"/>
      <c r="O1437"/>
      <c r="P1437"/>
      <c r="Q1437"/>
      <c r="R1437"/>
      <c r="V1437">
        <v>1350</v>
      </c>
      <c r="W1437">
        <v>-7.328621786346229E-3</v>
      </c>
      <c r="X1437">
        <v>-1.6801935361149701E-2</v>
      </c>
      <c r="Y1437"/>
      <c r="Z1437"/>
      <c r="AA1437"/>
      <c r="AB1437"/>
      <c r="AC1437"/>
      <c r="AD1437"/>
      <c r="AG1437">
        <v>1389</v>
      </c>
      <c r="AH1437">
        <v>1.9974260464617147E-3</v>
      </c>
      <c r="AI1437">
        <v>-7.6086896029047349E-4</v>
      </c>
      <c r="AJ1437"/>
      <c r="AK1437"/>
      <c r="AL1437"/>
      <c r="AM1437"/>
      <c r="AN1437"/>
      <c r="AO1437"/>
    </row>
    <row r="1438" spans="1:41">
      <c r="A1438" s="34">
        <v>43721</v>
      </c>
      <c r="B1438" s="33">
        <v>116.637596</v>
      </c>
      <c r="C1438" s="130">
        <f t="shared" si="46"/>
        <v>2.6836093887781911E-3</v>
      </c>
      <c r="E1438" s="128">
        <v>43721</v>
      </c>
      <c r="F1438" s="76">
        <v>3007.389893</v>
      </c>
      <c r="G1438" s="130">
        <f t="shared" si="47"/>
        <v>-7.2441410259266401E-4</v>
      </c>
      <c r="J1438"/>
      <c r="K1438"/>
      <c r="L1438"/>
      <c r="M1438"/>
      <c r="N1438"/>
      <c r="O1438"/>
      <c r="P1438"/>
      <c r="Q1438"/>
      <c r="R1438"/>
      <c r="V1438">
        <v>1351</v>
      </c>
      <c r="W1438">
        <v>-1.3472513673937056E-3</v>
      </c>
      <c r="X1438">
        <v>9.3631959388477994E-3</v>
      </c>
      <c r="Y1438"/>
      <c r="Z1438"/>
      <c r="AA1438"/>
      <c r="AB1438"/>
      <c r="AC1438"/>
      <c r="AD1438"/>
      <c r="AG1438">
        <v>1390</v>
      </c>
      <c r="AH1438">
        <v>-5.7789009748570165E-4</v>
      </c>
      <c r="AI1438">
        <v>5.088579521256637E-3</v>
      </c>
      <c r="AJ1438"/>
      <c r="AK1438"/>
      <c r="AL1438"/>
      <c r="AM1438"/>
      <c r="AN1438"/>
      <c r="AO1438"/>
    </row>
    <row r="1439" spans="1:41">
      <c r="A1439" s="34">
        <v>43724</v>
      </c>
      <c r="B1439" s="33">
        <v>115.531677</v>
      </c>
      <c r="C1439" s="130">
        <f t="shared" si="46"/>
        <v>-9.4816683293095314E-3</v>
      </c>
      <c r="E1439" s="128">
        <v>43724</v>
      </c>
      <c r="F1439" s="76">
        <v>2997.959961</v>
      </c>
      <c r="G1439" s="130">
        <f t="shared" si="47"/>
        <v>-3.1355867830603259E-3</v>
      </c>
      <c r="J1439"/>
      <c r="K1439"/>
      <c r="L1439"/>
      <c r="M1439"/>
      <c r="N1439"/>
      <c r="O1439"/>
      <c r="P1439"/>
      <c r="Q1439"/>
      <c r="R1439"/>
      <c r="V1439">
        <v>1352</v>
      </c>
      <c r="W1439">
        <v>5.9864130715902826E-4</v>
      </c>
      <c r="X1439">
        <v>5.2403338283470401E-3</v>
      </c>
      <c r="Y1439"/>
      <c r="Z1439"/>
      <c r="AA1439"/>
      <c r="AB1439"/>
      <c r="AC1439"/>
      <c r="AD1439"/>
      <c r="AG1439">
        <v>1391</v>
      </c>
      <c r="AH1439">
        <v>-4.197307241524474E-3</v>
      </c>
      <c r="AI1439">
        <v>6.4825340636852184E-3</v>
      </c>
      <c r="AJ1439"/>
      <c r="AK1439"/>
      <c r="AL1439"/>
      <c r="AM1439"/>
      <c r="AN1439"/>
      <c r="AO1439"/>
    </row>
    <row r="1440" spans="1:41">
      <c r="A1440" s="34">
        <v>43725</v>
      </c>
      <c r="B1440" s="33">
        <v>115.647621</v>
      </c>
      <c r="C1440" s="130">
        <f t="shared" si="46"/>
        <v>1.0035689172935569E-3</v>
      </c>
      <c r="E1440" s="128">
        <v>43725</v>
      </c>
      <c r="F1440" s="76">
        <v>3005.6999510000001</v>
      </c>
      <c r="G1440" s="130">
        <f t="shared" si="47"/>
        <v>2.5817522917878735E-3</v>
      </c>
      <c r="J1440"/>
      <c r="K1440"/>
      <c r="L1440"/>
      <c r="M1440"/>
      <c r="N1440"/>
      <c r="O1440"/>
      <c r="P1440"/>
      <c r="Q1440"/>
      <c r="R1440"/>
      <c r="V1440">
        <v>1353</v>
      </c>
      <c r="W1440">
        <v>5.6165702274154749E-3</v>
      </c>
      <c r="X1440">
        <v>3.2787167450135189E-3</v>
      </c>
      <c r="Y1440"/>
      <c r="Z1440"/>
      <c r="AA1440"/>
      <c r="AB1440"/>
      <c r="AC1440"/>
      <c r="AD1440"/>
      <c r="AG1440">
        <v>1392</v>
      </c>
      <c r="AH1440">
        <v>-2.3318614169052555E-2</v>
      </c>
      <c r="AI1440">
        <v>2.7938788909819854E-2</v>
      </c>
      <c r="AJ1440"/>
      <c r="AK1440"/>
      <c r="AL1440"/>
      <c r="AM1440"/>
      <c r="AN1440"/>
      <c r="AO1440"/>
    </row>
    <row r="1441" spans="1:41">
      <c r="A1441" s="34">
        <v>43726</v>
      </c>
      <c r="B1441" s="33">
        <v>116.30761</v>
      </c>
      <c r="C1441" s="130">
        <f t="shared" si="46"/>
        <v>5.7068964695780114E-3</v>
      </c>
      <c r="E1441" s="128">
        <v>43726</v>
      </c>
      <c r="F1441" s="76">
        <v>3006.7299800000001</v>
      </c>
      <c r="G1441" s="130">
        <f t="shared" si="47"/>
        <v>3.4269189100439689E-4</v>
      </c>
      <c r="J1441"/>
      <c r="K1441"/>
      <c r="L1441"/>
      <c r="M1441"/>
      <c r="N1441"/>
      <c r="O1441"/>
      <c r="P1441"/>
      <c r="Q1441"/>
      <c r="R1441"/>
      <c r="V1441">
        <v>1354</v>
      </c>
      <c r="W1441">
        <v>1.8681585335332961E-3</v>
      </c>
      <c r="X1441">
        <v>-7.7054918632953918E-3</v>
      </c>
      <c r="Y1441"/>
      <c r="Z1441"/>
      <c r="AA1441"/>
      <c r="AB1441"/>
      <c r="AC1441"/>
      <c r="AD1441"/>
      <c r="AG1441">
        <v>1393</v>
      </c>
      <c r="AH1441">
        <v>1.9586816443030292E-3</v>
      </c>
      <c r="AI1441">
        <v>-1.7828125512791319E-3</v>
      </c>
      <c r="AJ1441"/>
      <c r="AK1441"/>
      <c r="AL1441"/>
      <c r="AM1441"/>
      <c r="AN1441"/>
      <c r="AO1441"/>
    </row>
    <row r="1442" spans="1:41">
      <c r="A1442" s="34">
        <v>43727</v>
      </c>
      <c r="B1442" s="33">
        <v>116.040047</v>
      </c>
      <c r="C1442" s="130">
        <f t="shared" si="46"/>
        <v>-2.3004771570836642E-3</v>
      </c>
      <c r="E1442" s="128">
        <v>43727</v>
      </c>
      <c r="F1442" s="76">
        <v>3006.790039</v>
      </c>
      <c r="G1442" s="130">
        <f t="shared" si="47"/>
        <v>1.9974856538301507E-5</v>
      </c>
      <c r="J1442"/>
      <c r="K1442"/>
      <c r="L1442"/>
      <c r="M1442"/>
      <c r="N1442"/>
      <c r="O1442"/>
      <c r="P1442"/>
      <c r="Q1442"/>
      <c r="R1442"/>
      <c r="V1442">
        <v>1355</v>
      </c>
      <c r="W1442">
        <v>-5.5308477153916374E-4</v>
      </c>
      <c r="X1442">
        <v>-6.1962932046555194E-3</v>
      </c>
      <c r="Y1442"/>
      <c r="Z1442"/>
      <c r="AA1442"/>
      <c r="AB1442"/>
      <c r="AC1442"/>
      <c r="AD1442"/>
      <c r="AG1442">
        <v>1394</v>
      </c>
      <c r="AH1442">
        <v>-9.089240513937993E-3</v>
      </c>
      <c r="AI1442">
        <v>5.6854619141918448E-3</v>
      </c>
      <c r="AJ1442"/>
      <c r="AK1442"/>
      <c r="AL1442"/>
      <c r="AM1442"/>
      <c r="AN1442"/>
      <c r="AO1442"/>
    </row>
    <row r="1443" spans="1:41">
      <c r="A1443" s="34">
        <v>43728</v>
      </c>
      <c r="B1443" s="33">
        <v>117.413528</v>
      </c>
      <c r="C1443" s="130">
        <f t="shared" si="46"/>
        <v>1.1836267181105142E-2</v>
      </c>
      <c r="E1443" s="128">
        <v>43728</v>
      </c>
      <c r="F1443" s="76">
        <v>2992.070068</v>
      </c>
      <c r="G1443" s="130">
        <f t="shared" si="47"/>
        <v>-4.8955766146197436E-3</v>
      </c>
      <c r="J1443"/>
      <c r="K1443"/>
      <c r="L1443"/>
      <c r="M1443"/>
      <c r="N1443"/>
      <c r="O1443"/>
      <c r="P1443"/>
      <c r="Q1443"/>
      <c r="R1443"/>
      <c r="V1443">
        <v>1356</v>
      </c>
      <c r="W1443">
        <v>-1.00532804836473E-3</v>
      </c>
      <c r="X1443">
        <v>9.5011636567191998E-3</v>
      </c>
      <c r="Y1443"/>
      <c r="Z1443"/>
      <c r="AA1443"/>
      <c r="AB1443"/>
      <c r="AC1443"/>
      <c r="AD1443"/>
      <c r="AG1443">
        <v>1395</v>
      </c>
      <c r="AH1443">
        <v>-2.5172328637268061E-3</v>
      </c>
      <c r="AI1443">
        <v>-4.014010643444017E-3</v>
      </c>
      <c r="AJ1443"/>
      <c r="AK1443"/>
      <c r="AL1443"/>
      <c r="AM1443"/>
      <c r="AN1443"/>
      <c r="AO1443"/>
    </row>
    <row r="1444" spans="1:41">
      <c r="A1444" s="34">
        <v>43731</v>
      </c>
      <c r="B1444" s="33">
        <v>117.493759</v>
      </c>
      <c r="C1444" s="130">
        <f t="shared" si="46"/>
        <v>6.8331989819774193E-4</v>
      </c>
      <c r="E1444" s="128">
        <v>43731</v>
      </c>
      <c r="F1444" s="76">
        <v>2991.780029</v>
      </c>
      <c r="G1444" s="130">
        <f t="shared" si="47"/>
        <v>-9.6935898360779585E-5</v>
      </c>
      <c r="J1444"/>
      <c r="K1444"/>
      <c r="L1444"/>
      <c r="M1444"/>
      <c r="N1444"/>
      <c r="O1444"/>
      <c r="P1444"/>
      <c r="Q1444"/>
      <c r="R1444"/>
      <c r="V1444">
        <v>1357</v>
      </c>
      <c r="W1444">
        <v>2.855943145780596E-3</v>
      </c>
      <c r="X1444">
        <v>-5.6803390659127288E-3</v>
      </c>
      <c r="Y1444"/>
      <c r="Z1444"/>
      <c r="AA1444"/>
      <c r="AB1444"/>
      <c r="AC1444"/>
      <c r="AD1444"/>
      <c r="AG1444">
        <v>1396</v>
      </c>
      <c r="AH1444">
        <v>1.1295541558602974E-3</v>
      </c>
      <c r="AI1444">
        <v>2.4524434448111032E-3</v>
      </c>
      <c r="AJ1444"/>
      <c r="AK1444"/>
      <c r="AL1444"/>
      <c r="AM1444"/>
      <c r="AN1444"/>
      <c r="AO1444"/>
    </row>
    <row r="1445" spans="1:41">
      <c r="A1445" s="34">
        <v>43732</v>
      </c>
      <c r="B1445" s="33">
        <v>117.32429500000001</v>
      </c>
      <c r="C1445" s="130">
        <f t="shared" si="46"/>
        <v>-1.4423234173654342E-3</v>
      </c>
      <c r="E1445" s="128">
        <v>43732</v>
      </c>
      <c r="F1445" s="76">
        <v>2966.6000979999999</v>
      </c>
      <c r="G1445" s="130">
        <f t="shared" si="47"/>
        <v>-8.4163711088132698E-3</v>
      </c>
      <c r="J1445"/>
      <c r="K1445"/>
      <c r="L1445"/>
      <c r="M1445"/>
      <c r="N1445"/>
      <c r="O1445"/>
      <c r="P1445"/>
      <c r="Q1445"/>
      <c r="R1445"/>
      <c r="V1445">
        <v>1358</v>
      </c>
      <c r="W1445">
        <v>4.4398974971358723E-3</v>
      </c>
      <c r="X1445">
        <v>-1.6354047686619674E-2</v>
      </c>
      <c r="Y1445"/>
      <c r="Z1445"/>
      <c r="AA1445"/>
      <c r="AB1445"/>
      <c r="AC1445"/>
      <c r="AD1445"/>
      <c r="AG1445">
        <v>1397</v>
      </c>
      <c r="AH1445">
        <v>-7.341088223342839E-3</v>
      </c>
      <c r="AI1445">
        <v>1.1643536997061757E-3</v>
      </c>
      <c r="AJ1445"/>
      <c r="AK1445"/>
      <c r="AL1445"/>
      <c r="AM1445"/>
      <c r="AN1445"/>
      <c r="AO1445"/>
    </row>
    <row r="1446" spans="1:41">
      <c r="A1446" s="34">
        <v>43733</v>
      </c>
      <c r="B1446" s="33">
        <v>116.82487500000001</v>
      </c>
      <c r="C1446" s="130">
        <f t="shared" si="46"/>
        <v>-4.2567483571923498E-3</v>
      </c>
      <c r="E1446" s="128">
        <v>43733</v>
      </c>
      <c r="F1446" s="76">
        <v>2984.8701169999999</v>
      </c>
      <c r="G1446" s="130">
        <f t="shared" si="47"/>
        <v>6.1585715622126461E-3</v>
      </c>
      <c r="J1446"/>
      <c r="K1446"/>
      <c r="L1446"/>
      <c r="M1446"/>
      <c r="N1446"/>
      <c r="O1446"/>
      <c r="P1446"/>
      <c r="Q1446"/>
      <c r="R1446"/>
      <c r="V1446">
        <v>1359</v>
      </c>
      <c r="W1446">
        <v>2.6600208087561083E-4</v>
      </c>
      <c r="X1446">
        <v>1.0875571534685513E-3</v>
      </c>
      <c r="Y1446"/>
      <c r="Z1446"/>
      <c r="AA1446"/>
      <c r="AB1446"/>
      <c r="AC1446"/>
      <c r="AD1446"/>
      <c r="AG1446">
        <v>1398</v>
      </c>
      <c r="AH1446">
        <v>-7.0509483374848903E-3</v>
      </c>
      <c r="AI1446">
        <v>9.8796432949464601E-3</v>
      </c>
      <c r="AJ1446"/>
      <c r="AK1446"/>
      <c r="AL1446"/>
      <c r="AM1446"/>
      <c r="AN1446"/>
      <c r="AO1446"/>
    </row>
    <row r="1447" spans="1:41">
      <c r="A1447" s="34">
        <v>43734</v>
      </c>
      <c r="B1447" s="33">
        <v>114.916313</v>
      </c>
      <c r="C1447" s="130">
        <f t="shared" si="46"/>
        <v>-1.6336948787661901E-2</v>
      </c>
      <c r="E1447" s="128">
        <v>43734</v>
      </c>
      <c r="F1447" s="76">
        <v>2977.6201169999999</v>
      </c>
      <c r="G1447" s="130">
        <f t="shared" si="47"/>
        <v>-2.4289164070183224E-3</v>
      </c>
      <c r="J1447"/>
      <c r="K1447"/>
      <c r="L1447"/>
      <c r="M1447"/>
      <c r="N1447"/>
      <c r="O1447"/>
      <c r="P1447"/>
      <c r="Q1447"/>
      <c r="R1447"/>
      <c r="V1447">
        <v>1360</v>
      </c>
      <c r="W1447">
        <v>-7.0532133015178021E-3</v>
      </c>
      <c r="X1447">
        <v>-1.3224636146959177E-3</v>
      </c>
      <c r="Y1447"/>
      <c r="Z1447"/>
      <c r="AA1447"/>
      <c r="AB1447"/>
      <c r="AC1447"/>
      <c r="AD1447"/>
      <c r="AG1447">
        <v>1399</v>
      </c>
      <c r="AH1447">
        <v>1.1079914334879218E-3</v>
      </c>
      <c r="AI1447">
        <v>5.7394914398577294E-3</v>
      </c>
      <c r="AJ1447"/>
      <c r="AK1447"/>
      <c r="AL1447"/>
      <c r="AM1447"/>
      <c r="AN1447"/>
      <c r="AO1447"/>
    </row>
    <row r="1448" spans="1:41">
      <c r="A1448" s="34">
        <v>43735</v>
      </c>
      <c r="B1448" s="33">
        <v>114.693352</v>
      </c>
      <c r="C1448" s="130">
        <f t="shared" si="46"/>
        <v>-1.9402032155347514E-3</v>
      </c>
      <c r="E1448" s="128">
        <v>43735</v>
      </c>
      <c r="F1448" s="76">
        <v>2961.790039</v>
      </c>
      <c r="G1448" s="130">
        <f t="shared" si="47"/>
        <v>-5.3163524485954289E-3</v>
      </c>
      <c r="J1448"/>
      <c r="K1448"/>
      <c r="L1448"/>
      <c r="M1448"/>
      <c r="N1448"/>
      <c r="O1448"/>
      <c r="P1448"/>
      <c r="Q1448"/>
      <c r="R1448"/>
      <c r="V1448">
        <v>1361</v>
      </c>
      <c r="W1448">
        <v>-2.3550551519387512E-2</v>
      </c>
      <c r="X1448">
        <v>1.6638639280343443E-2</v>
      </c>
      <c r="Y1448"/>
      <c r="Z1448"/>
      <c r="AA1448"/>
      <c r="AB1448"/>
      <c r="AC1448"/>
      <c r="AD1448"/>
      <c r="AG1448">
        <v>1400</v>
      </c>
      <c r="AH1448">
        <v>4.3674693254409994E-3</v>
      </c>
      <c r="AI1448">
        <v>3.2067866337812546E-4</v>
      </c>
      <c r="AJ1448"/>
      <c r="AK1448"/>
      <c r="AL1448"/>
      <c r="AM1448"/>
      <c r="AN1448"/>
      <c r="AO1448"/>
    </row>
    <row r="1449" spans="1:41">
      <c r="A1449" s="34">
        <v>43738</v>
      </c>
      <c r="B1449" s="33">
        <v>115.38898500000001</v>
      </c>
      <c r="C1449" s="130">
        <f t="shared" si="46"/>
        <v>6.0651553718649781E-3</v>
      </c>
      <c r="E1449" s="128">
        <v>43738</v>
      </c>
      <c r="F1449" s="76">
        <v>2976.73999</v>
      </c>
      <c r="G1449" s="130">
        <f t="shared" si="47"/>
        <v>5.0476066173305327E-3</v>
      </c>
      <c r="J1449"/>
      <c r="K1449"/>
      <c r="L1449"/>
      <c r="M1449"/>
      <c r="N1449"/>
      <c r="O1449"/>
      <c r="P1449"/>
      <c r="Q1449"/>
      <c r="R1449"/>
      <c r="V1449">
        <v>1362</v>
      </c>
      <c r="W1449">
        <v>3.5971746125753059E-3</v>
      </c>
      <c r="X1449">
        <v>-1.4987035422881294E-3</v>
      </c>
      <c r="Y1449"/>
      <c r="Z1449"/>
      <c r="AA1449"/>
      <c r="AB1449"/>
      <c r="AC1449"/>
      <c r="AD1449"/>
      <c r="AG1449">
        <v>1401</v>
      </c>
      <c r="AH1449">
        <v>6.0874806055162302E-3</v>
      </c>
      <c r="AI1449">
        <v>-1.1349881978404395E-2</v>
      </c>
      <c r="AJ1449"/>
      <c r="AK1449"/>
      <c r="AL1449"/>
      <c r="AM1449"/>
      <c r="AN1449"/>
      <c r="AO1449"/>
    </row>
    <row r="1450" spans="1:41">
      <c r="A1450" s="34">
        <v>43739</v>
      </c>
      <c r="B1450" s="33">
        <v>115.933037</v>
      </c>
      <c r="C1450" s="130">
        <f t="shared" si="46"/>
        <v>4.7149387786017318E-3</v>
      </c>
      <c r="E1450" s="128">
        <v>43739</v>
      </c>
      <c r="F1450" s="76">
        <v>2940.25</v>
      </c>
      <c r="G1450" s="130">
        <f t="shared" si="47"/>
        <v>-1.225837329514293E-2</v>
      </c>
      <c r="J1450"/>
      <c r="K1450"/>
      <c r="L1450"/>
      <c r="M1450"/>
      <c r="N1450"/>
      <c r="O1450"/>
      <c r="P1450"/>
      <c r="Q1450"/>
      <c r="R1450"/>
      <c r="V1450">
        <v>1363</v>
      </c>
      <c r="W1450">
        <v>-3.9004590287118604E-3</v>
      </c>
      <c r="X1450">
        <v>-9.2949134848224167E-3</v>
      </c>
      <c r="Y1450"/>
      <c r="Z1450"/>
      <c r="AA1450"/>
      <c r="AB1450"/>
      <c r="AC1450"/>
      <c r="AD1450"/>
      <c r="AG1450">
        <v>1402</v>
      </c>
      <c r="AH1450">
        <v>-1.4635397908876408E-3</v>
      </c>
      <c r="AI1450">
        <v>8.8512307077459572E-3</v>
      </c>
      <c r="AJ1450"/>
      <c r="AK1450"/>
      <c r="AL1450"/>
      <c r="AM1450"/>
      <c r="AN1450"/>
      <c r="AO1450"/>
    </row>
    <row r="1451" spans="1:41">
      <c r="A1451" s="34">
        <v>43740</v>
      </c>
      <c r="B1451" s="33">
        <v>117.725647</v>
      </c>
      <c r="C1451" s="130">
        <f t="shared" si="46"/>
        <v>1.5462460454650181E-2</v>
      </c>
      <c r="E1451" s="128">
        <v>43740</v>
      </c>
      <c r="F1451" s="76">
        <v>2887.610107</v>
      </c>
      <c r="G1451" s="130">
        <f t="shared" si="47"/>
        <v>-1.7903203128985641E-2</v>
      </c>
      <c r="J1451"/>
      <c r="K1451"/>
      <c r="L1451"/>
      <c r="M1451"/>
      <c r="N1451"/>
      <c r="O1451"/>
      <c r="P1451"/>
      <c r="Q1451"/>
      <c r="R1451"/>
      <c r="V1451">
        <v>1364</v>
      </c>
      <c r="W1451">
        <v>1.4807279151764175E-3</v>
      </c>
      <c r="X1451">
        <v>-4.2459684393113071E-3</v>
      </c>
      <c r="Y1451"/>
      <c r="Z1451"/>
      <c r="AA1451"/>
      <c r="AB1451"/>
      <c r="AC1451"/>
      <c r="AD1451"/>
      <c r="AG1451">
        <v>1403</v>
      </c>
      <c r="AH1451">
        <v>1.0170883584621719E-2</v>
      </c>
      <c r="AI1451">
        <v>-1.1786997954445752E-2</v>
      </c>
      <c r="AJ1451"/>
      <c r="AK1451"/>
      <c r="AL1451"/>
      <c r="AM1451"/>
      <c r="AN1451"/>
      <c r="AO1451"/>
    </row>
    <row r="1452" spans="1:41">
      <c r="A1452" s="34">
        <v>43741</v>
      </c>
      <c r="B1452" s="33">
        <v>117.003265</v>
      </c>
      <c r="C1452" s="130">
        <f t="shared" si="46"/>
        <v>-6.1361480561665221E-3</v>
      </c>
      <c r="E1452" s="128">
        <v>43741</v>
      </c>
      <c r="F1452" s="76">
        <v>2910.6298830000001</v>
      </c>
      <c r="G1452" s="130">
        <f t="shared" si="47"/>
        <v>7.9719128092108783E-3</v>
      </c>
      <c r="J1452"/>
      <c r="K1452"/>
      <c r="L1452"/>
      <c r="M1452"/>
      <c r="N1452"/>
      <c r="O1452"/>
      <c r="P1452"/>
      <c r="Q1452"/>
      <c r="R1452"/>
      <c r="V1452">
        <v>1365</v>
      </c>
      <c r="W1452">
        <v>1.0116977807890414E-2</v>
      </c>
      <c r="X1452">
        <v>1.1315392995070488E-2</v>
      </c>
      <c r="Y1452"/>
      <c r="Z1452"/>
      <c r="AA1452"/>
      <c r="AB1452"/>
      <c r="AC1452"/>
      <c r="AD1452"/>
      <c r="AG1452">
        <v>1404</v>
      </c>
      <c r="AH1452">
        <v>-3.7869968233845029E-3</v>
      </c>
      <c r="AI1452">
        <v>1.2083419294991048E-3</v>
      </c>
      <c r="AJ1452"/>
      <c r="AK1452"/>
      <c r="AL1452"/>
      <c r="AM1452"/>
      <c r="AN1452"/>
      <c r="AO1452"/>
    </row>
    <row r="1453" spans="1:41">
      <c r="A1453" s="34">
        <v>43742</v>
      </c>
      <c r="B1453" s="33">
        <v>119.20616099999999</v>
      </c>
      <c r="C1453" s="130">
        <f t="shared" si="46"/>
        <v>1.8827645536216409E-2</v>
      </c>
      <c r="E1453" s="128">
        <v>43742</v>
      </c>
      <c r="F1453" s="76">
        <v>2952.01001</v>
      </c>
      <c r="G1453" s="130">
        <f t="shared" si="47"/>
        <v>1.4216897600648972E-2</v>
      </c>
      <c r="J1453"/>
      <c r="K1453"/>
      <c r="L1453"/>
      <c r="M1453"/>
      <c r="N1453"/>
      <c r="O1453"/>
      <c r="P1453"/>
      <c r="Q1453"/>
      <c r="R1453"/>
      <c r="V1453">
        <v>1366</v>
      </c>
      <c r="W1453">
        <v>2.9847947652704154E-3</v>
      </c>
      <c r="X1453">
        <v>5.1770597249367681E-3</v>
      </c>
      <c r="Y1453"/>
      <c r="Z1453"/>
      <c r="AA1453"/>
      <c r="AB1453"/>
      <c r="AC1453"/>
      <c r="AD1453"/>
      <c r="AG1453">
        <v>1405</v>
      </c>
      <c r="AH1453">
        <v>-7.7701607929843795E-3</v>
      </c>
      <c r="AI1453">
        <v>-3.1153653754541887E-3</v>
      </c>
      <c r="AJ1453"/>
      <c r="AK1453"/>
      <c r="AL1453"/>
      <c r="AM1453"/>
      <c r="AN1453"/>
      <c r="AO1453"/>
    </row>
    <row r="1454" spans="1:41">
      <c r="A1454" s="34">
        <v>43745</v>
      </c>
      <c r="B1454" s="33">
        <v>118.760223</v>
      </c>
      <c r="C1454" s="130">
        <f t="shared" si="46"/>
        <v>-3.7408972511076689E-3</v>
      </c>
      <c r="E1454" s="128">
        <v>43745</v>
      </c>
      <c r="F1454" s="76">
        <v>2938.790039</v>
      </c>
      <c r="G1454" s="130">
        <f t="shared" si="47"/>
        <v>-4.4782947738039635E-3</v>
      </c>
      <c r="J1454"/>
      <c r="K1454"/>
      <c r="L1454"/>
      <c r="M1454"/>
      <c r="N1454"/>
      <c r="O1454"/>
      <c r="P1454"/>
      <c r="Q1454"/>
      <c r="R1454"/>
      <c r="V1454">
        <v>1367</v>
      </c>
      <c r="W1454">
        <v>9.94287112367849E-3</v>
      </c>
      <c r="X1454">
        <v>-3.8072843355435974E-3</v>
      </c>
      <c r="Y1454"/>
      <c r="Z1454"/>
      <c r="AA1454"/>
      <c r="AB1454"/>
      <c r="AC1454"/>
      <c r="AD1454"/>
      <c r="AG1454">
        <v>1406</v>
      </c>
      <c r="AH1454">
        <v>5.3031379107703279E-4</v>
      </c>
      <c r="AI1454">
        <v>-9.5291075867873203E-3</v>
      </c>
      <c r="AJ1454"/>
      <c r="AK1454"/>
      <c r="AL1454"/>
      <c r="AM1454"/>
      <c r="AN1454"/>
      <c r="AO1454"/>
    </row>
    <row r="1455" spans="1:41">
      <c r="A1455" s="34">
        <v>43746</v>
      </c>
      <c r="B1455" s="33">
        <v>117.582939</v>
      </c>
      <c r="C1455" s="130">
        <f t="shared" si="46"/>
        <v>-9.9131171217150729E-3</v>
      </c>
      <c r="E1455" s="128">
        <v>43746</v>
      </c>
      <c r="F1455" s="76">
        <v>2893.0600589999999</v>
      </c>
      <c r="G1455" s="130">
        <f t="shared" si="47"/>
        <v>-1.5560819042234431E-2</v>
      </c>
      <c r="J1455"/>
      <c r="K1455"/>
      <c r="L1455"/>
      <c r="M1455"/>
      <c r="N1455"/>
      <c r="O1455"/>
      <c r="P1455"/>
      <c r="Q1455"/>
      <c r="R1455"/>
      <c r="V1455">
        <v>1368</v>
      </c>
      <c r="W1455">
        <v>7.9930543534784491E-3</v>
      </c>
      <c r="X1455">
        <v>2.5046432311717041E-3</v>
      </c>
      <c r="Y1455"/>
      <c r="Z1455"/>
      <c r="AA1455"/>
      <c r="AB1455"/>
      <c r="AC1455"/>
      <c r="AD1455"/>
      <c r="AG1455">
        <v>1407</v>
      </c>
      <c r="AH1455">
        <v>3.6243909463569467E-3</v>
      </c>
      <c r="AI1455">
        <v>-1.0907130951746478E-2</v>
      </c>
      <c r="AJ1455"/>
      <c r="AK1455"/>
      <c r="AL1455"/>
      <c r="AM1455"/>
      <c r="AN1455"/>
      <c r="AO1455"/>
    </row>
    <row r="1456" spans="1:41">
      <c r="A1456" s="34">
        <v>43747</v>
      </c>
      <c r="B1456" s="33">
        <v>115.246284</v>
      </c>
      <c r="C1456" s="130">
        <f t="shared" si="46"/>
        <v>-1.9872398324726287E-2</v>
      </c>
      <c r="E1456" s="128">
        <v>43747</v>
      </c>
      <c r="F1456" s="76">
        <v>2919.3999020000001</v>
      </c>
      <c r="G1456" s="130">
        <f t="shared" si="47"/>
        <v>9.1044922894219817E-3</v>
      </c>
      <c r="J1456"/>
      <c r="K1456"/>
      <c r="L1456"/>
      <c r="M1456"/>
      <c r="N1456"/>
      <c r="O1456"/>
      <c r="P1456"/>
      <c r="Q1456"/>
      <c r="R1456"/>
      <c r="V1456">
        <v>1369</v>
      </c>
      <c r="W1456">
        <v>2.1512851884283391E-3</v>
      </c>
      <c r="X1456">
        <v>2.5087590771010627E-3</v>
      </c>
      <c r="Y1456"/>
      <c r="Z1456"/>
      <c r="AA1456"/>
      <c r="AB1456"/>
      <c r="AC1456"/>
      <c r="AD1456"/>
      <c r="AG1456">
        <v>1408</v>
      </c>
      <c r="AH1456">
        <v>-3.7167355766440334E-3</v>
      </c>
      <c r="AI1456">
        <v>-2.6061084563151239E-2</v>
      </c>
      <c r="AJ1456"/>
      <c r="AK1456"/>
      <c r="AL1456"/>
      <c r="AM1456"/>
      <c r="AN1456"/>
      <c r="AO1456"/>
    </row>
    <row r="1457" spans="1:41">
      <c r="A1457" s="34">
        <v>43748</v>
      </c>
      <c r="B1457" s="33">
        <v>115.103584</v>
      </c>
      <c r="C1457" s="130">
        <f t="shared" si="46"/>
        <v>-1.2382177979812774E-3</v>
      </c>
      <c r="E1457" s="128">
        <v>43748</v>
      </c>
      <c r="F1457" s="76">
        <v>2938.1298830000001</v>
      </c>
      <c r="G1457" s="130">
        <f t="shared" si="47"/>
        <v>6.4156955637247777E-3</v>
      </c>
      <c r="J1457"/>
      <c r="K1457"/>
      <c r="L1457"/>
      <c r="M1457"/>
      <c r="N1457"/>
      <c r="O1457"/>
      <c r="P1457"/>
      <c r="Q1457"/>
      <c r="R1457"/>
      <c r="V1457">
        <v>1370</v>
      </c>
      <c r="W1457">
        <v>3.3290624608562688E-3</v>
      </c>
      <c r="X1457">
        <v>-3.6789424312718188E-3</v>
      </c>
      <c r="Y1457"/>
      <c r="Z1457"/>
      <c r="AA1457"/>
      <c r="AB1457"/>
      <c r="AC1457"/>
      <c r="AD1457"/>
      <c r="AG1457">
        <v>1409</v>
      </c>
      <c r="AH1457">
        <v>2.8859684391716748E-3</v>
      </c>
      <c r="AI1457">
        <v>1.0131048979000135E-2</v>
      </c>
      <c r="AJ1457"/>
      <c r="AK1457"/>
      <c r="AL1457"/>
      <c r="AM1457"/>
      <c r="AN1457"/>
      <c r="AO1457"/>
    </row>
    <row r="1458" spans="1:41">
      <c r="A1458" s="34">
        <v>43749</v>
      </c>
      <c r="B1458" s="33">
        <v>117.12812</v>
      </c>
      <c r="C1458" s="130">
        <f t="shared" si="46"/>
        <v>1.7588818085803461E-2</v>
      </c>
      <c r="E1458" s="128">
        <v>43749</v>
      </c>
      <c r="F1458" s="76">
        <v>2970.2700199999999</v>
      </c>
      <c r="G1458" s="130">
        <f t="shared" si="47"/>
        <v>1.0938977608159015E-2</v>
      </c>
      <c r="J1458"/>
      <c r="K1458"/>
      <c r="L1458"/>
      <c r="M1458"/>
      <c r="N1458"/>
      <c r="O1458"/>
      <c r="P1458"/>
      <c r="Q1458"/>
      <c r="R1458"/>
      <c r="V1458">
        <v>1371</v>
      </c>
      <c r="W1458">
        <v>7.9426740963250905E-3</v>
      </c>
      <c r="X1458">
        <v>-9.980253299813252E-3</v>
      </c>
      <c r="Y1458"/>
      <c r="Z1458"/>
      <c r="AA1458"/>
      <c r="AB1458"/>
      <c r="AC1458"/>
      <c r="AD1458"/>
      <c r="AG1458">
        <v>1410</v>
      </c>
      <c r="AH1458">
        <v>-2.2059994790206241E-3</v>
      </c>
      <c r="AI1458">
        <v>2.9728753867657321E-3</v>
      </c>
      <c r="AJ1458"/>
      <c r="AK1458"/>
      <c r="AL1458"/>
      <c r="AM1458"/>
      <c r="AN1458"/>
      <c r="AO1458"/>
    </row>
    <row r="1459" spans="1:41">
      <c r="A1459" s="34">
        <v>43752</v>
      </c>
      <c r="B1459" s="33">
        <v>116.58409899999999</v>
      </c>
      <c r="C1459" s="130">
        <f t="shared" si="46"/>
        <v>-4.6446660289604308E-3</v>
      </c>
      <c r="E1459" s="128">
        <v>43752</v>
      </c>
      <c r="F1459" s="76">
        <v>2966.1499020000001</v>
      </c>
      <c r="G1459" s="130">
        <f t="shared" si="47"/>
        <v>-1.3871190067762998E-3</v>
      </c>
      <c r="J1459"/>
      <c r="K1459"/>
      <c r="L1459"/>
      <c r="M1459"/>
      <c r="N1459"/>
      <c r="O1459"/>
      <c r="P1459"/>
      <c r="Q1459"/>
      <c r="R1459"/>
      <c r="V1459">
        <v>1372</v>
      </c>
      <c r="W1459">
        <v>-3.6617056071009632E-3</v>
      </c>
      <c r="X1459">
        <v>7.7590876281266059E-3</v>
      </c>
      <c r="Y1459"/>
      <c r="Z1459"/>
      <c r="AA1459"/>
      <c r="AB1459"/>
      <c r="AC1459"/>
      <c r="AD1459"/>
      <c r="AG1459">
        <v>1411</v>
      </c>
      <c r="AH1459">
        <v>6.6347507731295587E-3</v>
      </c>
      <c r="AI1459">
        <v>1.2127552840364961E-2</v>
      </c>
      <c r="AJ1459"/>
      <c r="AK1459"/>
      <c r="AL1459"/>
      <c r="AM1459"/>
      <c r="AN1459"/>
      <c r="AO1459"/>
    </row>
    <row r="1460" spans="1:41">
      <c r="A1460" s="34">
        <v>43753</v>
      </c>
      <c r="B1460" s="33">
        <v>118.474823</v>
      </c>
      <c r="C1460" s="130">
        <f t="shared" si="46"/>
        <v>1.6217683339475018E-2</v>
      </c>
      <c r="E1460" s="128">
        <v>43753</v>
      </c>
      <c r="F1460" s="76">
        <v>2995.679932</v>
      </c>
      <c r="G1460" s="130">
        <f t="shared" si="47"/>
        <v>9.9556768793406369E-3</v>
      </c>
      <c r="J1460"/>
      <c r="K1460"/>
      <c r="L1460"/>
      <c r="M1460"/>
      <c r="N1460"/>
      <c r="O1460"/>
      <c r="P1460"/>
      <c r="Q1460"/>
      <c r="R1460"/>
      <c r="V1460">
        <v>1373</v>
      </c>
      <c r="W1460">
        <v>-2.2766762612862813E-3</v>
      </c>
      <c r="X1460">
        <v>6.6516404938169881E-4</v>
      </c>
      <c r="Y1460"/>
      <c r="Z1460"/>
      <c r="AA1460"/>
      <c r="AB1460"/>
      <c r="AC1460"/>
      <c r="AD1460"/>
      <c r="AG1460">
        <v>1412</v>
      </c>
      <c r="AH1460">
        <v>1.7776044485536165E-3</v>
      </c>
      <c r="AI1460">
        <v>-8.3942109574551282E-3</v>
      </c>
      <c r="AJ1460"/>
      <c r="AK1460"/>
      <c r="AL1460"/>
      <c r="AM1460"/>
      <c r="AN1460"/>
      <c r="AO1460"/>
    </row>
    <row r="1461" spans="1:41">
      <c r="A1461" s="34">
        <v>43754</v>
      </c>
      <c r="B1461" s="33">
        <v>120.55284899999999</v>
      </c>
      <c r="C1461" s="130">
        <f t="shared" si="46"/>
        <v>1.7539810968951557E-2</v>
      </c>
      <c r="E1461" s="128">
        <v>43754</v>
      </c>
      <c r="F1461" s="76">
        <v>2989.6899410000001</v>
      </c>
      <c r="G1461" s="130">
        <f t="shared" si="47"/>
        <v>-1.999543053987357E-3</v>
      </c>
      <c r="J1461"/>
      <c r="K1461"/>
      <c r="L1461"/>
      <c r="M1461"/>
      <c r="N1461"/>
      <c r="O1461"/>
      <c r="P1461"/>
      <c r="Q1461"/>
      <c r="R1461"/>
      <c r="V1461">
        <v>1374</v>
      </c>
      <c r="W1461">
        <v>-2.4090289856875048E-3</v>
      </c>
      <c r="X1461">
        <v>3.340778432734233E-3</v>
      </c>
      <c r="Y1461"/>
      <c r="Z1461"/>
      <c r="AA1461"/>
      <c r="AB1461"/>
      <c r="AC1461"/>
      <c r="AD1461"/>
      <c r="AG1461">
        <v>1413</v>
      </c>
      <c r="AH1461">
        <v>-2.4783322665503495E-4</v>
      </c>
      <c r="AI1461">
        <v>-1.206948889387933E-2</v>
      </c>
      <c r="AJ1461"/>
      <c r="AK1461"/>
      <c r="AL1461"/>
      <c r="AM1461"/>
      <c r="AN1461"/>
      <c r="AO1461"/>
    </row>
    <row r="1462" spans="1:41">
      <c r="A1462" s="34">
        <v>43755</v>
      </c>
      <c r="B1462" s="33">
        <v>121.444695</v>
      </c>
      <c r="C1462" s="130">
        <f t="shared" si="46"/>
        <v>7.3979670111321968E-3</v>
      </c>
      <c r="E1462" s="128">
        <v>43755</v>
      </c>
      <c r="F1462" s="76">
        <v>2997.9499510000001</v>
      </c>
      <c r="G1462" s="130">
        <f t="shared" si="47"/>
        <v>2.7628316524479237E-3</v>
      </c>
      <c r="J1462"/>
      <c r="K1462"/>
      <c r="L1462"/>
      <c r="M1462"/>
      <c r="N1462"/>
      <c r="O1462"/>
      <c r="P1462"/>
      <c r="Q1462"/>
      <c r="R1462"/>
      <c r="V1462">
        <v>1375</v>
      </c>
      <c r="W1462">
        <v>3.4417647052341527E-3</v>
      </c>
      <c r="X1462">
        <v>6.2756351217208781E-3</v>
      </c>
      <c r="Y1462"/>
      <c r="Z1462"/>
      <c r="AA1462"/>
      <c r="AB1462"/>
      <c r="AC1462"/>
      <c r="AD1462"/>
      <c r="AG1462">
        <v>1414</v>
      </c>
      <c r="AH1462">
        <v>6.6374657698902058E-3</v>
      </c>
      <c r="AI1462">
        <v>8.494222488150056E-3</v>
      </c>
      <c r="AJ1462"/>
      <c r="AK1462"/>
      <c r="AL1462"/>
      <c r="AM1462"/>
      <c r="AN1462"/>
      <c r="AO1462"/>
    </row>
    <row r="1463" spans="1:41">
      <c r="A1463" s="34">
        <v>43756</v>
      </c>
      <c r="B1463" s="33">
        <v>113.890648</v>
      </c>
      <c r="C1463" s="130">
        <f t="shared" si="46"/>
        <v>-6.2201539556750479E-2</v>
      </c>
      <c r="E1463" s="128">
        <v>43756</v>
      </c>
      <c r="F1463" s="76">
        <v>2986.1999510000001</v>
      </c>
      <c r="G1463" s="130">
        <f t="shared" si="47"/>
        <v>-3.9193449497316171E-3</v>
      </c>
      <c r="J1463"/>
      <c r="K1463"/>
      <c r="L1463"/>
      <c r="M1463"/>
      <c r="N1463"/>
      <c r="O1463"/>
      <c r="P1463"/>
      <c r="Q1463"/>
      <c r="R1463"/>
      <c r="V1463">
        <v>1376</v>
      </c>
      <c r="W1463">
        <v>1.1160544789430584E-3</v>
      </c>
      <c r="X1463">
        <v>1.8691090888746167E-3</v>
      </c>
      <c r="Y1463"/>
      <c r="Z1463"/>
      <c r="AA1463"/>
      <c r="AB1463"/>
      <c r="AC1463"/>
      <c r="AD1463"/>
      <c r="AG1463">
        <v>1415</v>
      </c>
      <c r="AH1463">
        <v>-1.3221970503794063E-2</v>
      </c>
      <c r="AI1463">
        <v>-1.607078217126981E-2</v>
      </c>
      <c r="AJ1463"/>
      <c r="AK1463"/>
      <c r="AL1463"/>
      <c r="AM1463"/>
      <c r="AN1463"/>
      <c r="AO1463"/>
    </row>
    <row r="1464" spans="1:41">
      <c r="A1464" s="34">
        <v>43759</v>
      </c>
      <c r="B1464" s="33">
        <v>114.176064</v>
      </c>
      <c r="C1464" s="130">
        <f t="shared" si="46"/>
        <v>2.5060529991891688E-3</v>
      </c>
      <c r="E1464" s="128">
        <v>43759</v>
      </c>
      <c r="F1464" s="76">
        <v>3006.719971</v>
      </c>
      <c r="G1464" s="130">
        <f t="shared" si="47"/>
        <v>6.871616213485073E-3</v>
      </c>
      <c r="J1464"/>
      <c r="K1464"/>
      <c r="L1464"/>
      <c r="M1464"/>
      <c r="N1464"/>
      <c r="O1464"/>
      <c r="P1464"/>
      <c r="Q1464"/>
      <c r="R1464"/>
      <c r="V1464">
        <v>1377</v>
      </c>
      <c r="W1464">
        <v>7.3398837533863491E-3</v>
      </c>
      <c r="X1464">
        <v>2.132301538541514E-3</v>
      </c>
      <c r="Y1464"/>
      <c r="Z1464"/>
      <c r="AA1464"/>
      <c r="AB1464"/>
      <c r="AC1464"/>
      <c r="AD1464"/>
      <c r="AG1464">
        <v>1416</v>
      </c>
      <c r="AH1464">
        <v>1.4456171911855233E-3</v>
      </c>
      <c r="AI1464">
        <v>1.0186508361684629E-3</v>
      </c>
      <c r="AJ1464"/>
      <c r="AK1464"/>
      <c r="AL1464"/>
      <c r="AM1464"/>
      <c r="AN1464"/>
      <c r="AO1464"/>
    </row>
    <row r="1465" spans="1:41">
      <c r="A1465" s="34">
        <v>43760</v>
      </c>
      <c r="B1465" s="33">
        <v>115.22843899999999</v>
      </c>
      <c r="C1465" s="130">
        <f t="shared" si="46"/>
        <v>9.2171245279570845E-3</v>
      </c>
      <c r="E1465" s="128">
        <v>43760</v>
      </c>
      <c r="F1465" s="76">
        <v>2995.98999</v>
      </c>
      <c r="G1465" s="130">
        <f t="shared" si="47"/>
        <v>-3.5686665547477927E-3</v>
      </c>
      <c r="J1465"/>
      <c r="K1465"/>
      <c r="L1465"/>
      <c r="M1465"/>
      <c r="N1465"/>
      <c r="O1465"/>
      <c r="P1465"/>
      <c r="Q1465"/>
      <c r="R1465"/>
      <c r="V1465">
        <v>1378</v>
      </c>
      <c r="W1465">
        <v>-2.538492208297282E-4</v>
      </c>
      <c r="X1465">
        <v>-1.005373672029591E-3</v>
      </c>
      <c r="Y1465"/>
      <c r="Z1465"/>
      <c r="AA1465"/>
      <c r="AB1465"/>
      <c r="AC1465"/>
      <c r="AD1465"/>
      <c r="AG1465">
        <v>1417</v>
      </c>
      <c r="AH1465">
        <v>3.7916619596493309E-3</v>
      </c>
      <c r="AI1465">
        <v>1.0634462701904225E-2</v>
      </c>
      <c r="AJ1465"/>
      <c r="AK1465"/>
      <c r="AL1465"/>
      <c r="AM1465"/>
      <c r="AN1465"/>
      <c r="AO1465"/>
    </row>
    <row r="1466" spans="1:41">
      <c r="A1466" s="34">
        <v>43761</v>
      </c>
      <c r="B1466" s="33">
        <v>115.852745</v>
      </c>
      <c r="C1466" s="130">
        <f t="shared" si="46"/>
        <v>5.4179853985525592E-3</v>
      </c>
      <c r="E1466" s="128">
        <v>43761</v>
      </c>
      <c r="F1466" s="76">
        <v>3004.5200199999999</v>
      </c>
      <c r="G1466" s="130">
        <f t="shared" si="47"/>
        <v>2.8471490320299423E-3</v>
      </c>
      <c r="J1466"/>
      <c r="K1466"/>
      <c r="L1466"/>
      <c r="M1466"/>
      <c r="N1466"/>
      <c r="O1466"/>
      <c r="P1466"/>
      <c r="Q1466"/>
      <c r="R1466"/>
      <c r="V1466">
        <v>1379</v>
      </c>
      <c r="W1466">
        <v>4.1011487253569514E-3</v>
      </c>
      <c r="X1466">
        <v>-5.8330356404629764E-3</v>
      </c>
      <c r="Y1466"/>
      <c r="Z1466"/>
      <c r="AA1466"/>
      <c r="AB1466"/>
      <c r="AC1466"/>
      <c r="AD1466"/>
      <c r="AG1466">
        <v>1418</v>
      </c>
      <c r="AH1466">
        <v>4.0720250159251127E-3</v>
      </c>
      <c r="AI1466">
        <v>8.0338402315924193E-3</v>
      </c>
      <c r="AJ1466"/>
      <c r="AK1466"/>
      <c r="AL1466"/>
      <c r="AM1466"/>
      <c r="AN1466"/>
      <c r="AO1466"/>
    </row>
    <row r="1467" spans="1:41">
      <c r="A1467" s="34">
        <v>43762</v>
      </c>
      <c r="B1467" s="33">
        <v>113.71228000000001</v>
      </c>
      <c r="C1467" s="130">
        <f t="shared" si="46"/>
        <v>-1.8475738317637547E-2</v>
      </c>
      <c r="E1467" s="128">
        <v>43762</v>
      </c>
      <c r="F1467" s="76">
        <v>3010.290039</v>
      </c>
      <c r="G1467" s="130">
        <f t="shared" si="47"/>
        <v>1.9204461816167387E-3</v>
      </c>
      <c r="J1467"/>
      <c r="K1467"/>
      <c r="L1467"/>
      <c r="M1467"/>
      <c r="N1467"/>
      <c r="O1467"/>
      <c r="P1467"/>
      <c r="Q1467"/>
      <c r="R1467"/>
      <c r="V1467">
        <v>1380</v>
      </c>
      <c r="W1467">
        <v>4.9082591759750781E-3</v>
      </c>
      <c r="X1467">
        <v>-1.4404656571650595E-2</v>
      </c>
      <c r="Y1467"/>
      <c r="Z1467"/>
      <c r="AA1467"/>
      <c r="AB1467"/>
      <c r="AC1467"/>
      <c r="AD1467"/>
      <c r="AG1467">
        <v>1419</v>
      </c>
      <c r="AH1467">
        <v>-6.8584445390405908E-3</v>
      </c>
      <c r="AI1467">
        <v>-1.0562828652805256E-3</v>
      </c>
      <c r="AJ1467"/>
      <c r="AK1467"/>
      <c r="AL1467"/>
      <c r="AM1467"/>
      <c r="AN1467"/>
      <c r="AO1467"/>
    </row>
    <row r="1468" spans="1:41">
      <c r="A1468" s="34">
        <v>43763</v>
      </c>
      <c r="B1468" s="33">
        <v>114.470367</v>
      </c>
      <c r="C1468" s="130">
        <f t="shared" si="46"/>
        <v>6.6667118098413733E-3</v>
      </c>
      <c r="E1468" s="128">
        <v>43763</v>
      </c>
      <c r="F1468" s="76">
        <v>3022.5500489999999</v>
      </c>
      <c r="G1468" s="130">
        <f t="shared" si="47"/>
        <v>4.0727005840515843E-3</v>
      </c>
      <c r="J1468"/>
      <c r="K1468"/>
      <c r="L1468"/>
      <c r="M1468"/>
      <c r="N1468"/>
      <c r="O1468"/>
      <c r="P1468"/>
      <c r="Q1468"/>
      <c r="R1468"/>
      <c r="V1468">
        <v>1381</v>
      </c>
      <c r="W1468">
        <v>-9.1822451485238602E-3</v>
      </c>
      <c r="X1468">
        <v>7.9483112268645909E-3</v>
      </c>
      <c r="Y1468"/>
      <c r="Z1468"/>
      <c r="AA1468"/>
      <c r="AB1468"/>
      <c r="AC1468"/>
      <c r="AD1468"/>
      <c r="AG1468">
        <v>1420</v>
      </c>
      <c r="AH1468">
        <v>4.2682936246638556E-3</v>
      </c>
      <c r="AI1468">
        <v>3.9785050133453416E-3</v>
      </c>
      <c r="AJ1468"/>
      <c r="AK1468"/>
      <c r="AL1468"/>
      <c r="AM1468"/>
      <c r="AN1468"/>
      <c r="AO1468"/>
    </row>
    <row r="1469" spans="1:41">
      <c r="A1469" s="34">
        <v>43766</v>
      </c>
      <c r="B1469" s="33">
        <v>115.21060900000001</v>
      </c>
      <c r="C1469" s="130">
        <f t="shared" si="46"/>
        <v>6.4666692297755037E-3</v>
      </c>
      <c r="E1469" s="128">
        <v>43766</v>
      </c>
      <c r="F1469" s="76">
        <v>3039.419922</v>
      </c>
      <c r="G1469" s="130">
        <f t="shared" si="47"/>
        <v>5.5813378526457938E-3</v>
      </c>
      <c r="J1469"/>
      <c r="K1469"/>
      <c r="L1469"/>
      <c r="M1469"/>
      <c r="N1469"/>
      <c r="O1469"/>
      <c r="P1469"/>
      <c r="Q1469"/>
      <c r="R1469"/>
      <c r="V1469">
        <v>1382</v>
      </c>
      <c r="W1469">
        <v>-4.4177237265589945E-3</v>
      </c>
      <c r="X1469">
        <v>8.2408994258664006E-3</v>
      </c>
      <c r="Y1469"/>
      <c r="Z1469"/>
      <c r="AA1469"/>
      <c r="AB1469"/>
      <c r="AC1469"/>
      <c r="AD1469"/>
      <c r="AG1469">
        <v>1421</v>
      </c>
      <c r="AH1469">
        <v>-8.9710682760598011E-4</v>
      </c>
      <c r="AI1469">
        <v>3.9103178583269256E-4</v>
      </c>
      <c r="AJ1469"/>
      <c r="AK1469"/>
      <c r="AL1469"/>
      <c r="AM1469"/>
      <c r="AN1469"/>
      <c r="AO1469"/>
    </row>
    <row r="1470" spans="1:41">
      <c r="A1470" s="34">
        <v>43767</v>
      </c>
      <c r="B1470" s="33">
        <v>115.157089</v>
      </c>
      <c r="C1470" s="130">
        <f t="shared" si="46"/>
        <v>-4.6454055285833967E-4</v>
      </c>
      <c r="E1470" s="128">
        <v>43767</v>
      </c>
      <c r="F1470" s="76">
        <v>3036.889893</v>
      </c>
      <c r="G1470" s="130">
        <f t="shared" si="47"/>
        <v>-8.3240521708997776E-4</v>
      </c>
      <c r="J1470"/>
      <c r="K1470"/>
      <c r="L1470"/>
      <c r="M1470"/>
      <c r="N1470"/>
      <c r="O1470"/>
      <c r="P1470"/>
      <c r="Q1470"/>
      <c r="R1470"/>
      <c r="V1470">
        <v>1383</v>
      </c>
      <c r="W1470">
        <v>-5.4650976993289328E-3</v>
      </c>
      <c r="X1470">
        <v>1.1222550364386859E-2</v>
      </c>
      <c r="Y1470"/>
      <c r="Z1470"/>
      <c r="AA1470"/>
      <c r="AB1470"/>
      <c r="AC1470"/>
      <c r="AD1470"/>
      <c r="AG1470">
        <v>1422</v>
      </c>
      <c r="AH1470">
        <v>-1.5085810648350411E-2</v>
      </c>
      <c r="AI1470">
        <v>-1.0860526193323441E-2</v>
      </c>
      <c r="AJ1470"/>
      <c r="AK1470"/>
      <c r="AL1470"/>
      <c r="AM1470"/>
      <c r="AN1470"/>
      <c r="AO1470"/>
    </row>
    <row r="1471" spans="1:41">
      <c r="A1471" s="34">
        <v>43768</v>
      </c>
      <c r="B1471" s="33">
        <v>118.474823</v>
      </c>
      <c r="C1471" s="130">
        <f t="shared" si="46"/>
        <v>2.8810505968937802E-2</v>
      </c>
      <c r="E1471" s="128">
        <v>43768</v>
      </c>
      <c r="F1471" s="76">
        <v>3046.7700199999999</v>
      </c>
      <c r="G1471" s="130">
        <f t="shared" si="47"/>
        <v>3.2533701741289645E-3</v>
      </c>
      <c r="J1471"/>
      <c r="K1471"/>
      <c r="L1471"/>
      <c r="M1471"/>
      <c r="N1471"/>
      <c r="O1471"/>
      <c r="P1471"/>
      <c r="Q1471"/>
      <c r="R1471"/>
      <c r="V1471">
        <v>1384</v>
      </c>
      <c r="W1471">
        <v>5.5143363187137319E-4</v>
      </c>
      <c r="X1471">
        <v>7.1208672775423731E-3</v>
      </c>
      <c r="Y1471"/>
      <c r="Z1471"/>
      <c r="AA1471"/>
      <c r="AB1471"/>
      <c r="AC1471"/>
      <c r="AD1471"/>
      <c r="AG1471">
        <v>1423</v>
      </c>
      <c r="AH1471">
        <v>4.7931161207475752E-3</v>
      </c>
      <c r="AI1471">
        <v>6.1898718301290623E-3</v>
      </c>
      <c r="AJ1471"/>
      <c r="AK1471"/>
      <c r="AL1471"/>
      <c r="AM1471"/>
      <c r="AN1471"/>
      <c r="AO1471"/>
    </row>
    <row r="1472" spans="1:41">
      <c r="A1472" s="34">
        <v>43769</v>
      </c>
      <c r="B1472" s="33">
        <v>117.761337</v>
      </c>
      <c r="C1472" s="130">
        <f t="shared" si="46"/>
        <v>-6.0222584168790286E-3</v>
      </c>
      <c r="E1472" s="128">
        <v>43769</v>
      </c>
      <c r="F1472" s="76">
        <v>3037.5600589999999</v>
      </c>
      <c r="G1472" s="130">
        <f t="shared" si="47"/>
        <v>-3.022860583353128E-3</v>
      </c>
      <c r="J1472"/>
      <c r="K1472"/>
      <c r="L1472"/>
      <c r="M1472"/>
      <c r="N1472"/>
      <c r="O1472"/>
      <c r="P1472"/>
      <c r="Q1472"/>
      <c r="R1472"/>
      <c r="V1472">
        <v>1385</v>
      </c>
      <c r="W1472">
        <v>2.9548451204241865E-3</v>
      </c>
      <c r="X1472">
        <v>-2.6719111644401758E-5</v>
      </c>
      <c r="Y1472"/>
      <c r="Z1472"/>
      <c r="AA1472"/>
      <c r="AB1472"/>
      <c r="AC1472"/>
      <c r="AD1472"/>
      <c r="AG1472">
        <v>1424</v>
      </c>
      <c r="AH1472">
        <v>8.399552410421075E-3</v>
      </c>
      <c r="AI1472">
        <v>-1.1602733149160273E-2</v>
      </c>
      <c r="AJ1472"/>
      <c r="AK1472"/>
      <c r="AL1472"/>
      <c r="AM1472"/>
      <c r="AN1472"/>
      <c r="AO1472"/>
    </row>
    <row r="1473" spans="1:41">
      <c r="A1473" s="34">
        <v>43770</v>
      </c>
      <c r="B1473" s="33">
        <v>117.01217699999999</v>
      </c>
      <c r="C1473" s="130">
        <f t="shared" si="46"/>
        <v>-6.3616804894122709E-3</v>
      </c>
      <c r="E1473" s="128">
        <v>43770</v>
      </c>
      <c r="F1473" s="76">
        <v>3066.9099120000001</v>
      </c>
      <c r="G1473" s="130">
        <f t="shared" si="47"/>
        <v>9.6623119971041751E-3</v>
      </c>
      <c r="J1473"/>
      <c r="K1473"/>
      <c r="L1473"/>
      <c r="M1473"/>
      <c r="N1473"/>
      <c r="O1473"/>
      <c r="P1473"/>
      <c r="Q1473"/>
      <c r="R1473"/>
      <c r="V1473">
        <v>1386</v>
      </c>
      <c r="W1473">
        <v>8.780393058165515E-3</v>
      </c>
      <c r="X1473">
        <v>-1.1080145854135762E-3</v>
      </c>
      <c r="Y1473"/>
      <c r="Z1473"/>
      <c r="AA1473"/>
      <c r="AB1473"/>
      <c r="AC1473"/>
      <c r="AD1473"/>
      <c r="AG1473">
        <v>1425</v>
      </c>
      <c r="AH1473">
        <v>-3.9791879399623331E-3</v>
      </c>
      <c r="AI1473">
        <v>1.0524668002420426E-2</v>
      </c>
      <c r="AJ1473"/>
      <c r="AK1473"/>
      <c r="AL1473"/>
      <c r="AM1473"/>
      <c r="AN1473"/>
      <c r="AO1473"/>
    </row>
    <row r="1474" spans="1:41">
      <c r="A1474" s="34">
        <v>43773</v>
      </c>
      <c r="B1474" s="33">
        <v>116.147049</v>
      </c>
      <c r="C1474" s="130">
        <f t="shared" si="46"/>
        <v>-7.3934869188870709E-3</v>
      </c>
      <c r="E1474" s="128">
        <v>43773</v>
      </c>
      <c r="F1474" s="76">
        <v>3078.2700199999999</v>
      </c>
      <c r="G1474" s="130">
        <f t="shared" si="47"/>
        <v>3.7040892383407753E-3</v>
      </c>
      <c r="J1474"/>
      <c r="K1474"/>
      <c r="L1474"/>
      <c r="M1474"/>
      <c r="N1474"/>
      <c r="O1474"/>
      <c r="P1474"/>
      <c r="Q1474"/>
      <c r="R1474"/>
      <c r="V1474">
        <v>1387</v>
      </c>
      <c r="W1474">
        <v>-6.045959894835003E-3</v>
      </c>
      <c r="X1474">
        <v>4.2400583796576522E-3</v>
      </c>
      <c r="Y1474"/>
      <c r="Z1474"/>
      <c r="AA1474"/>
      <c r="AB1474"/>
      <c r="AC1474"/>
      <c r="AD1474"/>
      <c r="AG1474">
        <v>1426</v>
      </c>
      <c r="AH1474">
        <v>-1.7159489016928043E-3</v>
      </c>
      <c r="AI1474">
        <v>1.4403240794374123E-2</v>
      </c>
      <c r="AJ1474"/>
      <c r="AK1474"/>
      <c r="AL1474"/>
      <c r="AM1474"/>
      <c r="AN1474"/>
      <c r="AO1474"/>
    </row>
    <row r="1475" spans="1:41">
      <c r="A1475" s="34">
        <v>43774</v>
      </c>
      <c r="B1475" s="33">
        <v>116.31652099999999</v>
      </c>
      <c r="C1475" s="130">
        <f t="shared" si="46"/>
        <v>1.4591158489097641E-3</v>
      </c>
      <c r="E1475" s="128">
        <v>43774</v>
      </c>
      <c r="F1475" s="76">
        <v>3074.6201169999999</v>
      </c>
      <c r="G1475" s="130">
        <f t="shared" si="47"/>
        <v>-1.1856994273686215E-3</v>
      </c>
      <c r="J1475"/>
      <c r="K1475"/>
      <c r="L1475"/>
      <c r="M1475"/>
      <c r="N1475"/>
      <c r="O1475"/>
      <c r="P1475"/>
      <c r="Q1475"/>
      <c r="R1475"/>
      <c r="V1475">
        <v>1388</v>
      </c>
      <c r="W1475">
        <v>1.8407726434160596E-3</v>
      </c>
      <c r="X1475">
        <v>-6.676217089334557E-3</v>
      </c>
      <c r="Y1475"/>
      <c r="Z1475"/>
      <c r="AA1475"/>
      <c r="AB1475"/>
      <c r="AC1475"/>
      <c r="AD1475"/>
      <c r="AG1475">
        <v>1427</v>
      </c>
      <c r="AH1475">
        <v>7.5643960714260206E-4</v>
      </c>
      <c r="AI1475">
        <v>-1.1365228388160312E-4</v>
      </c>
      <c r="AJ1475"/>
      <c r="AK1475"/>
      <c r="AL1475"/>
      <c r="AM1475"/>
      <c r="AN1475"/>
      <c r="AO1475"/>
    </row>
    <row r="1476" spans="1:41">
      <c r="A1476" s="34">
        <v>43775</v>
      </c>
      <c r="B1476" s="33">
        <v>116.798126</v>
      </c>
      <c r="C1476" s="130">
        <f t="shared" ref="C1476:C1539" si="48">(B1476-B1475)/B1475</f>
        <v>4.140469435120071E-3</v>
      </c>
      <c r="E1476" s="128">
        <v>43775</v>
      </c>
      <c r="F1476" s="76">
        <v>3076.780029</v>
      </c>
      <c r="G1476" s="130">
        <f t="shared" ref="G1476:G1539" si="49">(F1476-F1475)/F1475</f>
        <v>7.0249719243610758E-4</v>
      </c>
      <c r="J1476"/>
      <c r="K1476"/>
      <c r="L1476"/>
      <c r="M1476"/>
      <c r="N1476"/>
      <c r="O1476"/>
      <c r="P1476"/>
      <c r="Q1476"/>
      <c r="R1476"/>
      <c r="V1476">
        <v>1389</v>
      </c>
      <c r="W1476">
        <v>1.9974260464617147E-3</v>
      </c>
      <c r="X1476">
        <v>-7.6086896029047349E-4</v>
      </c>
      <c r="Y1476"/>
      <c r="Z1476"/>
      <c r="AA1476"/>
      <c r="AB1476"/>
      <c r="AC1476"/>
      <c r="AD1476"/>
      <c r="AG1476">
        <v>1428</v>
      </c>
      <c r="AH1476">
        <v>1.9060341167175979E-3</v>
      </c>
      <c r="AI1476">
        <v>-8.8051344868115018E-3</v>
      </c>
      <c r="AJ1476"/>
      <c r="AK1476"/>
      <c r="AL1476"/>
      <c r="AM1476"/>
      <c r="AN1476"/>
      <c r="AO1476"/>
    </row>
    <row r="1477" spans="1:41">
      <c r="A1477" s="34">
        <v>43776</v>
      </c>
      <c r="B1477" s="33">
        <v>117.21729999999999</v>
      </c>
      <c r="C1477" s="130">
        <f t="shared" si="48"/>
        <v>3.5888760749465979E-3</v>
      </c>
      <c r="E1477" s="128">
        <v>43776</v>
      </c>
      <c r="F1477" s="76">
        <v>3085.179932</v>
      </c>
      <c r="G1477" s="130">
        <f t="shared" si="49"/>
        <v>2.7300953987048891E-3</v>
      </c>
      <c r="J1477"/>
      <c r="K1477"/>
      <c r="L1477"/>
      <c r="M1477"/>
      <c r="N1477"/>
      <c r="O1477"/>
      <c r="P1477"/>
      <c r="Q1477"/>
      <c r="R1477"/>
      <c r="V1477">
        <v>1390</v>
      </c>
      <c r="W1477">
        <v>-5.7789009748570165E-4</v>
      </c>
      <c r="X1477">
        <v>5.088579521256637E-3</v>
      </c>
      <c r="Y1477"/>
      <c r="Z1477"/>
      <c r="AA1477"/>
      <c r="AB1477"/>
      <c r="AC1477"/>
      <c r="AD1477"/>
      <c r="AG1477">
        <v>1429</v>
      </c>
      <c r="AH1477">
        <v>7.5445072035284079E-4</v>
      </c>
      <c r="AI1477">
        <v>1.0087628227287435E-2</v>
      </c>
      <c r="AJ1477"/>
      <c r="AK1477"/>
      <c r="AL1477"/>
      <c r="AM1477"/>
      <c r="AN1477"/>
      <c r="AO1477"/>
    </row>
    <row r="1478" spans="1:41">
      <c r="A1478" s="34">
        <v>43777</v>
      </c>
      <c r="B1478" s="33">
        <v>118.61751599999999</v>
      </c>
      <c r="C1478" s="130">
        <f t="shared" si="48"/>
        <v>1.1945472212719457E-2</v>
      </c>
      <c r="E1478" s="128">
        <v>43777</v>
      </c>
      <c r="F1478" s="76">
        <v>3093.080078</v>
      </c>
      <c r="G1478" s="130">
        <f t="shared" si="49"/>
        <v>2.560675932725453E-3</v>
      </c>
      <c r="J1478"/>
      <c r="K1478"/>
      <c r="L1478"/>
      <c r="M1478"/>
      <c r="N1478"/>
      <c r="O1478"/>
      <c r="P1478"/>
      <c r="Q1478"/>
      <c r="R1478"/>
      <c r="V1478">
        <v>1391</v>
      </c>
      <c r="W1478">
        <v>-4.197307241524474E-3</v>
      </c>
      <c r="X1478">
        <v>6.4825340636852184E-3</v>
      </c>
      <c r="Y1478"/>
      <c r="Z1478"/>
      <c r="AA1478"/>
      <c r="AB1478"/>
      <c r="AC1478"/>
      <c r="AD1478"/>
      <c r="AG1478">
        <v>1430</v>
      </c>
      <c r="AH1478">
        <v>-1.0084878444850207E-3</v>
      </c>
      <c r="AI1478">
        <v>1.4018301589120558E-2</v>
      </c>
      <c r="AJ1478"/>
      <c r="AK1478"/>
      <c r="AL1478"/>
      <c r="AM1478"/>
      <c r="AN1478"/>
      <c r="AO1478"/>
    </row>
    <row r="1479" spans="1:41">
      <c r="A1479" s="34">
        <v>43780</v>
      </c>
      <c r="B1479" s="33">
        <v>117.707832</v>
      </c>
      <c r="C1479" s="130">
        <f t="shared" si="48"/>
        <v>-7.669052857252538E-3</v>
      </c>
      <c r="E1479" s="128">
        <v>43780</v>
      </c>
      <c r="F1479" s="76">
        <v>3087.01001</v>
      </c>
      <c r="G1479" s="130">
        <f t="shared" si="49"/>
        <v>-1.96246713532387E-3</v>
      </c>
      <c r="J1479"/>
      <c r="K1479"/>
      <c r="L1479"/>
      <c r="M1479"/>
      <c r="N1479"/>
      <c r="O1479"/>
      <c r="P1479"/>
      <c r="Q1479"/>
      <c r="R1479"/>
      <c r="V1479">
        <v>1392</v>
      </c>
      <c r="W1479">
        <v>-2.3318614169052555E-2</v>
      </c>
      <c r="X1479">
        <v>2.7938788909819854E-2</v>
      </c>
      <c r="Y1479"/>
      <c r="Z1479"/>
      <c r="AA1479"/>
      <c r="AB1479"/>
      <c r="AC1479"/>
      <c r="AD1479"/>
      <c r="AG1479">
        <v>1431</v>
      </c>
      <c r="AH1479">
        <v>-1.4084696159648172E-3</v>
      </c>
      <c r="AI1479">
        <v>2.3190747906960069E-3</v>
      </c>
      <c r="AJ1479"/>
      <c r="AK1479"/>
      <c r="AL1479"/>
      <c r="AM1479"/>
      <c r="AN1479"/>
      <c r="AO1479"/>
    </row>
    <row r="1480" spans="1:41">
      <c r="A1480" s="34">
        <v>43781</v>
      </c>
      <c r="B1480" s="33">
        <v>117.14595799999999</v>
      </c>
      <c r="C1480" s="130">
        <f t="shared" si="48"/>
        <v>-4.7734631625872027E-3</v>
      </c>
      <c r="E1480" s="128">
        <v>43781</v>
      </c>
      <c r="F1480" s="76">
        <v>3091.8400879999999</v>
      </c>
      <c r="G1480" s="130">
        <f t="shared" si="49"/>
        <v>1.5646460440210746E-3</v>
      </c>
      <c r="J1480"/>
      <c r="K1480"/>
      <c r="L1480"/>
      <c r="M1480"/>
      <c r="N1480"/>
      <c r="O1480"/>
      <c r="P1480"/>
      <c r="Q1480"/>
      <c r="R1480"/>
      <c r="V1480">
        <v>1393</v>
      </c>
      <c r="W1480">
        <v>1.9586816443030292E-3</v>
      </c>
      <c r="X1480">
        <v>-1.7828125512791319E-3</v>
      </c>
      <c r="Y1480"/>
      <c r="Z1480"/>
      <c r="AA1480"/>
      <c r="AB1480"/>
      <c r="AC1480"/>
      <c r="AD1480"/>
      <c r="AG1480">
        <v>1432</v>
      </c>
      <c r="AH1480">
        <v>-5.3546553562677244E-3</v>
      </c>
      <c r="AI1480">
        <v>5.2606451962768528E-3</v>
      </c>
      <c r="AJ1480"/>
      <c r="AK1480"/>
      <c r="AL1480"/>
      <c r="AM1480"/>
      <c r="AN1480"/>
      <c r="AO1480"/>
    </row>
    <row r="1481" spans="1:41">
      <c r="A1481" s="34">
        <v>43782</v>
      </c>
      <c r="B1481" s="33">
        <v>117.074608</v>
      </c>
      <c r="C1481" s="130">
        <f t="shared" si="48"/>
        <v>-6.090692433450872E-4</v>
      </c>
      <c r="E1481" s="128">
        <v>43782</v>
      </c>
      <c r="F1481" s="76">
        <v>3094.040039</v>
      </c>
      <c r="G1481" s="130">
        <f t="shared" si="49"/>
        <v>7.1153453522336747E-4</v>
      </c>
      <c r="J1481"/>
      <c r="K1481"/>
      <c r="L1481"/>
      <c r="M1481"/>
      <c r="N1481"/>
      <c r="O1481"/>
      <c r="P1481"/>
      <c r="Q1481"/>
      <c r="R1481"/>
      <c r="V1481">
        <v>1394</v>
      </c>
      <c r="W1481">
        <v>-9.089240513937993E-3</v>
      </c>
      <c r="X1481">
        <v>5.6854619141918448E-3</v>
      </c>
      <c r="Y1481"/>
      <c r="Z1481"/>
      <c r="AA1481"/>
      <c r="AB1481"/>
      <c r="AC1481"/>
      <c r="AD1481"/>
      <c r="AG1481">
        <v>1433</v>
      </c>
      <c r="AH1481">
        <v>1.1853353758140639E-2</v>
      </c>
      <c r="AI1481">
        <v>-1.15310493823733E-2</v>
      </c>
      <c r="AJ1481"/>
      <c r="AK1481"/>
      <c r="AL1481"/>
      <c r="AM1481"/>
      <c r="AN1481"/>
      <c r="AO1481"/>
    </row>
    <row r="1482" spans="1:41">
      <c r="A1482" s="34">
        <v>43783</v>
      </c>
      <c r="B1482" s="33">
        <v>116.798126</v>
      </c>
      <c r="C1482" s="130">
        <f t="shared" si="48"/>
        <v>-2.3615880909035498E-3</v>
      </c>
      <c r="E1482" s="128">
        <v>43783</v>
      </c>
      <c r="F1482" s="76">
        <v>3096.6298830000001</v>
      </c>
      <c r="G1482" s="130">
        <f t="shared" si="49"/>
        <v>8.3704282018183822E-4</v>
      </c>
      <c r="J1482"/>
      <c r="K1482"/>
      <c r="L1482"/>
      <c r="M1482"/>
      <c r="N1482"/>
      <c r="O1482"/>
      <c r="P1482"/>
      <c r="Q1482"/>
      <c r="R1482"/>
      <c r="V1482">
        <v>1395</v>
      </c>
      <c r="W1482">
        <v>-2.5172328637268061E-3</v>
      </c>
      <c r="X1482">
        <v>-4.014010643444017E-3</v>
      </c>
      <c r="Y1482"/>
      <c r="Z1482"/>
      <c r="AA1482"/>
      <c r="AB1482"/>
      <c r="AC1482"/>
      <c r="AD1482"/>
      <c r="AG1482">
        <v>1434</v>
      </c>
      <c r="AH1482">
        <v>7.324840257713662E-3</v>
      </c>
      <c r="AI1482">
        <v>-9.5159090234458836E-5</v>
      </c>
      <c r="AJ1482"/>
      <c r="AK1482"/>
      <c r="AL1482"/>
      <c r="AM1482"/>
      <c r="AN1482"/>
      <c r="AO1482"/>
    </row>
    <row r="1483" spans="1:41">
      <c r="A1483" s="34">
        <v>43784</v>
      </c>
      <c r="B1483" s="33">
        <v>120.34773300000001</v>
      </c>
      <c r="C1483" s="130">
        <f t="shared" si="48"/>
        <v>3.039095849876914E-2</v>
      </c>
      <c r="E1483" s="128">
        <v>43784</v>
      </c>
      <c r="F1483" s="76">
        <v>3120.459961</v>
      </c>
      <c r="G1483" s="130">
        <f t="shared" si="49"/>
        <v>7.6954879660702273E-3</v>
      </c>
      <c r="J1483"/>
      <c r="K1483"/>
      <c r="L1483"/>
      <c r="M1483"/>
      <c r="N1483"/>
      <c r="O1483"/>
      <c r="P1483"/>
      <c r="Q1483"/>
      <c r="R1483"/>
      <c r="V1483">
        <v>1396</v>
      </c>
      <c r="W1483">
        <v>1.1295541558602974E-3</v>
      </c>
      <c r="X1483">
        <v>2.4524434448111032E-3</v>
      </c>
      <c r="Y1483"/>
      <c r="Z1483"/>
      <c r="AA1483"/>
      <c r="AB1483"/>
      <c r="AC1483"/>
      <c r="AD1483"/>
      <c r="AG1483">
        <v>1435</v>
      </c>
      <c r="AH1483">
        <v>-2.9777660984395536E-3</v>
      </c>
      <c r="AI1483">
        <v>5.856918959646705E-3</v>
      </c>
      <c r="AJ1483"/>
      <c r="AK1483"/>
      <c r="AL1483"/>
      <c r="AM1483"/>
      <c r="AN1483"/>
      <c r="AO1483"/>
    </row>
    <row r="1484" spans="1:41">
      <c r="A1484" s="34">
        <v>43787</v>
      </c>
      <c r="B1484" s="33">
        <v>120.249641</v>
      </c>
      <c r="C1484" s="130">
        <f t="shared" si="48"/>
        <v>-8.1507143969224811E-4</v>
      </c>
      <c r="E1484" s="128">
        <v>43787</v>
      </c>
      <c r="F1484" s="76">
        <v>3122.030029</v>
      </c>
      <c r="G1484" s="130">
        <f t="shared" si="49"/>
        <v>5.0315274658958907E-4</v>
      </c>
      <c r="J1484"/>
      <c r="K1484"/>
      <c r="L1484"/>
      <c r="M1484"/>
      <c r="N1484"/>
      <c r="O1484"/>
      <c r="P1484"/>
      <c r="Q1484"/>
      <c r="R1484"/>
      <c r="V1484">
        <v>1397</v>
      </c>
      <c r="W1484">
        <v>-7.341088223342839E-3</v>
      </c>
      <c r="X1484">
        <v>1.1643536997061757E-3</v>
      </c>
      <c r="Y1484"/>
      <c r="Z1484"/>
      <c r="AA1484"/>
      <c r="AB1484"/>
      <c r="AC1484"/>
      <c r="AD1484"/>
      <c r="AG1484">
        <v>1436</v>
      </c>
      <c r="AH1484">
        <v>1.7488755373213016E-3</v>
      </c>
      <c r="AI1484">
        <v>-2.4732896399139656E-3</v>
      </c>
      <c r="AJ1484"/>
      <c r="AK1484"/>
      <c r="AL1484"/>
      <c r="AM1484"/>
      <c r="AN1484"/>
      <c r="AO1484"/>
    </row>
    <row r="1485" spans="1:41">
      <c r="A1485" s="34">
        <v>43788</v>
      </c>
      <c r="B1485" s="33">
        <v>120.240723</v>
      </c>
      <c r="C1485" s="130">
        <f t="shared" si="48"/>
        <v>-7.4162383569978459E-5</v>
      </c>
      <c r="E1485" s="128">
        <v>43788</v>
      </c>
      <c r="F1485" s="76">
        <v>3120.179932</v>
      </c>
      <c r="G1485" s="130">
        <f t="shared" si="49"/>
        <v>-5.9259423606268112E-4</v>
      </c>
      <c r="J1485"/>
      <c r="K1485"/>
      <c r="L1485"/>
      <c r="M1485"/>
      <c r="N1485"/>
      <c r="O1485"/>
      <c r="P1485"/>
      <c r="Q1485"/>
      <c r="R1485"/>
      <c r="V1485">
        <v>1398</v>
      </c>
      <c r="W1485">
        <v>-7.0509483374848903E-3</v>
      </c>
      <c r="X1485">
        <v>9.8796432949464601E-3</v>
      </c>
      <c r="Y1485"/>
      <c r="Z1485"/>
      <c r="AA1485"/>
      <c r="AB1485"/>
      <c r="AC1485"/>
      <c r="AD1485"/>
      <c r="AG1485">
        <v>1437</v>
      </c>
      <c r="AH1485">
        <v>-5.1580998985208118E-3</v>
      </c>
      <c r="AI1485">
        <v>2.0225131154604859E-3</v>
      </c>
      <c r="AJ1485"/>
      <c r="AK1485"/>
      <c r="AL1485"/>
      <c r="AM1485"/>
      <c r="AN1485"/>
      <c r="AO1485"/>
    </row>
    <row r="1486" spans="1:41">
      <c r="A1486" s="34">
        <v>43789</v>
      </c>
      <c r="B1486" s="33">
        <v>121.239586</v>
      </c>
      <c r="C1486" s="130">
        <f t="shared" si="48"/>
        <v>8.3071938947007172E-3</v>
      </c>
      <c r="E1486" s="128">
        <v>43789</v>
      </c>
      <c r="F1486" s="76">
        <v>3108.459961</v>
      </c>
      <c r="G1486" s="130">
        <f t="shared" si="49"/>
        <v>-3.7561843404612947E-3</v>
      </c>
      <c r="J1486"/>
      <c r="K1486"/>
      <c r="L1486"/>
      <c r="M1486"/>
      <c r="N1486"/>
      <c r="O1486"/>
      <c r="P1486"/>
      <c r="Q1486"/>
      <c r="R1486"/>
      <c r="V1486">
        <v>1399</v>
      </c>
      <c r="W1486">
        <v>1.1079914334879218E-3</v>
      </c>
      <c r="X1486">
        <v>5.7394914398577294E-3</v>
      </c>
      <c r="Y1486"/>
      <c r="Z1486"/>
      <c r="AA1486"/>
      <c r="AB1486"/>
      <c r="AC1486"/>
      <c r="AD1486"/>
      <c r="AG1486">
        <v>1438</v>
      </c>
      <c r="AH1486">
        <v>7.9501336198339076E-4</v>
      </c>
      <c r="AI1486">
        <v>1.7867389298044827E-3</v>
      </c>
      <c r="AJ1486"/>
      <c r="AK1486"/>
      <c r="AL1486"/>
      <c r="AM1486"/>
      <c r="AN1486"/>
      <c r="AO1486"/>
    </row>
    <row r="1487" spans="1:41">
      <c r="A1487" s="34">
        <v>43790</v>
      </c>
      <c r="B1487" s="33">
        <v>121.68551600000001</v>
      </c>
      <c r="C1487" s="130">
        <f t="shared" si="48"/>
        <v>3.6780891020198976E-3</v>
      </c>
      <c r="E1487" s="128">
        <v>43790</v>
      </c>
      <c r="F1487" s="76">
        <v>3103.540039</v>
      </c>
      <c r="G1487" s="130">
        <f t="shared" si="49"/>
        <v>-1.582752250866146E-3</v>
      </c>
      <c r="J1487"/>
      <c r="K1487"/>
      <c r="L1487"/>
      <c r="M1487"/>
      <c r="N1487"/>
      <c r="O1487"/>
      <c r="P1487"/>
      <c r="Q1487"/>
      <c r="R1487"/>
      <c r="V1487">
        <v>1400</v>
      </c>
      <c r="W1487">
        <v>4.3674693254409994E-3</v>
      </c>
      <c r="X1487">
        <v>3.2067866337812546E-4</v>
      </c>
      <c r="Y1487"/>
      <c r="Z1487"/>
      <c r="AA1487"/>
      <c r="AB1487"/>
      <c r="AC1487"/>
      <c r="AD1487"/>
      <c r="AG1487">
        <v>1439</v>
      </c>
      <c r="AH1487">
        <v>3.4653813242410273E-3</v>
      </c>
      <c r="AI1487">
        <v>-3.1226894332366303E-3</v>
      </c>
      <c r="AJ1487"/>
      <c r="AK1487"/>
      <c r="AL1487"/>
      <c r="AM1487"/>
      <c r="AN1487"/>
      <c r="AO1487"/>
    </row>
    <row r="1488" spans="1:41">
      <c r="A1488" s="34">
        <v>43791</v>
      </c>
      <c r="B1488" s="33">
        <v>123.139259</v>
      </c>
      <c r="C1488" s="130">
        <f t="shared" si="48"/>
        <v>1.1946721744599322E-2</v>
      </c>
      <c r="E1488" s="128">
        <v>43791</v>
      </c>
      <c r="F1488" s="76">
        <v>3110.290039</v>
      </c>
      <c r="G1488" s="130">
        <f t="shared" si="49"/>
        <v>2.1749356912356562E-3</v>
      </c>
      <c r="J1488"/>
      <c r="K1488"/>
      <c r="L1488"/>
      <c r="M1488"/>
      <c r="N1488"/>
      <c r="O1488"/>
      <c r="P1488"/>
      <c r="Q1488"/>
      <c r="R1488"/>
      <c r="V1488">
        <v>1401</v>
      </c>
      <c r="W1488">
        <v>6.0874806055162302E-3</v>
      </c>
      <c r="X1488">
        <v>-1.1349881978404395E-2</v>
      </c>
      <c r="Y1488"/>
      <c r="Z1488"/>
      <c r="AA1488"/>
      <c r="AB1488"/>
      <c r="AC1488"/>
      <c r="AD1488"/>
      <c r="AG1488">
        <v>1440</v>
      </c>
      <c r="AH1488">
        <v>-1.0808965517445212E-3</v>
      </c>
      <c r="AI1488">
        <v>1.1008714082828227E-3</v>
      </c>
      <c r="AJ1488"/>
      <c r="AK1488"/>
      <c r="AL1488"/>
      <c r="AM1488"/>
      <c r="AN1488"/>
      <c r="AO1488"/>
    </row>
    <row r="1489" spans="1:41">
      <c r="A1489" s="34">
        <v>43794</v>
      </c>
      <c r="B1489" s="33">
        <v>123.193123</v>
      </c>
      <c r="C1489" s="130">
        <f t="shared" si="48"/>
        <v>4.3742345404242165E-4</v>
      </c>
      <c r="E1489" s="128">
        <v>43794</v>
      </c>
      <c r="F1489" s="76">
        <v>3133.639893</v>
      </c>
      <c r="G1489" s="130">
        <f t="shared" si="49"/>
        <v>7.5072915088997107E-3</v>
      </c>
      <c r="J1489"/>
      <c r="K1489"/>
      <c r="L1489"/>
      <c r="M1489"/>
      <c r="N1489"/>
      <c r="O1489"/>
      <c r="P1489"/>
      <c r="Q1489"/>
      <c r="R1489"/>
      <c r="V1489">
        <v>1402</v>
      </c>
      <c r="W1489">
        <v>-1.4635397908876408E-3</v>
      </c>
      <c r="X1489">
        <v>8.8512307077459572E-3</v>
      </c>
      <c r="Y1489"/>
      <c r="Z1489"/>
      <c r="AA1489"/>
      <c r="AB1489"/>
      <c r="AC1489"/>
      <c r="AD1489"/>
      <c r="AG1489">
        <v>1441</v>
      </c>
      <c r="AH1489">
        <v>6.9454015854096109E-3</v>
      </c>
      <c r="AI1489">
        <v>-1.1840978200029354E-2</v>
      </c>
      <c r="AJ1489"/>
      <c r="AK1489"/>
      <c r="AL1489"/>
      <c r="AM1489"/>
      <c r="AN1489"/>
      <c r="AO1489"/>
    </row>
    <row r="1490" spans="1:41">
      <c r="A1490" s="34">
        <v>43795</v>
      </c>
      <c r="B1490" s="33">
        <v>123.184166</v>
      </c>
      <c r="C1490" s="130">
        <f t="shared" si="48"/>
        <v>-7.2706980567374847E-5</v>
      </c>
      <c r="E1490" s="128">
        <v>43795</v>
      </c>
      <c r="F1490" s="76">
        <v>3140.5200199999999</v>
      </c>
      <c r="G1490" s="130">
        <f t="shared" si="49"/>
        <v>2.1955704021284946E-3</v>
      </c>
      <c r="J1490"/>
      <c r="K1490"/>
      <c r="L1490"/>
      <c r="M1490"/>
      <c r="N1490"/>
      <c r="O1490"/>
      <c r="P1490"/>
      <c r="Q1490"/>
      <c r="R1490"/>
      <c r="V1490">
        <v>1403</v>
      </c>
      <c r="W1490">
        <v>1.0170883584621719E-2</v>
      </c>
      <c r="X1490">
        <v>-1.1786997954445752E-2</v>
      </c>
      <c r="Y1490"/>
      <c r="Z1490"/>
      <c r="AA1490"/>
      <c r="AB1490"/>
      <c r="AC1490"/>
      <c r="AD1490"/>
      <c r="AG1490">
        <v>1442</v>
      </c>
      <c r="AH1490">
        <v>6.1318832193859793E-4</v>
      </c>
      <c r="AI1490">
        <v>-7.101242202993775E-4</v>
      </c>
      <c r="AJ1490"/>
      <c r="AK1490"/>
      <c r="AL1490"/>
      <c r="AM1490"/>
      <c r="AN1490"/>
      <c r="AO1490"/>
    </row>
    <row r="1491" spans="1:41">
      <c r="A1491" s="34">
        <v>43796</v>
      </c>
      <c r="B1491" s="33">
        <v>123.705009</v>
      </c>
      <c r="C1491" s="130">
        <f t="shared" si="48"/>
        <v>4.2281651685655711E-3</v>
      </c>
      <c r="E1491" s="128">
        <v>43796</v>
      </c>
      <c r="F1491" s="76">
        <v>3153.6298830000001</v>
      </c>
      <c r="G1491" s="130">
        <f t="shared" si="49"/>
        <v>4.1744242725764037E-3</v>
      </c>
      <c r="J1491"/>
      <c r="K1491"/>
      <c r="L1491"/>
      <c r="M1491"/>
      <c r="N1491"/>
      <c r="O1491"/>
      <c r="P1491"/>
      <c r="Q1491"/>
      <c r="R1491"/>
      <c r="V1491">
        <v>1404</v>
      </c>
      <c r="W1491">
        <v>-3.7869968233845029E-3</v>
      </c>
      <c r="X1491">
        <v>1.2083419294991048E-3</v>
      </c>
      <c r="Y1491"/>
      <c r="Z1491"/>
      <c r="AA1491"/>
      <c r="AB1491"/>
      <c r="AC1491"/>
      <c r="AD1491"/>
      <c r="AG1491">
        <v>1443</v>
      </c>
      <c r="AH1491">
        <v>-5.9366995998352595E-4</v>
      </c>
      <c r="AI1491">
        <v>-7.8227011488297433E-3</v>
      </c>
      <c r="AJ1491"/>
      <c r="AK1491"/>
      <c r="AL1491"/>
      <c r="AM1491"/>
      <c r="AN1491"/>
      <c r="AO1491"/>
    </row>
    <row r="1492" spans="1:41">
      <c r="A1492" s="34">
        <v>43798</v>
      </c>
      <c r="B1492" s="33">
        <v>123.471535</v>
      </c>
      <c r="C1492" s="130">
        <f t="shared" si="48"/>
        <v>-1.8873447557810781E-3</v>
      </c>
      <c r="E1492" s="128">
        <v>43798</v>
      </c>
      <c r="F1492" s="76">
        <v>3140.9799800000001</v>
      </c>
      <c r="G1492" s="130">
        <f t="shared" si="49"/>
        <v>-4.0112199177813265E-3</v>
      </c>
      <c r="J1492"/>
      <c r="K1492"/>
      <c r="L1492"/>
      <c r="M1492"/>
      <c r="N1492"/>
      <c r="O1492"/>
      <c r="P1492"/>
      <c r="Q1492"/>
      <c r="R1492"/>
      <c r="V1492">
        <v>1405</v>
      </c>
      <c r="W1492">
        <v>-7.7701607929843795E-3</v>
      </c>
      <c r="X1492">
        <v>-3.1153653754541887E-3</v>
      </c>
      <c r="Y1492"/>
      <c r="Z1492"/>
      <c r="AA1492"/>
      <c r="AB1492"/>
      <c r="AC1492"/>
      <c r="AD1492"/>
      <c r="AG1492">
        <v>1444</v>
      </c>
      <c r="AH1492">
        <v>-2.1915918797193287E-3</v>
      </c>
      <c r="AI1492">
        <v>8.3501634419319744E-3</v>
      </c>
      <c r="AJ1492"/>
      <c r="AK1492"/>
      <c r="AL1492"/>
      <c r="AM1492"/>
      <c r="AN1492"/>
      <c r="AO1492"/>
    </row>
    <row r="1493" spans="1:41">
      <c r="A1493" s="34">
        <v>43801</v>
      </c>
      <c r="B1493" s="33">
        <v>123.35482</v>
      </c>
      <c r="C1493" s="130">
        <f t="shared" si="48"/>
        <v>-9.452786020680737E-4</v>
      </c>
      <c r="E1493" s="128">
        <v>43801</v>
      </c>
      <c r="F1493" s="76">
        <v>3113.8701169999999</v>
      </c>
      <c r="G1493" s="130">
        <f t="shared" si="49"/>
        <v>-8.6310206281544431E-3</v>
      </c>
      <c r="J1493"/>
      <c r="K1493"/>
      <c r="L1493"/>
      <c r="M1493"/>
      <c r="N1493"/>
      <c r="O1493"/>
      <c r="P1493"/>
      <c r="Q1493"/>
      <c r="R1493"/>
      <c r="V1493">
        <v>1406</v>
      </c>
      <c r="W1493">
        <v>5.3031379107703279E-4</v>
      </c>
      <c r="X1493">
        <v>-9.5291075867873203E-3</v>
      </c>
      <c r="Y1493"/>
      <c r="Z1493"/>
      <c r="AA1493"/>
      <c r="AB1493"/>
      <c r="AC1493"/>
      <c r="AD1493"/>
      <c r="AG1493">
        <v>1445</v>
      </c>
      <c r="AH1493">
        <v>-9.0502637133466676E-3</v>
      </c>
      <c r="AI1493">
        <v>6.6213473063283452E-3</v>
      </c>
      <c r="AJ1493"/>
      <c r="AK1493"/>
      <c r="AL1493"/>
      <c r="AM1493"/>
      <c r="AN1493"/>
      <c r="AO1493"/>
    </row>
    <row r="1494" spans="1:41">
      <c r="A1494" s="34">
        <v>43802</v>
      </c>
      <c r="B1494" s="33">
        <v>123.175201</v>
      </c>
      <c r="C1494" s="130">
        <f t="shared" si="48"/>
        <v>-1.4561165911474105E-3</v>
      </c>
      <c r="E1494" s="128">
        <v>43802</v>
      </c>
      <c r="F1494" s="76">
        <v>3093.1999510000001</v>
      </c>
      <c r="G1494" s="130">
        <f t="shared" si="49"/>
        <v>-6.6380951110170793E-3</v>
      </c>
      <c r="J1494"/>
      <c r="K1494"/>
      <c r="L1494"/>
      <c r="M1494"/>
      <c r="N1494"/>
      <c r="O1494"/>
      <c r="P1494"/>
      <c r="Q1494"/>
      <c r="R1494"/>
      <c r="V1494">
        <v>1407</v>
      </c>
      <c r="W1494">
        <v>3.6243909463569467E-3</v>
      </c>
      <c r="X1494">
        <v>-1.0907130951746478E-2</v>
      </c>
      <c r="Y1494"/>
      <c r="Z1494"/>
      <c r="AA1494"/>
      <c r="AB1494"/>
      <c r="AC1494"/>
      <c r="AD1494"/>
      <c r="AG1494">
        <v>1446</v>
      </c>
      <c r="AH1494">
        <v>-8.7634690461624234E-4</v>
      </c>
      <c r="AI1494">
        <v>-4.4400055439791867E-3</v>
      </c>
      <c r="AJ1494"/>
      <c r="AK1494"/>
      <c r="AL1494"/>
      <c r="AM1494"/>
      <c r="AN1494"/>
      <c r="AO1494"/>
    </row>
    <row r="1495" spans="1:41">
      <c r="A1495" s="34">
        <v>43803</v>
      </c>
      <c r="B1495" s="33">
        <v>125.16883900000001</v>
      </c>
      <c r="C1495" s="130">
        <f t="shared" si="48"/>
        <v>1.6185384588899548E-2</v>
      </c>
      <c r="E1495" s="128">
        <v>43803</v>
      </c>
      <c r="F1495" s="76">
        <v>3112.76001</v>
      </c>
      <c r="G1495" s="130">
        <f t="shared" si="49"/>
        <v>6.3235676030824785E-3</v>
      </c>
      <c r="J1495"/>
      <c r="K1495"/>
      <c r="L1495"/>
      <c r="M1495"/>
      <c r="N1495"/>
      <c r="O1495"/>
      <c r="P1495"/>
      <c r="Q1495"/>
      <c r="R1495"/>
      <c r="V1495">
        <v>1408</v>
      </c>
      <c r="W1495">
        <v>-3.7167355766440334E-3</v>
      </c>
      <c r="X1495">
        <v>-2.6061084563151239E-2</v>
      </c>
      <c r="Y1495"/>
      <c r="Z1495"/>
      <c r="AA1495"/>
      <c r="AB1495"/>
      <c r="AC1495"/>
      <c r="AD1495"/>
      <c r="AG1495">
        <v>1447</v>
      </c>
      <c r="AH1495">
        <v>3.6687869098026866E-3</v>
      </c>
      <c r="AI1495">
        <v>1.3788197075278461E-3</v>
      </c>
      <c r="AJ1495"/>
      <c r="AK1495"/>
      <c r="AL1495"/>
      <c r="AM1495"/>
      <c r="AN1495"/>
      <c r="AO1495"/>
    </row>
    <row r="1496" spans="1:41">
      <c r="A1496" s="34">
        <v>43804</v>
      </c>
      <c r="B1496" s="33">
        <v>125.330467</v>
      </c>
      <c r="C1496" s="130">
        <f t="shared" si="48"/>
        <v>1.2912798528074004E-3</v>
      </c>
      <c r="E1496" s="128">
        <v>43804</v>
      </c>
      <c r="F1496" s="76">
        <v>3117.429932</v>
      </c>
      <c r="G1496" s="130">
        <f t="shared" si="49"/>
        <v>1.5002512191744722E-3</v>
      </c>
      <c r="J1496"/>
      <c r="K1496"/>
      <c r="L1496"/>
      <c r="M1496"/>
      <c r="N1496"/>
      <c r="O1496"/>
      <c r="P1496"/>
      <c r="Q1496"/>
      <c r="R1496"/>
      <c r="V1496">
        <v>1409</v>
      </c>
      <c r="W1496">
        <v>2.8859684391716748E-3</v>
      </c>
      <c r="X1496">
        <v>1.0131048979000135E-2</v>
      </c>
      <c r="Y1496"/>
      <c r="Z1496"/>
      <c r="AA1496"/>
      <c r="AB1496"/>
      <c r="AC1496"/>
      <c r="AD1496"/>
      <c r="AG1496">
        <v>1448</v>
      </c>
      <c r="AH1496">
        <v>2.902186010189059E-3</v>
      </c>
      <c r="AI1496">
        <v>-1.5160559305331989E-2</v>
      </c>
      <c r="AJ1496"/>
      <c r="AK1496"/>
      <c r="AL1496"/>
      <c r="AM1496"/>
      <c r="AN1496"/>
      <c r="AO1496"/>
    </row>
    <row r="1497" spans="1:41">
      <c r="A1497" s="34">
        <v>43805</v>
      </c>
      <c r="B1497" s="33">
        <v>126.066872</v>
      </c>
      <c r="C1497" s="130">
        <f t="shared" si="48"/>
        <v>5.8757061840358808E-3</v>
      </c>
      <c r="E1497" s="128">
        <v>43805</v>
      </c>
      <c r="F1497" s="76">
        <v>3145.9099120000001</v>
      </c>
      <c r="G1497" s="130">
        <f t="shared" si="49"/>
        <v>9.1357241770398407E-3</v>
      </c>
      <c r="J1497"/>
      <c r="K1497"/>
      <c r="L1497"/>
      <c r="M1497"/>
      <c r="N1497"/>
      <c r="O1497"/>
      <c r="P1497"/>
      <c r="Q1497"/>
      <c r="R1497"/>
      <c r="V1497">
        <v>1410</v>
      </c>
      <c r="W1497">
        <v>-2.2059994790206241E-3</v>
      </c>
      <c r="X1497">
        <v>2.9728753867657321E-3</v>
      </c>
      <c r="Y1497"/>
      <c r="Z1497"/>
      <c r="AA1497"/>
      <c r="AB1497"/>
      <c r="AC1497"/>
      <c r="AD1497"/>
      <c r="AG1497">
        <v>1449</v>
      </c>
      <c r="AH1497">
        <v>9.004214252608507E-3</v>
      </c>
      <c r="AI1497">
        <v>-2.6907417381594148E-2</v>
      </c>
      <c r="AJ1497"/>
      <c r="AK1497"/>
      <c r="AL1497"/>
      <c r="AM1497"/>
      <c r="AN1497"/>
      <c r="AO1497"/>
    </row>
    <row r="1498" spans="1:41">
      <c r="A1498" s="34">
        <v>43808</v>
      </c>
      <c r="B1498" s="33">
        <v>126.174622</v>
      </c>
      <c r="C1498" s="130">
        <f t="shared" si="48"/>
        <v>8.5470511237873651E-4</v>
      </c>
      <c r="E1498" s="128">
        <v>43808</v>
      </c>
      <c r="F1498" s="76">
        <v>3135.959961</v>
      </c>
      <c r="G1498" s="130">
        <f t="shared" si="49"/>
        <v>-3.1628213389220711E-3</v>
      </c>
      <c r="J1498"/>
      <c r="K1498"/>
      <c r="L1498"/>
      <c r="M1498"/>
      <c r="N1498"/>
      <c r="O1498"/>
      <c r="P1498"/>
      <c r="Q1498"/>
      <c r="R1498"/>
      <c r="V1498">
        <v>1411</v>
      </c>
      <c r="W1498">
        <v>6.6347507731295587E-3</v>
      </c>
      <c r="X1498">
        <v>1.2127552840364961E-2</v>
      </c>
      <c r="Y1498"/>
      <c r="Z1498"/>
      <c r="AA1498"/>
      <c r="AB1498"/>
      <c r="AC1498"/>
      <c r="AD1498"/>
      <c r="AG1498">
        <v>1450</v>
      </c>
      <c r="AH1498">
        <v>-3.2586425345221496E-3</v>
      </c>
      <c r="AI1498">
        <v>1.1230555343733028E-2</v>
      </c>
      <c r="AJ1498"/>
      <c r="AK1498"/>
      <c r="AL1498"/>
      <c r="AM1498"/>
      <c r="AN1498"/>
      <c r="AO1498"/>
    </row>
    <row r="1499" spans="1:41">
      <c r="A1499" s="34">
        <v>43809</v>
      </c>
      <c r="B1499" s="33">
        <v>125.716644</v>
      </c>
      <c r="C1499" s="130">
        <f t="shared" si="48"/>
        <v>-3.6297156491580146E-3</v>
      </c>
      <c r="E1499" s="128">
        <v>43809</v>
      </c>
      <c r="F1499" s="76">
        <v>3132.5200199999999</v>
      </c>
      <c r="G1499" s="130">
        <f t="shared" si="49"/>
        <v>-1.0969339668811192E-3</v>
      </c>
      <c r="J1499"/>
      <c r="K1499"/>
      <c r="L1499"/>
      <c r="M1499"/>
      <c r="N1499"/>
      <c r="O1499"/>
      <c r="P1499"/>
      <c r="Q1499"/>
      <c r="R1499"/>
      <c r="V1499">
        <v>1412</v>
      </c>
      <c r="W1499">
        <v>1.7776044485536165E-3</v>
      </c>
      <c r="X1499">
        <v>-8.3942109574551282E-3</v>
      </c>
      <c r="Y1499"/>
      <c r="Z1499"/>
      <c r="AA1499"/>
      <c r="AB1499"/>
      <c r="AC1499"/>
      <c r="AD1499"/>
      <c r="AG1499">
        <v>1451</v>
      </c>
      <c r="AH1499">
        <v>1.0914836536297228E-2</v>
      </c>
      <c r="AI1499">
        <v>3.3020610643517447E-3</v>
      </c>
      <c r="AJ1499"/>
      <c r="AK1499"/>
      <c r="AL1499"/>
      <c r="AM1499"/>
      <c r="AN1499"/>
      <c r="AO1499"/>
    </row>
    <row r="1500" spans="1:41">
      <c r="A1500" s="34">
        <v>43810</v>
      </c>
      <c r="B1500" s="33">
        <v>126.605682</v>
      </c>
      <c r="C1500" s="130">
        <f t="shared" si="48"/>
        <v>7.0717605220196565E-3</v>
      </c>
      <c r="E1500" s="128">
        <v>43810</v>
      </c>
      <c r="F1500" s="76">
        <v>3141.6298830000001</v>
      </c>
      <c r="G1500" s="130">
        <f t="shared" si="49"/>
        <v>2.9081579500967189E-3</v>
      </c>
      <c r="J1500"/>
      <c r="K1500"/>
      <c r="L1500"/>
      <c r="M1500"/>
      <c r="N1500"/>
      <c r="O1500"/>
      <c r="P1500"/>
      <c r="Q1500"/>
      <c r="R1500"/>
      <c r="V1500">
        <v>1413</v>
      </c>
      <c r="W1500">
        <v>-2.4783322665503495E-4</v>
      </c>
      <c r="X1500">
        <v>-1.206948889387933E-2</v>
      </c>
      <c r="Y1500"/>
      <c r="Z1500"/>
      <c r="AA1500"/>
      <c r="AB1500"/>
      <c r="AC1500"/>
      <c r="AD1500"/>
      <c r="AG1500">
        <v>1452</v>
      </c>
      <c r="AH1500">
        <v>-1.8987115196613469E-3</v>
      </c>
      <c r="AI1500">
        <v>-2.5795832541426165E-3</v>
      </c>
      <c r="AJ1500"/>
      <c r="AK1500"/>
      <c r="AL1500"/>
      <c r="AM1500"/>
      <c r="AN1500"/>
      <c r="AO1500"/>
    </row>
    <row r="1501" spans="1:41">
      <c r="A1501" s="34">
        <v>43811</v>
      </c>
      <c r="B1501" s="33">
        <v>126.928978</v>
      </c>
      <c r="C1501" s="130">
        <f t="shared" si="48"/>
        <v>2.5535662767489308E-3</v>
      </c>
      <c r="E1501" s="128">
        <v>43811</v>
      </c>
      <c r="F1501" s="76">
        <v>3168.570068</v>
      </c>
      <c r="G1501" s="130">
        <f t="shared" si="49"/>
        <v>8.5752256005007989E-3</v>
      </c>
      <c r="J1501"/>
      <c r="K1501"/>
      <c r="L1501"/>
      <c r="M1501"/>
      <c r="N1501"/>
      <c r="O1501"/>
      <c r="P1501"/>
      <c r="Q1501"/>
      <c r="R1501"/>
      <c r="V1501">
        <v>1414</v>
      </c>
      <c r="W1501">
        <v>6.6374657698902058E-3</v>
      </c>
      <c r="X1501">
        <v>8.494222488150056E-3</v>
      </c>
      <c r="Y1501"/>
      <c r="Z1501"/>
      <c r="AA1501"/>
      <c r="AB1501"/>
      <c r="AC1501"/>
      <c r="AD1501"/>
      <c r="AG1501">
        <v>1453</v>
      </c>
      <c r="AH1501">
        <v>-5.403059880530762E-3</v>
      </c>
      <c r="AI1501">
        <v>-1.015775916170367E-2</v>
      </c>
      <c r="AJ1501"/>
      <c r="AK1501"/>
      <c r="AL1501"/>
      <c r="AM1501"/>
      <c r="AN1501"/>
      <c r="AO1501"/>
    </row>
    <row r="1502" spans="1:41">
      <c r="A1502" s="34">
        <v>43812</v>
      </c>
      <c r="B1502" s="33">
        <v>126.96489</v>
      </c>
      <c r="C1502" s="130">
        <f t="shared" si="48"/>
        <v>2.8292987594996763E-4</v>
      </c>
      <c r="E1502" s="128">
        <v>43812</v>
      </c>
      <c r="F1502" s="76">
        <v>3168.8000489999999</v>
      </c>
      <c r="G1502" s="130">
        <f t="shared" si="49"/>
        <v>7.2581951815607588E-5</v>
      </c>
      <c r="J1502"/>
      <c r="K1502"/>
      <c r="L1502"/>
      <c r="M1502"/>
      <c r="N1502"/>
      <c r="O1502"/>
      <c r="P1502"/>
      <c r="Q1502"/>
      <c r="R1502"/>
      <c r="V1502">
        <v>1415</v>
      </c>
      <c r="W1502">
        <v>-1.3221970503794063E-2</v>
      </c>
      <c r="X1502">
        <v>-1.607078217126981E-2</v>
      </c>
      <c r="Y1502"/>
      <c r="Z1502"/>
      <c r="AA1502"/>
      <c r="AB1502"/>
      <c r="AC1502"/>
      <c r="AD1502"/>
      <c r="AG1502">
        <v>1454</v>
      </c>
      <c r="AH1502">
        <v>-1.1057555587239176E-2</v>
      </c>
      <c r="AI1502">
        <v>2.0162047876661156E-2</v>
      </c>
      <c r="AJ1502"/>
      <c r="AK1502"/>
      <c r="AL1502"/>
      <c r="AM1502"/>
      <c r="AN1502"/>
      <c r="AO1502"/>
    </row>
    <row r="1503" spans="1:41">
      <c r="A1503" s="34">
        <v>43815</v>
      </c>
      <c r="B1503" s="33">
        <v>127.33309199999999</v>
      </c>
      <c r="C1503" s="130">
        <f t="shared" si="48"/>
        <v>2.900030079181706E-3</v>
      </c>
      <c r="E1503" s="128">
        <v>43815</v>
      </c>
      <c r="F1503" s="76">
        <v>3191.4499510000001</v>
      </c>
      <c r="G1503" s="130">
        <f t="shared" si="49"/>
        <v>7.1477851709664982E-3</v>
      </c>
      <c r="J1503"/>
      <c r="K1503"/>
      <c r="L1503"/>
      <c r="M1503"/>
      <c r="N1503"/>
      <c r="O1503"/>
      <c r="P1503"/>
      <c r="Q1503"/>
      <c r="R1503"/>
      <c r="V1503">
        <v>1416</v>
      </c>
      <c r="W1503">
        <v>1.4456171911855233E-3</v>
      </c>
      <c r="X1503">
        <v>1.0186508361684629E-3</v>
      </c>
      <c r="Y1503"/>
      <c r="Z1503"/>
      <c r="AA1503"/>
      <c r="AB1503"/>
      <c r="AC1503"/>
      <c r="AD1503"/>
      <c r="AG1503">
        <v>1455</v>
      </c>
      <c r="AH1503">
        <v>-4.7778666228390611E-4</v>
      </c>
      <c r="AI1503">
        <v>6.8934822260086834E-3</v>
      </c>
      <c r="AJ1503"/>
      <c r="AK1503"/>
      <c r="AL1503"/>
      <c r="AM1503"/>
      <c r="AN1503"/>
      <c r="AO1503"/>
    </row>
    <row r="1504" spans="1:41">
      <c r="A1504" s="34">
        <v>43816</v>
      </c>
      <c r="B1504" s="33">
        <v>128.92263800000001</v>
      </c>
      <c r="C1504" s="130">
        <f t="shared" si="48"/>
        <v>1.248336920931766E-2</v>
      </c>
      <c r="E1504" s="128">
        <v>43816</v>
      </c>
      <c r="F1504" s="76">
        <v>3192.5200199999999</v>
      </c>
      <c r="G1504" s="130">
        <f t="shared" si="49"/>
        <v>3.3529242708775156E-4</v>
      </c>
      <c r="J1504"/>
      <c r="K1504"/>
      <c r="L1504"/>
      <c r="M1504"/>
      <c r="N1504"/>
      <c r="O1504"/>
      <c r="P1504"/>
      <c r="Q1504"/>
      <c r="R1504"/>
      <c r="V1504">
        <v>1417</v>
      </c>
      <c r="W1504">
        <v>3.7916619596493309E-3</v>
      </c>
      <c r="X1504">
        <v>1.0634462701904225E-2</v>
      </c>
      <c r="Y1504"/>
      <c r="Z1504"/>
      <c r="AA1504"/>
      <c r="AB1504"/>
      <c r="AC1504"/>
      <c r="AD1504"/>
      <c r="AG1504">
        <v>1456</v>
      </c>
      <c r="AH1504">
        <v>1.0211478095369325E-2</v>
      </c>
      <c r="AI1504">
        <v>7.2749951278969043E-4</v>
      </c>
      <c r="AJ1504"/>
      <c r="AK1504"/>
      <c r="AL1504"/>
      <c r="AM1504"/>
      <c r="AN1504"/>
      <c r="AO1504"/>
    </row>
    <row r="1505" spans="1:41">
      <c r="A1505" s="34">
        <v>43817</v>
      </c>
      <c r="B1505" s="33">
        <v>128.59037799999999</v>
      </c>
      <c r="C1505" s="130">
        <f t="shared" si="48"/>
        <v>-2.5772044782392625E-3</v>
      </c>
      <c r="E1505" s="128">
        <v>43817</v>
      </c>
      <c r="F1505" s="76">
        <v>3191.139893</v>
      </c>
      <c r="G1505" s="130">
        <f t="shared" si="49"/>
        <v>-4.3230018648399962E-4</v>
      </c>
      <c r="J1505"/>
      <c r="K1505"/>
      <c r="L1505"/>
      <c r="M1505"/>
      <c r="N1505"/>
      <c r="O1505"/>
      <c r="P1505"/>
      <c r="Q1505"/>
      <c r="R1505"/>
      <c r="V1505">
        <v>1418</v>
      </c>
      <c r="W1505">
        <v>4.0720250159251127E-3</v>
      </c>
      <c r="X1505">
        <v>8.0338402315924193E-3</v>
      </c>
      <c r="Y1505"/>
      <c r="Z1505"/>
      <c r="AA1505"/>
      <c r="AB1505"/>
      <c r="AC1505"/>
      <c r="AD1505"/>
      <c r="AG1505">
        <v>1457</v>
      </c>
      <c r="AH1505">
        <v>-2.4118365705616492E-3</v>
      </c>
      <c r="AI1505">
        <v>1.0247175637853494E-3</v>
      </c>
      <c r="AJ1505"/>
      <c r="AK1505"/>
      <c r="AL1505"/>
      <c r="AM1505"/>
      <c r="AN1505"/>
      <c r="AO1505"/>
    </row>
    <row r="1506" spans="1:41">
      <c r="A1506" s="34">
        <v>43818</v>
      </c>
      <c r="B1506" s="33">
        <v>130.530136</v>
      </c>
      <c r="C1506" s="130">
        <f t="shared" si="48"/>
        <v>1.5084783404245161E-2</v>
      </c>
      <c r="E1506" s="128">
        <v>43818</v>
      </c>
      <c r="F1506" s="76">
        <v>3205.3701169999999</v>
      </c>
      <c r="G1506" s="130">
        <f t="shared" si="49"/>
        <v>4.4592918133156585E-3</v>
      </c>
      <c r="J1506"/>
      <c r="K1506"/>
      <c r="L1506"/>
      <c r="M1506"/>
      <c r="N1506"/>
      <c r="O1506"/>
      <c r="P1506"/>
      <c r="Q1506"/>
      <c r="R1506"/>
      <c r="V1506">
        <v>1419</v>
      </c>
      <c r="W1506">
        <v>-6.8584445390405908E-3</v>
      </c>
      <c r="X1506">
        <v>-1.0562828652805256E-3</v>
      </c>
      <c r="Y1506"/>
      <c r="Z1506"/>
      <c r="AA1506"/>
      <c r="AB1506"/>
      <c r="AC1506"/>
      <c r="AD1506"/>
      <c r="AG1506">
        <v>1458</v>
      </c>
      <c r="AH1506">
        <v>9.4330006753233116E-3</v>
      </c>
      <c r="AI1506">
        <v>5.226762040173253E-4</v>
      </c>
      <c r="AJ1506"/>
      <c r="AK1506"/>
      <c r="AL1506"/>
      <c r="AM1506"/>
      <c r="AN1506"/>
      <c r="AO1506"/>
    </row>
    <row r="1507" spans="1:41">
      <c r="A1507" s="34">
        <v>43819</v>
      </c>
      <c r="B1507" s="33">
        <v>131.16774000000001</v>
      </c>
      <c r="C1507" s="130">
        <f t="shared" si="48"/>
        <v>4.8847263899273827E-3</v>
      </c>
      <c r="E1507" s="128">
        <v>43819</v>
      </c>
      <c r="F1507" s="76">
        <v>3221.219971</v>
      </c>
      <c r="G1507" s="130">
        <f t="shared" si="49"/>
        <v>4.9447812331994889E-3</v>
      </c>
      <c r="J1507"/>
      <c r="K1507"/>
      <c r="L1507"/>
      <c r="M1507"/>
      <c r="N1507"/>
      <c r="O1507"/>
      <c r="P1507"/>
      <c r="Q1507"/>
      <c r="R1507"/>
      <c r="V1507">
        <v>1420</v>
      </c>
      <c r="W1507">
        <v>4.2682936246638556E-3</v>
      </c>
      <c r="X1507">
        <v>3.9785050133453416E-3</v>
      </c>
      <c r="Y1507"/>
      <c r="Z1507"/>
      <c r="AA1507"/>
      <c r="AB1507"/>
      <c r="AC1507"/>
      <c r="AD1507"/>
      <c r="AG1507">
        <v>1459</v>
      </c>
      <c r="AH1507">
        <v>1.0183653744777289E-2</v>
      </c>
      <c r="AI1507">
        <v>-1.2183196798764647E-2</v>
      </c>
      <c r="AJ1507"/>
      <c r="AK1507"/>
      <c r="AL1507"/>
      <c r="AM1507"/>
      <c r="AN1507"/>
      <c r="AO1507"/>
    </row>
    <row r="1508" spans="1:41">
      <c r="A1508" s="34">
        <v>43822</v>
      </c>
      <c r="B1508" s="33">
        <v>131.50895700000001</v>
      </c>
      <c r="C1508" s="130">
        <f t="shared" si="48"/>
        <v>2.6013789671149347E-3</v>
      </c>
      <c r="E1508" s="128">
        <v>43822</v>
      </c>
      <c r="F1508" s="76">
        <v>3224.01001</v>
      </c>
      <c r="G1508" s="130">
        <f t="shared" si="49"/>
        <v>8.6614358072970574E-4</v>
      </c>
      <c r="J1508"/>
      <c r="K1508"/>
      <c r="L1508"/>
      <c r="M1508"/>
      <c r="N1508"/>
      <c r="O1508"/>
      <c r="P1508"/>
      <c r="Q1508"/>
      <c r="R1508"/>
      <c r="V1508">
        <v>1421</v>
      </c>
      <c r="W1508">
        <v>-8.9710682760598011E-4</v>
      </c>
      <c r="X1508">
        <v>3.9103178583269256E-4</v>
      </c>
      <c r="Y1508"/>
      <c r="Z1508"/>
      <c r="AA1508"/>
      <c r="AB1508"/>
      <c r="AC1508"/>
      <c r="AD1508"/>
      <c r="AG1508">
        <v>1460</v>
      </c>
      <c r="AH1508">
        <v>4.4255059479004202E-3</v>
      </c>
      <c r="AI1508">
        <v>-1.6626742954524965E-3</v>
      </c>
      <c r="AJ1508"/>
      <c r="AK1508"/>
      <c r="AL1508"/>
      <c r="AM1508"/>
      <c r="AN1508"/>
      <c r="AO1508"/>
    </row>
    <row r="1509" spans="1:41">
      <c r="A1509" s="34">
        <v>43823</v>
      </c>
      <c r="B1509" s="33">
        <v>131.05100999999999</v>
      </c>
      <c r="C1509" s="130">
        <f t="shared" si="48"/>
        <v>-3.4822495018344531E-3</v>
      </c>
      <c r="E1509" s="128">
        <v>43823</v>
      </c>
      <c r="F1509" s="76">
        <v>3223.3798830000001</v>
      </c>
      <c r="G1509" s="130">
        <f t="shared" si="49"/>
        <v>-1.954482145047379E-4</v>
      </c>
      <c r="J1509"/>
      <c r="K1509"/>
      <c r="L1509"/>
      <c r="M1509"/>
      <c r="N1509"/>
      <c r="O1509"/>
      <c r="P1509"/>
      <c r="Q1509"/>
      <c r="R1509"/>
      <c r="V1509">
        <v>1422</v>
      </c>
      <c r="W1509">
        <v>-1.5085810648350411E-2</v>
      </c>
      <c r="X1509">
        <v>-1.0860526193323441E-2</v>
      </c>
      <c r="Y1509"/>
      <c r="Z1509"/>
      <c r="AA1509"/>
      <c r="AB1509"/>
      <c r="AC1509"/>
      <c r="AD1509"/>
      <c r="AG1509">
        <v>1461</v>
      </c>
      <c r="AH1509">
        <v>-3.5090409212535624E-2</v>
      </c>
      <c r="AI1509">
        <v>3.1171064262804006E-2</v>
      </c>
      <c r="AJ1509"/>
      <c r="AK1509"/>
      <c r="AL1509"/>
      <c r="AM1509"/>
      <c r="AN1509"/>
      <c r="AO1509"/>
    </row>
    <row r="1510" spans="1:41">
      <c r="A1510" s="34">
        <v>43825</v>
      </c>
      <c r="B1510" s="33">
        <v>130.96121199999999</v>
      </c>
      <c r="C1510" s="130">
        <f t="shared" si="48"/>
        <v>-6.852141009825245E-4</v>
      </c>
      <c r="E1510" s="128">
        <v>43825</v>
      </c>
      <c r="F1510" s="76">
        <v>3239.9099120000001</v>
      </c>
      <c r="G1510" s="130">
        <f t="shared" si="49"/>
        <v>5.1281665829022646E-3</v>
      </c>
      <c r="J1510"/>
      <c r="K1510"/>
      <c r="L1510"/>
      <c r="M1510"/>
      <c r="N1510"/>
      <c r="O1510"/>
      <c r="P1510"/>
      <c r="Q1510"/>
      <c r="R1510"/>
      <c r="V1510">
        <v>1423</v>
      </c>
      <c r="W1510">
        <v>4.7931161207475752E-3</v>
      </c>
      <c r="X1510">
        <v>6.1898718301290623E-3</v>
      </c>
      <c r="Y1510"/>
      <c r="Z1510"/>
      <c r="AA1510"/>
      <c r="AB1510"/>
      <c r="AC1510"/>
      <c r="AD1510"/>
      <c r="AG1510">
        <v>1462</v>
      </c>
      <c r="AH1510">
        <v>1.6480658682132324E-3</v>
      </c>
      <c r="AI1510">
        <v>5.223550345271841E-3</v>
      </c>
      <c r="AJ1510"/>
      <c r="AK1510"/>
      <c r="AL1510"/>
      <c r="AM1510"/>
      <c r="AN1510"/>
      <c r="AO1510"/>
    </row>
    <row r="1511" spans="1:41">
      <c r="A1511" s="34">
        <v>43826</v>
      </c>
      <c r="B1511" s="33">
        <v>130.88932800000001</v>
      </c>
      <c r="C1511" s="130">
        <f t="shared" si="48"/>
        <v>-5.4889534773076907E-4</v>
      </c>
      <c r="E1511" s="128">
        <v>43826</v>
      </c>
      <c r="F1511" s="76">
        <v>3240.0200199999999</v>
      </c>
      <c r="G1511" s="130">
        <f t="shared" si="49"/>
        <v>3.3984895565162446E-5</v>
      </c>
      <c r="J1511"/>
      <c r="K1511"/>
      <c r="L1511"/>
      <c r="M1511"/>
      <c r="N1511"/>
      <c r="O1511"/>
      <c r="P1511"/>
      <c r="Q1511"/>
      <c r="R1511"/>
      <c r="V1511">
        <v>1424</v>
      </c>
      <c r="W1511">
        <v>8.399552410421075E-3</v>
      </c>
      <c r="X1511">
        <v>-1.1602733149160273E-2</v>
      </c>
      <c r="Y1511"/>
      <c r="Z1511"/>
      <c r="AA1511"/>
      <c r="AB1511"/>
      <c r="AC1511"/>
      <c r="AD1511"/>
      <c r="AG1511">
        <v>1463</v>
      </c>
      <c r="AH1511">
        <v>5.4583534154066639E-3</v>
      </c>
      <c r="AI1511">
        <v>-9.0270199701544575E-3</v>
      </c>
      <c r="AJ1511"/>
      <c r="AK1511"/>
      <c r="AL1511"/>
      <c r="AM1511"/>
      <c r="AN1511"/>
      <c r="AO1511"/>
    </row>
    <row r="1512" spans="1:41">
      <c r="A1512" s="34">
        <v>43829</v>
      </c>
      <c r="B1512" s="33">
        <v>130.485229</v>
      </c>
      <c r="C1512" s="130">
        <f t="shared" si="48"/>
        <v>-3.0873334455502909E-3</v>
      </c>
      <c r="E1512" s="128">
        <v>43829</v>
      </c>
      <c r="F1512" s="76">
        <v>3221.290039</v>
      </c>
      <c r="G1512" s="130">
        <f t="shared" si="49"/>
        <v>-5.780822613559021E-3</v>
      </c>
      <c r="J1512"/>
      <c r="K1512"/>
      <c r="L1512"/>
      <c r="M1512"/>
      <c r="N1512"/>
      <c r="O1512"/>
      <c r="P1512"/>
      <c r="Q1512"/>
      <c r="R1512"/>
      <c r="V1512">
        <v>1425</v>
      </c>
      <c r="W1512">
        <v>-3.9791879399623331E-3</v>
      </c>
      <c r="X1512">
        <v>1.0524668002420426E-2</v>
      </c>
      <c r="Y1512"/>
      <c r="Z1512"/>
      <c r="AA1512"/>
      <c r="AB1512"/>
      <c r="AC1512"/>
      <c r="AD1512"/>
      <c r="AG1512">
        <v>1464</v>
      </c>
      <c r="AH1512">
        <v>3.3013487623087452E-3</v>
      </c>
      <c r="AI1512">
        <v>-4.5419973027880289E-4</v>
      </c>
      <c r="AJ1512"/>
      <c r="AK1512"/>
      <c r="AL1512"/>
      <c r="AM1512"/>
      <c r="AN1512"/>
      <c r="AO1512"/>
    </row>
    <row r="1513" spans="1:41">
      <c r="A1513" s="34">
        <v>43830</v>
      </c>
      <c r="B1513" s="33">
        <v>130.99707000000001</v>
      </c>
      <c r="C1513" s="130">
        <f t="shared" si="48"/>
        <v>3.9225972466201825E-3</v>
      </c>
      <c r="E1513" s="128">
        <v>43830</v>
      </c>
      <c r="F1513" s="76">
        <v>3230.780029</v>
      </c>
      <c r="G1513" s="130">
        <f t="shared" si="49"/>
        <v>2.946021589209662E-3</v>
      </c>
      <c r="J1513"/>
      <c r="K1513"/>
      <c r="L1513"/>
      <c r="M1513"/>
      <c r="N1513"/>
      <c r="O1513"/>
      <c r="P1513"/>
      <c r="Q1513"/>
      <c r="R1513"/>
      <c r="V1513">
        <v>1426</v>
      </c>
      <c r="W1513">
        <v>-1.7159489016928043E-3</v>
      </c>
      <c r="X1513">
        <v>1.4403240794374123E-2</v>
      </c>
      <c r="Y1513"/>
      <c r="Z1513"/>
      <c r="AA1513"/>
      <c r="AB1513"/>
      <c r="AC1513"/>
      <c r="AD1513"/>
      <c r="AG1513">
        <v>1465</v>
      </c>
      <c r="AH1513">
        <v>-1.0264585908721932E-2</v>
      </c>
      <c r="AI1513">
        <v>1.2185032090338671E-2</v>
      </c>
      <c r="AJ1513"/>
      <c r="AK1513"/>
      <c r="AL1513"/>
      <c r="AM1513"/>
      <c r="AN1513"/>
      <c r="AO1513"/>
    </row>
    <row r="1514" spans="1:41">
      <c r="A1514" s="34">
        <v>43832</v>
      </c>
      <c r="B1514" s="33">
        <v>131.08691400000001</v>
      </c>
      <c r="C1514" s="130">
        <f t="shared" si="48"/>
        <v>6.858474010143842E-4</v>
      </c>
      <c r="E1514" s="128">
        <v>43832</v>
      </c>
      <c r="F1514" s="76">
        <v>3257.8500979999999</v>
      </c>
      <c r="G1514" s="130">
        <f t="shared" si="49"/>
        <v>8.3788028763996901E-3</v>
      </c>
      <c r="J1514"/>
      <c r="K1514"/>
      <c r="L1514"/>
      <c r="M1514"/>
      <c r="N1514"/>
      <c r="O1514"/>
      <c r="P1514"/>
      <c r="Q1514"/>
      <c r="R1514"/>
      <c r="V1514">
        <v>1427</v>
      </c>
      <c r="W1514">
        <v>7.5643960714260206E-4</v>
      </c>
      <c r="X1514">
        <v>-1.1365228388160312E-4</v>
      </c>
      <c r="Y1514"/>
      <c r="Z1514"/>
      <c r="AA1514"/>
      <c r="AB1514"/>
      <c r="AC1514"/>
      <c r="AD1514"/>
      <c r="AG1514">
        <v>1466</v>
      </c>
      <c r="AH1514">
        <v>4.0103274513883461E-3</v>
      </c>
      <c r="AI1514">
        <v>6.237313266323815E-5</v>
      </c>
      <c r="AJ1514"/>
      <c r="AK1514"/>
      <c r="AL1514"/>
      <c r="AM1514"/>
      <c r="AN1514"/>
      <c r="AO1514"/>
    </row>
    <row r="1515" spans="1:41">
      <c r="A1515" s="34">
        <v>43833</v>
      </c>
      <c r="B1515" s="33">
        <v>129.569199</v>
      </c>
      <c r="C1515" s="130">
        <f t="shared" si="48"/>
        <v>-1.1577929128761164E-2</v>
      </c>
      <c r="E1515" s="128">
        <v>43833</v>
      </c>
      <c r="F1515" s="76">
        <v>3234.8500979999999</v>
      </c>
      <c r="G1515" s="130">
        <f t="shared" si="49"/>
        <v>-7.0598705613004542E-3</v>
      </c>
      <c r="J1515"/>
      <c r="K1515"/>
      <c r="L1515"/>
      <c r="M1515"/>
      <c r="N1515"/>
      <c r="O1515"/>
      <c r="P1515"/>
      <c r="Q1515"/>
      <c r="R1515"/>
      <c r="V1515">
        <v>1428</v>
      </c>
      <c r="W1515">
        <v>1.9060341167175979E-3</v>
      </c>
      <c r="X1515">
        <v>-8.8051344868115018E-3</v>
      </c>
      <c r="Y1515"/>
      <c r="Z1515"/>
      <c r="AA1515"/>
      <c r="AB1515"/>
      <c r="AC1515"/>
      <c r="AD1515"/>
      <c r="AG1515">
        <v>1467</v>
      </c>
      <c r="AH1515">
        <v>3.8967509906896233E-3</v>
      </c>
      <c r="AI1515">
        <v>1.6845868619561706E-3</v>
      </c>
      <c r="AJ1515"/>
      <c r="AK1515"/>
      <c r="AL1515"/>
      <c r="AM1515"/>
      <c r="AN1515"/>
      <c r="AO1515"/>
    </row>
    <row r="1516" spans="1:41">
      <c r="A1516" s="34">
        <v>43836</v>
      </c>
      <c r="B1516" s="33">
        <v>129.40756200000001</v>
      </c>
      <c r="C1516" s="130">
        <f t="shared" si="48"/>
        <v>-1.2474955564090869E-3</v>
      </c>
      <c r="E1516" s="128">
        <v>43836</v>
      </c>
      <c r="F1516" s="76">
        <v>3246.280029</v>
      </c>
      <c r="G1516" s="130">
        <f t="shared" si="49"/>
        <v>3.5333726923132761E-3</v>
      </c>
      <c r="J1516"/>
      <c r="K1516"/>
      <c r="L1516"/>
      <c r="M1516"/>
      <c r="N1516"/>
      <c r="O1516"/>
      <c r="P1516"/>
      <c r="Q1516"/>
      <c r="R1516"/>
      <c r="V1516">
        <v>1429</v>
      </c>
      <c r="W1516">
        <v>7.5445072035284079E-4</v>
      </c>
      <c r="X1516">
        <v>1.0087628227287435E-2</v>
      </c>
      <c r="Y1516"/>
      <c r="Z1516"/>
      <c r="AA1516"/>
      <c r="AB1516"/>
      <c r="AC1516"/>
      <c r="AD1516"/>
      <c r="AG1516">
        <v>1468</v>
      </c>
      <c r="AH1516">
        <v>-3.852256563374566E-5</v>
      </c>
      <c r="AI1516">
        <v>-7.9388265145623215E-4</v>
      </c>
      <c r="AJ1516"/>
      <c r="AK1516"/>
      <c r="AL1516"/>
      <c r="AM1516"/>
      <c r="AN1516"/>
      <c r="AO1516"/>
    </row>
    <row r="1517" spans="1:41">
      <c r="A1517" s="34">
        <v>43837</v>
      </c>
      <c r="B1517" s="33">
        <v>130.19787600000001</v>
      </c>
      <c r="C1517" s="130">
        <f t="shared" si="48"/>
        <v>6.1071701513084296E-3</v>
      </c>
      <c r="E1517" s="128">
        <v>43837</v>
      </c>
      <c r="F1517" s="76">
        <v>3237.179932</v>
      </c>
      <c r="G1517" s="130">
        <f t="shared" si="49"/>
        <v>-2.803238450998093E-3</v>
      </c>
      <c r="J1517"/>
      <c r="K1517"/>
      <c r="L1517"/>
      <c r="M1517"/>
      <c r="N1517"/>
      <c r="O1517"/>
      <c r="P1517"/>
      <c r="Q1517"/>
      <c r="R1517"/>
      <c r="V1517">
        <v>1430</v>
      </c>
      <c r="W1517">
        <v>-1.0084878444850207E-3</v>
      </c>
      <c r="X1517">
        <v>1.4018301589120558E-2</v>
      </c>
      <c r="Y1517"/>
      <c r="Z1517"/>
      <c r="AA1517"/>
      <c r="AB1517"/>
      <c r="AC1517"/>
      <c r="AD1517"/>
      <c r="AG1517">
        <v>1469</v>
      </c>
      <c r="AH1517">
        <v>1.6582719620111066E-2</v>
      </c>
      <c r="AI1517">
        <v>-1.3329349445982101E-2</v>
      </c>
      <c r="AJ1517"/>
      <c r="AK1517"/>
      <c r="AL1517"/>
      <c r="AM1517"/>
      <c r="AN1517"/>
      <c r="AO1517"/>
    </row>
    <row r="1518" spans="1:41">
      <c r="A1518" s="34">
        <v>43838</v>
      </c>
      <c r="B1518" s="33">
        <v>130.17991599999999</v>
      </c>
      <c r="C1518" s="130">
        <f t="shared" si="48"/>
        <v>-1.3794387859304561E-4</v>
      </c>
      <c r="E1518" s="128">
        <v>43838</v>
      </c>
      <c r="F1518" s="76">
        <v>3253.0500489999999</v>
      </c>
      <c r="G1518" s="130">
        <f t="shared" si="49"/>
        <v>4.9024513105130471E-3</v>
      </c>
      <c r="J1518"/>
      <c r="K1518"/>
      <c r="L1518"/>
      <c r="M1518"/>
      <c r="N1518"/>
      <c r="O1518"/>
      <c r="P1518"/>
      <c r="Q1518"/>
      <c r="R1518"/>
      <c r="V1518">
        <v>1431</v>
      </c>
      <c r="W1518">
        <v>-1.4084696159648172E-3</v>
      </c>
      <c r="X1518">
        <v>2.3190747906960069E-3</v>
      </c>
      <c r="Y1518"/>
      <c r="Z1518"/>
      <c r="AA1518"/>
      <c r="AB1518"/>
      <c r="AC1518"/>
      <c r="AD1518"/>
      <c r="AG1518">
        <v>1470</v>
      </c>
      <c r="AH1518">
        <v>-3.1939803904112887E-3</v>
      </c>
      <c r="AI1518">
        <v>1.7111980705816071E-4</v>
      </c>
      <c r="AJ1518"/>
      <c r="AK1518"/>
      <c r="AL1518"/>
      <c r="AM1518"/>
      <c r="AN1518"/>
      <c r="AO1518"/>
    </row>
    <row r="1519" spans="1:41">
      <c r="A1519" s="34">
        <v>43839</v>
      </c>
      <c r="B1519" s="33">
        <v>130.56607099999999</v>
      </c>
      <c r="C1519" s="130">
        <f t="shared" si="48"/>
        <v>2.9663177843808276E-3</v>
      </c>
      <c r="E1519" s="128">
        <v>43839</v>
      </c>
      <c r="F1519" s="76">
        <v>3274.6999510000001</v>
      </c>
      <c r="G1519" s="130">
        <f t="shared" si="49"/>
        <v>6.6552624994673454E-3</v>
      </c>
      <c r="J1519"/>
      <c r="K1519"/>
      <c r="L1519"/>
      <c r="M1519"/>
      <c r="N1519"/>
      <c r="O1519"/>
      <c r="P1519"/>
      <c r="Q1519"/>
      <c r="R1519"/>
      <c r="V1519">
        <v>1432</v>
      </c>
      <c r="W1519">
        <v>-5.3546553562677244E-3</v>
      </c>
      <c r="X1519">
        <v>5.2606451962768528E-3</v>
      </c>
      <c r="Y1519"/>
      <c r="Z1519"/>
      <c r="AA1519"/>
      <c r="AB1519"/>
      <c r="AC1519"/>
      <c r="AD1519"/>
      <c r="AG1519">
        <v>1471</v>
      </c>
      <c r="AH1519">
        <v>-3.3866911506337228E-3</v>
      </c>
      <c r="AI1519">
        <v>1.3049003147737898E-2</v>
      </c>
      <c r="AJ1519"/>
      <c r="AK1519"/>
      <c r="AL1519"/>
      <c r="AM1519"/>
      <c r="AN1519"/>
      <c r="AO1519"/>
    </row>
    <row r="1520" spans="1:41">
      <c r="A1520" s="34">
        <v>43840</v>
      </c>
      <c r="B1520" s="33">
        <v>130.26966899999999</v>
      </c>
      <c r="C1520" s="130">
        <f t="shared" si="48"/>
        <v>-2.2701303464971426E-3</v>
      </c>
      <c r="E1520" s="128">
        <v>43840</v>
      </c>
      <c r="F1520" s="76">
        <v>3265.3500979999999</v>
      </c>
      <c r="G1520" s="130">
        <f t="shared" si="49"/>
        <v>-2.8551785323553043E-3</v>
      </c>
      <c r="J1520"/>
      <c r="K1520"/>
      <c r="L1520"/>
      <c r="M1520"/>
      <c r="N1520"/>
      <c r="O1520"/>
      <c r="P1520"/>
      <c r="Q1520"/>
      <c r="R1520"/>
      <c r="V1520">
        <v>1433</v>
      </c>
      <c r="W1520">
        <v>1.1853353758140639E-2</v>
      </c>
      <c r="X1520">
        <v>-1.15310493823733E-2</v>
      </c>
      <c r="Y1520"/>
      <c r="Z1520"/>
      <c r="AA1520"/>
      <c r="AB1520"/>
      <c r="AC1520"/>
      <c r="AD1520"/>
      <c r="AG1520">
        <v>1472</v>
      </c>
      <c r="AH1520">
        <v>-3.9725110413157292E-3</v>
      </c>
      <c r="AI1520">
        <v>7.676600279656505E-3</v>
      </c>
      <c r="AJ1520"/>
      <c r="AK1520"/>
      <c r="AL1520"/>
      <c r="AM1520"/>
      <c r="AN1520"/>
      <c r="AO1520"/>
    </row>
    <row r="1521" spans="1:41">
      <c r="A1521" s="34">
        <v>43843</v>
      </c>
      <c r="B1521" s="33">
        <v>130.84446700000001</v>
      </c>
      <c r="C1521" s="130">
        <f t="shared" si="48"/>
        <v>4.4123701580911787E-3</v>
      </c>
      <c r="E1521" s="128">
        <v>43843</v>
      </c>
      <c r="F1521" s="76">
        <v>3288.1298830000001</v>
      </c>
      <c r="G1521" s="130">
        <f t="shared" si="49"/>
        <v>6.9762152039845914E-3</v>
      </c>
      <c r="J1521"/>
      <c r="K1521"/>
      <c r="L1521"/>
      <c r="M1521"/>
      <c r="N1521"/>
      <c r="O1521"/>
      <c r="P1521"/>
      <c r="Q1521"/>
      <c r="R1521"/>
      <c r="V1521">
        <v>1434</v>
      </c>
      <c r="W1521">
        <v>7.324840257713662E-3</v>
      </c>
      <c r="X1521">
        <v>-9.5159090234458836E-5</v>
      </c>
      <c r="Y1521"/>
      <c r="Z1521"/>
      <c r="AA1521"/>
      <c r="AB1521"/>
      <c r="AC1521"/>
      <c r="AD1521"/>
      <c r="AG1521">
        <v>1473</v>
      </c>
      <c r="AH1521">
        <v>1.0536553378971954E-3</v>
      </c>
      <c r="AI1521">
        <v>-2.2393547652658167E-3</v>
      </c>
      <c r="AJ1521"/>
      <c r="AK1521"/>
      <c r="AL1521"/>
      <c r="AM1521"/>
      <c r="AN1521"/>
      <c r="AO1521"/>
    </row>
    <row r="1522" spans="1:41">
      <c r="A1522" s="34">
        <v>43844</v>
      </c>
      <c r="B1522" s="33">
        <v>131.58085600000001</v>
      </c>
      <c r="C1522" s="130">
        <f t="shared" si="48"/>
        <v>5.627972025748728E-3</v>
      </c>
      <c r="E1522" s="128">
        <v>43844</v>
      </c>
      <c r="F1522" s="76">
        <v>3283.1499020000001</v>
      </c>
      <c r="G1522" s="130">
        <f t="shared" si="49"/>
        <v>-1.5145329342818885E-3</v>
      </c>
      <c r="J1522"/>
      <c r="K1522"/>
      <c r="L1522"/>
      <c r="M1522"/>
      <c r="N1522"/>
      <c r="O1522"/>
      <c r="P1522"/>
      <c r="Q1522"/>
      <c r="R1522"/>
      <c r="V1522">
        <v>1435</v>
      </c>
      <c r="W1522">
        <v>-2.9777660984395536E-3</v>
      </c>
      <c r="X1522">
        <v>5.856918959646705E-3</v>
      </c>
      <c r="Y1522"/>
      <c r="Z1522"/>
      <c r="AA1522"/>
      <c r="AB1522"/>
      <c r="AC1522"/>
      <c r="AD1522"/>
      <c r="AG1522">
        <v>1474</v>
      </c>
      <c r="AH1522">
        <v>2.5760244760242731E-3</v>
      </c>
      <c r="AI1522">
        <v>-1.8735272835881654E-3</v>
      </c>
      <c r="AJ1522"/>
      <c r="AK1522"/>
      <c r="AL1522"/>
      <c r="AM1522"/>
      <c r="AN1522"/>
      <c r="AO1522"/>
    </row>
    <row r="1523" spans="1:41">
      <c r="A1523" s="34">
        <v>43845</v>
      </c>
      <c r="B1523" s="33">
        <v>132.020859</v>
      </c>
      <c r="C1523" s="130">
        <f t="shared" si="48"/>
        <v>3.343974293646411E-3</v>
      </c>
      <c r="E1523" s="128">
        <v>43845</v>
      </c>
      <c r="F1523" s="76">
        <v>3289.290039</v>
      </c>
      <c r="G1523" s="130">
        <f t="shared" si="49"/>
        <v>1.8701969703727125E-3</v>
      </c>
      <c r="J1523"/>
      <c r="K1523"/>
      <c r="L1523"/>
      <c r="M1523"/>
      <c r="N1523"/>
      <c r="O1523"/>
      <c r="P1523"/>
      <c r="Q1523"/>
      <c r="R1523"/>
      <c r="V1523">
        <v>1436</v>
      </c>
      <c r="W1523">
        <v>1.7488755373213016E-3</v>
      </c>
      <c r="X1523">
        <v>-2.4732896399139656E-3</v>
      </c>
      <c r="Y1523"/>
      <c r="Z1523"/>
      <c r="AA1523"/>
      <c r="AB1523"/>
      <c r="AC1523"/>
      <c r="AD1523"/>
      <c r="AG1523">
        <v>1475</v>
      </c>
      <c r="AH1523">
        <v>2.2628510427842581E-3</v>
      </c>
      <c r="AI1523">
        <v>4.6724435592063098E-4</v>
      </c>
      <c r="AJ1523"/>
      <c r="AK1523"/>
      <c r="AL1523"/>
      <c r="AM1523"/>
      <c r="AN1523"/>
      <c r="AO1523"/>
    </row>
    <row r="1524" spans="1:41">
      <c r="A1524" s="34">
        <v>43846</v>
      </c>
      <c r="B1524" s="33">
        <v>133.08955399999999</v>
      </c>
      <c r="C1524" s="130">
        <f t="shared" si="48"/>
        <v>8.0948950650290129E-3</v>
      </c>
      <c r="E1524" s="128">
        <v>43846</v>
      </c>
      <c r="F1524" s="76">
        <v>3316.8100589999999</v>
      </c>
      <c r="G1524" s="130">
        <f t="shared" si="49"/>
        <v>8.3665531691350901E-3</v>
      </c>
      <c r="J1524"/>
      <c r="K1524"/>
      <c r="L1524"/>
      <c r="M1524"/>
      <c r="N1524"/>
      <c r="O1524"/>
      <c r="P1524"/>
      <c r="Q1524"/>
      <c r="R1524"/>
      <c r="V1524">
        <v>1437</v>
      </c>
      <c r="W1524">
        <v>-5.1580998985208118E-3</v>
      </c>
      <c r="X1524">
        <v>2.0225131154604859E-3</v>
      </c>
      <c r="Y1524"/>
      <c r="Z1524"/>
      <c r="AA1524"/>
      <c r="AB1524"/>
      <c r="AC1524"/>
      <c r="AD1524"/>
      <c r="AG1524">
        <v>1476</v>
      </c>
      <c r="AH1524">
        <v>7.0074039899834873E-3</v>
      </c>
      <c r="AI1524">
        <v>-4.4467280572580339E-3</v>
      </c>
      <c r="AJ1524"/>
      <c r="AK1524"/>
      <c r="AL1524"/>
      <c r="AM1524"/>
      <c r="AN1524"/>
      <c r="AO1524"/>
    </row>
    <row r="1525" spans="1:41">
      <c r="A1525" s="34">
        <v>43847</v>
      </c>
      <c r="B1525" s="33">
        <v>133.960632</v>
      </c>
      <c r="C1525" s="130">
        <f t="shared" si="48"/>
        <v>6.5450516123903412E-3</v>
      </c>
      <c r="E1525" s="128">
        <v>43847</v>
      </c>
      <c r="F1525" s="76">
        <v>3329.6201169999999</v>
      </c>
      <c r="G1525" s="130">
        <f t="shared" si="49"/>
        <v>3.8621620690158509E-3</v>
      </c>
      <c r="J1525"/>
      <c r="K1525"/>
      <c r="L1525"/>
      <c r="M1525"/>
      <c r="N1525"/>
      <c r="O1525"/>
      <c r="P1525"/>
      <c r="Q1525"/>
      <c r="R1525"/>
      <c r="V1525">
        <v>1438</v>
      </c>
      <c r="W1525">
        <v>7.9501336198339076E-4</v>
      </c>
      <c r="X1525">
        <v>1.7867389298044827E-3</v>
      </c>
      <c r="Y1525"/>
      <c r="Z1525"/>
      <c r="AA1525"/>
      <c r="AB1525"/>
      <c r="AC1525"/>
      <c r="AD1525"/>
      <c r="AG1525">
        <v>1477</v>
      </c>
      <c r="AH1525">
        <v>-4.1289667516868243E-3</v>
      </c>
      <c r="AI1525">
        <v>2.1664996163629543E-3</v>
      </c>
      <c r="AJ1525"/>
      <c r="AK1525"/>
      <c r="AL1525"/>
      <c r="AM1525"/>
      <c r="AN1525"/>
      <c r="AO1525"/>
    </row>
    <row r="1526" spans="1:41">
      <c r="A1526" s="34">
        <v>43851</v>
      </c>
      <c r="B1526" s="33">
        <v>134.05046100000001</v>
      </c>
      <c r="C1526" s="130">
        <f t="shared" si="48"/>
        <v>6.7056267695130619E-4</v>
      </c>
      <c r="E1526" s="128">
        <v>43851</v>
      </c>
      <c r="F1526" s="76">
        <v>3320.790039</v>
      </c>
      <c r="G1526" s="130">
        <f t="shared" si="49"/>
        <v>-2.6519776099730831E-3</v>
      </c>
      <c r="J1526"/>
      <c r="K1526"/>
      <c r="L1526"/>
      <c r="M1526"/>
      <c r="N1526"/>
      <c r="O1526"/>
      <c r="P1526"/>
      <c r="Q1526"/>
      <c r="R1526"/>
      <c r="V1526">
        <v>1439</v>
      </c>
      <c r="W1526">
        <v>3.4653813242410273E-3</v>
      </c>
      <c r="X1526">
        <v>-3.1226894332366303E-3</v>
      </c>
      <c r="Y1526"/>
      <c r="Z1526"/>
      <c r="AA1526"/>
      <c r="AB1526"/>
      <c r="AC1526"/>
      <c r="AD1526"/>
      <c r="AG1526">
        <v>1478</v>
      </c>
      <c r="AH1526">
        <v>-2.4849626149300655E-3</v>
      </c>
      <c r="AI1526">
        <v>4.0496086589511399E-3</v>
      </c>
      <c r="AJ1526"/>
      <c r="AK1526"/>
      <c r="AL1526"/>
      <c r="AM1526"/>
      <c r="AN1526"/>
      <c r="AO1526"/>
    </row>
    <row r="1527" spans="1:41">
      <c r="A1527" s="34">
        <v>43852</v>
      </c>
      <c r="B1527" s="33">
        <v>133.134445</v>
      </c>
      <c r="C1527" s="130">
        <f t="shared" si="48"/>
        <v>-6.8333670258695581E-3</v>
      </c>
      <c r="E1527" s="128">
        <v>43852</v>
      </c>
      <c r="F1527" s="76">
        <v>3321.75</v>
      </c>
      <c r="G1527" s="130">
        <f t="shared" si="49"/>
        <v>2.890760899442764E-4</v>
      </c>
      <c r="J1527"/>
      <c r="K1527"/>
      <c r="L1527"/>
      <c r="M1527"/>
      <c r="N1527"/>
      <c r="O1527"/>
      <c r="P1527"/>
      <c r="Q1527"/>
      <c r="R1527"/>
      <c r="V1527">
        <v>1440</v>
      </c>
      <c r="W1527">
        <v>-1.0808965517445212E-3</v>
      </c>
      <c r="X1527">
        <v>1.1008714082828227E-3</v>
      </c>
      <c r="Y1527"/>
      <c r="Z1527"/>
      <c r="AA1527"/>
      <c r="AB1527"/>
      <c r="AC1527"/>
      <c r="AD1527"/>
      <c r="AG1527">
        <v>1479</v>
      </c>
      <c r="AH1527">
        <v>-1.205803811723218E-4</v>
      </c>
      <c r="AI1527">
        <v>8.3211491639568927E-4</v>
      </c>
      <c r="AJ1527"/>
      <c r="AK1527"/>
      <c r="AL1527"/>
      <c r="AM1527"/>
      <c r="AN1527"/>
      <c r="AO1527"/>
    </row>
    <row r="1528" spans="1:41">
      <c r="A1528" s="34">
        <v>43853</v>
      </c>
      <c r="B1528" s="33">
        <v>133.385895</v>
      </c>
      <c r="C1528" s="130">
        <f t="shared" si="48"/>
        <v>1.888692291465259E-3</v>
      </c>
      <c r="E1528" s="128">
        <v>43853</v>
      </c>
      <c r="F1528" s="76">
        <v>3325.540039</v>
      </c>
      <c r="G1528" s="130">
        <f t="shared" si="49"/>
        <v>1.1409765936629724E-3</v>
      </c>
      <c r="J1528"/>
      <c r="K1528"/>
      <c r="L1528"/>
      <c r="M1528"/>
      <c r="N1528"/>
      <c r="O1528"/>
      <c r="P1528"/>
      <c r="Q1528"/>
      <c r="R1528"/>
      <c r="V1528">
        <v>1441</v>
      </c>
      <c r="W1528">
        <v>6.9454015854096109E-3</v>
      </c>
      <c r="X1528">
        <v>-1.1840978200029354E-2</v>
      </c>
      <c r="Y1528"/>
      <c r="Z1528"/>
      <c r="AA1528"/>
      <c r="AB1528"/>
      <c r="AC1528"/>
      <c r="AD1528"/>
      <c r="AG1528">
        <v>1480</v>
      </c>
      <c r="AH1528">
        <v>-1.1155929827292199E-3</v>
      </c>
      <c r="AI1528">
        <v>1.9526358029110583E-3</v>
      </c>
      <c r="AJ1528"/>
      <c r="AK1528"/>
      <c r="AL1528"/>
      <c r="AM1528"/>
      <c r="AN1528"/>
      <c r="AO1528"/>
    </row>
    <row r="1529" spans="1:41">
      <c r="A1529" s="34">
        <v>43854</v>
      </c>
      <c r="B1529" s="33">
        <v>133.19729599999999</v>
      </c>
      <c r="C1529" s="130">
        <f t="shared" si="48"/>
        <v>-1.4139351091058813E-3</v>
      </c>
      <c r="E1529" s="128">
        <v>43854</v>
      </c>
      <c r="F1529" s="76">
        <v>3295.469971</v>
      </c>
      <c r="G1529" s="130">
        <f t="shared" si="49"/>
        <v>-9.0421608663121527E-3</v>
      </c>
      <c r="J1529"/>
      <c r="K1529"/>
      <c r="L1529"/>
      <c r="M1529"/>
      <c r="N1529"/>
      <c r="O1529"/>
      <c r="P1529"/>
      <c r="Q1529"/>
      <c r="R1529"/>
      <c r="V1529">
        <v>1442</v>
      </c>
      <c r="W1529">
        <v>6.1318832193859793E-4</v>
      </c>
      <c r="X1529">
        <v>-7.101242202993775E-4</v>
      </c>
      <c r="Y1529"/>
      <c r="Z1529"/>
      <c r="AA1529"/>
      <c r="AB1529"/>
      <c r="AC1529"/>
      <c r="AD1529"/>
      <c r="AG1529">
        <v>1481</v>
      </c>
      <c r="AH1529">
        <v>1.7480039603593983E-2</v>
      </c>
      <c r="AI1529">
        <v>-9.784551637523755E-3</v>
      </c>
      <c r="AJ1529"/>
      <c r="AK1529"/>
      <c r="AL1529"/>
      <c r="AM1529"/>
      <c r="AN1529"/>
      <c r="AO1529"/>
    </row>
    <row r="1530" spans="1:41">
      <c r="A1530" s="34">
        <v>43857</v>
      </c>
      <c r="B1530" s="33">
        <v>133.58346599999999</v>
      </c>
      <c r="C1530" s="130">
        <f t="shared" si="48"/>
        <v>2.8992330294752592E-3</v>
      </c>
      <c r="E1530" s="128">
        <v>43857</v>
      </c>
      <c r="F1530" s="76">
        <v>3243.6298830000001</v>
      </c>
      <c r="G1530" s="130">
        <f t="shared" si="49"/>
        <v>-1.5730711690954722E-2</v>
      </c>
      <c r="J1530"/>
      <c r="K1530"/>
      <c r="L1530"/>
      <c r="M1530"/>
      <c r="N1530"/>
      <c r="O1530"/>
      <c r="P1530"/>
      <c r="Q1530"/>
      <c r="R1530"/>
      <c r="V1530">
        <v>1443</v>
      </c>
      <c r="W1530">
        <v>-5.9366995998352595E-4</v>
      </c>
      <c r="X1530">
        <v>-7.8227011488297433E-3</v>
      </c>
      <c r="Y1530"/>
      <c r="Z1530"/>
      <c r="AA1530"/>
      <c r="AB1530"/>
      <c r="AC1530"/>
      <c r="AD1530"/>
      <c r="AG1530">
        <v>1482</v>
      </c>
      <c r="AH1530">
        <v>-2.3754048211468027E-4</v>
      </c>
      <c r="AI1530">
        <v>7.4069322870426934E-4</v>
      </c>
      <c r="AJ1530"/>
      <c r="AK1530"/>
      <c r="AL1530"/>
      <c r="AM1530"/>
      <c r="AN1530"/>
      <c r="AO1530"/>
    </row>
    <row r="1531" spans="1:41">
      <c r="A1531" s="34">
        <v>43858</v>
      </c>
      <c r="B1531" s="33">
        <v>134.257034</v>
      </c>
      <c r="C1531" s="130">
        <f t="shared" si="48"/>
        <v>5.0423006691562959E-3</v>
      </c>
      <c r="E1531" s="128">
        <v>43858</v>
      </c>
      <c r="F1531" s="76">
        <v>3276.23999</v>
      </c>
      <c r="G1531" s="130">
        <f t="shared" si="49"/>
        <v>1.0053584464402337E-2</v>
      </c>
      <c r="J1531"/>
      <c r="K1531"/>
      <c r="L1531"/>
      <c r="M1531"/>
      <c r="N1531"/>
      <c r="O1531"/>
      <c r="P1531"/>
      <c r="Q1531"/>
      <c r="R1531"/>
      <c r="V1531">
        <v>1444</v>
      </c>
      <c r="W1531">
        <v>-2.1915918797193287E-3</v>
      </c>
      <c r="X1531">
        <v>8.3501634419319744E-3</v>
      </c>
      <c r="Y1531"/>
      <c r="Z1531"/>
      <c r="AA1531"/>
      <c r="AB1531"/>
      <c r="AC1531"/>
      <c r="AD1531"/>
      <c r="AG1531">
        <v>1483</v>
      </c>
      <c r="AH1531">
        <v>1.8311910079157006E-4</v>
      </c>
      <c r="AI1531">
        <v>-7.7571333685425123E-4</v>
      </c>
      <c r="AJ1531"/>
      <c r="AK1531"/>
      <c r="AL1531"/>
      <c r="AM1531"/>
      <c r="AN1531"/>
      <c r="AO1531"/>
    </row>
    <row r="1532" spans="1:41">
      <c r="A1532" s="34">
        <v>43859</v>
      </c>
      <c r="B1532" s="33">
        <v>135.19096400000001</v>
      </c>
      <c r="C1532" s="130">
        <f t="shared" si="48"/>
        <v>6.9562835717047319E-3</v>
      </c>
      <c r="E1532" s="128">
        <v>43859</v>
      </c>
      <c r="F1532" s="76">
        <v>3273.3999020000001</v>
      </c>
      <c r="G1532" s="130">
        <f t="shared" si="49"/>
        <v>-8.6687422431466115E-4</v>
      </c>
      <c r="J1532"/>
      <c r="K1532"/>
      <c r="L1532"/>
      <c r="M1532"/>
      <c r="N1532"/>
      <c r="O1532"/>
      <c r="P1532"/>
      <c r="Q1532"/>
      <c r="R1532"/>
      <c r="V1532">
        <v>1445</v>
      </c>
      <c r="W1532">
        <v>-9.0502637133466676E-3</v>
      </c>
      <c r="X1532">
        <v>6.6213473063283452E-3</v>
      </c>
      <c r="Y1532"/>
      <c r="Z1532"/>
      <c r="AA1532"/>
      <c r="AB1532"/>
      <c r="AC1532"/>
      <c r="AD1532"/>
      <c r="AG1532">
        <v>1484</v>
      </c>
      <c r="AH1532">
        <v>4.9417299006900665E-3</v>
      </c>
      <c r="AI1532">
        <v>-8.6979142411513603E-3</v>
      </c>
      <c r="AJ1532"/>
      <c r="AK1532"/>
      <c r="AL1532"/>
      <c r="AM1532"/>
      <c r="AN1532"/>
      <c r="AO1532"/>
    </row>
    <row r="1533" spans="1:41">
      <c r="A1533" s="34">
        <v>43860</v>
      </c>
      <c r="B1533" s="33">
        <v>135.02929700000001</v>
      </c>
      <c r="C1533" s="130">
        <f t="shared" si="48"/>
        <v>-1.1958417575896139E-3</v>
      </c>
      <c r="E1533" s="128">
        <v>43860</v>
      </c>
      <c r="F1533" s="76">
        <v>3283.6599120000001</v>
      </c>
      <c r="G1533" s="130">
        <f t="shared" si="49"/>
        <v>3.1343588645344699E-3</v>
      </c>
      <c r="J1533"/>
      <c r="K1533"/>
      <c r="L1533"/>
      <c r="M1533"/>
      <c r="N1533"/>
      <c r="O1533"/>
      <c r="P1533"/>
      <c r="Q1533"/>
      <c r="R1533"/>
      <c r="V1533">
        <v>1446</v>
      </c>
      <c r="W1533">
        <v>-8.7634690461624234E-4</v>
      </c>
      <c r="X1533">
        <v>-4.4400055439791867E-3</v>
      </c>
      <c r="Y1533"/>
      <c r="Z1533"/>
      <c r="AA1533"/>
      <c r="AB1533"/>
      <c r="AC1533"/>
      <c r="AD1533"/>
      <c r="AG1533">
        <v>1485</v>
      </c>
      <c r="AH1533">
        <v>2.313502758333359E-3</v>
      </c>
      <c r="AI1533">
        <v>-3.8962550091995053E-3</v>
      </c>
      <c r="AJ1533"/>
      <c r="AK1533"/>
      <c r="AL1533"/>
      <c r="AM1533"/>
      <c r="AN1533"/>
      <c r="AO1533"/>
    </row>
    <row r="1534" spans="1:41">
      <c r="A1534" s="34">
        <v>43861</v>
      </c>
      <c r="B1534" s="33">
        <v>133.691238</v>
      </c>
      <c r="C1534" s="130">
        <f t="shared" si="48"/>
        <v>-9.9093976620497053E-3</v>
      </c>
      <c r="E1534" s="128">
        <v>43861</v>
      </c>
      <c r="F1534" s="76">
        <v>3225.5200199999999</v>
      </c>
      <c r="G1534" s="130">
        <f t="shared" si="49"/>
        <v>-1.7705820200054914E-2</v>
      </c>
      <c r="J1534"/>
      <c r="K1534"/>
      <c r="L1534"/>
      <c r="M1534"/>
      <c r="N1534"/>
      <c r="O1534"/>
      <c r="P1534"/>
      <c r="Q1534"/>
      <c r="R1534"/>
      <c r="V1534">
        <v>1447</v>
      </c>
      <c r="W1534">
        <v>3.6687869098026866E-3</v>
      </c>
      <c r="X1534">
        <v>1.3788197075278461E-3</v>
      </c>
      <c r="Y1534"/>
      <c r="Z1534"/>
      <c r="AA1534"/>
      <c r="AB1534"/>
      <c r="AC1534"/>
      <c r="AD1534"/>
      <c r="AG1534">
        <v>1486</v>
      </c>
      <c r="AH1534">
        <v>7.0081134259865549E-3</v>
      </c>
      <c r="AI1534">
        <v>-4.8331777347508983E-3</v>
      </c>
      <c r="AJ1534"/>
      <c r="AK1534"/>
      <c r="AL1534"/>
      <c r="AM1534"/>
      <c r="AN1534"/>
      <c r="AO1534"/>
    </row>
    <row r="1535" spans="1:41">
      <c r="A1535" s="34">
        <v>43864</v>
      </c>
      <c r="B1535" s="33">
        <v>134.85867300000001</v>
      </c>
      <c r="C1535" s="130">
        <f t="shared" si="48"/>
        <v>8.7323224578114214E-3</v>
      </c>
      <c r="E1535" s="128">
        <v>43864</v>
      </c>
      <c r="F1535" s="76">
        <v>3248.919922</v>
      </c>
      <c r="G1535" s="130">
        <f t="shared" si="49"/>
        <v>7.2546137847255129E-3</v>
      </c>
      <c r="J1535"/>
      <c r="K1535"/>
      <c r="L1535"/>
      <c r="M1535"/>
      <c r="N1535"/>
      <c r="O1535"/>
      <c r="P1535"/>
      <c r="Q1535"/>
      <c r="R1535"/>
      <c r="V1535">
        <v>1448</v>
      </c>
      <c r="W1535">
        <v>2.902186010189059E-3</v>
      </c>
      <c r="X1535">
        <v>-1.5160559305331989E-2</v>
      </c>
      <c r="Y1535"/>
      <c r="Z1535"/>
      <c r="AA1535"/>
      <c r="AB1535"/>
      <c r="AC1535"/>
      <c r="AD1535"/>
      <c r="AG1535">
        <v>1487</v>
      </c>
      <c r="AH1535">
        <v>4.7357780593562307E-4</v>
      </c>
      <c r="AI1535">
        <v>7.0337137029640876E-3</v>
      </c>
      <c r="AJ1535"/>
      <c r="AK1535"/>
      <c r="AL1535"/>
      <c r="AM1535"/>
      <c r="AN1535"/>
      <c r="AO1535"/>
    </row>
    <row r="1536" spans="1:41">
      <c r="A1536" s="34">
        <v>43865</v>
      </c>
      <c r="B1536" s="33">
        <v>136.14288300000001</v>
      </c>
      <c r="C1536" s="130">
        <f t="shared" si="48"/>
        <v>9.5226355964514158E-3</v>
      </c>
      <c r="E1536" s="128">
        <v>43865</v>
      </c>
      <c r="F1536" s="76">
        <v>3297.5900879999999</v>
      </c>
      <c r="G1536" s="130">
        <f t="shared" si="49"/>
        <v>1.4980414158696486E-2</v>
      </c>
      <c r="J1536"/>
      <c r="K1536"/>
      <c r="L1536"/>
      <c r="M1536"/>
      <c r="N1536"/>
      <c r="O1536"/>
      <c r="P1536"/>
      <c r="Q1536"/>
      <c r="R1536"/>
      <c r="V1536">
        <v>1449</v>
      </c>
      <c r="W1536">
        <v>9.004214252608507E-3</v>
      </c>
      <c r="X1536">
        <v>-2.6907417381594148E-2</v>
      </c>
      <c r="Y1536"/>
      <c r="Z1536"/>
      <c r="AA1536"/>
      <c r="AB1536"/>
      <c r="AC1536"/>
      <c r="AD1536"/>
      <c r="AG1536">
        <v>1488</v>
      </c>
      <c r="AH1536">
        <v>1.8394542247704112E-4</v>
      </c>
      <c r="AI1536">
        <v>2.0116249796514533E-3</v>
      </c>
      <c r="AJ1536"/>
      <c r="AK1536"/>
      <c r="AL1536"/>
      <c r="AM1536"/>
      <c r="AN1536"/>
      <c r="AO1536"/>
    </row>
    <row r="1537" spans="1:41">
      <c r="A1537" s="34">
        <v>43866</v>
      </c>
      <c r="B1537" s="33">
        <v>138.28921500000001</v>
      </c>
      <c r="C1537" s="130">
        <f t="shared" si="48"/>
        <v>1.5765289765459139E-2</v>
      </c>
      <c r="E1537" s="128">
        <v>43866</v>
      </c>
      <c r="F1537" s="76">
        <v>3334.6899410000001</v>
      </c>
      <c r="G1537" s="130">
        <f t="shared" si="49"/>
        <v>1.1250595741116313E-2</v>
      </c>
      <c r="J1537"/>
      <c r="K1537"/>
      <c r="L1537"/>
      <c r="M1537"/>
      <c r="N1537"/>
      <c r="O1537"/>
      <c r="P1537"/>
      <c r="Q1537"/>
      <c r="R1537"/>
      <c r="V1537">
        <v>1450</v>
      </c>
      <c r="W1537">
        <v>-3.2586425345221496E-3</v>
      </c>
      <c r="X1537">
        <v>1.1230555343733028E-2</v>
      </c>
      <c r="Y1537"/>
      <c r="Z1537"/>
      <c r="AA1537"/>
      <c r="AB1537"/>
      <c r="AC1537"/>
      <c r="AD1537"/>
      <c r="AG1537">
        <v>1489</v>
      </c>
      <c r="AH1537">
        <v>2.6258147307782302E-3</v>
      </c>
      <c r="AI1537">
        <v>1.5486095417981734E-3</v>
      </c>
      <c r="AJ1537"/>
      <c r="AK1537"/>
      <c r="AL1537"/>
      <c r="AM1537"/>
      <c r="AN1537"/>
      <c r="AO1537"/>
    </row>
    <row r="1538" spans="1:41">
      <c r="A1538" s="34">
        <v>43867</v>
      </c>
      <c r="B1538" s="33">
        <v>137.87608299999999</v>
      </c>
      <c r="C1538" s="130">
        <f t="shared" si="48"/>
        <v>-2.9874491658660341E-3</v>
      </c>
      <c r="E1538" s="128">
        <v>43867</v>
      </c>
      <c r="F1538" s="76">
        <v>3345.780029</v>
      </c>
      <c r="G1538" s="130">
        <f t="shared" si="49"/>
        <v>3.3256729099900213E-3</v>
      </c>
      <c r="J1538"/>
      <c r="K1538"/>
      <c r="L1538"/>
      <c r="M1538"/>
      <c r="N1538"/>
      <c r="O1538"/>
      <c r="P1538"/>
      <c r="Q1538"/>
      <c r="R1538"/>
      <c r="V1538">
        <v>1451</v>
      </c>
      <c r="W1538">
        <v>1.0914836536297228E-2</v>
      </c>
      <c r="X1538">
        <v>3.3020610643517447E-3</v>
      </c>
      <c r="Y1538"/>
      <c r="Z1538"/>
      <c r="AA1538"/>
      <c r="AB1538"/>
      <c r="AC1538"/>
      <c r="AD1538"/>
      <c r="AG1538">
        <v>1490</v>
      </c>
      <c r="AH1538">
        <v>-8.4633591008282207E-4</v>
      </c>
      <c r="AI1538">
        <v>-3.1648840076985043E-3</v>
      </c>
      <c r="AJ1538"/>
      <c r="AK1538"/>
      <c r="AL1538"/>
      <c r="AM1538"/>
      <c r="AN1538"/>
      <c r="AO1538"/>
    </row>
    <row r="1539" spans="1:41">
      <c r="A1539" s="34">
        <v>43868</v>
      </c>
      <c r="B1539" s="33">
        <v>136.40335099999999</v>
      </c>
      <c r="C1539" s="130">
        <f t="shared" si="48"/>
        <v>-1.0681562515813621E-2</v>
      </c>
      <c r="E1539" s="128">
        <v>43868</v>
      </c>
      <c r="F1539" s="76">
        <v>3327.709961</v>
      </c>
      <c r="G1539" s="130">
        <f t="shared" si="49"/>
        <v>-5.4008535657978822E-3</v>
      </c>
      <c r="J1539"/>
      <c r="K1539"/>
      <c r="L1539"/>
      <c r="M1539"/>
      <c r="N1539"/>
      <c r="O1539"/>
      <c r="P1539"/>
      <c r="Q1539"/>
      <c r="R1539"/>
      <c r="V1539">
        <v>1452</v>
      </c>
      <c r="W1539">
        <v>-1.8987115196613469E-3</v>
      </c>
      <c r="X1539">
        <v>-2.5795832541426165E-3</v>
      </c>
      <c r="Y1539"/>
      <c r="Z1539"/>
      <c r="AA1539"/>
      <c r="AB1539"/>
      <c r="AC1539"/>
      <c r="AD1539"/>
      <c r="AG1539">
        <v>1491</v>
      </c>
      <c r="AH1539">
        <v>-3.1146708641762756E-4</v>
      </c>
      <c r="AI1539">
        <v>-8.3195535417368155E-3</v>
      </c>
      <c r="AJ1539"/>
      <c r="AK1539"/>
      <c r="AL1539"/>
      <c r="AM1539"/>
      <c r="AN1539"/>
      <c r="AO1539"/>
    </row>
    <row r="1540" spans="1:41">
      <c r="A1540" s="34">
        <v>43871</v>
      </c>
      <c r="B1540" s="33">
        <v>136.376373</v>
      </c>
      <c r="C1540" s="130">
        <f t="shared" ref="C1540:C1603" si="50">(B1540-B1539)/B1539</f>
        <v>-1.9778106477740063E-4</v>
      </c>
      <c r="E1540" s="128">
        <v>43871</v>
      </c>
      <c r="F1540" s="76">
        <v>3352.0900879999999</v>
      </c>
      <c r="G1540" s="130">
        <f t="shared" ref="G1540:G1603" si="51">(F1540-F1539)/F1539</f>
        <v>7.3263978188392066E-3</v>
      </c>
      <c r="J1540"/>
      <c r="K1540"/>
      <c r="L1540"/>
      <c r="M1540"/>
      <c r="N1540"/>
      <c r="O1540"/>
      <c r="P1540"/>
      <c r="Q1540"/>
      <c r="R1540"/>
      <c r="V1540">
        <v>1453</v>
      </c>
      <c r="W1540">
        <v>-5.403059880530762E-3</v>
      </c>
      <c r="X1540">
        <v>-1.015775916170367E-2</v>
      </c>
      <c r="Y1540"/>
      <c r="Z1540"/>
      <c r="AA1540"/>
      <c r="AB1540"/>
      <c r="AC1540"/>
      <c r="AD1540"/>
      <c r="AG1540">
        <v>1492</v>
      </c>
      <c r="AH1540">
        <v>-6.0150119201144434E-4</v>
      </c>
      <c r="AI1540">
        <v>-6.0365939190056353E-3</v>
      </c>
      <c r="AJ1540"/>
      <c r="AK1540"/>
      <c r="AL1540"/>
      <c r="AM1540"/>
      <c r="AN1540"/>
      <c r="AO1540"/>
    </row>
    <row r="1541" spans="1:41">
      <c r="A1541" s="34">
        <v>43872</v>
      </c>
      <c r="B1541" s="33">
        <v>136.49311800000001</v>
      </c>
      <c r="C1541" s="130">
        <f t="shared" si="50"/>
        <v>8.5605004321392801E-4</v>
      </c>
      <c r="E1541" s="128">
        <v>43872</v>
      </c>
      <c r="F1541" s="76">
        <v>3357.75</v>
      </c>
      <c r="G1541" s="130">
        <f t="shared" si="51"/>
        <v>1.6884725205512068E-3</v>
      </c>
      <c r="J1541"/>
      <c r="K1541"/>
      <c r="L1541"/>
      <c r="M1541"/>
      <c r="N1541"/>
      <c r="O1541"/>
      <c r="P1541"/>
      <c r="Q1541"/>
      <c r="R1541"/>
      <c r="V1541">
        <v>1454</v>
      </c>
      <c r="W1541">
        <v>-1.1057555587239176E-2</v>
      </c>
      <c r="X1541">
        <v>2.0162047876661156E-2</v>
      </c>
      <c r="Y1541"/>
      <c r="Z1541"/>
      <c r="AA1541"/>
      <c r="AB1541"/>
      <c r="AC1541"/>
      <c r="AD1541"/>
      <c r="AG1541">
        <v>1493</v>
      </c>
      <c r="AH1541">
        <v>9.4146626906095338E-3</v>
      </c>
      <c r="AI1541">
        <v>-3.0910950875270553E-3</v>
      </c>
      <c r="AJ1541"/>
      <c r="AK1541"/>
      <c r="AL1541"/>
      <c r="AM1541"/>
      <c r="AN1541"/>
      <c r="AO1541"/>
    </row>
    <row r="1542" spans="1:41">
      <c r="A1542" s="34">
        <v>43873</v>
      </c>
      <c r="B1542" s="33">
        <v>135.68487500000001</v>
      </c>
      <c r="C1542" s="130">
        <f t="shared" si="50"/>
        <v>-5.92149268653973E-3</v>
      </c>
      <c r="E1542" s="128">
        <v>43873</v>
      </c>
      <c r="F1542" s="76">
        <v>3379.4499510000001</v>
      </c>
      <c r="G1542" s="130">
        <f t="shared" si="51"/>
        <v>6.4626464150100678E-3</v>
      </c>
      <c r="J1542"/>
      <c r="K1542"/>
      <c r="L1542"/>
      <c r="M1542"/>
      <c r="N1542"/>
      <c r="O1542"/>
      <c r="P1542"/>
      <c r="Q1542"/>
      <c r="R1542"/>
      <c r="V1542">
        <v>1455</v>
      </c>
      <c r="W1542">
        <v>-4.7778666228390611E-4</v>
      </c>
      <c r="X1542">
        <v>6.8934822260086834E-3</v>
      </c>
      <c r="Y1542"/>
      <c r="Z1542"/>
      <c r="AA1542"/>
      <c r="AB1542"/>
      <c r="AC1542"/>
      <c r="AD1542"/>
      <c r="AG1542">
        <v>1494</v>
      </c>
      <c r="AH1542">
        <v>9.5836453326512982E-4</v>
      </c>
      <c r="AI1542">
        <v>5.4188668590934234E-4</v>
      </c>
      <c r="AJ1542"/>
      <c r="AK1542"/>
      <c r="AL1542"/>
      <c r="AM1542"/>
      <c r="AN1542"/>
      <c r="AO1542"/>
    </row>
    <row r="1543" spans="1:41">
      <c r="A1543" s="34">
        <v>43874</v>
      </c>
      <c r="B1543" s="33">
        <v>134.786835</v>
      </c>
      <c r="C1543" s="130">
        <f t="shared" si="50"/>
        <v>-6.6185711561440345E-3</v>
      </c>
      <c r="E1543" s="128">
        <v>43874</v>
      </c>
      <c r="F1543" s="76">
        <v>3373.9399410000001</v>
      </c>
      <c r="G1543" s="130">
        <f t="shared" si="51"/>
        <v>-1.6304458062382371E-3</v>
      </c>
      <c r="J1543"/>
      <c r="K1543"/>
      <c r="L1543"/>
      <c r="M1543"/>
      <c r="N1543"/>
      <c r="O1543"/>
      <c r="P1543"/>
      <c r="Q1543"/>
      <c r="R1543"/>
      <c r="V1543">
        <v>1456</v>
      </c>
      <c r="W1543">
        <v>1.0211478095369325E-2</v>
      </c>
      <c r="X1543">
        <v>7.2749951278969043E-4</v>
      </c>
      <c r="Y1543"/>
      <c r="Z1543"/>
      <c r="AA1543"/>
      <c r="AB1543"/>
      <c r="AC1543"/>
      <c r="AD1543"/>
      <c r="AG1543">
        <v>1495</v>
      </c>
      <c r="AH1543">
        <v>3.5612249685960124E-3</v>
      </c>
      <c r="AI1543">
        <v>5.5744992084438283E-3</v>
      </c>
      <c r="AJ1543"/>
      <c r="AK1543"/>
      <c r="AL1543"/>
      <c r="AM1543"/>
      <c r="AN1543"/>
      <c r="AO1543"/>
    </row>
    <row r="1544" spans="1:41">
      <c r="A1544" s="34">
        <v>43875</v>
      </c>
      <c r="B1544" s="33">
        <v>134.82278400000001</v>
      </c>
      <c r="C1544" s="130">
        <f t="shared" si="50"/>
        <v>2.6671002401693343E-4</v>
      </c>
      <c r="E1544" s="128">
        <v>43875</v>
      </c>
      <c r="F1544" s="76">
        <v>3380.1599120000001</v>
      </c>
      <c r="G1544" s="130">
        <f t="shared" si="51"/>
        <v>1.8435334086464067E-3</v>
      </c>
      <c r="J1544"/>
      <c r="K1544"/>
      <c r="L1544"/>
      <c r="M1544"/>
      <c r="N1544"/>
      <c r="O1544"/>
      <c r="P1544"/>
      <c r="Q1544"/>
      <c r="R1544"/>
      <c r="V1544">
        <v>1457</v>
      </c>
      <c r="W1544">
        <v>-2.4118365705616492E-3</v>
      </c>
      <c r="X1544">
        <v>1.0247175637853494E-3</v>
      </c>
      <c r="Y1544"/>
      <c r="Z1544"/>
      <c r="AA1544"/>
      <c r="AB1544"/>
      <c r="AC1544"/>
      <c r="AD1544"/>
      <c r="AG1544">
        <v>1496</v>
      </c>
      <c r="AH1544">
        <v>7.1049423569136214E-4</v>
      </c>
      <c r="AI1544">
        <v>-3.8733155746134332E-3</v>
      </c>
      <c r="AJ1544"/>
      <c r="AK1544"/>
      <c r="AL1544"/>
      <c r="AM1544"/>
      <c r="AN1544"/>
      <c r="AO1544"/>
    </row>
    <row r="1545" spans="1:41">
      <c r="A1545" s="34">
        <v>43879</v>
      </c>
      <c r="B1545" s="33">
        <v>133.933716</v>
      </c>
      <c r="C1545" s="130">
        <f t="shared" si="50"/>
        <v>-6.5943453593126271E-3</v>
      </c>
      <c r="E1545" s="128">
        <v>43879</v>
      </c>
      <c r="F1545" s="76">
        <v>3370.290039</v>
      </c>
      <c r="G1545" s="130">
        <f t="shared" si="51"/>
        <v>-2.9199426231169673E-3</v>
      </c>
      <c r="J1545"/>
      <c r="K1545"/>
      <c r="L1545"/>
      <c r="M1545"/>
      <c r="N1545"/>
      <c r="O1545"/>
      <c r="P1545"/>
      <c r="Q1545"/>
      <c r="R1545"/>
      <c r="V1545">
        <v>1458</v>
      </c>
      <c r="W1545">
        <v>9.4330006753233116E-3</v>
      </c>
      <c r="X1545">
        <v>5.226762040173253E-4</v>
      </c>
      <c r="Y1545"/>
      <c r="Z1545"/>
      <c r="AA1545"/>
      <c r="AB1545"/>
      <c r="AC1545"/>
      <c r="AD1545"/>
      <c r="AG1545">
        <v>1497</v>
      </c>
      <c r="AH1545">
        <v>-1.835586894693513E-3</v>
      </c>
      <c r="AI1545">
        <v>7.3865292781239377E-4</v>
      </c>
      <c r="AJ1545"/>
      <c r="AK1545"/>
      <c r="AL1545"/>
      <c r="AM1545"/>
      <c r="AN1545"/>
      <c r="AO1545"/>
    </row>
    <row r="1546" spans="1:41">
      <c r="A1546" s="34">
        <v>43880</v>
      </c>
      <c r="B1546" s="33">
        <v>133.754074</v>
      </c>
      <c r="C1546" s="130">
        <f t="shared" si="50"/>
        <v>-1.3412754111892273E-3</v>
      </c>
      <c r="E1546" s="128">
        <v>43880</v>
      </c>
      <c r="F1546" s="76">
        <v>3386.1499020000001</v>
      </c>
      <c r="G1546" s="130">
        <f t="shared" si="51"/>
        <v>4.705785797802114E-3</v>
      </c>
      <c r="J1546"/>
      <c r="K1546"/>
      <c r="L1546"/>
      <c r="M1546"/>
      <c r="N1546"/>
      <c r="O1546"/>
      <c r="P1546"/>
      <c r="Q1546"/>
      <c r="R1546"/>
      <c r="V1546">
        <v>1459</v>
      </c>
      <c r="W1546">
        <v>1.0183653744777289E-2</v>
      </c>
      <c r="X1546">
        <v>-1.2183196798764647E-2</v>
      </c>
      <c r="Y1546"/>
      <c r="Z1546"/>
      <c r="AA1546"/>
      <c r="AB1546"/>
      <c r="AC1546"/>
      <c r="AD1546"/>
      <c r="AG1546">
        <v>1498</v>
      </c>
      <c r="AH1546">
        <v>4.2402984861782244E-3</v>
      </c>
      <c r="AI1546">
        <v>-1.3321405360815055E-3</v>
      </c>
      <c r="AJ1546"/>
      <c r="AK1546"/>
      <c r="AL1546"/>
      <c r="AM1546"/>
      <c r="AN1546"/>
      <c r="AO1546"/>
    </row>
    <row r="1547" spans="1:41">
      <c r="A1547" s="34">
        <v>43881</v>
      </c>
      <c r="B1547" s="33">
        <v>133.24220299999999</v>
      </c>
      <c r="C1547" s="130">
        <f t="shared" si="50"/>
        <v>-3.8269563288219057E-3</v>
      </c>
      <c r="E1547" s="128">
        <v>43881</v>
      </c>
      <c r="F1547" s="76">
        <v>3373.2299800000001</v>
      </c>
      <c r="G1547" s="130">
        <f t="shared" si="51"/>
        <v>-3.81551980093055E-3</v>
      </c>
      <c r="J1547"/>
      <c r="K1547"/>
      <c r="L1547"/>
      <c r="M1547"/>
      <c r="N1547"/>
      <c r="O1547"/>
      <c r="P1547"/>
      <c r="Q1547"/>
      <c r="R1547"/>
      <c r="V1547">
        <v>1460</v>
      </c>
      <c r="W1547">
        <v>4.4255059479004202E-3</v>
      </c>
      <c r="X1547">
        <v>-1.6626742954524965E-3</v>
      </c>
      <c r="Y1547"/>
      <c r="Z1547"/>
      <c r="AA1547"/>
      <c r="AB1547"/>
      <c r="AC1547"/>
      <c r="AD1547"/>
      <c r="AG1547">
        <v>1499</v>
      </c>
      <c r="AH1547">
        <v>1.6750420744772033E-3</v>
      </c>
      <c r="AI1547">
        <v>6.9001835260235952E-3</v>
      </c>
      <c r="AJ1547"/>
      <c r="AK1547"/>
      <c r="AL1547"/>
      <c r="AM1547"/>
      <c r="AN1547"/>
      <c r="AO1547"/>
    </row>
    <row r="1548" spans="1:41">
      <c r="A1548" s="34">
        <v>43882</v>
      </c>
      <c r="B1548" s="33">
        <v>134.643112</v>
      </c>
      <c r="C1548" s="130">
        <f t="shared" si="50"/>
        <v>1.0514003584885285E-2</v>
      </c>
      <c r="E1548" s="128">
        <v>43882</v>
      </c>
      <c r="F1548" s="76">
        <v>3337.75</v>
      </c>
      <c r="G1548" s="130">
        <f t="shared" si="51"/>
        <v>-1.0518102889622743E-2</v>
      </c>
      <c r="J1548"/>
      <c r="K1548"/>
      <c r="L1548"/>
      <c r="M1548"/>
      <c r="N1548"/>
      <c r="O1548"/>
      <c r="P1548"/>
      <c r="Q1548"/>
      <c r="R1548"/>
      <c r="V1548">
        <v>1461</v>
      </c>
      <c r="W1548">
        <v>-3.5090409212535624E-2</v>
      </c>
      <c r="X1548">
        <v>3.1171064262804006E-2</v>
      </c>
      <c r="Y1548"/>
      <c r="Z1548"/>
      <c r="AA1548"/>
      <c r="AB1548"/>
      <c r="AC1548"/>
      <c r="AD1548"/>
      <c r="AG1548">
        <v>1500</v>
      </c>
      <c r="AH1548">
        <v>3.8586231159114443E-4</v>
      </c>
      <c r="AI1548">
        <v>-3.1328035977553682E-4</v>
      </c>
      <c r="AJ1548"/>
      <c r="AK1548"/>
      <c r="AL1548"/>
      <c r="AM1548"/>
      <c r="AN1548"/>
      <c r="AO1548"/>
    </row>
    <row r="1549" spans="1:41">
      <c r="A1549" s="34">
        <v>43885</v>
      </c>
      <c r="B1549" s="33">
        <v>131.868607</v>
      </c>
      <c r="C1549" s="130">
        <f t="shared" si="50"/>
        <v>-2.0606364178510705E-2</v>
      </c>
      <c r="E1549" s="128">
        <v>43885</v>
      </c>
      <c r="F1549" s="76">
        <v>3225.889893</v>
      </c>
      <c r="G1549" s="130">
        <f t="shared" si="51"/>
        <v>-3.3513626544828097E-2</v>
      </c>
      <c r="J1549"/>
      <c r="K1549"/>
      <c r="L1549"/>
      <c r="M1549"/>
      <c r="N1549"/>
      <c r="O1549"/>
      <c r="P1549"/>
      <c r="Q1549"/>
      <c r="R1549"/>
      <c r="V1549">
        <v>1462</v>
      </c>
      <c r="W1549">
        <v>1.6480658682132324E-3</v>
      </c>
      <c r="X1549">
        <v>5.223550345271841E-3</v>
      </c>
      <c r="Y1549"/>
      <c r="Z1549"/>
      <c r="AA1549"/>
      <c r="AB1549"/>
      <c r="AC1549"/>
      <c r="AD1549"/>
      <c r="AG1549">
        <v>1501</v>
      </c>
      <c r="AH1549">
        <v>1.8717508573152324E-3</v>
      </c>
      <c r="AI1549">
        <v>5.2760343136512653E-3</v>
      </c>
      <c r="AJ1549"/>
      <c r="AK1549"/>
      <c r="AL1549"/>
      <c r="AM1549"/>
      <c r="AN1549"/>
      <c r="AO1549"/>
    </row>
    <row r="1550" spans="1:41">
      <c r="A1550" s="34">
        <v>43886</v>
      </c>
      <c r="B1550" s="33">
        <v>130.72984299999999</v>
      </c>
      <c r="C1550" s="130">
        <f t="shared" si="50"/>
        <v>-8.6355958852284611E-3</v>
      </c>
      <c r="E1550" s="128">
        <v>43886</v>
      </c>
      <c r="F1550" s="76">
        <v>3128.209961</v>
      </c>
      <c r="G1550" s="130">
        <f t="shared" si="51"/>
        <v>-3.0279995672499539E-2</v>
      </c>
      <c r="J1550"/>
      <c r="K1550"/>
      <c r="L1550"/>
      <c r="M1550"/>
      <c r="N1550"/>
      <c r="O1550"/>
      <c r="P1550"/>
      <c r="Q1550"/>
      <c r="R1550"/>
      <c r="V1550">
        <v>1463</v>
      </c>
      <c r="W1550">
        <v>5.4583534154066639E-3</v>
      </c>
      <c r="X1550">
        <v>-9.0270199701544575E-3</v>
      </c>
      <c r="Y1550"/>
      <c r="Z1550"/>
      <c r="AA1550"/>
      <c r="AB1550"/>
      <c r="AC1550"/>
      <c r="AD1550"/>
      <c r="AG1550">
        <v>1502</v>
      </c>
      <c r="AH1550">
        <v>7.3128011562966812E-3</v>
      </c>
      <c r="AI1550">
        <v>-6.9775087292089297E-3</v>
      </c>
      <c r="AJ1550"/>
      <c r="AK1550"/>
      <c r="AL1550"/>
      <c r="AM1550"/>
      <c r="AN1550"/>
      <c r="AO1550"/>
    </row>
    <row r="1551" spans="1:41">
      <c r="A1551" s="34">
        <v>43887</v>
      </c>
      <c r="B1551" s="33">
        <v>129.853195</v>
      </c>
      <c r="C1551" s="130">
        <f t="shared" si="50"/>
        <v>-6.7057986140164555E-3</v>
      </c>
      <c r="E1551" s="128">
        <v>43887</v>
      </c>
      <c r="F1551" s="76">
        <v>3116.389893</v>
      </c>
      <c r="G1551" s="130">
        <f t="shared" si="51"/>
        <v>-3.7785404903644803E-3</v>
      </c>
      <c r="J1551"/>
      <c r="K1551"/>
      <c r="L1551"/>
      <c r="M1551"/>
      <c r="N1551"/>
      <c r="O1551"/>
      <c r="P1551"/>
      <c r="Q1551"/>
      <c r="R1551"/>
      <c r="V1551">
        <v>1464</v>
      </c>
      <c r="W1551">
        <v>3.3013487623087452E-3</v>
      </c>
      <c r="X1551">
        <v>-4.5419973027880289E-4</v>
      </c>
      <c r="Y1551"/>
      <c r="Z1551"/>
      <c r="AA1551"/>
      <c r="AB1551"/>
      <c r="AC1551"/>
      <c r="AD1551"/>
      <c r="AG1551">
        <v>1503</v>
      </c>
      <c r="AH1551">
        <v>-1.2380116504657167E-3</v>
      </c>
      <c r="AI1551">
        <v>8.0571146398171706E-4</v>
      </c>
      <c r="AJ1551"/>
      <c r="AK1551"/>
      <c r="AL1551"/>
      <c r="AM1551"/>
      <c r="AN1551"/>
      <c r="AO1551"/>
    </row>
    <row r="1552" spans="1:41">
      <c r="A1552" s="34">
        <v>43888</v>
      </c>
      <c r="B1552" s="33">
        <v>125.73200199999999</v>
      </c>
      <c r="C1552" s="130">
        <f t="shared" si="50"/>
        <v>-3.1737324599521832E-2</v>
      </c>
      <c r="E1552" s="128">
        <v>43888</v>
      </c>
      <c r="F1552" s="76">
        <v>2978.76001</v>
      </c>
      <c r="G1552" s="130">
        <f t="shared" si="51"/>
        <v>-4.4163242638266396E-2</v>
      </c>
      <c r="J1552"/>
      <c r="K1552"/>
      <c r="L1552"/>
      <c r="M1552"/>
      <c r="N1552"/>
      <c r="O1552"/>
      <c r="P1552"/>
      <c r="Q1552"/>
      <c r="R1552"/>
      <c r="V1552">
        <v>1465</v>
      </c>
      <c r="W1552">
        <v>-1.0264585908721932E-2</v>
      </c>
      <c r="X1552">
        <v>1.2185032090338671E-2</v>
      </c>
      <c r="Y1552"/>
      <c r="Z1552"/>
      <c r="AA1552"/>
      <c r="AB1552"/>
      <c r="AC1552"/>
      <c r="AD1552"/>
      <c r="AG1552">
        <v>1504</v>
      </c>
      <c r="AH1552">
        <v>8.7897837915636087E-3</v>
      </c>
      <c r="AI1552">
        <v>-4.3304919782479502E-3</v>
      </c>
      <c r="AJ1552"/>
      <c r="AK1552"/>
      <c r="AL1552"/>
      <c r="AM1552"/>
      <c r="AN1552"/>
      <c r="AO1552"/>
    </row>
    <row r="1553" spans="1:41">
      <c r="A1553" s="34">
        <v>43889</v>
      </c>
      <c r="B1553" s="33">
        <v>121.538528</v>
      </c>
      <c r="C1553" s="130">
        <f t="shared" si="50"/>
        <v>-3.335247934730249E-2</v>
      </c>
      <c r="E1553" s="128">
        <v>43889</v>
      </c>
      <c r="F1553" s="76">
        <v>2954.219971</v>
      </c>
      <c r="G1553" s="130">
        <f t="shared" si="51"/>
        <v>-8.2383404227317995E-3</v>
      </c>
      <c r="J1553"/>
      <c r="K1553"/>
      <c r="L1553"/>
      <c r="M1553"/>
      <c r="N1553"/>
      <c r="O1553"/>
      <c r="P1553"/>
      <c r="Q1553"/>
      <c r="R1553"/>
      <c r="V1553">
        <v>1466</v>
      </c>
      <c r="W1553">
        <v>4.0103274513883461E-3</v>
      </c>
      <c r="X1553">
        <v>6.237313266323815E-5</v>
      </c>
      <c r="Y1553"/>
      <c r="Z1553"/>
      <c r="AA1553"/>
      <c r="AB1553"/>
      <c r="AC1553"/>
      <c r="AD1553"/>
      <c r="AG1553">
        <v>1505</v>
      </c>
      <c r="AH1553">
        <v>2.9985848666650556E-3</v>
      </c>
      <c r="AI1553">
        <v>1.9461963665344333E-3</v>
      </c>
      <c r="AJ1553"/>
      <c r="AK1553"/>
      <c r="AL1553"/>
      <c r="AM1553"/>
      <c r="AN1553"/>
      <c r="AO1553"/>
    </row>
    <row r="1554" spans="1:41">
      <c r="A1554" s="34">
        <v>43892</v>
      </c>
      <c r="B1554" s="33">
        <v>126.54540299999999</v>
      </c>
      <c r="C1554" s="130">
        <f t="shared" si="50"/>
        <v>4.1195784434710232E-2</v>
      </c>
      <c r="E1554" s="128">
        <v>43892</v>
      </c>
      <c r="F1554" s="76">
        <v>3090.2299800000001</v>
      </c>
      <c r="G1554" s="130">
        <f t="shared" si="51"/>
        <v>4.603922874232038E-2</v>
      </c>
      <c r="J1554"/>
      <c r="K1554"/>
      <c r="L1554"/>
      <c r="M1554"/>
      <c r="N1554"/>
      <c r="O1554"/>
      <c r="P1554"/>
      <c r="Q1554"/>
      <c r="R1554"/>
      <c r="V1554">
        <v>1467</v>
      </c>
      <c r="W1554">
        <v>3.8967509906896233E-3</v>
      </c>
      <c r="X1554">
        <v>1.6845868619561706E-3</v>
      </c>
      <c r="Y1554"/>
      <c r="Z1554"/>
      <c r="AA1554"/>
      <c r="AB1554"/>
      <c r="AC1554"/>
      <c r="AD1554"/>
      <c r="AG1554">
        <v>1506</v>
      </c>
      <c r="AH1554">
        <v>1.702188275783278E-3</v>
      </c>
      <c r="AI1554">
        <v>-8.3604469505357229E-4</v>
      </c>
      <c r="AJ1554"/>
      <c r="AK1554"/>
      <c r="AL1554"/>
      <c r="AM1554"/>
      <c r="AN1554"/>
      <c r="AO1554"/>
    </row>
    <row r="1555" spans="1:41">
      <c r="A1555" s="34">
        <v>43893</v>
      </c>
      <c r="B1555" s="33">
        <v>122.541718</v>
      </c>
      <c r="C1555" s="130">
        <f t="shared" si="50"/>
        <v>-3.1638328260727024E-2</v>
      </c>
      <c r="E1555" s="128">
        <v>43893</v>
      </c>
      <c r="F1555" s="76">
        <v>3003.3701169999999</v>
      </c>
      <c r="G1555" s="130">
        <f t="shared" si="51"/>
        <v>-2.810789603432691E-2</v>
      </c>
      <c r="J1555"/>
      <c r="K1555"/>
      <c r="L1555"/>
      <c r="M1555"/>
      <c r="N1555"/>
      <c r="O1555"/>
      <c r="P1555"/>
      <c r="Q1555"/>
      <c r="R1555"/>
      <c r="V1555">
        <v>1468</v>
      </c>
      <c r="W1555">
        <v>-3.852256563374566E-5</v>
      </c>
      <c r="X1555">
        <v>-7.9388265145623215E-4</v>
      </c>
      <c r="Y1555"/>
      <c r="Z1555"/>
      <c r="AA1555"/>
      <c r="AB1555"/>
      <c r="AC1555"/>
      <c r="AD1555"/>
      <c r="AG1555">
        <v>1507</v>
      </c>
      <c r="AH1555">
        <v>-1.7518613044698135E-3</v>
      </c>
      <c r="AI1555">
        <v>1.5564130899650755E-3</v>
      </c>
      <c r="AJ1555"/>
      <c r="AK1555"/>
      <c r="AL1555"/>
      <c r="AM1555"/>
      <c r="AN1555"/>
      <c r="AO1555"/>
    </row>
    <row r="1556" spans="1:41">
      <c r="A1556" s="34">
        <v>43894</v>
      </c>
      <c r="B1556" s="33">
        <v>129.67240899999999</v>
      </c>
      <c r="C1556" s="130">
        <f t="shared" si="50"/>
        <v>5.8189905579747007E-2</v>
      </c>
      <c r="E1556" s="128">
        <v>43894</v>
      </c>
      <c r="F1556" s="76">
        <v>3130.1201169999999</v>
      </c>
      <c r="G1556" s="130">
        <f t="shared" si="51"/>
        <v>4.2202590777125987E-2</v>
      </c>
      <c r="J1556"/>
      <c r="K1556"/>
      <c r="L1556"/>
      <c r="M1556"/>
      <c r="N1556"/>
      <c r="O1556"/>
      <c r="P1556"/>
      <c r="Q1556"/>
      <c r="R1556"/>
      <c r="V1556">
        <v>1469</v>
      </c>
      <c r="W1556">
        <v>1.6582719620111066E-2</v>
      </c>
      <c r="X1556">
        <v>-1.3329349445982101E-2</v>
      </c>
      <c r="Y1556"/>
      <c r="Z1556"/>
      <c r="AA1556"/>
      <c r="AB1556"/>
      <c r="AC1556"/>
      <c r="AD1556"/>
      <c r="AG1556">
        <v>1508</v>
      </c>
      <c r="AH1556">
        <v>-1.6381249419556202E-4</v>
      </c>
      <c r="AI1556">
        <v>5.2919790770978269E-3</v>
      </c>
      <c r="AJ1556"/>
      <c r="AK1556"/>
      <c r="AL1556"/>
      <c r="AM1556"/>
      <c r="AN1556"/>
      <c r="AO1556"/>
    </row>
    <row r="1557" spans="1:41">
      <c r="A1557" s="34">
        <v>43895</v>
      </c>
      <c r="B1557" s="33">
        <v>128.343918</v>
      </c>
      <c r="C1557" s="130">
        <f t="shared" si="50"/>
        <v>-1.0244978174192673E-2</v>
      </c>
      <c r="E1557" s="128">
        <v>43895</v>
      </c>
      <c r="F1557" s="76">
        <v>3023.9399410000001</v>
      </c>
      <c r="G1557" s="130">
        <f t="shared" si="51"/>
        <v>-3.3922077118805932E-2</v>
      </c>
      <c r="J1557"/>
      <c r="K1557"/>
      <c r="L1557"/>
      <c r="M1557"/>
      <c r="N1557"/>
      <c r="O1557"/>
      <c r="P1557"/>
      <c r="Q1557"/>
      <c r="R1557"/>
      <c r="V1557">
        <v>1470</v>
      </c>
      <c r="W1557">
        <v>-3.1939803904112887E-3</v>
      </c>
      <c r="X1557">
        <v>1.7111980705816071E-4</v>
      </c>
      <c r="Y1557"/>
      <c r="Z1557"/>
      <c r="AA1557"/>
      <c r="AB1557"/>
      <c r="AC1557"/>
      <c r="AD1557"/>
      <c r="AG1557">
        <v>1509</v>
      </c>
      <c r="AH1557">
        <v>-8.6415964336274901E-5</v>
      </c>
      <c r="AI1557">
        <v>1.2040085990143735E-4</v>
      </c>
      <c r="AJ1557"/>
      <c r="AK1557"/>
      <c r="AL1557"/>
      <c r="AM1557"/>
      <c r="AN1557"/>
      <c r="AO1557"/>
    </row>
    <row r="1558" spans="1:41">
      <c r="A1558" s="34">
        <v>43896</v>
      </c>
      <c r="B1558" s="33">
        <v>128.36196899999999</v>
      </c>
      <c r="C1558" s="130">
        <f t="shared" si="50"/>
        <v>1.4064554270491888E-4</v>
      </c>
      <c r="E1558" s="128">
        <v>43896</v>
      </c>
      <c r="F1558" s="76">
        <v>2972.3701169999999</v>
      </c>
      <c r="G1558" s="130">
        <f t="shared" si="51"/>
        <v>-1.7053851930321835E-2</v>
      </c>
      <c r="J1558"/>
      <c r="K1558"/>
      <c r="L1558"/>
      <c r="M1558"/>
      <c r="N1558"/>
      <c r="O1558"/>
      <c r="P1558"/>
      <c r="Q1558"/>
      <c r="R1558"/>
      <c r="V1558">
        <v>1471</v>
      </c>
      <c r="W1558">
        <v>-3.3866911506337228E-3</v>
      </c>
      <c r="X1558">
        <v>1.3049003147737898E-2</v>
      </c>
      <c r="Y1558"/>
      <c r="Z1558"/>
      <c r="AA1558"/>
      <c r="AB1558"/>
      <c r="AC1558"/>
      <c r="AD1558"/>
      <c r="AG1558">
        <v>1510</v>
      </c>
      <c r="AH1558">
        <v>-1.5276432008486563E-3</v>
      </c>
      <c r="AI1558">
        <v>-4.2531794127103652E-3</v>
      </c>
      <c r="AJ1558"/>
      <c r="AK1558"/>
      <c r="AL1558"/>
      <c r="AM1558"/>
      <c r="AN1558"/>
      <c r="AO1558"/>
    </row>
    <row r="1559" spans="1:41">
      <c r="A1559" s="34">
        <v>43899</v>
      </c>
      <c r="B1559" s="33">
        <v>123.30991400000001</v>
      </c>
      <c r="C1559" s="130">
        <f t="shared" si="50"/>
        <v>-3.9357880214504828E-2</v>
      </c>
      <c r="E1559" s="128">
        <v>43899</v>
      </c>
      <c r="F1559" s="76">
        <v>2746.5600589999999</v>
      </c>
      <c r="G1559" s="130">
        <f t="shared" si="51"/>
        <v>-7.5969697282486856E-2</v>
      </c>
      <c r="J1559"/>
      <c r="K1559"/>
      <c r="L1559"/>
      <c r="M1559"/>
      <c r="N1559"/>
      <c r="O1559"/>
      <c r="P1559"/>
      <c r="Q1559"/>
      <c r="R1559"/>
      <c r="V1559">
        <v>1472</v>
      </c>
      <c r="W1559">
        <v>-3.9725110413157292E-3</v>
      </c>
      <c r="X1559">
        <v>7.676600279656505E-3</v>
      </c>
      <c r="Y1559"/>
      <c r="Z1559"/>
      <c r="AA1559"/>
      <c r="AB1559"/>
      <c r="AC1559"/>
      <c r="AD1559"/>
      <c r="AG1559">
        <v>1511</v>
      </c>
      <c r="AH1559">
        <v>2.452325051400004E-3</v>
      </c>
      <c r="AI1559">
        <v>4.9369653780965798E-4</v>
      </c>
      <c r="AJ1559"/>
      <c r="AK1559"/>
      <c r="AL1559"/>
      <c r="AM1559"/>
      <c r="AN1559"/>
      <c r="AO1559"/>
    </row>
    <row r="1560" spans="1:41">
      <c r="A1560" s="34">
        <v>43900</v>
      </c>
      <c r="B1560" s="33">
        <v>128.009491</v>
      </c>
      <c r="C1560" s="130">
        <f t="shared" si="50"/>
        <v>3.8111915316070943E-2</v>
      </c>
      <c r="E1560" s="128">
        <v>43900</v>
      </c>
      <c r="F1560" s="76">
        <v>2882.2299800000001</v>
      </c>
      <c r="G1560" s="130">
        <f t="shared" si="51"/>
        <v>4.9396305955674777E-2</v>
      </c>
      <c r="J1560"/>
      <c r="K1560"/>
      <c r="L1560"/>
      <c r="M1560"/>
      <c r="N1560"/>
      <c r="O1560"/>
      <c r="P1560"/>
      <c r="Q1560"/>
      <c r="R1560"/>
      <c r="V1560">
        <v>1473</v>
      </c>
      <c r="W1560">
        <v>1.0536553378971954E-3</v>
      </c>
      <c r="X1560">
        <v>-2.2393547652658167E-3</v>
      </c>
      <c r="Y1560"/>
      <c r="Z1560"/>
      <c r="AA1560"/>
      <c r="AB1560"/>
      <c r="AC1560"/>
      <c r="AD1560"/>
      <c r="AG1560">
        <v>1512</v>
      </c>
      <c r="AH1560">
        <v>6.1462334054426554E-4</v>
      </c>
      <c r="AI1560">
        <v>7.7641795358554247E-3</v>
      </c>
      <c r="AJ1560"/>
      <c r="AK1560"/>
      <c r="AL1560"/>
      <c r="AM1560"/>
      <c r="AN1560"/>
      <c r="AO1560"/>
    </row>
    <row r="1561" spans="1:41">
      <c r="A1561" s="34">
        <v>43901</v>
      </c>
      <c r="B1561" s="33">
        <v>119.11644699999999</v>
      </c>
      <c r="C1561" s="130">
        <f t="shared" si="50"/>
        <v>-6.947175502791432E-2</v>
      </c>
      <c r="E1561" s="128">
        <v>43901</v>
      </c>
      <c r="F1561" s="76">
        <v>2741.3798830000001</v>
      </c>
      <c r="G1561" s="130">
        <f t="shared" si="51"/>
        <v>-4.8868444911533394E-2</v>
      </c>
      <c r="J1561"/>
      <c r="K1561"/>
      <c r="L1561"/>
      <c r="M1561"/>
      <c r="N1561"/>
      <c r="O1561"/>
      <c r="P1561"/>
      <c r="Q1561"/>
      <c r="R1561"/>
      <c r="V1561">
        <v>1474</v>
      </c>
      <c r="W1561">
        <v>2.5760244760242731E-3</v>
      </c>
      <c r="X1561">
        <v>-1.8735272835881654E-3</v>
      </c>
      <c r="Y1561"/>
      <c r="Z1561"/>
      <c r="AA1561"/>
      <c r="AB1561"/>
      <c r="AC1561"/>
      <c r="AD1561"/>
      <c r="AG1561">
        <v>1513</v>
      </c>
      <c r="AH1561">
        <v>-6.3482759211695673E-3</v>
      </c>
      <c r="AI1561">
        <v>-7.1159464013088695E-4</v>
      </c>
      <c r="AJ1561"/>
      <c r="AK1561"/>
      <c r="AL1561"/>
      <c r="AM1561"/>
      <c r="AN1561"/>
      <c r="AO1561"/>
    </row>
    <row r="1562" spans="1:41">
      <c r="A1562" s="34">
        <v>43902</v>
      </c>
      <c r="B1562" s="33">
        <v>113.34137</v>
      </c>
      <c r="C1562" s="130">
        <f t="shared" si="50"/>
        <v>-4.8482616342644912E-2</v>
      </c>
      <c r="E1562" s="128">
        <v>43902</v>
      </c>
      <c r="F1562" s="76">
        <v>2480.639893</v>
      </c>
      <c r="G1562" s="130">
        <f t="shared" si="51"/>
        <v>-9.5112680886335968E-2</v>
      </c>
      <c r="J1562"/>
      <c r="K1562"/>
      <c r="L1562"/>
      <c r="M1562"/>
      <c r="N1562"/>
      <c r="O1562"/>
      <c r="P1562"/>
      <c r="Q1562"/>
      <c r="R1562"/>
      <c r="V1562">
        <v>1475</v>
      </c>
      <c r="W1562">
        <v>2.2628510427842581E-3</v>
      </c>
      <c r="X1562">
        <v>4.6724435592063098E-4</v>
      </c>
      <c r="Y1562"/>
      <c r="Z1562"/>
      <c r="AA1562"/>
      <c r="AB1562"/>
      <c r="AC1562"/>
      <c r="AD1562"/>
      <c r="AG1562">
        <v>1514</v>
      </c>
      <c r="AH1562">
        <v>-4.830542156473019E-4</v>
      </c>
      <c r="AI1562">
        <v>4.0164269079605783E-3</v>
      </c>
      <c r="AJ1562"/>
      <c r="AK1562"/>
      <c r="AL1562"/>
      <c r="AM1562"/>
      <c r="AN1562"/>
      <c r="AO1562"/>
    </row>
    <row r="1563" spans="1:41">
      <c r="A1563" s="34">
        <v>43903</v>
      </c>
      <c r="B1563" s="33">
        <v>121.366806</v>
      </c>
      <c r="C1563" s="130">
        <f t="shared" si="50"/>
        <v>7.0807649492855076E-2</v>
      </c>
      <c r="E1563" s="128">
        <v>43903</v>
      </c>
      <c r="F1563" s="76">
        <v>2711.0200199999999</v>
      </c>
      <c r="G1563" s="130">
        <f t="shared" si="51"/>
        <v>9.2871249732820405E-2</v>
      </c>
      <c r="J1563"/>
      <c r="K1563"/>
      <c r="L1563"/>
      <c r="M1563"/>
      <c r="N1563"/>
      <c r="O1563"/>
      <c r="P1563"/>
      <c r="Q1563"/>
      <c r="R1563"/>
      <c r="V1563">
        <v>1476</v>
      </c>
      <c r="W1563">
        <v>7.0074039899834873E-3</v>
      </c>
      <c r="X1563">
        <v>-4.4467280572580339E-3</v>
      </c>
      <c r="Y1563"/>
      <c r="Z1563"/>
      <c r="AA1563"/>
      <c r="AB1563"/>
      <c r="AC1563"/>
      <c r="AD1563"/>
      <c r="AG1563">
        <v>1515</v>
      </c>
      <c r="AH1563">
        <v>3.6926412809303402E-3</v>
      </c>
      <c r="AI1563">
        <v>-6.4958797319284332E-3</v>
      </c>
      <c r="AJ1563"/>
      <c r="AK1563"/>
      <c r="AL1563"/>
      <c r="AM1563"/>
      <c r="AN1563"/>
      <c r="AO1563"/>
    </row>
    <row r="1564" spans="1:41">
      <c r="A1564" s="34">
        <v>43906</v>
      </c>
      <c r="B1564" s="33">
        <v>114.895836</v>
      </c>
      <c r="C1564" s="130">
        <f t="shared" si="50"/>
        <v>-5.3317461448231525E-2</v>
      </c>
      <c r="E1564" s="128">
        <v>43906</v>
      </c>
      <c r="F1564" s="76">
        <v>2386.1298830000001</v>
      </c>
      <c r="G1564" s="130">
        <f t="shared" si="51"/>
        <v>-0.11984055248695651</v>
      </c>
      <c r="J1564"/>
      <c r="K1564"/>
      <c r="L1564"/>
      <c r="M1564"/>
      <c r="N1564"/>
      <c r="O1564"/>
      <c r="P1564"/>
      <c r="Q1564"/>
      <c r="R1564"/>
      <c r="V1564">
        <v>1477</v>
      </c>
      <c r="W1564">
        <v>-4.1289667516868243E-3</v>
      </c>
      <c r="X1564">
        <v>2.1664996163629543E-3</v>
      </c>
      <c r="Y1564"/>
      <c r="Z1564"/>
      <c r="AA1564"/>
      <c r="AB1564"/>
      <c r="AC1564"/>
      <c r="AD1564"/>
      <c r="AG1564">
        <v>1516</v>
      </c>
      <c r="AH1564">
        <v>1.4690642816753239E-4</v>
      </c>
      <c r="AI1564">
        <v>4.7555448823455148E-3</v>
      </c>
      <c r="AJ1564"/>
      <c r="AK1564"/>
      <c r="AL1564"/>
      <c r="AM1564"/>
      <c r="AN1564"/>
      <c r="AO1564"/>
    </row>
    <row r="1565" spans="1:41">
      <c r="A1565" s="34">
        <v>43907</v>
      </c>
      <c r="B1565" s="33">
        <v>123.44549600000001</v>
      </c>
      <c r="C1565" s="130">
        <f t="shared" si="50"/>
        <v>7.4412270258427837E-2</v>
      </c>
      <c r="E1565" s="128">
        <v>43907</v>
      </c>
      <c r="F1565" s="76">
        <v>2529.1899410000001</v>
      </c>
      <c r="G1565" s="130">
        <f t="shared" si="51"/>
        <v>5.9954849490479314E-2</v>
      </c>
      <c r="J1565"/>
      <c r="K1565"/>
      <c r="L1565"/>
      <c r="M1565"/>
      <c r="N1565"/>
      <c r="O1565"/>
      <c r="P1565"/>
      <c r="Q1565"/>
      <c r="R1565"/>
      <c r="V1565">
        <v>1478</v>
      </c>
      <c r="W1565">
        <v>-2.4849626149300655E-3</v>
      </c>
      <c r="X1565">
        <v>4.0496086589511399E-3</v>
      </c>
      <c r="Y1565"/>
      <c r="Z1565"/>
      <c r="AA1565"/>
      <c r="AB1565"/>
      <c r="AC1565"/>
      <c r="AD1565"/>
      <c r="AG1565">
        <v>1517</v>
      </c>
      <c r="AH1565">
        <v>1.9093864594049354E-3</v>
      </c>
      <c r="AI1565">
        <v>4.7458760400624096E-3</v>
      </c>
      <c r="AJ1565"/>
      <c r="AK1565"/>
      <c r="AL1565"/>
      <c r="AM1565"/>
      <c r="AN1565"/>
      <c r="AO1565"/>
    </row>
    <row r="1566" spans="1:41">
      <c r="A1566" s="34">
        <v>43908</v>
      </c>
      <c r="B1566" s="33">
        <v>121.972359</v>
      </c>
      <c r="C1566" s="130">
        <f t="shared" si="50"/>
        <v>-1.1933501405349031E-2</v>
      </c>
      <c r="E1566" s="128">
        <v>43908</v>
      </c>
      <c r="F1566" s="76">
        <v>2398.1000979999999</v>
      </c>
      <c r="G1566" s="130">
        <f t="shared" si="51"/>
        <v>-5.1830762440945588E-2</v>
      </c>
      <c r="J1566"/>
      <c r="K1566"/>
      <c r="L1566"/>
      <c r="M1566"/>
      <c r="N1566"/>
      <c r="O1566"/>
      <c r="P1566"/>
      <c r="Q1566"/>
      <c r="R1566"/>
      <c r="V1566">
        <v>1479</v>
      </c>
      <c r="W1566">
        <v>-1.205803811723218E-4</v>
      </c>
      <c r="X1566">
        <v>8.3211491639568927E-4</v>
      </c>
      <c r="Y1566"/>
      <c r="Z1566"/>
      <c r="AA1566"/>
      <c r="AB1566"/>
      <c r="AC1566"/>
      <c r="AD1566"/>
      <c r="AG1566">
        <v>1518</v>
      </c>
      <c r="AH1566">
        <v>-1.0636668032640889E-3</v>
      </c>
      <c r="AI1566">
        <v>-1.7915117290912153E-3</v>
      </c>
      <c r="AJ1566"/>
      <c r="AK1566"/>
      <c r="AL1566"/>
      <c r="AM1566"/>
      <c r="AN1566"/>
      <c r="AO1566"/>
    </row>
    <row r="1567" spans="1:41">
      <c r="A1567" s="34">
        <v>43909</v>
      </c>
      <c r="B1567" s="33">
        <v>114.823547</v>
      </c>
      <c r="C1567" s="130">
        <f t="shared" si="50"/>
        <v>-5.8610098702772423E-2</v>
      </c>
      <c r="E1567" s="128">
        <v>43909</v>
      </c>
      <c r="F1567" s="76">
        <v>2409.389893</v>
      </c>
      <c r="G1567" s="130">
        <f t="shared" si="51"/>
        <v>4.7078080724886158E-3</v>
      </c>
      <c r="J1567"/>
      <c r="K1567"/>
      <c r="L1567"/>
      <c r="M1567"/>
      <c r="N1567"/>
      <c r="O1567"/>
      <c r="P1567"/>
      <c r="Q1567"/>
      <c r="R1567"/>
      <c r="V1567">
        <v>1480</v>
      </c>
      <c r="W1567">
        <v>-1.1155929827292199E-3</v>
      </c>
      <c r="X1567">
        <v>1.9526358029110583E-3</v>
      </c>
      <c r="Y1567"/>
      <c r="Z1567"/>
      <c r="AA1567"/>
      <c r="AB1567"/>
      <c r="AC1567"/>
      <c r="AD1567"/>
      <c r="AG1567">
        <v>1519</v>
      </c>
      <c r="AH1567">
        <v>2.7303992184731746E-3</v>
      </c>
      <c r="AI1567">
        <v>4.2458159855114173E-3</v>
      </c>
      <c r="AJ1567"/>
      <c r="AK1567"/>
      <c r="AL1567"/>
      <c r="AM1567"/>
      <c r="AN1567"/>
      <c r="AO1567"/>
    </row>
    <row r="1568" spans="1:41">
      <c r="A1568" s="34">
        <v>43910</v>
      </c>
      <c r="B1568" s="33">
        <v>108.352592</v>
      </c>
      <c r="C1568" s="130">
        <f t="shared" si="50"/>
        <v>-5.6355644543884392E-2</v>
      </c>
      <c r="E1568" s="128">
        <v>43910</v>
      </c>
      <c r="F1568" s="76">
        <v>2304.919922</v>
      </c>
      <c r="G1568" s="130">
        <f t="shared" si="51"/>
        <v>-4.3359512424085686E-2</v>
      </c>
      <c r="J1568"/>
      <c r="K1568"/>
      <c r="L1568"/>
      <c r="M1568"/>
      <c r="N1568"/>
      <c r="O1568"/>
      <c r="P1568"/>
      <c r="Q1568"/>
      <c r="R1568"/>
      <c r="V1568">
        <v>1481</v>
      </c>
      <c r="W1568">
        <v>1.7480039603593983E-2</v>
      </c>
      <c r="X1568">
        <v>-9.784551637523755E-3</v>
      </c>
      <c r="Y1568"/>
      <c r="Z1568"/>
      <c r="AA1568"/>
      <c r="AB1568"/>
      <c r="AC1568"/>
      <c r="AD1568"/>
      <c r="AG1568">
        <v>1520</v>
      </c>
      <c r="AH1568">
        <v>3.4205710693953162E-3</v>
      </c>
      <c r="AI1568">
        <v>-4.9351040036772044E-3</v>
      </c>
      <c r="AJ1568"/>
      <c r="AK1568"/>
      <c r="AL1568"/>
      <c r="AM1568"/>
      <c r="AN1568"/>
      <c r="AO1568"/>
    </row>
    <row r="1569" spans="1:41">
      <c r="A1569" s="34">
        <v>43913</v>
      </c>
      <c r="B1569" s="33">
        <v>100.44461099999999</v>
      </c>
      <c r="C1569" s="130">
        <f t="shared" si="50"/>
        <v>-7.2983773198522159E-2</v>
      </c>
      <c r="E1569" s="128">
        <v>43913</v>
      </c>
      <c r="F1569" s="76">
        <v>2237.3999020000001</v>
      </c>
      <c r="G1569" s="130">
        <f t="shared" si="51"/>
        <v>-2.9293868023585041E-2</v>
      </c>
      <c r="J1569"/>
      <c r="K1569"/>
      <c r="L1569"/>
      <c r="M1569"/>
      <c r="N1569"/>
      <c r="O1569"/>
      <c r="P1569"/>
      <c r="Q1569"/>
      <c r="R1569"/>
      <c r="V1569">
        <v>1482</v>
      </c>
      <c r="W1569">
        <v>-2.3754048211468027E-4</v>
      </c>
      <c r="X1569">
        <v>7.4069322870426934E-4</v>
      </c>
      <c r="Y1569"/>
      <c r="Z1569"/>
      <c r="AA1569"/>
      <c r="AB1569"/>
      <c r="AC1569"/>
      <c r="AD1569"/>
      <c r="AG1569">
        <v>1521</v>
      </c>
      <c r="AH1569">
        <v>2.1238052579831967E-3</v>
      </c>
      <c r="AI1569">
        <v>-2.5360828761048426E-4</v>
      </c>
      <c r="AJ1569"/>
      <c r="AK1569"/>
      <c r="AL1569"/>
      <c r="AM1569"/>
      <c r="AN1569"/>
      <c r="AO1569"/>
    </row>
    <row r="1570" spans="1:41">
      <c r="A1570" s="34">
        <v>43914</v>
      </c>
      <c r="B1570" s="33">
        <v>107.71090700000001</v>
      </c>
      <c r="C1570" s="130">
        <f t="shared" si="50"/>
        <v>7.2341322522519513E-2</v>
      </c>
      <c r="E1570" s="128">
        <v>43914</v>
      </c>
      <c r="F1570" s="76">
        <v>2447.330078</v>
      </c>
      <c r="G1570" s="130">
        <f t="shared" si="51"/>
        <v>9.3827739874460692E-2</v>
      </c>
      <c r="J1570"/>
      <c r="K1570"/>
      <c r="L1570"/>
      <c r="M1570"/>
      <c r="N1570"/>
      <c r="O1570"/>
      <c r="P1570"/>
      <c r="Q1570"/>
      <c r="R1570"/>
      <c r="V1570">
        <v>1483</v>
      </c>
      <c r="W1570">
        <v>1.8311910079157006E-4</v>
      </c>
      <c r="X1570">
        <v>-7.7571333685425123E-4</v>
      </c>
      <c r="Y1570"/>
      <c r="Z1570"/>
      <c r="AA1570"/>
      <c r="AB1570"/>
      <c r="AC1570"/>
      <c r="AD1570"/>
      <c r="AG1570">
        <v>1522</v>
      </c>
      <c r="AH1570">
        <v>4.821194814226706E-3</v>
      </c>
      <c r="AI1570">
        <v>3.5453583549083841E-3</v>
      </c>
      <c r="AJ1570"/>
      <c r="AK1570"/>
      <c r="AL1570"/>
      <c r="AM1570"/>
      <c r="AN1570"/>
      <c r="AO1570"/>
    </row>
    <row r="1571" spans="1:41">
      <c r="A1571" s="34">
        <v>43915</v>
      </c>
      <c r="B1571" s="33">
        <v>107.90973700000001</v>
      </c>
      <c r="C1571" s="130">
        <f t="shared" si="50"/>
        <v>1.8459597596741149E-3</v>
      </c>
      <c r="E1571" s="128">
        <v>43915</v>
      </c>
      <c r="F1571" s="76">
        <v>2475.5600589999999</v>
      </c>
      <c r="G1571" s="130">
        <f t="shared" si="51"/>
        <v>1.1535011665884472E-2</v>
      </c>
      <c r="J1571"/>
      <c r="K1571"/>
      <c r="L1571"/>
      <c r="M1571"/>
      <c r="N1571"/>
      <c r="O1571"/>
      <c r="P1571"/>
      <c r="Q1571"/>
      <c r="R1571"/>
      <c r="V1571">
        <v>1484</v>
      </c>
      <c r="W1571">
        <v>4.9417299006900665E-3</v>
      </c>
      <c r="X1571">
        <v>-8.6979142411513603E-3</v>
      </c>
      <c r="Y1571"/>
      <c r="Z1571"/>
      <c r="AA1571"/>
      <c r="AB1571"/>
      <c r="AC1571"/>
      <c r="AD1571"/>
      <c r="AG1571">
        <v>1523</v>
      </c>
      <c r="AH1571">
        <v>3.9412534840867538E-3</v>
      </c>
      <c r="AI1571">
        <v>-7.9091415070902879E-5</v>
      </c>
      <c r="AJ1571"/>
      <c r="AK1571"/>
      <c r="AL1571"/>
      <c r="AM1571"/>
      <c r="AN1571"/>
      <c r="AO1571"/>
    </row>
    <row r="1572" spans="1:41">
      <c r="A1572" s="34">
        <v>43916</v>
      </c>
      <c r="B1572" s="33">
        <v>114.389732</v>
      </c>
      <c r="C1572" s="130">
        <f t="shared" si="50"/>
        <v>6.0050141721687149E-2</v>
      </c>
      <c r="E1572" s="128">
        <v>43916</v>
      </c>
      <c r="F1572" s="76">
        <v>2630.070068</v>
      </c>
      <c r="G1572" s="130">
        <f t="shared" si="51"/>
        <v>6.2414162984360901E-2</v>
      </c>
      <c r="J1572"/>
      <c r="K1572"/>
      <c r="L1572"/>
      <c r="M1572"/>
      <c r="N1572"/>
      <c r="O1572"/>
      <c r="P1572"/>
      <c r="Q1572"/>
      <c r="R1572"/>
      <c r="V1572">
        <v>1485</v>
      </c>
      <c r="W1572">
        <v>2.313502758333359E-3</v>
      </c>
      <c r="X1572">
        <v>-3.8962550091995053E-3</v>
      </c>
      <c r="Y1572"/>
      <c r="Z1572"/>
      <c r="AA1572"/>
      <c r="AB1572"/>
      <c r="AC1572"/>
      <c r="AD1572"/>
      <c r="AG1572">
        <v>1524</v>
      </c>
      <c r="AH1572">
        <v>6.0594526380045738E-4</v>
      </c>
      <c r="AI1572">
        <v>-3.2579228737735404E-3</v>
      </c>
      <c r="AJ1572"/>
      <c r="AK1572"/>
      <c r="AL1572"/>
      <c r="AM1572"/>
      <c r="AN1572"/>
      <c r="AO1572"/>
    </row>
    <row r="1573" spans="1:41">
      <c r="A1573" s="34">
        <v>43917</v>
      </c>
      <c r="B1573" s="33">
        <v>111.307907</v>
      </c>
      <c r="C1573" s="130">
        <f t="shared" si="50"/>
        <v>-2.69414478565261E-2</v>
      </c>
      <c r="E1573" s="128">
        <v>43917</v>
      </c>
      <c r="F1573" s="76">
        <v>2541.469971</v>
      </c>
      <c r="G1573" s="130">
        <f t="shared" si="51"/>
        <v>-3.3687352317337577E-2</v>
      </c>
      <c r="J1573"/>
      <c r="K1573"/>
      <c r="L1573"/>
      <c r="M1573"/>
      <c r="N1573"/>
      <c r="O1573"/>
      <c r="P1573"/>
      <c r="Q1573"/>
      <c r="R1573"/>
      <c r="V1573">
        <v>1486</v>
      </c>
      <c r="W1573">
        <v>7.0081134259865549E-3</v>
      </c>
      <c r="X1573">
        <v>-4.8331777347508983E-3</v>
      </c>
      <c r="Y1573"/>
      <c r="Z1573"/>
      <c r="AA1573"/>
      <c r="AB1573"/>
      <c r="AC1573"/>
      <c r="AD1573"/>
      <c r="AG1573">
        <v>1525</v>
      </c>
      <c r="AH1573">
        <v>-3.6544965716216824E-3</v>
      </c>
      <c r="AI1573">
        <v>3.9435726615659585E-3</v>
      </c>
      <c r="AJ1573"/>
      <c r="AK1573"/>
      <c r="AL1573"/>
      <c r="AM1573"/>
      <c r="AN1573"/>
      <c r="AO1573"/>
    </row>
    <row r="1574" spans="1:41">
      <c r="A1574" s="34">
        <v>43920</v>
      </c>
      <c r="B1574" s="33">
        <v>120.20998400000001</v>
      </c>
      <c r="C1574" s="130">
        <f t="shared" si="50"/>
        <v>7.9977040624795909E-2</v>
      </c>
      <c r="E1574" s="128">
        <v>43920</v>
      </c>
      <c r="F1574" s="76">
        <v>2626.6499020000001</v>
      </c>
      <c r="G1574" s="130">
        <f t="shared" si="51"/>
        <v>3.3516009227716401E-2</v>
      </c>
      <c r="J1574"/>
      <c r="K1574"/>
      <c r="L1574"/>
      <c r="M1574"/>
      <c r="N1574"/>
      <c r="O1574"/>
      <c r="P1574"/>
      <c r="Q1574"/>
      <c r="R1574"/>
      <c r="V1574">
        <v>1487</v>
      </c>
      <c r="W1574">
        <v>4.7357780593562307E-4</v>
      </c>
      <c r="X1574">
        <v>7.0337137029640876E-3</v>
      </c>
      <c r="Y1574"/>
      <c r="Z1574"/>
      <c r="AA1574"/>
      <c r="AB1574"/>
      <c r="AC1574"/>
      <c r="AD1574"/>
      <c r="AG1574">
        <v>1526</v>
      </c>
      <c r="AH1574">
        <v>1.2975522718846294E-3</v>
      </c>
      <c r="AI1574">
        <v>-1.5657567822165695E-4</v>
      </c>
      <c r="AJ1574"/>
      <c r="AK1574"/>
      <c r="AL1574"/>
      <c r="AM1574"/>
      <c r="AN1574"/>
      <c r="AO1574"/>
    </row>
    <row r="1575" spans="1:41">
      <c r="A1575" s="34">
        <v>43921</v>
      </c>
      <c r="B1575" s="33">
        <v>118.510918</v>
      </c>
      <c r="C1575" s="130">
        <f t="shared" si="50"/>
        <v>-1.4134150454591208E-2</v>
      </c>
      <c r="E1575" s="128">
        <v>43921</v>
      </c>
      <c r="F1575" s="76">
        <v>2584.5900879999999</v>
      </c>
      <c r="G1575" s="130">
        <f t="shared" si="51"/>
        <v>-1.6012721744140604E-2</v>
      </c>
      <c r="J1575"/>
      <c r="K1575"/>
      <c r="L1575"/>
      <c r="M1575"/>
      <c r="N1575"/>
      <c r="O1575"/>
      <c r="P1575"/>
      <c r="Q1575"/>
      <c r="R1575"/>
      <c r="V1575">
        <v>1488</v>
      </c>
      <c r="W1575">
        <v>1.8394542247704112E-4</v>
      </c>
      <c r="X1575">
        <v>2.0116249796514533E-3</v>
      </c>
      <c r="Y1575"/>
      <c r="Z1575"/>
      <c r="AA1575"/>
      <c r="AB1575"/>
      <c r="AC1575"/>
      <c r="AD1575"/>
      <c r="AG1575">
        <v>1527</v>
      </c>
      <c r="AH1575">
        <v>-5.775521735788381E-4</v>
      </c>
      <c r="AI1575">
        <v>-8.4646086927333154E-3</v>
      </c>
      <c r="AJ1575"/>
      <c r="AK1575"/>
      <c r="AL1575"/>
      <c r="AM1575"/>
      <c r="AN1575"/>
      <c r="AO1575"/>
    </row>
    <row r="1576" spans="1:41">
      <c r="A1576" s="34">
        <v>43922</v>
      </c>
      <c r="B1576" s="33">
        <v>116.414169</v>
      </c>
      <c r="C1576" s="130">
        <f t="shared" si="50"/>
        <v>-1.7692454293536081E-2</v>
      </c>
      <c r="E1576" s="128">
        <v>43922</v>
      </c>
      <c r="F1576" s="76">
        <v>2470.5</v>
      </c>
      <c r="G1576" s="130">
        <f t="shared" si="51"/>
        <v>-4.4142430372115522E-2</v>
      </c>
      <c r="J1576"/>
      <c r="K1576"/>
      <c r="L1576"/>
      <c r="M1576"/>
      <c r="N1576"/>
      <c r="O1576"/>
      <c r="P1576"/>
      <c r="Q1576"/>
      <c r="R1576"/>
      <c r="V1576">
        <v>1489</v>
      </c>
      <c r="W1576">
        <v>2.6258147307782302E-3</v>
      </c>
      <c r="X1576">
        <v>1.5486095417981734E-3</v>
      </c>
      <c r="Y1576"/>
      <c r="Z1576"/>
      <c r="AA1576"/>
      <c r="AB1576"/>
      <c r="AC1576"/>
      <c r="AD1576"/>
      <c r="AG1576">
        <v>1528</v>
      </c>
      <c r="AH1576">
        <v>1.8712983232365911E-3</v>
      </c>
      <c r="AI1576">
        <v>-1.7602010014191313E-2</v>
      </c>
      <c r="AJ1576"/>
      <c r="AK1576"/>
      <c r="AL1576"/>
      <c r="AM1576"/>
      <c r="AN1576"/>
      <c r="AO1576"/>
    </row>
    <row r="1577" spans="1:41">
      <c r="A1577" s="34">
        <v>43923</v>
      </c>
      <c r="B1577" s="33">
        <v>120.33652499999999</v>
      </c>
      <c r="C1577" s="130">
        <f t="shared" si="50"/>
        <v>3.3693115139618389E-2</v>
      </c>
      <c r="E1577" s="128">
        <v>43923</v>
      </c>
      <c r="F1577" s="76">
        <v>2526.8999020000001</v>
      </c>
      <c r="G1577" s="130">
        <f t="shared" si="51"/>
        <v>2.2829347095729653E-2</v>
      </c>
      <c r="J1577"/>
      <c r="K1577"/>
      <c r="L1577"/>
      <c r="M1577"/>
      <c r="N1577"/>
      <c r="O1577"/>
      <c r="P1577"/>
      <c r="Q1577"/>
      <c r="R1577"/>
      <c r="V1577">
        <v>1490</v>
      </c>
      <c r="W1577">
        <v>-8.4633591008282207E-4</v>
      </c>
      <c r="X1577">
        <v>-3.1648840076985043E-3</v>
      </c>
      <c r="Y1577"/>
      <c r="Z1577"/>
      <c r="AA1577"/>
      <c r="AB1577"/>
      <c r="AC1577"/>
      <c r="AD1577"/>
      <c r="AG1577">
        <v>1529</v>
      </c>
      <c r="AH1577">
        <v>3.0880494642826191E-3</v>
      </c>
      <c r="AI1577">
        <v>6.9655350001197177E-3</v>
      </c>
      <c r="AJ1577"/>
      <c r="AK1577"/>
      <c r="AL1577"/>
      <c r="AM1577"/>
      <c r="AN1577"/>
      <c r="AO1577"/>
    </row>
    <row r="1578" spans="1:41">
      <c r="A1578" s="34">
        <v>43924</v>
      </c>
      <c r="B1578" s="33">
        <v>121.25836200000001</v>
      </c>
      <c r="C1578" s="130">
        <f t="shared" si="50"/>
        <v>7.6604921074462694E-3</v>
      </c>
      <c r="E1578" s="128">
        <v>43924</v>
      </c>
      <c r="F1578" s="76">
        <v>2488.6499020000001</v>
      </c>
      <c r="G1578" s="130">
        <f t="shared" si="51"/>
        <v>-1.5137125127008691E-2</v>
      </c>
      <c r="J1578"/>
      <c r="K1578"/>
      <c r="L1578"/>
      <c r="M1578"/>
      <c r="N1578"/>
      <c r="O1578"/>
      <c r="P1578"/>
      <c r="Q1578"/>
      <c r="R1578"/>
      <c r="V1578">
        <v>1491</v>
      </c>
      <c r="W1578">
        <v>-3.1146708641762756E-4</v>
      </c>
      <c r="X1578">
        <v>-8.3195535417368155E-3</v>
      </c>
      <c r="Y1578"/>
      <c r="Z1578"/>
      <c r="AA1578"/>
      <c r="AB1578"/>
      <c r="AC1578"/>
      <c r="AD1578"/>
      <c r="AG1578">
        <v>1530</v>
      </c>
      <c r="AH1578">
        <v>4.1747351280934973E-3</v>
      </c>
      <c r="AI1578">
        <v>-5.0416093524081589E-3</v>
      </c>
      <c r="AJ1578"/>
      <c r="AK1578"/>
      <c r="AL1578"/>
      <c r="AM1578"/>
      <c r="AN1578"/>
      <c r="AO1578"/>
    </row>
    <row r="1579" spans="1:41">
      <c r="A1579" s="34">
        <v>43927</v>
      </c>
      <c r="B1579" s="33">
        <v>126.310402</v>
      </c>
      <c r="C1579" s="130">
        <f t="shared" si="50"/>
        <v>4.1663435961636942E-2</v>
      </c>
      <c r="E1579" s="128">
        <v>43927</v>
      </c>
      <c r="F1579" s="76">
        <v>2663.679932</v>
      </c>
      <c r="G1579" s="130">
        <f t="shared" si="51"/>
        <v>7.0331318944997945E-2</v>
      </c>
      <c r="J1579"/>
      <c r="K1579"/>
      <c r="L1579"/>
      <c r="M1579"/>
      <c r="N1579"/>
      <c r="O1579"/>
      <c r="P1579"/>
      <c r="Q1579"/>
      <c r="R1579"/>
      <c r="V1579">
        <v>1492</v>
      </c>
      <c r="W1579">
        <v>-6.0150119201144434E-4</v>
      </c>
      <c r="X1579">
        <v>-6.0365939190056353E-3</v>
      </c>
      <c r="Y1579"/>
      <c r="Z1579"/>
      <c r="AA1579"/>
      <c r="AB1579"/>
      <c r="AC1579"/>
      <c r="AD1579"/>
      <c r="AG1579">
        <v>1531</v>
      </c>
      <c r="AH1579">
        <v>-4.5372718112481243E-4</v>
      </c>
      <c r="AI1579">
        <v>3.5880860456592822E-3</v>
      </c>
      <c r="AJ1579"/>
      <c r="AK1579"/>
      <c r="AL1579"/>
      <c r="AM1579"/>
      <c r="AN1579"/>
      <c r="AO1579"/>
    </row>
    <row r="1580" spans="1:41">
      <c r="A1580" s="34">
        <v>43928</v>
      </c>
      <c r="B1580" s="33">
        <v>124.249832</v>
      </c>
      <c r="C1580" s="130">
        <f t="shared" si="50"/>
        <v>-1.6313541619478011E-2</v>
      </c>
      <c r="E1580" s="128">
        <v>43928</v>
      </c>
      <c r="F1580" s="76">
        <v>2659.4099120000001</v>
      </c>
      <c r="G1580" s="130">
        <f t="shared" si="51"/>
        <v>-1.6030529601932411E-3</v>
      </c>
      <c r="J1580"/>
      <c r="K1580"/>
      <c r="L1580"/>
      <c r="M1580"/>
      <c r="N1580"/>
      <c r="O1580"/>
      <c r="P1580"/>
      <c r="Q1580"/>
      <c r="R1580"/>
      <c r="V1580">
        <v>1493</v>
      </c>
      <c r="W1580">
        <v>9.4146626906095338E-3</v>
      </c>
      <c r="X1580">
        <v>-3.0910950875270553E-3</v>
      </c>
      <c r="Y1580"/>
      <c r="Z1580"/>
      <c r="AA1580"/>
      <c r="AB1580"/>
      <c r="AC1580"/>
      <c r="AD1580"/>
      <c r="AG1580">
        <v>1532</v>
      </c>
      <c r="AH1580">
        <v>-5.40094811480386E-3</v>
      </c>
      <c r="AI1580">
        <v>-1.2304872085251054E-2</v>
      </c>
      <c r="AJ1580"/>
      <c r="AK1580"/>
      <c r="AL1580"/>
      <c r="AM1580"/>
      <c r="AN1580"/>
      <c r="AO1580"/>
    </row>
    <row r="1581" spans="1:41">
      <c r="A1581" s="34">
        <v>43929</v>
      </c>
      <c r="B1581" s="33">
        <v>129.47361799999999</v>
      </c>
      <c r="C1581" s="130">
        <f t="shared" si="50"/>
        <v>4.2042600105889803E-2</v>
      </c>
      <c r="E1581" s="128">
        <v>43929</v>
      </c>
      <c r="F1581" s="76">
        <v>2749.9799800000001</v>
      </c>
      <c r="G1581" s="130">
        <f t="shared" si="51"/>
        <v>3.4056452745897713E-2</v>
      </c>
      <c r="J1581"/>
      <c r="K1581"/>
      <c r="L1581"/>
      <c r="M1581"/>
      <c r="N1581"/>
      <c r="O1581"/>
      <c r="P1581"/>
      <c r="Q1581"/>
      <c r="R1581"/>
      <c r="V1581">
        <v>1494</v>
      </c>
      <c r="W1581">
        <v>9.5836453326512982E-4</v>
      </c>
      <c r="X1581">
        <v>5.4188668590934234E-4</v>
      </c>
      <c r="Y1581"/>
      <c r="Z1581"/>
      <c r="AA1581"/>
      <c r="AB1581"/>
      <c r="AC1581"/>
      <c r="AD1581"/>
      <c r="AG1581">
        <v>1533</v>
      </c>
      <c r="AH1581">
        <v>5.1831015002972523E-3</v>
      </c>
      <c r="AI1581">
        <v>2.0715122844282606E-3</v>
      </c>
      <c r="AJ1581"/>
      <c r="AK1581"/>
      <c r="AL1581"/>
      <c r="AM1581"/>
      <c r="AN1581"/>
      <c r="AO1581"/>
    </row>
    <row r="1582" spans="1:41">
      <c r="A1582" s="34">
        <v>43930</v>
      </c>
      <c r="B1582" s="33">
        <v>127.63896200000001</v>
      </c>
      <c r="C1582" s="130">
        <f t="shared" si="50"/>
        <v>-1.4170114563416165E-2</v>
      </c>
      <c r="E1582" s="128">
        <v>43930</v>
      </c>
      <c r="F1582" s="76">
        <v>2789.820068</v>
      </c>
      <c r="G1582" s="130">
        <f t="shared" si="51"/>
        <v>1.4487410195618923E-2</v>
      </c>
      <c r="J1582"/>
      <c r="K1582"/>
      <c r="L1582"/>
      <c r="M1582"/>
      <c r="N1582"/>
      <c r="O1582"/>
      <c r="P1582"/>
      <c r="Q1582"/>
      <c r="R1582"/>
      <c r="V1582">
        <v>1495</v>
      </c>
      <c r="W1582">
        <v>3.5612249685960124E-3</v>
      </c>
      <c r="X1582">
        <v>5.5744992084438283E-3</v>
      </c>
      <c r="Y1582"/>
      <c r="Z1582"/>
      <c r="AA1582"/>
      <c r="AB1582"/>
      <c r="AC1582"/>
      <c r="AD1582"/>
      <c r="AG1582">
        <v>1534</v>
      </c>
      <c r="AH1582">
        <v>5.6318108155883938E-3</v>
      </c>
      <c r="AI1582">
        <v>9.348603343108091E-3</v>
      </c>
      <c r="AJ1582"/>
      <c r="AK1582"/>
      <c r="AL1582"/>
      <c r="AM1582"/>
      <c r="AN1582"/>
      <c r="AO1582"/>
    </row>
    <row r="1583" spans="1:41">
      <c r="A1583" s="34">
        <v>43934</v>
      </c>
      <c r="B1583" s="33">
        <v>126.31946600000001</v>
      </c>
      <c r="C1583" s="130">
        <f t="shared" si="50"/>
        <v>-1.0337721173257432E-2</v>
      </c>
      <c r="E1583" s="128">
        <v>43934</v>
      </c>
      <c r="F1583" s="76">
        <v>2761.6298830000001</v>
      </c>
      <c r="G1583" s="130">
        <f t="shared" si="51"/>
        <v>-1.010466062788388E-2</v>
      </c>
      <c r="J1583"/>
      <c r="K1583"/>
      <c r="L1583"/>
      <c r="M1583"/>
      <c r="N1583"/>
      <c r="O1583"/>
      <c r="P1583"/>
      <c r="Q1583"/>
      <c r="R1583"/>
      <c r="V1583">
        <v>1496</v>
      </c>
      <c r="W1583">
        <v>7.1049423569136214E-4</v>
      </c>
      <c r="X1583">
        <v>-3.8733155746134332E-3</v>
      </c>
      <c r="Y1583"/>
      <c r="Z1583"/>
      <c r="AA1583"/>
      <c r="AB1583"/>
      <c r="AC1583"/>
      <c r="AD1583"/>
      <c r="AG1583">
        <v>1535</v>
      </c>
      <c r="AH1583">
        <v>9.1761490542201923E-3</v>
      </c>
      <c r="AI1583">
        <v>2.0744466868961205E-3</v>
      </c>
      <c r="AJ1583"/>
      <c r="AK1583"/>
      <c r="AL1583"/>
      <c r="AM1583"/>
      <c r="AN1583"/>
      <c r="AO1583"/>
    </row>
    <row r="1584" spans="1:41">
      <c r="A1584" s="34">
        <v>43935</v>
      </c>
      <c r="B1584" s="33">
        <v>131.977036</v>
      </c>
      <c r="C1584" s="130">
        <f t="shared" si="50"/>
        <v>4.4787792247316757E-2</v>
      </c>
      <c r="E1584" s="128">
        <v>43935</v>
      </c>
      <c r="F1584" s="76">
        <v>2846.0600589999999</v>
      </c>
      <c r="G1584" s="130">
        <f t="shared" si="51"/>
        <v>3.0572589223390817E-2</v>
      </c>
      <c r="J1584"/>
      <c r="K1584"/>
      <c r="L1584"/>
      <c r="M1584"/>
      <c r="N1584"/>
      <c r="O1584"/>
      <c r="P1584"/>
      <c r="Q1584"/>
      <c r="R1584"/>
      <c r="V1584">
        <v>1497</v>
      </c>
      <c r="W1584">
        <v>-1.835586894693513E-3</v>
      </c>
      <c r="X1584">
        <v>7.3865292781239377E-4</v>
      </c>
      <c r="Y1584"/>
      <c r="Z1584"/>
      <c r="AA1584"/>
      <c r="AB1584"/>
      <c r="AC1584"/>
      <c r="AD1584"/>
      <c r="AG1584">
        <v>1536</v>
      </c>
      <c r="AH1584">
        <v>-1.47093275969036E-3</v>
      </c>
      <c r="AI1584">
        <v>4.7966056696803813E-3</v>
      </c>
      <c r="AJ1584"/>
      <c r="AK1584"/>
      <c r="AL1584"/>
      <c r="AM1584"/>
      <c r="AN1584"/>
      <c r="AO1584"/>
    </row>
    <row r="1585" spans="1:41">
      <c r="A1585" s="34">
        <v>43936</v>
      </c>
      <c r="B1585" s="33">
        <v>133.45017999999999</v>
      </c>
      <c r="C1585" s="130">
        <f t="shared" si="50"/>
        <v>1.1162123689457541E-2</v>
      </c>
      <c r="E1585" s="128">
        <v>43936</v>
      </c>
      <c r="F1585" s="76">
        <v>2783.360107</v>
      </c>
      <c r="G1585" s="130">
        <f t="shared" si="51"/>
        <v>-2.2030438817243505E-2</v>
      </c>
      <c r="J1585"/>
      <c r="K1585"/>
      <c r="L1585"/>
      <c r="M1585"/>
      <c r="N1585"/>
      <c r="O1585"/>
      <c r="P1585"/>
      <c r="Q1585"/>
      <c r="R1585"/>
      <c r="V1585">
        <v>1498</v>
      </c>
      <c r="W1585">
        <v>4.2402984861782244E-3</v>
      </c>
      <c r="X1585">
        <v>-1.3321405360815055E-3</v>
      </c>
      <c r="Y1585"/>
      <c r="Z1585"/>
      <c r="AA1585"/>
      <c r="AB1585"/>
      <c r="AC1585"/>
      <c r="AD1585"/>
      <c r="AG1585">
        <v>1537</v>
      </c>
      <c r="AH1585">
        <v>-5.8393535339779932E-3</v>
      </c>
      <c r="AI1585">
        <v>4.3849996818011092E-4</v>
      </c>
      <c r="AJ1585"/>
      <c r="AK1585"/>
      <c r="AL1585"/>
      <c r="AM1585"/>
      <c r="AN1585"/>
      <c r="AO1585"/>
    </row>
    <row r="1586" spans="1:41">
      <c r="A1586" s="34">
        <v>43937</v>
      </c>
      <c r="B1586" s="33">
        <v>135.26676900000001</v>
      </c>
      <c r="C1586" s="130">
        <f t="shared" si="50"/>
        <v>1.3612488195969627E-2</v>
      </c>
      <c r="E1586" s="128">
        <v>43937</v>
      </c>
      <c r="F1586" s="76">
        <v>2799.5500489999999</v>
      </c>
      <c r="G1586" s="130">
        <f t="shared" si="51"/>
        <v>5.8166896763674758E-3</v>
      </c>
      <c r="J1586"/>
      <c r="K1586"/>
      <c r="L1586"/>
      <c r="M1586"/>
      <c r="N1586"/>
      <c r="O1586"/>
      <c r="P1586"/>
      <c r="Q1586"/>
      <c r="R1586"/>
      <c r="V1586">
        <v>1499</v>
      </c>
      <c r="W1586">
        <v>1.6750420744772033E-3</v>
      </c>
      <c r="X1586">
        <v>6.9001835260235952E-3</v>
      </c>
      <c r="Y1586"/>
      <c r="Z1586"/>
      <c r="AA1586"/>
      <c r="AB1586"/>
      <c r="AC1586"/>
      <c r="AD1586"/>
      <c r="AG1586">
        <v>1538</v>
      </c>
      <c r="AH1586">
        <v>1.1293318195789158E-4</v>
      </c>
      <c r="AI1586">
        <v>7.2134646368813152E-3</v>
      </c>
      <c r="AJ1586"/>
      <c r="AK1586"/>
      <c r="AL1586"/>
      <c r="AM1586"/>
      <c r="AN1586"/>
      <c r="AO1586"/>
    </row>
    <row r="1587" spans="1:41">
      <c r="A1587" s="34">
        <v>43938</v>
      </c>
      <c r="B1587" s="33">
        <v>137.39059399999999</v>
      </c>
      <c r="C1587" s="130">
        <f t="shared" si="50"/>
        <v>1.5701010792975933E-2</v>
      </c>
      <c r="E1587" s="128">
        <v>43938</v>
      </c>
      <c r="F1587" s="76">
        <v>2874.5600589999999</v>
      </c>
      <c r="G1587" s="130">
        <f t="shared" si="51"/>
        <v>2.6793594930297305E-2</v>
      </c>
      <c r="J1587"/>
      <c r="K1587"/>
      <c r="L1587"/>
      <c r="M1587"/>
      <c r="N1587"/>
      <c r="O1587"/>
      <c r="P1587"/>
      <c r="Q1587"/>
      <c r="R1587"/>
      <c r="V1587">
        <v>1500</v>
      </c>
      <c r="W1587">
        <v>3.8586231159114443E-4</v>
      </c>
      <c r="X1587">
        <v>-3.1328035977553682E-4</v>
      </c>
      <c r="Y1587"/>
      <c r="Z1587"/>
      <c r="AA1587"/>
      <c r="AB1587"/>
      <c r="AC1587"/>
      <c r="AD1587"/>
      <c r="AG1587">
        <v>1539</v>
      </c>
      <c r="AH1587">
        <v>7.1125783554143072E-4</v>
      </c>
      <c r="AI1587">
        <v>9.7721468500977602E-4</v>
      </c>
      <c r="AJ1587"/>
      <c r="AK1587"/>
      <c r="AL1587"/>
      <c r="AM1587"/>
      <c r="AN1587"/>
      <c r="AO1587"/>
    </row>
    <row r="1588" spans="1:41">
      <c r="A1588" s="34">
        <v>43941</v>
      </c>
      <c r="B1588" s="33">
        <v>137.074265</v>
      </c>
      <c r="C1588" s="130">
        <f t="shared" si="50"/>
        <v>-2.3024065242777544E-3</v>
      </c>
      <c r="E1588" s="128">
        <v>43941</v>
      </c>
      <c r="F1588" s="76">
        <v>2823.1599120000001</v>
      </c>
      <c r="G1588" s="130">
        <f t="shared" si="51"/>
        <v>-1.7881048210862876E-2</v>
      </c>
      <c r="J1588"/>
      <c r="K1588"/>
      <c r="L1588"/>
      <c r="M1588"/>
      <c r="N1588"/>
      <c r="O1588"/>
      <c r="P1588"/>
      <c r="Q1588"/>
      <c r="R1588"/>
      <c r="V1588">
        <v>1501</v>
      </c>
      <c r="W1588">
        <v>1.8717508573152324E-3</v>
      </c>
      <c r="X1588">
        <v>5.2760343136512653E-3</v>
      </c>
      <c r="Y1588"/>
      <c r="Z1588"/>
      <c r="AA1588"/>
      <c r="AB1588"/>
      <c r="AC1588"/>
      <c r="AD1588"/>
      <c r="AG1588">
        <v>1540</v>
      </c>
      <c r="AH1588">
        <v>-3.136769495571345E-3</v>
      </c>
      <c r="AI1588">
        <v>9.5994159105814124E-3</v>
      </c>
      <c r="AJ1588"/>
      <c r="AK1588"/>
      <c r="AL1588"/>
      <c r="AM1588"/>
      <c r="AN1588"/>
      <c r="AO1588"/>
    </row>
    <row r="1589" spans="1:41">
      <c r="A1589" s="34">
        <v>43942</v>
      </c>
      <c r="B1589" s="33">
        <v>135.275803</v>
      </c>
      <c r="C1589" s="130">
        <f t="shared" si="50"/>
        <v>-1.3120347572171922E-2</v>
      </c>
      <c r="E1589" s="128">
        <v>43942</v>
      </c>
      <c r="F1589" s="76">
        <v>2736.5600589999999</v>
      </c>
      <c r="G1589" s="130">
        <f t="shared" si="51"/>
        <v>-3.067479551261075E-2</v>
      </c>
      <c r="J1589"/>
      <c r="K1589"/>
      <c r="L1589"/>
      <c r="M1589"/>
      <c r="N1589"/>
      <c r="O1589"/>
      <c r="P1589"/>
      <c r="Q1589"/>
      <c r="R1589"/>
      <c r="V1589">
        <v>1502</v>
      </c>
      <c r="W1589">
        <v>7.3128011562966812E-3</v>
      </c>
      <c r="X1589">
        <v>-6.9775087292089297E-3</v>
      </c>
      <c r="Y1589"/>
      <c r="Z1589"/>
      <c r="AA1589"/>
      <c r="AB1589"/>
      <c r="AC1589"/>
      <c r="AD1589"/>
      <c r="AG1589">
        <v>1541</v>
      </c>
      <c r="AH1589">
        <v>-3.5325437621343426E-3</v>
      </c>
      <c r="AI1589">
        <v>1.9020979558961055E-3</v>
      </c>
      <c r="AJ1589"/>
      <c r="AK1589"/>
      <c r="AL1589"/>
      <c r="AM1589"/>
      <c r="AN1589"/>
      <c r="AO1589"/>
    </row>
    <row r="1590" spans="1:41">
      <c r="A1590" s="34">
        <v>43943</v>
      </c>
      <c r="B1590" s="33">
        <v>138.26724200000001</v>
      </c>
      <c r="C1590" s="130">
        <f t="shared" si="50"/>
        <v>2.2113629589764948E-2</v>
      </c>
      <c r="E1590" s="128">
        <v>43943</v>
      </c>
      <c r="F1590" s="76">
        <v>2799.3100589999999</v>
      </c>
      <c r="G1590" s="130">
        <f t="shared" si="51"/>
        <v>2.2930247700439745E-2</v>
      </c>
      <c r="J1590"/>
      <c r="K1590"/>
      <c r="L1590"/>
      <c r="M1590"/>
      <c r="N1590"/>
      <c r="O1590"/>
      <c r="P1590"/>
      <c r="Q1590"/>
      <c r="R1590"/>
      <c r="V1590">
        <v>1503</v>
      </c>
      <c r="W1590">
        <v>-1.2380116504657167E-3</v>
      </c>
      <c r="X1590">
        <v>8.0571146398171706E-4</v>
      </c>
      <c r="Y1590"/>
      <c r="Z1590"/>
      <c r="AA1590"/>
      <c r="AB1590"/>
      <c r="AC1590"/>
      <c r="AD1590"/>
      <c r="AG1590">
        <v>1542</v>
      </c>
      <c r="AH1590">
        <v>3.7665330531355711E-4</v>
      </c>
      <c r="AI1590">
        <v>1.4668801033328495E-3</v>
      </c>
      <c r="AJ1590"/>
      <c r="AK1590"/>
      <c r="AL1590"/>
      <c r="AM1590"/>
      <c r="AN1590"/>
      <c r="AO1590"/>
    </row>
    <row r="1591" spans="1:41">
      <c r="A1591" s="34">
        <v>43944</v>
      </c>
      <c r="B1591" s="33">
        <v>140.54473899999999</v>
      </c>
      <c r="C1591" s="130">
        <f t="shared" si="50"/>
        <v>1.6471703398842529E-2</v>
      </c>
      <c r="E1591" s="128">
        <v>43944</v>
      </c>
      <c r="F1591" s="76">
        <v>2797.8000489999999</v>
      </c>
      <c r="G1591" s="130">
        <f t="shared" si="51"/>
        <v>-5.3942220339085549E-4</v>
      </c>
      <c r="J1591"/>
      <c r="K1591"/>
      <c r="L1591"/>
      <c r="M1591"/>
      <c r="N1591"/>
      <c r="O1591"/>
      <c r="P1591"/>
      <c r="Q1591"/>
      <c r="R1591"/>
      <c r="V1591">
        <v>1504</v>
      </c>
      <c r="W1591">
        <v>8.7897837915636087E-3</v>
      </c>
      <c r="X1591">
        <v>-4.3304919782479502E-3</v>
      </c>
      <c r="Y1591"/>
      <c r="Z1591"/>
      <c r="AA1591"/>
      <c r="AB1591"/>
      <c r="AC1591"/>
      <c r="AD1591"/>
      <c r="AG1591">
        <v>1543</v>
      </c>
      <c r="AH1591">
        <v>-3.5187892891575812E-3</v>
      </c>
      <c r="AI1591">
        <v>5.9884666604061382E-4</v>
      </c>
      <c r="AJ1591"/>
      <c r="AK1591"/>
      <c r="AL1591"/>
      <c r="AM1591"/>
      <c r="AN1591"/>
      <c r="AO1591"/>
    </row>
    <row r="1592" spans="1:41">
      <c r="A1592" s="34">
        <v>43945</v>
      </c>
      <c r="B1592" s="33">
        <v>139.957291</v>
      </c>
      <c r="C1592" s="130">
        <f t="shared" si="50"/>
        <v>-4.1797935958313949E-3</v>
      </c>
      <c r="E1592" s="128">
        <v>43945</v>
      </c>
      <c r="F1592" s="76">
        <v>2836.73999</v>
      </c>
      <c r="G1592" s="130">
        <f t="shared" si="51"/>
        <v>1.3918057158487129E-2</v>
      </c>
      <c r="J1592"/>
      <c r="K1592"/>
      <c r="L1592"/>
      <c r="M1592"/>
      <c r="N1592"/>
      <c r="O1592"/>
      <c r="P1592"/>
      <c r="Q1592"/>
      <c r="R1592"/>
      <c r="V1592">
        <v>1505</v>
      </c>
      <c r="W1592">
        <v>2.9985848666650556E-3</v>
      </c>
      <c r="X1592">
        <v>1.9461963665344333E-3</v>
      </c>
      <c r="Y1592"/>
      <c r="Z1592"/>
      <c r="AA1592"/>
      <c r="AB1592"/>
      <c r="AC1592"/>
      <c r="AD1592"/>
      <c r="AG1592">
        <v>1544</v>
      </c>
      <c r="AH1592">
        <v>-5.3629879981164014E-4</v>
      </c>
      <c r="AI1592">
        <v>5.2420845976137538E-3</v>
      </c>
      <c r="AJ1592"/>
      <c r="AK1592"/>
      <c r="AL1592"/>
      <c r="AM1592"/>
      <c r="AN1592"/>
      <c r="AO1592"/>
    </row>
    <row r="1593" spans="1:41">
      <c r="A1593" s="34">
        <v>43948</v>
      </c>
      <c r="B1593" s="33">
        <v>139.44216900000001</v>
      </c>
      <c r="C1593" s="130">
        <f t="shared" si="50"/>
        <v>-3.6805656662788006E-3</v>
      </c>
      <c r="E1593" s="128">
        <v>43948</v>
      </c>
      <c r="F1593" s="76">
        <v>2878.4799800000001</v>
      </c>
      <c r="G1593" s="130">
        <f t="shared" si="51"/>
        <v>1.4714069723394013E-2</v>
      </c>
      <c r="J1593"/>
      <c r="K1593"/>
      <c r="L1593"/>
      <c r="M1593"/>
      <c r="N1593"/>
      <c r="O1593"/>
      <c r="P1593"/>
      <c r="Q1593"/>
      <c r="R1593"/>
      <c r="V1593">
        <v>1506</v>
      </c>
      <c r="W1593">
        <v>1.702188275783278E-3</v>
      </c>
      <c r="X1593">
        <v>-8.3604469505357229E-4</v>
      </c>
      <c r="Y1593"/>
      <c r="Z1593"/>
      <c r="AA1593"/>
      <c r="AB1593"/>
      <c r="AC1593"/>
      <c r="AD1593"/>
      <c r="AG1593">
        <v>1545</v>
      </c>
      <c r="AH1593">
        <v>-1.94757254442198E-3</v>
      </c>
      <c r="AI1593">
        <v>-1.86794725650857E-3</v>
      </c>
      <c r="AJ1593"/>
      <c r="AK1593"/>
      <c r="AL1593"/>
      <c r="AM1593"/>
      <c r="AN1593"/>
      <c r="AO1593"/>
    </row>
    <row r="1594" spans="1:41">
      <c r="A1594" s="34">
        <v>43949</v>
      </c>
      <c r="B1594" s="33">
        <v>136.82122799999999</v>
      </c>
      <c r="C1594" s="130">
        <f t="shared" si="50"/>
        <v>-1.8795899538826134E-2</v>
      </c>
      <c r="E1594" s="128">
        <v>43949</v>
      </c>
      <c r="F1594" s="76">
        <v>2863.389893</v>
      </c>
      <c r="G1594" s="130">
        <f t="shared" si="51"/>
        <v>-5.2423803899445702E-3</v>
      </c>
      <c r="J1594"/>
      <c r="K1594"/>
      <c r="L1594"/>
      <c r="M1594"/>
      <c r="N1594"/>
      <c r="O1594"/>
      <c r="P1594"/>
      <c r="Q1594"/>
      <c r="R1594"/>
      <c r="V1594">
        <v>1507</v>
      </c>
      <c r="W1594">
        <v>-1.7518613044698135E-3</v>
      </c>
      <c r="X1594">
        <v>1.5564130899650755E-3</v>
      </c>
      <c r="Y1594"/>
      <c r="Z1594"/>
      <c r="AA1594"/>
      <c r="AB1594"/>
      <c r="AC1594"/>
      <c r="AD1594"/>
      <c r="AG1594">
        <v>1546</v>
      </c>
      <c r="AH1594">
        <v>6.194671319283437E-3</v>
      </c>
      <c r="AI1594">
        <v>-1.671277420890618E-2</v>
      </c>
      <c r="AJ1594"/>
      <c r="AK1594"/>
      <c r="AL1594"/>
      <c r="AM1594"/>
      <c r="AN1594"/>
      <c r="AO1594"/>
    </row>
    <row r="1595" spans="1:41">
      <c r="A1595" s="34">
        <v>43950</v>
      </c>
      <c r="B1595" s="33">
        <v>135.78190599999999</v>
      </c>
      <c r="C1595" s="130">
        <f t="shared" si="50"/>
        <v>-7.5962042966022684E-3</v>
      </c>
      <c r="E1595" s="128">
        <v>43950</v>
      </c>
      <c r="F1595" s="76">
        <v>2939.51001</v>
      </c>
      <c r="G1595" s="130">
        <f t="shared" si="51"/>
        <v>2.658391621276842E-2</v>
      </c>
      <c r="J1595"/>
      <c r="K1595"/>
      <c r="L1595"/>
      <c r="M1595"/>
      <c r="N1595"/>
      <c r="O1595"/>
      <c r="P1595"/>
      <c r="Q1595"/>
      <c r="R1595"/>
      <c r="V1595">
        <v>1508</v>
      </c>
      <c r="W1595">
        <v>-1.6381249419556202E-4</v>
      </c>
      <c r="X1595">
        <v>5.2919790770978269E-3</v>
      </c>
      <c r="Y1595"/>
      <c r="Z1595"/>
      <c r="AA1595"/>
      <c r="AB1595"/>
      <c r="AC1595"/>
      <c r="AD1595"/>
      <c r="AG1595">
        <v>1547</v>
      </c>
      <c r="AH1595">
        <v>-1.147427308767884E-2</v>
      </c>
      <c r="AI1595">
        <v>-2.2039353457149257E-2</v>
      </c>
      <c r="AJ1595"/>
      <c r="AK1595"/>
      <c r="AL1595"/>
      <c r="AM1595"/>
      <c r="AN1595"/>
      <c r="AO1595"/>
    </row>
    <row r="1596" spans="1:41">
      <c r="A1596" s="34">
        <v>43951</v>
      </c>
      <c r="B1596" s="33">
        <v>135.601135</v>
      </c>
      <c r="C1596" s="130">
        <f t="shared" si="50"/>
        <v>-1.331333498883076E-3</v>
      </c>
      <c r="E1596" s="128">
        <v>43951</v>
      </c>
      <c r="F1596" s="76">
        <v>2912.429932</v>
      </c>
      <c r="G1596" s="130">
        <f t="shared" si="51"/>
        <v>-9.2124462607289983E-3</v>
      </c>
      <c r="J1596"/>
      <c r="K1596"/>
      <c r="L1596"/>
      <c r="M1596"/>
      <c r="N1596"/>
      <c r="O1596"/>
      <c r="P1596"/>
      <c r="Q1596"/>
      <c r="R1596"/>
      <c r="V1596">
        <v>1509</v>
      </c>
      <c r="W1596">
        <v>-8.6415964336274901E-5</v>
      </c>
      <c r="X1596">
        <v>1.2040085990143735E-4</v>
      </c>
      <c r="Y1596"/>
      <c r="Z1596"/>
      <c r="AA1596"/>
      <c r="AB1596"/>
      <c r="AC1596"/>
      <c r="AD1596"/>
      <c r="AG1596">
        <v>1548</v>
      </c>
      <c r="AH1596">
        <v>-4.6777326004095567E-3</v>
      </c>
      <c r="AI1596">
        <v>-2.5602263072089983E-2</v>
      </c>
      <c r="AJ1596"/>
      <c r="AK1596"/>
      <c r="AL1596"/>
      <c r="AM1596"/>
      <c r="AN1596"/>
      <c r="AO1596"/>
    </row>
    <row r="1597" spans="1:41">
      <c r="A1597" s="34">
        <v>43952</v>
      </c>
      <c r="B1597" s="33">
        <v>134.01956200000001</v>
      </c>
      <c r="C1597" s="130">
        <f t="shared" si="50"/>
        <v>-1.1663420073880588E-2</v>
      </c>
      <c r="E1597" s="128">
        <v>43952</v>
      </c>
      <c r="F1597" s="76">
        <v>2830.709961</v>
      </c>
      <c r="G1597" s="130">
        <f t="shared" si="51"/>
        <v>-2.8059034176963673E-2</v>
      </c>
      <c r="J1597"/>
      <c r="K1597"/>
      <c r="L1597"/>
      <c r="M1597"/>
      <c r="N1597"/>
      <c r="O1597"/>
      <c r="P1597"/>
      <c r="Q1597"/>
      <c r="R1597"/>
      <c r="V1597">
        <v>1510</v>
      </c>
      <c r="W1597">
        <v>-1.5276432008486563E-3</v>
      </c>
      <c r="X1597">
        <v>-4.2531794127103652E-3</v>
      </c>
      <c r="Y1597"/>
      <c r="Z1597"/>
      <c r="AA1597"/>
      <c r="AB1597"/>
      <c r="AC1597"/>
      <c r="AD1597"/>
      <c r="AG1597">
        <v>1549</v>
      </c>
      <c r="AH1597">
        <v>-3.5820681480807463E-3</v>
      </c>
      <c r="AI1597">
        <v>-1.9647234228373396E-4</v>
      </c>
      <c r="AJ1597"/>
      <c r="AK1597"/>
      <c r="AL1597"/>
      <c r="AM1597"/>
      <c r="AN1597"/>
      <c r="AO1597"/>
    </row>
    <row r="1598" spans="1:41">
      <c r="A1598" s="34">
        <v>43955</v>
      </c>
      <c r="B1598" s="33">
        <v>134.00147999999999</v>
      </c>
      <c r="C1598" s="130">
        <f t="shared" si="50"/>
        <v>-1.3492060211345134E-4</v>
      </c>
      <c r="E1598" s="128">
        <v>43955</v>
      </c>
      <c r="F1598" s="76">
        <v>2842.73999</v>
      </c>
      <c r="G1598" s="130">
        <f t="shared" si="51"/>
        <v>4.2498274870061874E-3</v>
      </c>
      <c r="J1598"/>
      <c r="K1598"/>
      <c r="L1598"/>
      <c r="M1598"/>
      <c r="N1598"/>
      <c r="O1598"/>
      <c r="P1598"/>
      <c r="Q1598"/>
      <c r="R1598"/>
      <c r="V1598">
        <v>1511</v>
      </c>
      <c r="W1598">
        <v>2.452325051400004E-3</v>
      </c>
      <c r="X1598">
        <v>4.9369653780965798E-4</v>
      </c>
      <c r="Y1598"/>
      <c r="Z1598"/>
      <c r="AA1598"/>
      <c r="AB1598"/>
      <c r="AC1598"/>
      <c r="AD1598"/>
      <c r="AG1598">
        <v>1550</v>
      </c>
      <c r="AH1598">
        <v>-1.7794003059066598E-2</v>
      </c>
      <c r="AI1598">
        <v>-2.6369239579199798E-2</v>
      </c>
      <c r="AJ1598"/>
      <c r="AK1598"/>
      <c r="AL1598"/>
      <c r="AM1598"/>
      <c r="AN1598"/>
      <c r="AO1598"/>
    </row>
    <row r="1599" spans="1:41">
      <c r="A1599" s="34">
        <v>43956</v>
      </c>
      <c r="B1599" s="33">
        <v>135.113113</v>
      </c>
      <c r="C1599" s="130">
        <f t="shared" si="50"/>
        <v>8.2956770328209209E-3</v>
      </c>
      <c r="E1599" s="128">
        <v>43956</v>
      </c>
      <c r="F1599" s="76">
        <v>2868.4399410000001</v>
      </c>
      <c r="G1599" s="130">
        <f t="shared" si="51"/>
        <v>9.0405563260817449E-3</v>
      </c>
      <c r="J1599"/>
      <c r="K1599"/>
      <c r="L1599"/>
      <c r="M1599"/>
      <c r="N1599"/>
      <c r="O1599"/>
      <c r="P1599"/>
      <c r="Q1599"/>
      <c r="R1599"/>
      <c r="V1599">
        <v>1512</v>
      </c>
      <c r="W1599">
        <v>6.1462334054426554E-4</v>
      </c>
      <c r="X1599">
        <v>7.7641795358554247E-3</v>
      </c>
      <c r="Y1599"/>
      <c r="Z1599"/>
      <c r="AA1599"/>
      <c r="AB1599"/>
      <c r="AC1599"/>
      <c r="AD1599"/>
      <c r="AG1599">
        <v>1551</v>
      </c>
      <c r="AH1599">
        <v>-1.8711025623328974E-2</v>
      </c>
      <c r="AI1599">
        <v>1.0472685200597175E-2</v>
      </c>
      <c r="AJ1599"/>
      <c r="AK1599"/>
      <c r="AL1599"/>
      <c r="AM1599"/>
      <c r="AN1599"/>
      <c r="AO1599"/>
    </row>
    <row r="1600" spans="1:41">
      <c r="A1600" s="34">
        <v>43957</v>
      </c>
      <c r="B1600" s="33">
        <v>133.829758</v>
      </c>
      <c r="C1600" s="130">
        <f t="shared" si="50"/>
        <v>-9.4983748912661065E-3</v>
      </c>
      <c r="E1600" s="128">
        <v>43957</v>
      </c>
      <c r="F1600" s="76">
        <v>2848.419922</v>
      </c>
      <c r="G1600" s="130">
        <f t="shared" si="51"/>
        <v>-6.9794102061696423E-3</v>
      </c>
      <c r="J1600"/>
      <c r="K1600"/>
      <c r="L1600"/>
      <c r="M1600"/>
      <c r="N1600"/>
      <c r="O1600"/>
      <c r="P1600"/>
      <c r="Q1600"/>
      <c r="R1600"/>
      <c r="V1600">
        <v>1513</v>
      </c>
      <c r="W1600">
        <v>-6.3482759211695673E-3</v>
      </c>
      <c r="X1600">
        <v>-7.1159464013088695E-4</v>
      </c>
      <c r="Y1600"/>
      <c r="Z1600"/>
      <c r="AA1600"/>
      <c r="AB1600"/>
      <c r="AC1600"/>
      <c r="AD1600"/>
      <c r="AG1600">
        <v>1552</v>
      </c>
      <c r="AH1600">
        <v>2.3614602994377461E-2</v>
      </c>
      <c r="AI1600">
        <v>2.242462574794292E-2</v>
      </c>
      <c r="AJ1600"/>
      <c r="AK1600"/>
      <c r="AL1600"/>
      <c r="AM1600"/>
      <c r="AN1600"/>
      <c r="AO1600"/>
    </row>
    <row r="1601" spans="1:41">
      <c r="A1601" s="34">
        <v>43958</v>
      </c>
      <c r="B1601" s="33">
        <v>133.38691700000001</v>
      </c>
      <c r="C1601" s="130">
        <f t="shared" si="50"/>
        <v>-3.3089875272731733E-3</v>
      </c>
      <c r="E1601" s="128">
        <v>43958</v>
      </c>
      <c r="F1601" s="76">
        <v>2881.1899410000001</v>
      </c>
      <c r="G1601" s="130">
        <f t="shared" si="51"/>
        <v>1.1504630601302208E-2</v>
      </c>
      <c r="J1601"/>
      <c r="K1601"/>
      <c r="L1601"/>
      <c r="M1601"/>
      <c r="N1601"/>
      <c r="O1601"/>
      <c r="P1601"/>
      <c r="Q1601"/>
      <c r="R1601"/>
      <c r="V1601">
        <v>1514</v>
      </c>
      <c r="W1601">
        <v>-4.830542156473019E-4</v>
      </c>
      <c r="X1601">
        <v>4.0164269079605783E-3</v>
      </c>
      <c r="Y1601"/>
      <c r="Z1601"/>
      <c r="AA1601"/>
      <c r="AB1601"/>
      <c r="AC1601"/>
      <c r="AD1601"/>
      <c r="AG1601">
        <v>1553</v>
      </c>
      <c r="AH1601">
        <v>-1.7737796756494697E-2</v>
      </c>
      <c r="AI1601">
        <v>-1.0370099277832213E-2</v>
      </c>
      <c r="AJ1601"/>
      <c r="AK1601"/>
      <c r="AL1601"/>
      <c r="AM1601"/>
      <c r="AN1601"/>
      <c r="AO1601"/>
    </row>
    <row r="1602" spans="1:41">
      <c r="A1602" s="34">
        <v>43959</v>
      </c>
      <c r="B1602" s="33">
        <v>134.39012099999999</v>
      </c>
      <c r="C1602" s="130">
        <f t="shared" si="50"/>
        <v>7.5210074763178035E-3</v>
      </c>
      <c r="E1602" s="128">
        <v>43959</v>
      </c>
      <c r="F1602" s="76">
        <v>2929.8000489999999</v>
      </c>
      <c r="G1602" s="130">
        <f t="shared" si="51"/>
        <v>1.6871538841735756E-2</v>
      </c>
      <c r="J1602"/>
      <c r="K1602"/>
      <c r="L1602"/>
      <c r="M1602"/>
      <c r="N1602"/>
      <c r="O1602"/>
      <c r="P1602"/>
      <c r="Q1602"/>
      <c r="R1602"/>
      <c r="V1602">
        <v>1515</v>
      </c>
      <c r="W1602">
        <v>3.6926412809303402E-3</v>
      </c>
      <c r="X1602">
        <v>-6.4958797319284332E-3</v>
      </c>
      <c r="Y1602"/>
      <c r="Z1602"/>
      <c r="AA1602"/>
      <c r="AB1602"/>
      <c r="AC1602"/>
      <c r="AD1602"/>
      <c r="AG1602">
        <v>1554</v>
      </c>
      <c r="AH1602">
        <v>3.3263209464575241E-2</v>
      </c>
      <c r="AI1602">
        <v>8.9393813125507454E-3</v>
      </c>
      <c r="AJ1602"/>
      <c r="AK1602"/>
      <c r="AL1602"/>
      <c r="AM1602"/>
      <c r="AN1602"/>
      <c r="AO1602"/>
    </row>
    <row r="1603" spans="1:41">
      <c r="A1603" s="34">
        <v>43962</v>
      </c>
      <c r="B1603" s="33">
        <v>134.76063500000001</v>
      </c>
      <c r="C1603" s="130">
        <f t="shared" si="50"/>
        <v>2.757003247284927E-3</v>
      </c>
      <c r="E1603" s="128">
        <v>43962</v>
      </c>
      <c r="F1603" s="76">
        <v>2930.1899410000001</v>
      </c>
      <c r="G1603" s="130">
        <f t="shared" si="51"/>
        <v>1.330780235781699E-4</v>
      </c>
      <c r="J1603"/>
      <c r="K1603"/>
      <c r="L1603"/>
      <c r="M1603"/>
      <c r="N1603"/>
      <c r="O1603"/>
      <c r="P1603"/>
      <c r="Q1603"/>
      <c r="R1603"/>
      <c r="V1603">
        <v>1516</v>
      </c>
      <c r="W1603">
        <v>1.4690642816753239E-4</v>
      </c>
      <c r="X1603">
        <v>4.7555448823455148E-3</v>
      </c>
      <c r="Y1603"/>
      <c r="Z1603"/>
      <c r="AA1603"/>
      <c r="AB1603"/>
      <c r="AC1603"/>
      <c r="AD1603"/>
      <c r="AG1603">
        <v>1555</v>
      </c>
      <c r="AH1603">
        <v>-5.5914777852175941E-3</v>
      </c>
      <c r="AI1603">
        <v>-2.8330599333588339E-2</v>
      </c>
      <c r="AJ1603"/>
      <c r="AK1603"/>
      <c r="AL1603"/>
      <c r="AM1603"/>
      <c r="AN1603"/>
      <c r="AO1603"/>
    </row>
    <row r="1604" spans="1:41">
      <c r="A1604" s="34">
        <v>43963</v>
      </c>
      <c r="B1604" s="33">
        <v>132.980255</v>
      </c>
      <c r="C1604" s="130">
        <f t="shared" ref="C1604:C1667" si="52">(B1604-B1603)/B1603</f>
        <v>-1.3211424834856321E-2</v>
      </c>
      <c r="E1604" s="128">
        <v>43963</v>
      </c>
      <c r="F1604" s="76">
        <v>2870.1201169999999</v>
      </c>
      <c r="G1604" s="130">
        <f t="shared" ref="G1604:G1667" si="53">(F1604-F1603)/F1603</f>
        <v>-2.0500317457065542E-2</v>
      </c>
      <c r="J1604"/>
      <c r="K1604"/>
      <c r="L1604"/>
      <c r="M1604"/>
      <c r="N1604"/>
      <c r="O1604"/>
      <c r="P1604"/>
      <c r="Q1604"/>
      <c r="R1604"/>
      <c r="V1604">
        <v>1517</v>
      </c>
      <c r="W1604">
        <v>1.9093864594049354E-3</v>
      </c>
      <c r="X1604">
        <v>4.7458760400624096E-3</v>
      </c>
      <c r="Y1604"/>
      <c r="Z1604"/>
      <c r="AA1604"/>
      <c r="AB1604"/>
      <c r="AC1604"/>
      <c r="AD1604"/>
      <c r="AG1604">
        <v>1556</v>
      </c>
      <c r="AH1604">
        <v>3.0507875552258592E-4</v>
      </c>
      <c r="AI1604">
        <v>-1.7358930685844421E-2</v>
      </c>
      <c r="AJ1604"/>
      <c r="AK1604"/>
      <c r="AL1604"/>
      <c r="AM1604"/>
      <c r="AN1604"/>
      <c r="AO1604"/>
    </row>
    <row r="1605" spans="1:41">
      <c r="A1605" s="34">
        <v>43964</v>
      </c>
      <c r="B1605" s="33">
        <v>132.971161</v>
      </c>
      <c r="C1605" s="130">
        <f t="shared" si="52"/>
        <v>-6.8386092356377258E-5</v>
      </c>
      <c r="E1605" s="128">
        <v>43964</v>
      </c>
      <c r="F1605" s="76">
        <v>2820</v>
      </c>
      <c r="G1605" s="130">
        <f t="shared" si="53"/>
        <v>-1.7462724540040542E-2</v>
      </c>
      <c r="J1605"/>
      <c r="K1605"/>
      <c r="L1605"/>
      <c r="M1605"/>
      <c r="N1605"/>
      <c r="O1605"/>
      <c r="P1605"/>
      <c r="Q1605"/>
      <c r="R1605"/>
      <c r="V1605">
        <v>1518</v>
      </c>
      <c r="W1605">
        <v>-1.0636668032640889E-3</v>
      </c>
      <c r="X1605">
        <v>-1.7915117290912153E-3</v>
      </c>
      <c r="Y1605"/>
      <c r="Z1605"/>
      <c r="AA1605"/>
      <c r="AB1605"/>
      <c r="AC1605"/>
      <c r="AD1605"/>
      <c r="AG1605">
        <v>1557</v>
      </c>
      <c r="AH1605">
        <v>-2.2120660588791287E-2</v>
      </c>
      <c r="AI1605">
        <v>-5.3849036693695569E-2</v>
      </c>
      <c r="AJ1605"/>
      <c r="AK1605"/>
      <c r="AL1605"/>
      <c r="AM1605"/>
      <c r="AN1605"/>
      <c r="AO1605"/>
    </row>
    <row r="1606" spans="1:41">
      <c r="A1606" s="34">
        <v>43965</v>
      </c>
      <c r="B1606" s="33">
        <v>133.43208300000001</v>
      </c>
      <c r="C1606" s="130">
        <f t="shared" si="52"/>
        <v>3.4663305677237093E-3</v>
      </c>
      <c r="E1606" s="128">
        <v>43965</v>
      </c>
      <c r="F1606" s="76">
        <v>2852.5</v>
      </c>
      <c r="G1606" s="130">
        <f t="shared" si="53"/>
        <v>1.152482269503546E-2</v>
      </c>
      <c r="J1606"/>
      <c r="K1606"/>
      <c r="L1606"/>
      <c r="M1606"/>
      <c r="N1606"/>
      <c r="O1606"/>
      <c r="P1606"/>
      <c r="Q1606"/>
      <c r="R1606"/>
      <c r="V1606">
        <v>1519</v>
      </c>
      <c r="W1606">
        <v>2.7303992184731746E-3</v>
      </c>
      <c r="X1606">
        <v>4.2458159855114173E-3</v>
      </c>
      <c r="Y1606"/>
      <c r="Z1606"/>
      <c r="AA1606"/>
      <c r="AB1606"/>
      <c r="AC1606"/>
      <c r="AD1606"/>
      <c r="AG1606">
        <v>1558</v>
      </c>
      <c r="AH1606">
        <v>2.1863701063209558E-2</v>
      </c>
      <c r="AI1606">
        <v>2.7532604892465218E-2</v>
      </c>
      <c r="AJ1606"/>
      <c r="AK1606"/>
      <c r="AL1606"/>
      <c r="AM1606"/>
      <c r="AN1606"/>
      <c r="AO1606"/>
    </row>
    <row r="1607" spans="1:41">
      <c r="A1607" s="34">
        <v>43966</v>
      </c>
      <c r="B1607" s="33">
        <v>135.96264600000001</v>
      </c>
      <c r="C1607" s="130">
        <f t="shared" si="52"/>
        <v>1.8965176463594597E-2</v>
      </c>
      <c r="E1607" s="128">
        <v>43966</v>
      </c>
      <c r="F1607" s="76">
        <v>2863.6999510000001</v>
      </c>
      <c r="G1607" s="130">
        <f t="shared" si="53"/>
        <v>3.9263631901840686E-3</v>
      </c>
      <c r="J1607"/>
      <c r="K1607"/>
      <c r="L1607"/>
      <c r="M1607"/>
      <c r="N1607"/>
      <c r="O1607"/>
      <c r="P1607"/>
      <c r="Q1607"/>
      <c r="R1607"/>
      <c r="V1607">
        <v>1520</v>
      </c>
      <c r="W1607">
        <v>3.4205710693953162E-3</v>
      </c>
      <c r="X1607">
        <v>-4.9351040036772044E-3</v>
      </c>
      <c r="Y1607"/>
      <c r="Z1607"/>
      <c r="AA1607"/>
      <c r="AB1607"/>
      <c r="AC1607"/>
      <c r="AD1607"/>
      <c r="AG1607">
        <v>1559</v>
      </c>
      <c r="AH1607">
        <v>-3.9218157122305607E-2</v>
      </c>
      <c r="AI1607">
        <v>-9.6502877892277877E-3</v>
      </c>
      <c r="AJ1607"/>
      <c r="AK1607"/>
      <c r="AL1607"/>
      <c r="AM1607"/>
      <c r="AN1607"/>
      <c r="AO1607"/>
    </row>
    <row r="1608" spans="1:41">
      <c r="A1608" s="34">
        <v>43969</v>
      </c>
      <c r="B1608" s="33">
        <v>136.03497300000001</v>
      </c>
      <c r="C1608" s="130">
        <f t="shared" si="52"/>
        <v>5.3196228617087495E-4</v>
      </c>
      <c r="E1608" s="128">
        <v>43969</v>
      </c>
      <c r="F1608" s="76">
        <v>2953.9099120000001</v>
      </c>
      <c r="G1608" s="130">
        <f t="shared" si="53"/>
        <v>3.1501191655396311E-2</v>
      </c>
      <c r="J1608"/>
      <c r="K1608"/>
      <c r="L1608"/>
      <c r="M1608"/>
      <c r="N1608"/>
      <c r="O1608"/>
      <c r="P1608"/>
      <c r="Q1608"/>
      <c r="R1608"/>
      <c r="V1608">
        <v>1521</v>
      </c>
      <c r="W1608">
        <v>2.1238052579831967E-3</v>
      </c>
      <c r="X1608">
        <v>-2.5360828761048426E-4</v>
      </c>
      <c r="Y1608"/>
      <c r="Z1608"/>
      <c r="AA1608"/>
      <c r="AB1608"/>
      <c r="AC1608"/>
      <c r="AD1608"/>
      <c r="AG1608">
        <v>1560</v>
      </c>
      <c r="AH1608">
        <v>-2.7301333792979471E-2</v>
      </c>
      <c r="AI1608">
        <v>-6.7811347093356497E-2</v>
      </c>
      <c r="AJ1608"/>
      <c r="AK1608"/>
      <c r="AL1608"/>
      <c r="AM1608"/>
      <c r="AN1608"/>
      <c r="AO1608"/>
    </row>
    <row r="1609" spans="1:41">
      <c r="A1609" s="34">
        <v>43970</v>
      </c>
      <c r="B1609" s="33">
        <v>134.67932099999999</v>
      </c>
      <c r="C1609" s="130">
        <f t="shared" si="52"/>
        <v>-9.9654667480253076E-3</v>
      </c>
      <c r="E1609" s="128">
        <v>43970</v>
      </c>
      <c r="F1609" s="76">
        <v>2922.9399410000001</v>
      </c>
      <c r="G1609" s="130">
        <f t="shared" si="53"/>
        <v>-1.0484399295383787E-2</v>
      </c>
      <c r="J1609"/>
      <c r="K1609"/>
      <c r="L1609"/>
      <c r="M1609"/>
      <c r="N1609"/>
      <c r="O1609"/>
      <c r="P1609"/>
      <c r="Q1609"/>
      <c r="R1609"/>
      <c r="V1609">
        <v>1522</v>
      </c>
      <c r="W1609">
        <v>4.821194814226706E-3</v>
      </c>
      <c r="X1609">
        <v>3.5453583549083841E-3</v>
      </c>
      <c r="Y1609"/>
      <c r="Z1609"/>
      <c r="AA1609"/>
      <c r="AB1609"/>
      <c r="AC1609"/>
      <c r="AD1609"/>
      <c r="AG1609">
        <v>1561</v>
      </c>
      <c r="AH1609">
        <v>4.0427077752925589E-2</v>
      </c>
      <c r="AI1609">
        <v>5.2444171979894816E-2</v>
      </c>
      <c r="AJ1609"/>
      <c r="AK1609"/>
      <c r="AL1609"/>
      <c r="AM1609"/>
      <c r="AN1609"/>
      <c r="AO1609"/>
    </row>
    <row r="1610" spans="1:41">
      <c r="A1610" s="34">
        <v>43971</v>
      </c>
      <c r="B1610" s="33">
        <v>133.46824599999999</v>
      </c>
      <c r="C1610" s="130">
        <f t="shared" si="52"/>
        <v>-8.9922862025714704E-3</v>
      </c>
      <c r="E1610" s="128">
        <v>43971</v>
      </c>
      <c r="F1610" s="76">
        <v>2971.610107</v>
      </c>
      <c r="G1610" s="130">
        <f t="shared" si="53"/>
        <v>1.6651100256048636E-2</v>
      </c>
      <c r="J1610"/>
      <c r="K1610"/>
      <c r="L1610"/>
      <c r="M1610"/>
      <c r="N1610"/>
      <c r="O1610"/>
      <c r="P1610"/>
      <c r="Q1610"/>
      <c r="R1610"/>
      <c r="V1610">
        <v>1523</v>
      </c>
      <c r="W1610">
        <v>3.9412534840867538E-3</v>
      </c>
      <c r="X1610">
        <v>-7.9091415070902879E-5</v>
      </c>
      <c r="Y1610"/>
      <c r="Z1610"/>
      <c r="AA1610"/>
      <c r="AB1610"/>
      <c r="AC1610"/>
      <c r="AD1610"/>
      <c r="AG1610">
        <v>1562</v>
      </c>
      <c r="AH1610">
        <v>-3.0046372348962184E-2</v>
      </c>
      <c r="AI1610">
        <v>-8.9794180137994326E-2</v>
      </c>
      <c r="AJ1610"/>
      <c r="AK1610"/>
      <c r="AL1610"/>
      <c r="AM1610"/>
      <c r="AN1610"/>
      <c r="AO1610"/>
    </row>
    <row r="1611" spans="1:41">
      <c r="A1611" s="34">
        <v>43972</v>
      </c>
      <c r="B1611" s="33">
        <v>132.59162900000001</v>
      </c>
      <c r="C1611" s="130">
        <f t="shared" si="52"/>
        <v>-6.5679817205358476E-3</v>
      </c>
      <c r="E1611" s="128">
        <v>43972</v>
      </c>
      <c r="F1611" s="76">
        <v>2948.51001</v>
      </c>
      <c r="G1611" s="130">
        <f t="shared" si="53"/>
        <v>-7.7735961880008525E-3</v>
      </c>
      <c r="J1611"/>
      <c r="K1611"/>
      <c r="L1611"/>
      <c r="M1611"/>
      <c r="N1611"/>
      <c r="O1611"/>
      <c r="P1611"/>
      <c r="Q1611"/>
      <c r="R1611"/>
      <c r="V1611">
        <v>1524</v>
      </c>
      <c r="W1611">
        <v>6.0594526380045738E-4</v>
      </c>
      <c r="X1611">
        <v>-3.2579228737735404E-3</v>
      </c>
      <c r="Y1611"/>
      <c r="Z1611"/>
      <c r="AA1611"/>
      <c r="AB1611"/>
      <c r="AC1611"/>
      <c r="AD1611"/>
      <c r="AG1611">
        <v>1563</v>
      </c>
      <c r="AH1611">
        <v>4.2473642382216362E-2</v>
      </c>
      <c r="AI1611">
        <v>1.7481207108262953E-2</v>
      </c>
      <c r="AJ1611"/>
      <c r="AK1611"/>
      <c r="AL1611"/>
      <c r="AM1611"/>
      <c r="AN1611"/>
      <c r="AO1611"/>
    </row>
    <row r="1612" spans="1:41">
      <c r="A1612" s="34">
        <v>43973</v>
      </c>
      <c r="B1612" s="33">
        <v>131.38124099999999</v>
      </c>
      <c r="C1612" s="130">
        <f t="shared" si="52"/>
        <v>-9.1286909221095919E-3</v>
      </c>
      <c r="E1612" s="128">
        <v>43973</v>
      </c>
      <c r="F1612" s="76">
        <v>2955.4499510000001</v>
      </c>
      <c r="G1612" s="130">
        <f t="shared" si="53"/>
        <v>2.3537111885199567E-3</v>
      </c>
      <c r="J1612"/>
      <c r="K1612"/>
      <c r="L1612"/>
      <c r="M1612"/>
      <c r="N1612"/>
      <c r="O1612"/>
      <c r="P1612"/>
      <c r="Q1612"/>
      <c r="R1612"/>
      <c r="V1612">
        <v>1525</v>
      </c>
      <c r="W1612">
        <v>-3.6544965716216824E-3</v>
      </c>
      <c r="X1612">
        <v>3.9435726615659585E-3</v>
      </c>
      <c r="Y1612"/>
      <c r="Z1612"/>
      <c r="AA1612"/>
      <c r="AB1612"/>
      <c r="AC1612"/>
      <c r="AD1612"/>
      <c r="AG1612">
        <v>1564</v>
      </c>
      <c r="AH1612">
        <v>-6.5501561442907631E-3</v>
      </c>
      <c r="AI1612">
        <v>-4.5280606296654827E-2</v>
      </c>
      <c r="AJ1612"/>
      <c r="AK1612"/>
      <c r="AL1612"/>
      <c r="AM1612"/>
      <c r="AN1612"/>
      <c r="AO1612"/>
    </row>
    <row r="1613" spans="1:41">
      <c r="A1613" s="34">
        <v>43977</v>
      </c>
      <c r="B1613" s="33">
        <v>131.55418399999999</v>
      </c>
      <c r="C1613" s="130">
        <f t="shared" si="52"/>
        <v>1.3163446979466698E-3</v>
      </c>
      <c r="E1613" s="128">
        <v>43977</v>
      </c>
      <c r="F1613" s="76">
        <v>2991.7700199999999</v>
      </c>
      <c r="G1613" s="130">
        <f t="shared" si="53"/>
        <v>1.2289184253555263E-2</v>
      </c>
      <c r="J1613"/>
      <c r="K1613"/>
      <c r="L1613"/>
      <c r="M1613"/>
      <c r="N1613"/>
      <c r="O1613"/>
      <c r="P1613"/>
      <c r="Q1613"/>
      <c r="R1613"/>
      <c r="V1613">
        <v>1526</v>
      </c>
      <c r="W1613">
        <v>1.2975522718846294E-3</v>
      </c>
      <c r="X1613">
        <v>-1.5657567822165695E-4</v>
      </c>
      <c r="Y1613"/>
      <c r="Z1613"/>
      <c r="AA1613"/>
      <c r="AB1613"/>
      <c r="AC1613"/>
      <c r="AD1613"/>
      <c r="AG1613">
        <v>1565</v>
      </c>
      <c r="AH1613">
        <v>-3.305132762865827E-2</v>
      </c>
      <c r="AI1613">
        <v>3.7759135701146883E-2</v>
      </c>
      <c r="AJ1613"/>
      <c r="AK1613"/>
      <c r="AL1613"/>
      <c r="AM1613"/>
      <c r="AN1613"/>
      <c r="AO1613"/>
    </row>
    <row r="1614" spans="1:41">
      <c r="A1614" s="34">
        <v>43978</v>
      </c>
      <c r="B1614" s="33">
        <v>131.85449199999999</v>
      </c>
      <c r="C1614" s="130">
        <f t="shared" si="52"/>
        <v>2.2827704210456822E-3</v>
      </c>
      <c r="E1614" s="128">
        <v>43978</v>
      </c>
      <c r="F1614" s="76">
        <v>3036.1298830000001</v>
      </c>
      <c r="G1614" s="130">
        <f t="shared" si="53"/>
        <v>1.4827297119582786E-2</v>
      </c>
      <c r="J1614"/>
      <c r="K1614"/>
      <c r="L1614"/>
      <c r="M1614"/>
      <c r="N1614"/>
      <c r="O1614"/>
      <c r="P1614"/>
      <c r="Q1614"/>
      <c r="R1614"/>
      <c r="V1614">
        <v>1527</v>
      </c>
      <c r="W1614">
        <v>-5.775521735788381E-4</v>
      </c>
      <c r="X1614">
        <v>-8.4646086927333154E-3</v>
      </c>
      <c r="Y1614"/>
      <c r="Z1614"/>
      <c r="AA1614"/>
      <c r="AB1614"/>
      <c r="AC1614"/>
      <c r="AD1614"/>
      <c r="AG1614">
        <v>1566</v>
      </c>
      <c r="AH1614">
        <v>-3.1771335518529981E-2</v>
      </c>
      <c r="AI1614">
        <v>-1.1588176905555705E-2</v>
      </c>
      <c r="AJ1614"/>
      <c r="AK1614"/>
      <c r="AL1614"/>
      <c r="AM1614"/>
      <c r="AN1614"/>
      <c r="AO1614"/>
    </row>
    <row r="1615" spans="1:41">
      <c r="A1615" s="34">
        <v>43979</v>
      </c>
      <c r="B1615" s="33">
        <v>133.74737500000001</v>
      </c>
      <c r="C1615" s="130">
        <f t="shared" si="52"/>
        <v>1.4355847656673023E-2</v>
      </c>
      <c r="E1615" s="128">
        <v>43979</v>
      </c>
      <c r="F1615" s="76">
        <v>3029.7299800000001</v>
      </c>
      <c r="G1615" s="130">
        <f t="shared" si="53"/>
        <v>-2.1079147620905632E-3</v>
      </c>
      <c r="J1615"/>
      <c r="K1615"/>
      <c r="L1615"/>
      <c r="M1615"/>
      <c r="N1615"/>
      <c r="O1615"/>
      <c r="P1615"/>
      <c r="Q1615"/>
      <c r="R1615"/>
      <c r="V1615">
        <v>1528</v>
      </c>
      <c r="W1615">
        <v>1.8712983232365911E-3</v>
      </c>
      <c r="X1615">
        <v>-1.7602010014191313E-2</v>
      </c>
      <c r="Y1615"/>
      <c r="Z1615"/>
      <c r="AA1615"/>
      <c r="AB1615"/>
      <c r="AC1615"/>
      <c r="AD1615"/>
      <c r="AG1615">
        <v>1567</v>
      </c>
      <c r="AH1615">
        <v>-4.1212145570144562E-2</v>
      </c>
      <c r="AI1615">
        <v>1.1918277546559521E-2</v>
      </c>
      <c r="AJ1615"/>
      <c r="AK1615"/>
      <c r="AL1615"/>
      <c r="AM1615"/>
      <c r="AN1615"/>
      <c r="AO1615"/>
    </row>
    <row r="1616" spans="1:41">
      <c r="A1616" s="34">
        <v>43980</v>
      </c>
      <c r="B1616" s="33">
        <v>135.367188</v>
      </c>
      <c r="C1616" s="130">
        <f t="shared" si="52"/>
        <v>1.2110989094178435E-2</v>
      </c>
      <c r="E1616" s="128">
        <v>43980</v>
      </c>
      <c r="F1616" s="76">
        <v>3044.3100589999999</v>
      </c>
      <c r="G1616" s="130">
        <f t="shared" si="53"/>
        <v>4.8123361145206217E-3</v>
      </c>
      <c r="J1616"/>
      <c r="K1616"/>
      <c r="L1616"/>
      <c r="M1616"/>
      <c r="N1616"/>
      <c r="O1616"/>
      <c r="P1616"/>
      <c r="Q1616"/>
      <c r="R1616"/>
      <c r="V1616">
        <v>1529</v>
      </c>
      <c r="W1616">
        <v>3.0880494642826191E-3</v>
      </c>
      <c r="X1616">
        <v>6.9655350001197177E-3</v>
      </c>
      <c r="Y1616"/>
      <c r="Z1616"/>
      <c r="AA1616"/>
      <c r="AB1616"/>
      <c r="AC1616"/>
      <c r="AD1616"/>
      <c r="AG1616">
        <v>1568</v>
      </c>
      <c r="AH1616">
        <v>4.1297838140644132E-2</v>
      </c>
      <c r="AI1616">
        <v>5.252990173381656E-2</v>
      </c>
      <c r="AJ1616"/>
      <c r="AK1616"/>
      <c r="AL1616"/>
      <c r="AM1616"/>
      <c r="AN1616"/>
      <c r="AO1616"/>
    </row>
    <row r="1617" spans="1:41">
      <c r="A1617" s="34">
        <v>43983</v>
      </c>
      <c r="B1617" s="33">
        <v>133.94752500000001</v>
      </c>
      <c r="C1617" s="130">
        <f t="shared" si="52"/>
        <v>-1.0487497162163004E-2</v>
      </c>
      <c r="E1617" s="128">
        <v>43983</v>
      </c>
      <c r="F1617" s="76">
        <v>3055.7299800000001</v>
      </c>
      <c r="G1617" s="130">
        <f t="shared" si="53"/>
        <v>3.7512345256157623E-3</v>
      </c>
      <c r="J1617"/>
      <c r="K1617"/>
      <c r="L1617"/>
      <c r="M1617"/>
      <c r="N1617"/>
      <c r="O1617"/>
      <c r="P1617"/>
      <c r="Q1617"/>
      <c r="R1617"/>
      <c r="V1617">
        <v>1530</v>
      </c>
      <c r="W1617">
        <v>4.1747351280934973E-3</v>
      </c>
      <c r="X1617">
        <v>-5.0416093524081589E-3</v>
      </c>
      <c r="Y1617"/>
      <c r="Z1617"/>
      <c r="AA1617"/>
      <c r="AB1617"/>
      <c r="AC1617"/>
      <c r="AD1617"/>
      <c r="AG1617">
        <v>1569</v>
      </c>
      <c r="AH1617">
        <v>1.2732903886598897E-3</v>
      </c>
      <c r="AI1617">
        <v>1.0261721277224582E-2</v>
      </c>
      <c r="AJ1617"/>
      <c r="AK1617"/>
      <c r="AL1617"/>
      <c r="AM1617"/>
      <c r="AN1617"/>
      <c r="AO1617"/>
    </row>
    <row r="1618" spans="1:41">
      <c r="A1618" s="34">
        <v>43984</v>
      </c>
      <c r="B1618" s="33">
        <v>134.91220100000001</v>
      </c>
      <c r="C1618" s="130">
        <f t="shared" si="52"/>
        <v>7.201894921164069E-3</v>
      </c>
      <c r="E1618" s="128">
        <v>43984</v>
      </c>
      <c r="F1618" s="76">
        <v>3080.820068</v>
      </c>
      <c r="G1618" s="130">
        <f t="shared" si="53"/>
        <v>8.2108328171064133E-3</v>
      </c>
      <c r="J1618"/>
      <c r="K1618"/>
      <c r="L1618"/>
      <c r="M1618"/>
      <c r="N1618"/>
      <c r="O1618"/>
      <c r="P1618"/>
      <c r="Q1618"/>
      <c r="R1618"/>
      <c r="V1618">
        <v>1531</v>
      </c>
      <c r="W1618">
        <v>-4.5372718112481243E-4</v>
      </c>
      <c r="X1618">
        <v>3.5880860456592822E-3</v>
      </c>
      <c r="Y1618"/>
      <c r="Z1618"/>
      <c r="AA1618"/>
      <c r="AB1618"/>
      <c r="AC1618"/>
      <c r="AD1618"/>
      <c r="AG1618">
        <v>1570</v>
      </c>
      <c r="AH1618">
        <v>3.431937979089196E-2</v>
      </c>
      <c r="AI1618">
        <v>2.809478319346894E-2</v>
      </c>
      <c r="AJ1618"/>
      <c r="AK1618"/>
      <c r="AL1618"/>
      <c r="AM1618"/>
      <c r="AN1618"/>
      <c r="AO1618"/>
    </row>
    <row r="1619" spans="1:41">
      <c r="A1619" s="34">
        <v>43985</v>
      </c>
      <c r="B1619" s="33">
        <v>135.276184</v>
      </c>
      <c r="C1619" s="130">
        <f t="shared" si="52"/>
        <v>2.6979250008677151E-3</v>
      </c>
      <c r="E1619" s="128">
        <v>43985</v>
      </c>
      <c r="F1619" s="76">
        <v>3122.8701169999999</v>
      </c>
      <c r="G1619" s="130">
        <f t="shared" si="53"/>
        <v>1.3648979191211871E-2</v>
      </c>
      <c r="J1619"/>
      <c r="K1619"/>
      <c r="L1619"/>
      <c r="M1619"/>
      <c r="N1619"/>
      <c r="O1619"/>
      <c r="P1619"/>
      <c r="Q1619"/>
      <c r="R1619"/>
      <c r="V1619">
        <v>1532</v>
      </c>
      <c r="W1619">
        <v>-5.40094811480386E-3</v>
      </c>
      <c r="X1619">
        <v>-1.2304872085251054E-2</v>
      </c>
      <c r="Y1619"/>
      <c r="Z1619"/>
      <c r="AA1619"/>
      <c r="AB1619"/>
      <c r="AC1619"/>
      <c r="AD1619"/>
      <c r="AG1619">
        <v>1571</v>
      </c>
      <c r="AH1619">
        <v>-1.5071089236232392E-2</v>
      </c>
      <c r="AI1619">
        <v>-1.8616263081105186E-2</v>
      </c>
      <c r="AJ1619"/>
      <c r="AK1619"/>
      <c r="AL1619"/>
      <c r="AM1619"/>
      <c r="AN1619"/>
      <c r="AO1619"/>
    </row>
    <row r="1620" spans="1:41">
      <c r="A1620" s="34">
        <v>43986</v>
      </c>
      <c r="B1620" s="33">
        <v>133.52894599999999</v>
      </c>
      <c r="C1620" s="130">
        <f t="shared" si="52"/>
        <v>-1.2916079891786496E-2</v>
      </c>
      <c r="E1620" s="128">
        <v>43986</v>
      </c>
      <c r="F1620" s="76">
        <v>3112.3500979999999</v>
      </c>
      <c r="G1620" s="130">
        <f t="shared" si="53"/>
        <v>-3.3687020612007245E-3</v>
      </c>
      <c r="J1620"/>
      <c r="K1620"/>
      <c r="L1620"/>
      <c r="M1620"/>
      <c r="N1620"/>
      <c r="O1620"/>
      <c r="P1620"/>
      <c r="Q1620"/>
      <c r="R1620"/>
      <c r="V1620">
        <v>1533</v>
      </c>
      <c r="W1620">
        <v>5.1831015002972523E-3</v>
      </c>
      <c r="X1620">
        <v>2.0715122844282606E-3</v>
      </c>
      <c r="Y1620"/>
      <c r="Z1620"/>
      <c r="AA1620"/>
      <c r="AB1620"/>
      <c r="AC1620"/>
      <c r="AD1620"/>
      <c r="AG1620">
        <v>1572</v>
      </c>
      <c r="AH1620">
        <v>4.5633104345789863E-2</v>
      </c>
      <c r="AI1620">
        <v>-1.2117095118073462E-2</v>
      </c>
      <c r="AJ1620"/>
      <c r="AK1620"/>
      <c r="AL1620"/>
      <c r="AM1620"/>
      <c r="AN1620"/>
      <c r="AO1620"/>
    </row>
    <row r="1621" spans="1:41">
      <c r="A1621" s="34">
        <v>43987</v>
      </c>
      <c r="B1621" s="33">
        <v>134.04763800000001</v>
      </c>
      <c r="C1621" s="130">
        <f t="shared" si="52"/>
        <v>3.8844910825553565E-3</v>
      </c>
      <c r="E1621" s="128">
        <v>43987</v>
      </c>
      <c r="F1621" s="76">
        <v>3193.929932</v>
      </c>
      <c r="G1621" s="130">
        <f t="shared" si="53"/>
        <v>2.6211650820524152E-2</v>
      </c>
      <c r="J1621"/>
      <c r="K1621"/>
      <c r="L1621"/>
      <c r="M1621"/>
      <c r="N1621"/>
      <c r="O1621"/>
      <c r="P1621"/>
      <c r="Q1621"/>
      <c r="R1621"/>
      <c r="V1621">
        <v>1534</v>
      </c>
      <c r="W1621">
        <v>5.6318108155883938E-3</v>
      </c>
      <c r="X1621">
        <v>9.348603343108091E-3</v>
      </c>
      <c r="Y1621"/>
      <c r="Z1621"/>
      <c r="AA1621"/>
      <c r="AB1621"/>
      <c r="AC1621"/>
      <c r="AD1621"/>
      <c r="AG1621">
        <v>1573</v>
      </c>
      <c r="AH1621">
        <v>-7.7995997885920709E-3</v>
      </c>
      <c r="AI1621">
        <v>-8.213121955548533E-3</v>
      </c>
      <c r="AJ1621"/>
      <c r="AK1621"/>
      <c r="AL1621"/>
      <c r="AM1621"/>
      <c r="AN1621"/>
      <c r="AO1621"/>
    </row>
    <row r="1622" spans="1:41">
      <c r="A1622" s="34">
        <v>43990</v>
      </c>
      <c r="B1622" s="33">
        <v>133.56532300000001</v>
      </c>
      <c r="C1622" s="130">
        <f t="shared" si="52"/>
        <v>-3.5980865250307493E-3</v>
      </c>
      <c r="E1622" s="128">
        <v>43990</v>
      </c>
      <c r="F1622" s="76">
        <v>3232.389893</v>
      </c>
      <c r="G1622" s="130">
        <f t="shared" si="53"/>
        <v>1.2041579439382648E-2</v>
      </c>
      <c r="J1622"/>
      <c r="K1622"/>
      <c r="L1622"/>
      <c r="M1622"/>
      <c r="N1622"/>
      <c r="O1622"/>
      <c r="P1622"/>
      <c r="Q1622"/>
      <c r="R1622"/>
      <c r="V1622">
        <v>1535</v>
      </c>
      <c r="W1622">
        <v>9.1761490542201923E-3</v>
      </c>
      <c r="X1622">
        <v>2.0744466868961205E-3</v>
      </c>
      <c r="Y1622"/>
      <c r="Z1622"/>
      <c r="AA1622"/>
      <c r="AB1622"/>
      <c r="AC1622"/>
      <c r="AD1622"/>
      <c r="AG1622">
        <v>1574</v>
      </c>
      <c r="AH1622">
        <v>-9.8198674535310213E-3</v>
      </c>
      <c r="AI1622">
        <v>-3.4322562918584501E-2</v>
      </c>
      <c r="AJ1622"/>
      <c r="AK1622"/>
      <c r="AL1622"/>
      <c r="AM1622"/>
      <c r="AN1622"/>
      <c r="AO1622"/>
    </row>
    <row r="1623" spans="1:41">
      <c r="A1623" s="34">
        <v>43991</v>
      </c>
      <c r="B1623" s="33">
        <v>132.828217</v>
      </c>
      <c r="C1623" s="130">
        <f t="shared" si="52"/>
        <v>-5.5186929020492196E-3</v>
      </c>
      <c r="E1623" s="128">
        <v>43991</v>
      </c>
      <c r="F1623" s="76">
        <v>3207.179932</v>
      </c>
      <c r="G1623" s="130">
        <f t="shared" si="53"/>
        <v>-7.7991708409292509E-3</v>
      </c>
      <c r="J1623"/>
      <c r="K1623"/>
      <c r="L1623"/>
      <c r="M1623"/>
      <c r="N1623"/>
      <c r="O1623"/>
      <c r="P1623"/>
      <c r="Q1623"/>
      <c r="R1623"/>
      <c r="V1623">
        <v>1536</v>
      </c>
      <c r="W1623">
        <v>-1.47093275969036E-3</v>
      </c>
      <c r="X1623">
        <v>4.7966056696803813E-3</v>
      </c>
      <c r="Y1623"/>
      <c r="Z1623"/>
      <c r="AA1623"/>
      <c r="AB1623"/>
      <c r="AC1623"/>
      <c r="AD1623"/>
      <c r="AG1623">
        <v>1575</v>
      </c>
      <c r="AH1623">
        <v>1.9354876769846024E-2</v>
      </c>
      <c r="AI1623">
        <v>3.4744703258836294E-3</v>
      </c>
      <c r="AJ1623"/>
      <c r="AK1623"/>
      <c r="AL1623"/>
      <c r="AM1623"/>
      <c r="AN1623"/>
      <c r="AO1623"/>
    </row>
    <row r="1624" spans="1:41">
      <c r="A1624" s="34">
        <v>43992</v>
      </c>
      <c r="B1624" s="33">
        <v>134.502701</v>
      </c>
      <c r="C1624" s="130">
        <f t="shared" si="52"/>
        <v>1.2606387692458499E-2</v>
      </c>
      <c r="E1624" s="128">
        <v>43992</v>
      </c>
      <c r="F1624" s="76">
        <v>3190.139893</v>
      </c>
      <c r="G1624" s="130">
        <f t="shared" si="53"/>
        <v>-5.3130910523544583E-3</v>
      </c>
      <c r="J1624"/>
      <c r="K1624"/>
      <c r="L1624"/>
      <c r="M1624"/>
      <c r="N1624"/>
      <c r="O1624"/>
      <c r="P1624"/>
      <c r="Q1624"/>
      <c r="R1624"/>
      <c r="V1624">
        <v>1537</v>
      </c>
      <c r="W1624">
        <v>-5.8393535339779932E-3</v>
      </c>
      <c r="X1624">
        <v>4.3849996818011092E-4</v>
      </c>
      <c r="Y1624"/>
      <c r="Z1624"/>
      <c r="AA1624"/>
      <c r="AB1624"/>
      <c r="AC1624"/>
      <c r="AD1624"/>
      <c r="AG1624">
        <v>1576</v>
      </c>
      <c r="AH1624">
        <v>4.5745575711804527E-3</v>
      </c>
      <c r="AI1624">
        <v>-1.9711682698189143E-2</v>
      </c>
      <c r="AJ1624"/>
      <c r="AK1624"/>
      <c r="AL1624"/>
      <c r="AM1624"/>
      <c r="AN1624"/>
      <c r="AO1624"/>
    </row>
    <row r="1625" spans="1:41">
      <c r="A1625" s="34">
        <v>43993</v>
      </c>
      <c r="B1625" s="33">
        <v>128.196136</v>
      </c>
      <c r="C1625" s="130">
        <f t="shared" si="52"/>
        <v>-4.6888017512748729E-2</v>
      </c>
      <c r="E1625" s="128">
        <v>43993</v>
      </c>
      <c r="F1625" s="76">
        <v>3002.1000979999999</v>
      </c>
      <c r="G1625" s="130">
        <f t="shared" si="53"/>
        <v>-5.8944059291132826E-2</v>
      </c>
      <c r="J1625"/>
      <c r="K1625"/>
      <c r="L1625"/>
      <c r="M1625"/>
      <c r="N1625"/>
      <c r="O1625"/>
      <c r="P1625"/>
      <c r="Q1625"/>
      <c r="R1625"/>
      <c r="V1625">
        <v>1538</v>
      </c>
      <c r="W1625">
        <v>1.1293318195789158E-4</v>
      </c>
      <c r="X1625">
        <v>7.2134646368813152E-3</v>
      </c>
      <c r="Y1625"/>
      <c r="Z1625"/>
      <c r="AA1625"/>
      <c r="AB1625"/>
      <c r="AC1625"/>
      <c r="AD1625"/>
      <c r="AG1625">
        <v>1577</v>
      </c>
      <c r="AH1625">
        <v>2.3880117492596789E-2</v>
      </c>
      <c r="AI1625">
        <v>4.6451201452401156E-2</v>
      </c>
      <c r="AJ1625"/>
      <c r="AK1625"/>
      <c r="AL1625"/>
      <c r="AM1625"/>
      <c r="AN1625"/>
      <c r="AO1625"/>
    </row>
    <row r="1626" spans="1:41">
      <c r="A1626" s="34">
        <v>43994</v>
      </c>
      <c r="B1626" s="33">
        <v>129.36097699999999</v>
      </c>
      <c r="C1626" s="130">
        <f t="shared" si="52"/>
        <v>9.0863971126243278E-3</v>
      </c>
      <c r="E1626" s="128">
        <v>43994</v>
      </c>
      <c r="F1626" s="76">
        <v>3041.3100589999999</v>
      </c>
      <c r="G1626" s="130">
        <f t="shared" si="53"/>
        <v>1.306084398255798E-2</v>
      </c>
      <c r="J1626"/>
      <c r="K1626"/>
      <c r="L1626"/>
      <c r="M1626"/>
      <c r="N1626"/>
      <c r="O1626"/>
      <c r="P1626"/>
      <c r="Q1626"/>
      <c r="R1626"/>
      <c r="V1626">
        <v>1539</v>
      </c>
      <c r="W1626">
        <v>7.1125783554143072E-4</v>
      </c>
      <c r="X1626">
        <v>9.7721468500977602E-4</v>
      </c>
      <c r="Y1626"/>
      <c r="Z1626"/>
      <c r="AA1626"/>
      <c r="AB1626"/>
      <c r="AC1626"/>
      <c r="AD1626"/>
      <c r="AG1626">
        <v>1578</v>
      </c>
      <c r="AH1626">
        <v>-9.0369740261389206E-3</v>
      </c>
      <c r="AI1626">
        <v>7.4339210659456791E-3</v>
      </c>
      <c r="AJ1626"/>
      <c r="AK1626"/>
      <c r="AL1626"/>
      <c r="AM1626"/>
      <c r="AN1626"/>
      <c r="AO1626"/>
    </row>
    <row r="1627" spans="1:41">
      <c r="A1627" s="34">
        <v>43997</v>
      </c>
      <c r="B1627" s="33">
        <v>128.54191599999999</v>
      </c>
      <c r="C1627" s="130">
        <f t="shared" si="52"/>
        <v>-6.3315925636523674E-3</v>
      </c>
      <c r="E1627" s="128">
        <v>43997</v>
      </c>
      <c r="F1627" s="76">
        <v>3066.5900879999999</v>
      </c>
      <c r="G1627" s="130">
        <f t="shared" si="53"/>
        <v>8.3122169425606778E-3</v>
      </c>
      <c r="J1627"/>
      <c r="K1627"/>
      <c r="L1627"/>
      <c r="M1627"/>
      <c r="N1627"/>
      <c r="O1627"/>
      <c r="P1627"/>
      <c r="Q1627"/>
      <c r="R1627"/>
      <c r="V1627">
        <v>1540</v>
      </c>
      <c r="W1627">
        <v>-3.136769495571345E-3</v>
      </c>
      <c r="X1627">
        <v>9.5994159105814124E-3</v>
      </c>
      <c r="Y1627"/>
      <c r="Z1627"/>
      <c r="AA1627"/>
      <c r="AB1627"/>
      <c r="AC1627"/>
      <c r="AD1627"/>
      <c r="AG1627">
        <v>1579</v>
      </c>
      <c r="AH1627">
        <v>2.409539226816667E-2</v>
      </c>
      <c r="AI1627">
        <v>9.961060477731043E-3</v>
      </c>
      <c r="AJ1627"/>
      <c r="AK1627"/>
      <c r="AL1627"/>
      <c r="AM1627"/>
      <c r="AN1627"/>
      <c r="AO1627"/>
    </row>
    <row r="1628" spans="1:41">
      <c r="A1628" s="34">
        <v>43998</v>
      </c>
      <c r="B1628" s="33">
        <v>131.463165</v>
      </c>
      <c r="C1628" s="130">
        <f t="shared" si="52"/>
        <v>2.2726042141771232E-2</v>
      </c>
      <c r="E1628" s="128">
        <v>43998</v>
      </c>
      <c r="F1628" s="76">
        <v>3124.73999</v>
      </c>
      <c r="G1628" s="130">
        <f t="shared" si="53"/>
        <v>1.8962398081031073E-2</v>
      </c>
      <c r="J1628"/>
      <c r="K1628"/>
      <c r="L1628"/>
      <c r="M1628"/>
      <c r="N1628"/>
      <c r="O1628"/>
      <c r="P1628"/>
      <c r="Q1628"/>
      <c r="R1628"/>
      <c r="V1628">
        <v>1541</v>
      </c>
      <c r="W1628">
        <v>-3.5325437621343426E-3</v>
      </c>
      <c r="X1628">
        <v>1.9020979558961055E-3</v>
      </c>
      <c r="Y1628"/>
      <c r="Z1628"/>
      <c r="AA1628"/>
      <c r="AB1628"/>
      <c r="AC1628"/>
      <c r="AD1628"/>
      <c r="AG1628">
        <v>1580</v>
      </c>
      <c r="AH1628">
        <v>-7.8200188223356733E-3</v>
      </c>
      <c r="AI1628">
        <v>2.2307429017954596E-2</v>
      </c>
      <c r="AJ1628"/>
      <c r="AK1628"/>
      <c r="AL1628"/>
      <c r="AM1628"/>
      <c r="AN1628"/>
      <c r="AO1628"/>
    </row>
    <row r="1629" spans="1:41">
      <c r="A1629" s="34">
        <v>43999</v>
      </c>
      <c r="B1629" s="33">
        <v>131.06277499999999</v>
      </c>
      <c r="C1629" s="130">
        <f t="shared" si="52"/>
        <v>-3.0456440022573303E-3</v>
      </c>
      <c r="E1629" s="128">
        <v>43999</v>
      </c>
      <c r="F1629" s="76">
        <v>3113.48999</v>
      </c>
      <c r="G1629" s="130">
        <f t="shared" si="53"/>
        <v>-3.6002995564440548E-3</v>
      </c>
      <c r="J1629"/>
      <c r="K1629"/>
      <c r="L1629"/>
      <c r="M1629"/>
      <c r="N1629"/>
      <c r="O1629"/>
      <c r="P1629"/>
      <c r="Q1629"/>
      <c r="R1629"/>
      <c r="V1629">
        <v>1542</v>
      </c>
      <c r="W1629">
        <v>3.7665330531355711E-4</v>
      </c>
      <c r="X1629">
        <v>1.4668801033328495E-3</v>
      </c>
      <c r="Y1629"/>
      <c r="Z1629"/>
      <c r="AA1629"/>
      <c r="AB1629"/>
      <c r="AC1629"/>
      <c r="AD1629"/>
      <c r="AG1629">
        <v>1581</v>
      </c>
      <c r="AH1629">
        <v>-5.6441336827014795E-3</v>
      </c>
      <c r="AI1629">
        <v>-4.4605269451824005E-3</v>
      </c>
      <c r="AJ1629"/>
      <c r="AK1629"/>
      <c r="AL1629"/>
      <c r="AM1629"/>
      <c r="AN1629"/>
      <c r="AO1629"/>
    </row>
    <row r="1630" spans="1:41">
      <c r="A1630" s="34">
        <v>44000</v>
      </c>
      <c r="B1630" s="33">
        <v>130.507645</v>
      </c>
      <c r="C1630" s="130">
        <f t="shared" si="52"/>
        <v>-4.2356038928673019E-3</v>
      </c>
      <c r="E1630" s="128">
        <v>44000</v>
      </c>
      <c r="F1630" s="76">
        <v>3115.3400879999999</v>
      </c>
      <c r="G1630" s="130">
        <f t="shared" si="53"/>
        <v>5.9421999297961097E-4</v>
      </c>
      <c r="J1630"/>
      <c r="K1630"/>
      <c r="L1630"/>
      <c r="M1630"/>
      <c r="N1630"/>
      <c r="O1630"/>
      <c r="P1630"/>
      <c r="Q1630"/>
      <c r="R1630"/>
      <c r="V1630">
        <v>1543</v>
      </c>
      <c r="W1630">
        <v>-3.5187892891575812E-3</v>
      </c>
      <c r="X1630">
        <v>5.9884666604061382E-4</v>
      </c>
      <c r="Y1630"/>
      <c r="Z1630"/>
      <c r="AA1630"/>
      <c r="AB1630"/>
      <c r="AC1630"/>
      <c r="AD1630"/>
      <c r="AG1630">
        <v>1582</v>
      </c>
      <c r="AH1630">
        <v>2.5654006475494713E-2</v>
      </c>
      <c r="AI1630">
        <v>4.9185827478961039E-3</v>
      </c>
      <c r="AJ1630"/>
      <c r="AK1630"/>
      <c r="AL1630"/>
      <c r="AM1630"/>
      <c r="AN1630"/>
      <c r="AO1630"/>
    </row>
    <row r="1631" spans="1:41">
      <c r="A1631" s="34">
        <v>44001</v>
      </c>
      <c r="B1631" s="33">
        <v>130.88983200000001</v>
      </c>
      <c r="C1631" s="130">
        <f t="shared" si="52"/>
        <v>2.9284644589212842E-3</v>
      </c>
      <c r="E1631" s="128">
        <v>44001</v>
      </c>
      <c r="F1631" s="76">
        <v>3097.73999</v>
      </c>
      <c r="G1631" s="130">
        <f t="shared" si="53"/>
        <v>-5.6494949196056726E-3</v>
      </c>
      <c r="J1631"/>
      <c r="K1631"/>
      <c r="L1631"/>
      <c r="M1631"/>
      <c r="N1631"/>
      <c r="O1631"/>
      <c r="P1631"/>
      <c r="Q1631"/>
      <c r="R1631"/>
      <c r="V1631">
        <v>1544</v>
      </c>
      <c r="W1631">
        <v>-5.3629879981164014E-4</v>
      </c>
      <c r="X1631">
        <v>5.2420845976137538E-3</v>
      </c>
      <c r="Y1631"/>
      <c r="Z1631"/>
      <c r="AA1631"/>
      <c r="AB1631"/>
      <c r="AC1631"/>
      <c r="AD1631"/>
      <c r="AG1631">
        <v>1583</v>
      </c>
      <c r="AH1631">
        <v>6.5626489146572049E-3</v>
      </c>
      <c r="AI1631">
        <v>-2.859308773190071E-2</v>
      </c>
      <c r="AJ1631"/>
      <c r="AK1631"/>
      <c r="AL1631"/>
      <c r="AM1631"/>
      <c r="AN1631"/>
      <c r="AO1631"/>
    </row>
    <row r="1632" spans="1:41">
      <c r="A1632" s="34">
        <v>44004</v>
      </c>
      <c r="B1632" s="33">
        <v>130.48940999999999</v>
      </c>
      <c r="C1632" s="130">
        <f t="shared" si="52"/>
        <v>-3.0592292302737481E-3</v>
      </c>
      <c r="E1632" s="128">
        <v>44004</v>
      </c>
      <c r="F1632" s="76">
        <v>3117.860107</v>
      </c>
      <c r="G1632" s="130">
        <f t="shared" si="53"/>
        <v>6.4950954776549653E-3</v>
      </c>
      <c r="J1632"/>
      <c r="K1632"/>
      <c r="L1632"/>
      <c r="M1632"/>
      <c r="N1632"/>
      <c r="O1632"/>
      <c r="P1632"/>
      <c r="Q1632"/>
      <c r="R1632"/>
      <c r="V1632">
        <v>1545</v>
      </c>
      <c r="W1632">
        <v>-1.94757254442198E-3</v>
      </c>
      <c r="X1632">
        <v>-1.86794725650857E-3</v>
      </c>
      <c r="Y1632"/>
      <c r="Z1632"/>
      <c r="AA1632"/>
      <c r="AB1632"/>
      <c r="AC1632"/>
      <c r="AD1632"/>
      <c r="AG1632">
        <v>1584</v>
      </c>
      <c r="AH1632">
        <v>7.9538713632967706E-3</v>
      </c>
      <c r="AI1632">
        <v>-2.1371816869292948E-3</v>
      </c>
      <c r="AJ1632"/>
      <c r="AK1632"/>
      <c r="AL1632"/>
      <c r="AM1632"/>
      <c r="AN1632"/>
      <c r="AO1632"/>
    </row>
    <row r="1633" spans="1:41">
      <c r="A1633" s="34">
        <v>44005</v>
      </c>
      <c r="B1633" s="33">
        <v>130.00709499999999</v>
      </c>
      <c r="C1633" s="130">
        <f t="shared" si="52"/>
        <v>-3.696200327674099E-3</v>
      </c>
      <c r="E1633" s="128">
        <v>44005</v>
      </c>
      <c r="F1633" s="76">
        <v>3131.290039</v>
      </c>
      <c r="G1633" s="130">
        <f t="shared" si="53"/>
        <v>4.3074196850102636E-3</v>
      </c>
      <c r="J1633"/>
      <c r="K1633"/>
      <c r="L1633"/>
      <c r="M1633"/>
      <c r="N1633"/>
      <c r="O1633"/>
      <c r="P1633"/>
      <c r="Q1633"/>
      <c r="R1633"/>
      <c r="V1633">
        <v>1546</v>
      </c>
      <c r="W1633">
        <v>6.194671319283437E-3</v>
      </c>
      <c r="X1633">
        <v>-1.671277420890618E-2</v>
      </c>
      <c r="Y1633"/>
      <c r="Z1633"/>
      <c r="AA1633"/>
      <c r="AB1633"/>
      <c r="AC1633"/>
      <c r="AD1633"/>
      <c r="AG1633">
        <v>1585</v>
      </c>
      <c r="AH1633">
        <v>9.1396539330835368E-3</v>
      </c>
      <c r="AI1633">
        <v>1.765394099721377E-2</v>
      </c>
      <c r="AJ1633"/>
      <c r="AK1633"/>
      <c r="AL1633"/>
      <c r="AM1633"/>
      <c r="AN1633"/>
      <c r="AO1633"/>
    </row>
    <row r="1634" spans="1:41">
      <c r="A1634" s="34">
        <v>44006</v>
      </c>
      <c r="B1634" s="33">
        <v>127.240623</v>
      </c>
      <c r="C1634" s="130">
        <f t="shared" si="52"/>
        <v>-2.1279392482387159E-2</v>
      </c>
      <c r="E1634" s="128">
        <v>44006</v>
      </c>
      <c r="F1634" s="76">
        <v>3050.330078</v>
      </c>
      <c r="G1634" s="130">
        <f t="shared" si="53"/>
        <v>-2.5855145959540422E-2</v>
      </c>
      <c r="J1634"/>
      <c r="K1634"/>
      <c r="L1634"/>
      <c r="M1634"/>
      <c r="N1634"/>
      <c r="O1634"/>
      <c r="P1634"/>
      <c r="Q1634"/>
      <c r="R1634"/>
      <c r="V1634">
        <v>1547</v>
      </c>
      <c r="W1634">
        <v>-1.147427308767884E-2</v>
      </c>
      <c r="X1634">
        <v>-2.2039353457149257E-2</v>
      </c>
      <c r="Y1634"/>
      <c r="Z1634"/>
      <c r="AA1634"/>
      <c r="AB1634"/>
      <c r="AC1634"/>
      <c r="AD1634"/>
      <c r="AG1634">
        <v>1586</v>
      </c>
      <c r="AH1634">
        <v>-1.0819919720156499E-3</v>
      </c>
      <c r="AI1634">
        <v>-1.6799056238847226E-2</v>
      </c>
      <c r="AJ1634"/>
      <c r="AK1634"/>
      <c r="AL1634"/>
      <c r="AM1634"/>
      <c r="AN1634"/>
      <c r="AO1634"/>
    </row>
    <row r="1635" spans="1:41">
      <c r="A1635" s="34">
        <v>44007</v>
      </c>
      <c r="B1635" s="33">
        <v>127.104111</v>
      </c>
      <c r="C1635" s="130">
        <f t="shared" si="52"/>
        <v>-1.0728649135897125E-3</v>
      </c>
      <c r="E1635" s="128">
        <v>44007</v>
      </c>
      <c r="F1635" s="76">
        <v>3083.76001</v>
      </c>
      <c r="G1635" s="130">
        <f t="shared" si="53"/>
        <v>1.0959447386074003E-2</v>
      </c>
      <c r="J1635"/>
      <c r="K1635"/>
      <c r="L1635"/>
      <c r="M1635"/>
      <c r="N1635"/>
      <c r="O1635"/>
      <c r="P1635"/>
      <c r="Q1635"/>
      <c r="R1635"/>
      <c r="V1635">
        <v>1548</v>
      </c>
      <c r="W1635">
        <v>-4.6777326004095567E-3</v>
      </c>
      <c r="X1635">
        <v>-2.5602263072089983E-2</v>
      </c>
      <c r="Y1635"/>
      <c r="Z1635"/>
      <c r="AA1635"/>
      <c r="AB1635"/>
      <c r="AC1635"/>
      <c r="AD1635"/>
      <c r="AG1635">
        <v>1587</v>
      </c>
      <c r="AH1635">
        <v>-7.2240016174755428E-3</v>
      </c>
      <c r="AI1635">
        <v>-2.3450793895135207E-2</v>
      </c>
      <c r="AJ1635"/>
      <c r="AK1635"/>
      <c r="AL1635"/>
      <c r="AM1635"/>
      <c r="AN1635"/>
      <c r="AO1635"/>
    </row>
    <row r="1636" spans="1:41">
      <c r="A1636" s="34">
        <v>44008</v>
      </c>
      <c r="B1636" s="33">
        <v>125.411438</v>
      </c>
      <c r="C1636" s="130">
        <f t="shared" si="52"/>
        <v>-1.3317216781446189E-2</v>
      </c>
      <c r="E1636" s="128">
        <v>44008</v>
      </c>
      <c r="F1636" s="76">
        <v>3009.0500489999999</v>
      </c>
      <c r="G1636" s="130">
        <f t="shared" si="53"/>
        <v>-2.4226905063212109E-2</v>
      </c>
      <c r="J1636"/>
      <c r="K1636"/>
      <c r="L1636"/>
      <c r="M1636"/>
      <c r="N1636"/>
      <c r="O1636"/>
      <c r="P1636"/>
      <c r="Q1636"/>
      <c r="R1636"/>
      <c r="V1636">
        <v>1549</v>
      </c>
      <c r="W1636">
        <v>-3.5820681480807463E-3</v>
      </c>
      <c r="X1636">
        <v>-1.9647234228373396E-4</v>
      </c>
      <c r="Y1636"/>
      <c r="Z1636"/>
      <c r="AA1636"/>
      <c r="AB1636"/>
      <c r="AC1636"/>
      <c r="AD1636"/>
      <c r="AG1636">
        <v>1588</v>
      </c>
      <c r="AH1636">
        <v>1.2780491531306771E-2</v>
      </c>
      <c r="AI1636">
        <v>1.0149756169132974E-2</v>
      </c>
      <c r="AJ1636"/>
      <c r="AK1636"/>
      <c r="AL1636"/>
      <c r="AM1636"/>
      <c r="AN1636"/>
      <c r="AO1636"/>
    </row>
    <row r="1637" spans="1:41">
      <c r="A1637" s="34">
        <v>44011</v>
      </c>
      <c r="B1637" s="33">
        <v>126.530777</v>
      </c>
      <c r="C1637" s="130">
        <f t="shared" si="52"/>
        <v>8.9253342266914799E-3</v>
      </c>
      <c r="E1637" s="128">
        <v>44011</v>
      </c>
      <c r="F1637" s="76">
        <v>3053.23999</v>
      </c>
      <c r="G1637" s="130">
        <f t="shared" si="53"/>
        <v>1.4685678297270518E-2</v>
      </c>
      <c r="J1637"/>
      <c r="K1637"/>
      <c r="L1637"/>
      <c r="M1637"/>
      <c r="N1637"/>
      <c r="O1637"/>
      <c r="P1637"/>
      <c r="Q1637"/>
      <c r="R1637"/>
      <c r="V1637">
        <v>1550</v>
      </c>
      <c r="W1637">
        <v>-1.7794003059066598E-2</v>
      </c>
      <c r="X1637">
        <v>-2.6369239579199798E-2</v>
      </c>
      <c r="Y1637"/>
      <c r="Z1637"/>
      <c r="AA1637"/>
      <c r="AB1637"/>
      <c r="AC1637"/>
      <c r="AD1637"/>
      <c r="AG1637">
        <v>1589</v>
      </c>
      <c r="AH1637">
        <v>9.5772234666907374E-3</v>
      </c>
      <c r="AI1637">
        <v>-1.0116645670081593E-2</v>
      </c>
      <c r="AJ1637"/>
      <c r="AK1637"/>
      <c r="AL1637"/>
      <c r="AM1637"/>
      <c r="AN1637"/>
      <c r="AO1637"/>
    </row>
    <row r="1638" spans="1:41">
      <c r="A1638" s="34">
        <v>44012</v>
      </c>
      <c r="B1638" s="33">
        <v>127.977745</v>
      </c>
      <c r="C1638" s="130">
        <f t="shared" si="52"/>
        <v>1.1435699948321651E-2</v>
      </c>
      <c r="E1638" s="128">
        <v>44012</v>
      </c>
      <c r="F1638" s="76">
        <v>3100.290039</v>
      </c>
      <c r="G1638" s="130">
        <f t="shared" si="53"/>
        <v>1.5409875789030244E-2</v>
      </c>
      <c r="J1638"/>
      <c r="K1638"/>
      <c r="L1638"/>
      <c r="M1638"/>
      <c r="N1638"/>
      <c r="O1638"/>
      <c r="P1638"/>
      <c r="Q1638"/>
      <c r="R1638"/>
      <c r="V1638">
        <v>1551</v>
      </c>
      <c r="W1638">
        <v>-1.8711025623328974E-2</v>
      </c>
      <c r="X1638">
        <v>1.0472685200597175E-2</v>
      </c>
      <c r="Y1638"/>
      <c r="Z1638"/>
      <c r="AA1638"/>
      <c r="AB1638"/>
      <c r="AC1638"/>
      <c r="AD1638"/>
      <c r="AG1638">
        <v>1590</v>
      </c>
      <c r="AH1638">
        <v>-2.1478999346023738E-3</v>
      </c>
      <c r="AI1638">
        <v>1.6065957093089504E-2</v>
      </c>
      <c r="AJ1638"/>
      <c r="AK1638"/>
      <c r="AL1638"/>
      <c r="AM1638"/>
      <c r="AN1638"/>
      <c r="AO1638"/>
    </row>
    <row r="1639" spans="1:41">
      <c r="A1639" s="34">
        <v>44013</v>
      </c>
      <c r="B1639" s="33">
        <v>127.750229</v>
      </c>
      <c r="C1639" s="130">
        <f t="shared" si="52"/>
        <v>-1.7777778472342538E-3</v>
      </c>
      <c r="E1639" s="128">
        <v>44013</v>
      </c>
      <c r="F1639" s="76">
        <v>3115.860107</v>
      </c>
      <c r="G1639" s="130">
        <f t="shared" si="53"/>
        <v>5.0221327050491461E-3</v>
      </c>
      <c r="J1639"/>
      <c r="K1639"/>
      <c r="L1639"/>
      <c r="M1639"/>
      <c r="N1639"/>
      <c r="O1639"/>
      <c r="P1639"/>
      <c r="Q1639"/>
      <c r="R1639"/>
      <c r="V1639">
        <v>1552</v>
      </c>
      <c r="W1639">
        <v>2.3614602994377461E-2</v>
      </c>
      <c r="X1639">
        <v>2.242462574794292E-2</v>
      </c>
      <c r="Y1639"/>
      <c r="Z1639"/>
      <c r="AA1639"/>
      <c r="AB1639"/>
      <c r="AC1639"/>
      <c r="AD1639"/>
      <c r="AG1639">
        <v>1591</v>
      </c>
      <c r="AH1639">
        <v>-1.8644575729718405E-3</v>
      </c>
      <c r="AI1639">
        <v>1.6578527296365855E-2</v>
      </c>
      <c r="AJ1639"/>
      <c r="AK1639"/>
      <c r="AL1639"/>
      <c r="AM1639"/>
      <c r="AN1639"/>
      <c r="AO1639"/>
    </row>
    <row r="1640" spans="1:41">
      <c r="A1640" s="34">
        <v>44014</v>
      </c>
      <c r="B1640" s="33">
        <v>128.28715500000001</v>
      </c>
      <c r="C1640" s="130">
        <f t="shared" si="52"/>
        <v>4.202935714502776E-3</v>
      </c>
      <c r="E1640" s="128">
        <v>44014</v>
      </c>
      <c r="F1640" s="76">
        <v>3130.01001</v>
      </c>
      <c r="G1640" s="130">
        <f t="shared" si="53"/>
        <v>4.5412510555949666E-3</v>
      </c>
      <c r="J1640"/>
      <c r="K1640"/>
      <c r="L1640"/>
      <c r="M1640"/>
      <c r="N1640"/>
      <c r="O1640"/>
      <c r="P1640"/>
      <c r="Q1640"/>
      <c r="R1640"/>
      <c r="V1640">
        <v>1553</v>
      </c>
      <c r="W1640">
        <v>-1.7737796756494697E-2</v>
      </c>
      <c r="X1640">
        <v>-1.0370099277832213E-2</v>
      </c>
      <c r="Y1640"/>
      <c r="Z1640"/>
      <c r="AA1640"/>
      <c r="AB1640"/>
      <c r="AC1640"/>
      <c r="AD1640"/>
      <c r="AG1640">
        <v>1592</v>
      </c>
      <c r="AH1640">
        <v>-1.0446361100501639E-2</v>
      </c>
      <c r="AI1640">
        <v>5.2039807105570693E-3</v>
      </c>
      <c r="AJ1640"/>
      <c r="AK1640"/>
      <c r="AL1640"/>
      <c r="AM1640"/>
      <c r="AN1640"/>
      <c r="AO1640"/>
    </row>
    <row r="1641" spans="1:41">
      <c r="A1641" s="34">
        <v>44018</v>
      </c>
      <c r="B1641" s="33">
        <v>130.11630199999999</v>
      </c>
      <c r="C1641" s="130">
        <f t="shared" si="52"/>
        <v>1.425822405992227E-2</v>
      </c>
      <c r="E1641" s="128">
        <v>44018</v>
      </c>
      <c r="F1641" s="76">
        <v>3179.719971</v>
      </c>
      <c r="G1641" s="130">
        <f t="shared" si="53"/>
        <v>1.5881725886237669E-2</v>
      </c>
      <c r="J1641"/>
      <c r="K1641"/>
      <c r="L1641"/>
      <c r="M1641"/>
      <c r="N1641"/>
      <c r="O1641"/>
      <c r="P1641"/>
      <c r="Q1641"/>
      <c r="R1641"/>
      <c r="V1641">
        <v>1554</v>
      </c>
      <c r="W1641">
        <v>3.3263209464575241E-2</v>
      </c>
      <c r="X1641">
        <v>8.9393813125507454E-3</v>
      </c>
      <c r="Y1641"/>
      <c r="Z1641"/>
      <c r="AA1641"/>
      <c r="AB1641"/>
      <c r="AC1641"/>
      <c r="AD1641"/>
      <c r="AG1641">
        <v>1593</v>
      </c>
      <c r="AH1641">
        <v>-4.0876061489445005E-3</v>
      </c>
      <c r="AI1641">
        <v>3.067152236171292E-2</v>
      </c>
      <c r="AJ1641"/>
      <c r="AK1641"/>
      <c r="AL1641"/>
      <c r="AM1641"/>
      <c r="AN1641"/>
      <c r="AO1641"/>
    </row>
    <row r="1642" spans="1:41">
      <c r="A1642" s="34">
        <v>44019</v>
      </c>
      <c r="B1642" s="33">
        <v>129.99803199999999</v>
      </c>
      <c r="C1642" s="130">
        <f t="shared" si="52"/>
        <v>-9.0895605071834461E-4</v>
      </c>
      <c r="E1642" s="128">
        <v>44019</v>
      </c>
      <c r="F1642" s="76">
        <v>3145.320068</v>
      </c>
      <c r="G1642" s="130">
        <f t="shared" si="53"/>
        <v>-1.0818532233573217E-2</v>
      </c>
      <c r="J1642"/>
      <c r="K1642"/>
      <c r="L1642"/>
      <c r="M1642"/>
      <c r="N1642"/>
      <c r="O1642"/>
      <c r="P1642"/>
      <c r="Q1642"/>
      <c r="R1642"/>
      <c r="V1642">
        <v>1555</v>
      </c>
      <c r="W1642">
        <v>-5.5914777852175941E-3</v>
      </c>
      <c r="X1642">
        <v>-2.8330599333588339E-2</v>
      </c>
      <c r="Y1642"/>
      <c r="Z1642"/>
      <c r="AA1642"/>
      <c r="AB1642"/>
      <c r="AC1642"/>
      <c r="AD1642"/>
      <c r="AG1642">
        <v>1594</v>
      </c>
      <c r="AH1642">
        <v>-5.3065416549459663E-4</v>
      </c>
      <c r="AI1642">
        <v>-8.6817920952344009E-3</v>
      </c>
      <c r="AJ1642"/>
      <c r="AK1642"/>
      <c r="AL1642"/>
      <c r="AM1642"/>
      <c r="AN1642"/>
      <c r="AO1642"/>
    </row>
    <row r="1643" spans="1:41">
      <c r="A1643" s="34">
        <v>44020</v>
      </c>
      <c r="B1643" s="33">
        <v>130.380234</v>
      </c>
      <c r="C1643" s="130">
        <f t="shared" si="52"/>
        <v>2.9400598925990403E-3</v>
      </c>
      <c r="E1643" s="128">
        <v>44020</v>
      </c>
      <c r="F1643" s="76">
        <v>3169.9399410000001</v>
      </c>
      <c r="G1643" s="130">
        <f t="shared" si="53"/>
        <v>7.8274619014067539E-3</v>
      </c>
      <c r="J1643"/>
      <c r="K1643"/>
      <c r="L1643"/>
      <c r="M1643"/>
      <c r="N1643"/>
      <c r="O1643"/>
      <c r="P1643"/>
      <c r="Q1643"/>
      <c r="R1643"/>
      <c r="V1643">
        <v>1556</v>
      </c>
      <c r="W1643">
        <v>3.0507875552258592E-4</v>
      </c>
      <c r="X1643">
        <v>-1.7358930685844421E-2</v>
      </c>
      <c r="Y1643"/>
      <c r="Z1643"/>
      <c r="AA1643"/>
      <c r="AB1643"/>
      <c r="AC1643"/>
      <c r="AD1643"/>
      <c r="AG1643">
        <v>1595</v>
      </c>
      <c r="AH1643">
        <v>-6.3968143821575016E-3</v>
      </c>
      <c r="AI1643">
        <v>-2.1662219794806172E-2</v>
      </c>
      <c r="AJ1643"/>
      <c r="AK1643"/>
      <c r="AL1643"/>
      <c r="AM1643"/>
      <c r="AN1643"/>
      <c r="AO1643"/>
    </row>
    <row r="1644" spans="1:41">
      <c r="A1644" s="34">
        <v>44021</v>
      </c>
      <c r="B1644" s="33">
        <v>129.67041</v>
      </c>
      <c r="C1644" s="130">
        <f t="shared" si="52"/>
        <v>-5.4442608225415334E-3</v>
      </c>
      <c r="E1644" s="128">
        <v>44021</v>
      </c>
      <c r="F1644" s="76">
        <v>3152.0500489999999</v>
      </c>
      <c r="G1644" s="130">
        <f t="shared" si="53"/>
        <v>-5.643605977707117E-3</v>
      </c>
      <c r="J1644"/>
      <c r="K1644"/>
      <c r="L1644"/>
      <c r="M1644"/>
      <c r="N1644"/>
      <c r="O1644"/>
      <c r="P1644"/>
      <c r="Q1644"/>
      <c r="R1644"/>
      <c r="V1644">
        <v>1557</v>
      </c>
      <c r="W1644">
        <v>-2.2120660588791287E-2</v>
      </c>
      <c r="X1644">
        <v>-5.3849036693695569E-2</v>
      </c>
      <c r="Y1644"/>
      <c r="Z1644"/>
      <c r="AA1644"/>
      <c r="AB1644"/>
      <c r="AC1644"/>
      <c r="AD1644"/>
      <c r="AG1644">
        <v>1596</v>
      </c>
      <c r="AH1644">
        <v>1.4862292793549651E-4</v>
      </c>
      <c r="AI1644">
        <v>4.1012045590706906E-3</v>
      </c>
      <c r="AJ1644"/>
      <c r="AK1644"/>
      <c r="AL1644"/>
      <c r="AM1644"/>
      <c r="AN1644"/>
      <c r="AO1644"/>
    </row>
    <row r="1645" spans="1:41">
      <c r="A1645" s="34">
        <v>44022</v>
      </c>
      <c r="B1645" s="33">
        <v>129.56120300000001</v>
      </c>
      <c r="C1645" s="130">
        <f t="shared" si="52"/>
        <v>-8.4218905454218763E-4</v>
      </c>
      <c r="E1645" s="128">
        <v>44022</v>
      </c>
      <c r="F1645" s="76">
        <v>3185.040039</v>
      </c>
      <c r="G1645" s="130">
        <f t="shared" si="53"/>
        <v>1.0466201198317341E-2</v>
      </c>
      <c r="J1645"/>
      <c r="K1645"/>
      <c r="L1645"/>
      <c r="M1645"/>
      <c r="N1645"/>
      <c r="O1645"/>
      <c r="P1645"/>
      <c r="Q1645"/>
      <c r="R1645"/>
      <c r="V1645">
        <v>1558</v>
      </c>
      <c r="W1645">
        <v>2.1863701063209558E-2</v>
      </c>
      <c r="X1645">
        <v>2.7532604892465218E-2</v>
      </c>
      <c r="Y1645"/>
      <c r="Z1645"/>
      <c r="AA1645"/>
      <c r="AB1645"/>
      <c r="AC1645"/>
      <c r="AD1645"/>
      <c r="AG1645">
        <v>1597</v>
      </c>
      <c r="AH1645">
        <v>4.9351910707557964E-3</v>
      </c>
      <c r="AI1645">
        <v>4.1053652553259485E-3</v>
      </c>
      <c r="AJ1645"/>
      <c r="AK1645"/>
      <c r="AL1645"/>
      <c r="AM1645"/>
      <c r="AN1645"/>
      <c r="AO1645"/>
    </row>
    <row r="1646" spans="1:41">
      <c r="A1646" s="34">
        <v>44025</v>
      </c>
      <c r="B1646" s="33">
        <v>132.14572100000001</v>
      </c>
      <c r="C1646" s="130">
        <f t="shared" si="52"/>
        <v>1.9948240215089719E-2</v>
      </c>
      <c r="E1646" s="128">
        <v>44025</v>
      </c>
      <c r="F1646" s="76">
        <v>3155.219971</v>
      </c>
      <c r="G1646" s="130">
        <f t="shared" si="53"/>
        <v>-9.3625410151398081E-3</v>
      </c>
      <c r="J1646"/>
      <c r="K1646"/>
      <c r="L1646"/>
      <c r="M1646"/>
      <c r="N1646"/>
      <c r="O1646"/>
      <c r="P1646"/>
      <c r="Q1646"/>
      <c r="R1646"/>
      <c r="V1646">
        <v>1559</v>
      </c>
      <c r="W1646">
        <v>-3.9218157122305607E-2</v>
      </c>
      <c r="X1646">
        <v>-9.6502877892277877E-3</v>
      </c>
      <c r="Y1646"/>
      <c r="Z1646"/>
      <c r="AA1646"/>
      <c r="AB1646"/>
      <c r="AC1646"/>
      <c r="AD1646"/>
      <c r="AG1646">
        <v>1598</v>
      </c>
      <c r="AH1646">
        <v>-5.1675852399758505E-3</v>
      </c>
      <c r="AI1646">
        <v>-1.8118249661937917E-3</v>
      </c>
      <c r="AJ1646"/>
      <c r="AK1646"/>
      <c r="AL1646"/>
      <c r="AM1646"/>
      <c r="AN1646"/>
      <c r="AO1646"/>
    </row>
    <row r="1647" spans="1:41">
      <c r="A1647" s="34">
        <v>44026</v>
      </c>
      <c r="B1647" s="33">
        <v>134.61184700000001</v>
      </c>
      <c r="C1647" s="130">
        <f t="shared" si="52"/>
        <v>1.8662170680502039E-2</v>
      </c>
      <c r="E1647" s="128">
        <v>44026</v>
      </c>
      <c r="F1647" s="76">
        <v>3197.5200199999999</v>
      </c>
      <c r="G1647" s="130">
        <f t="shared" si="53"/>
        <v>1.3406370835879812E-2</v>
      </c>
      <c r="J1647"/>
      <c r="K1647"/>
      <c r="L1647"/>
      <c r="M1647"/>
      <c r="N1647"/>
      <c r="O1647"/>
      <c r="P1647"/>
      <c r="Q1647"/>
      <c r="R1647"/>
      <c r="V1647">
        <v>1560</v>
      </c>
      <c r="W1647">
        <v>-2.7301333792979471E-2</v>
      </c>
      <c r="X1647">
        <v>-6.7811347093356497E-2</v>
      </c>
      <c r="Y1647"/>
      <c r="Z1647"/>
      <c r="AA1647"/>
      <c r="AB1647"/>
      <c r="AC1647"/>
      <c r="AD1647"/>
      <c r="AG1647">
        <v>1599</v>
      </c>
      <c r="AH1647">
        <v>-1.6534898385655913E-3</v>
      </c>
      <c r="AI1647">
        <v>1.3158120439867799E-2</v>
      </c>
      <c r="AJ1647"/>
      <c r="AK1647"/>
      <c r="AL1647"/>
      <c r="AM1647"/>
      <c r="AN1647"/>
      <c r="AO1647"/>
    </row>
    <row r="1648" spans="1:41">
      <c r="A1648" s="34">
        <v>44027</v>
      </c>
      <c r="B1648" s="33">
        <v>134.92129499999999</v>
      </c>
      <c r="C1648" s="130">
        <f t="shared" si="52"/>
        <v>2.2988169830250888E-3</v>
      </c>
      <c r="E1648" s="128">
        <v>44027</v>
      </c>
      <c r="F1648" s="76">
        <v>3226.5600589999999</v>
      </c>
      <c r="G1648" s="130">
        <f t="shared" si="53"/>
        <v>9.0820507200452122E-3</v>
      </c>
      <c r="J1648"/>
      <c r="K1648"/>
      <c r="L1648"/>
      <c r="M1648"/>
      <c r="N1648"/>
      <c r="O1648"/>
      <c r="P1648"/>
      <c r="Q1648"/>
      <c r="R1648"/>
      <c r="V1648">
        <v>1561</v>
      </c>
      <c r="W1648">
        <v>4.0427077752925589E-2</v>
      </c>
      <c r="X1648">
        <v>5.2444171979894816E-2</v>
      </c>
      <c r="Y1648"/>
      <c r="Z1648"/>
      <c r="AA1648"/>
      <c r="AB1648"/>
      <c r="AC1648"/>
      <c r="AD1648"/>
      <c r="AG1648">
        <v>1600</v>
      </c>
      <c r="AH1648">
        <v>4.4953635779804973E-3</v>
      </c>
      <c r="AI1648">
        <v>1.2376175263755259E-2</v>
      </c>
      <c r="AJ1648"/>
      <c r="AK1648"/>
      <c r="AL1648"/>
      <c r="AM1648"/>
      <c r="AN1648"/>
      <c r="AO1648"/>
    </row>
    <row r="1649" spans="1:41">
      <c r="A1649" s="34">
        <v>44028</v>
      </c>
      <c r="B1649" s="33">
        <v>135.82221999999999</v>
      </c>
      <c r="C1649" s="130">
        <f t="shared" si="52"/>
        <v>6.6774114493935218E-3</v>
      </c>
      <c r="E1649" s="128">
        <v>44028</v>
      </c>
      <c r="F1649" s="76">
        <v>3215.570068</v>
      </c>
      <c r="G1649" s="130">
        <f t="shared" si="53"/>
        <v>-3.4061014823960909E-3</v>
      </c>
      <c r="J1649"/>
      <c r="K1649"/>
      <c r="L1649"/>
      <c r="M1649"/>
      <c r="N1649"/>
      <c r="O1649"/>
      <c r="P1649"/>
      <c r="Q1649"/>
      <c r="R1649"/>
      <c r="V1649">
        <v>1562</v>
      </c>
      <c r="W1649">
        <v>-3.0046372348962184E-2</v>
      </c>
      <c r="X1649">
        <v>-8.9794180137994326E-2</v>
      </c>
      <c r="Y1649"/>
      <c r="Z1649"/>
      <c r="AA1649"/>
      <c r="AB1649"/>
      <c r="AC1649"/>
      <c r="AD1649"/>
      <c r="AG1649">
        <v>1601</v>
      </c>
      <c r="AH1649">
        <v>1.7905457391526971E-3</v>
      </c>
      <c r="AI1649">
        <v>-1.6574677155745273E-3</v>
      </c>
      <c r="AJ1649"/>
      <c r="AK1649"/>
      <c r="AL1649"/>
      <c r="AM1649"/>
      <c r="AN1649"/>
      <c r="AO1649"/>
    </row>
    <row r="1650" spans="1:41">
      <c r="A1650" s="34">
        <v>44029</v>
      </c>
      <c r="B1650" s="33">
        <v>135.91325399999999</v>
      </c>
      <c r="C1650" s="130">
        <f t="shared" si="52"/>
        <v>6.7024379368859981E-4</v>
      </c>
      <c r="E1650" s="128">
        <v>44029</v>
      </c>
      <c r="F1650" s="76">
        <v>3224.7299800000001</v>
      </c>
      <c r="G1650" s="130">
        <f t="shared" si="53"/>
        <v>2.8486121609215317E-3</v>
      </c>
      <c r="J1650"/>
      <c r="K1650"/>
      <c r="L1650"/>
      <c r="M1650"/>
      <c r="N1650"/>
      <c r="O1650"/>
      <c r="P1650"/>
      <c r="Q1650"/>
      <c r="R1650"/>
      <c r="V1650">
        <v>1563</v>
      </c>
      <c r="W1650">
        <v>4.2473642382216362E-2</v>
      </c>
      <c r="X1650">
        <v>1.7481207108262953E-2</v>
      </c>
      <c r="Y1650"/>
      <c r="Z1650"/>
      <c r="AA1650"/>
      <c r="AB1650"/>
      <c r="AC1650"/>
      <c r="AD1650"/>
      <c r="AG1650">
        <v>1602</v>
      </c>
      <c r="AH1650">
        <v>-7.2757117740952764E-3</v>
      </c>
      <c r="AI1650">
        <v>-1.3224605682970266E-2</v>
      </c>
      <c r="AJ1650"/>
      <c r="AK1650"/>
      <c r="AL1650"/>
      <c r="AM1650"/>
      <c r="AN1650"/>
      <c r="AO1650"/>
    </row>
    <row r="1651" spans="1:41">
      <c r="A1651" s="34">
        <v>44032</v>
      </c>
      <c r="B1651" s="33">
        <v>136.140717</v>
      </c>
      <c r="C1651" s="130">
        <f t="shared" si="52"/>
        <v>1.6735895382211966E-3</v>
      </c>
      <c r="E1651" s="128">
        <v>44032</v>
      </c>
      <c r="F1651" s="76">
        <v>3251.8400879999999</v>
      </c>
      <c r="G1651" s="130">
        <f t="shared" si="53"/>
        <v>8.4069389276431299E-3</v>
      </c>
      <c r="J1651"/>
      <c r="K1651"/>
      <c r="L1651"/>
      <c r="M1651"/>
      <c r="N1651"/>
      <c r="O1651"/>
      <c r="P1651"/>
      <c r="Q1651"/>
      <c r="R1651"/>
      <c r="V1651">
        <v>1564</v>
      </c>
      <c r="W1651">
        <v>-6.5501561442907631E-3</v>
      </c>
      <c r="X1651">
        <v>-4.5280606296654827E-2</v>
      </c>
      <c r="Y1651"/>
      <c r="Z1651"/>
      <c r="AA1651"/>
      <c r="AB1651"/>
      <c r="AC1651"/>
      <c r="AD1651"/>
      <c r="AG1651">
        <v>1603</v>
      </c>
      <c r="AH1651">
        <v>1.8639865613318747E-4</v>
      </c>
      <c r="AI1651">
        <v>-1.7649123196173729E-2</v>
      </c>
      <c r="AJ1651"/>
      <c r="AK1651"/>
      <c r="AL1651"/>
      <c r="AM1651"/>
      <c r="AN1651"/>
      <c r="AO1651"/>
    </row>
    <row r="1652" spans="1:41">
      <c r="A1652" s="34">
        <v>44033</v>
      </c>
      <c r="B1652" s="33">
        <v>136.26812699999999</v>
      </c>
      <c r="C1652" s="130">
        <f t="shared" si="52"/>
        <v>9.3586990584159757E-4</v>
      </c>
      <c r="E1652" s="128">
        <v>44033</v>
      </c>
      <c r="F1652" s="76">
        <v>3257.3000489999999</v>
      </c>
      <c r="G1652" s="130">
        <f t="shared" si="53"/>
        <v>1.6790373610770313E-3</v>
      </c>
      <c r="J1652"/>
      <c r="K1652"/>
      <c r="L1652"/>
      <c r="M1652"/>
      <c r="N1652"/>
      <c r="O1652"/>
      <c r="P1652"/>
      <c r="Q1652"/>
      <c r="R1652"/>
      <c r="V1652">
        <v>1565</v>
      </c>
      <c r="W1652">
        <v>-3.305132762865827E-2</v>
      </c>
      <c r="X1652">
        <v>3.7759135701146883E-2</v>
      </c>
      <c r="Y1652"/>
      <c r="Z1652"/>
      <c r="AA1652"/>
      <c r="AB1652"/>
      <c r="AC1652"/>
      <c r="AD1652"/>
      <c r="AG1652">
        <v>1604</v>
      </c>
      <c r="AH1652">
        <v>2.1932744307433488E-3</v>
      </c>
      <c r="AI1652">
        <v>9.331548264292111E-3</v>
      </c>
      <c r="AJ1652"/>
      <c r="AK1652"/>
      <c r="AL1652"/>
      <c r="AM1652"/>
      <c r="AN1652"/>
      <c r="AO1652"/>
    </row>
    <row r="1653" spans="1:41">
      <c r="A1653" s="34">
        <v>44034</v>
      </c>
      <c r="B1653" s="33">
        <v>136.513824</v>
      </c>
      <c r="C1653" s="130">
        <f t="shared" si="52"/>
        <v>1.8030408534198679E-3</v>
      </c>
      <c r="E1653" s="128">
        <v>44034</v>
      </c>
      <c r="F1653" s="76">
        <v>3276.0200199999999</v>
      </c>
      <c r="G1653" s="130">
        <f t="shared" si="53"/>
        <v>5.7470821595778593E-3</v>
      </c>
      <c r="J1653"/>
      <c r="K1653"/>
      <c r="L1653"/>
      <c r="M1653"/>
      <c r="N1653"/>
      <c r="O1653"/>
      <c r="P1653"/>
      <c r="Q1653"/>
      <c r="R1653"/>
      <c r="V1653">
        <v>1566</v>
      </c>
      <c r="W1653">
        <v>-3.1771335518529981E-2</v>
      </c>
      <c r="X1653">
        <v>-1.1588176905555705E-2</v>
      </c>
      <c r="Y1653"/>
      <c r="Z1653"/>
      <c r="AA1653"/>
      <c r="AB1653"/>
      <c r="AC1653"/>
      <c r="AD1653"/>
      <c r="AG1653">
        <v>1605</v>
      </c>
      <c r="AH1653">
        <v>1.0992921291868189E-2</v>
      </c>
      <c r="AI1653">
        <v>-7.06655810168412E-3</v>
      </c>
      <c r="AJ1653"/>
      <c r="AK1653"/>
      <c r="AL1653"/>
      <c r="AM1653"/>
      <c r="AN1653"/>
      <c r="AO1653"/>
    </row>
    <row r="1654" spans="1:41">
      <c r="A1654" s="34">
        <v>44035</v>
      </c>
      <c r="B1654" s="33">
        <v>136.14979600000001</v>
      </c>
      <c r="C1654" s="130">
        <f t="shared" si="52"/>
        <v>-2.6666017355135439E-3</v>
      </c>
      <c r="E1654" s="128">
        <v>44035</v>
      </c>
      <c r="F1654" s="76">
        <v>3235.6599120000001</v>
      </c>
      <c r="G1654" s="130">
        <f t="shared" si="53"/>
        <v>-1.2319859998901917E-2</v>
      </c>
      <c r="J1654"/>
      <c r="K1654"/>
      <c r="L1654"/>
      <c r="M1654"/>
      <c r="N1654"/>
      <c r="O1654"/>
      <c r="P1654"/>
      <c r="Q1654"/>
      <c r="R1654"/>
      <c r="V1654">
        <v>1567</v>
      </c>
      <c r="W1654">
        <v>-4.1212145570144562E-2</v>
      </c>
      <c r="X1654">
        <v>1.1918277546559521E-2</v>
      </c>
      <c r="Y1654"/>
      <c r="Z1654"/>
      <c r="AA1654"/>
      <c r="AB1654"/>
      <c r="AC1654"/>
      <c r="AD1654"/>
      <c r="AG1654">
        <v>1606</v>
      </c>
      <c r="AH1654">
        <v>5.2725330816222327E-4</v>
      </c>
      <c r="AI1654">
        <v>3.0973938347234088E-2</v>
      </c>
      <c r="AJ1654"/>
      <c r="AK1654"/>
      <c r="AL1654"/>
      <c r="AM1654"/>
      <c r="AN1654"/>
      <c r="AO1654"/>
    </row>
    <row r="1655" spans="1:41">
      <c r="A1655" s="34">
        <v>44036</v>
      </c>
      <c r="B1655" s="33">
        <v>134.793869</v>
      </c>
      <c r="C1655" s="130">
        <f t="shared" si="52"/>
        <v>-9.959082127453266E-3</v>
      </c>
      <c r="E1655" s="128">
        <v>44036</v>
      </c>
      <c r="F1655" s="76">
        <v>3215.6298830000001</v>
      </c>
      <c r="G1655" s="130">
        <f t="shared" si="53"/>
        <v>-6.1903999631466875E-3</v>
      </c>
      <c r="J1655"/>
      <c r="K1655"/>
      <c r="L1655"/>
      <c r="M1655"/>
      <c r="N1655"/>
      <c r="O1655"/>
      <c r="P1655"/>
      <c r="Q1655"/>
      <c r="R1655"/>
      <c r="V1655">
        <v>1568</v>
      </c>
      <c r="W1655">
        <v>4.1297838140644132E-2</v>
      </c>
      <c r="X1655">
        <v>5.252990173381656E-2</v>
      </c>
      <c r="Y1655"/>
      <c r="Z1655"/>
      <c r="AA1655"/>
      <c r="AB1655"/>
      <c r="AC1655"/>
      <c r="AD1655"/>
      <c r="AG1655">
        <v>1607</v>
      </c>
      <c r="AH1655">
        <v>-5.432781979062282E-3</v>
      </c>
      <c r="AI1655">
        <v>-5.051617316321505E-3</v>
      </c>
      <c r="AJ1655"/>
      <c r="AK1655"/>
      <c r="AL1655"/>
      <c r="AM1655"/>
      <c r="AN1655"/>
      <c r="AO1655"/>
    </row>
    <row r="1656" spans="1:41">
      <c r="A1656" s="34">
        <v>44039</v>
      </c>
      <c r="B1656" s="33">
        <v>133.9384</v>
      </c>
      <c r="C1656" s="130">
        <f t="shared" si="52"/>
        <v>-6.3464978514712663E-3</v>
      </c>
      <c r="E1656" s="128">
        <v>44039</v>
      </c>
      <c r="F1656" s="76">
        <v>3239.4099120000001</v>
      </c>
      <c r="G1656" s="130">
        <f t="shared" si="53"/>
        <v>7.3951387022857858E-3</v>
      </c>
      <c r="J1656"/>
      <c r="K1656"/>
      <c r="L1656"/>
      <c r="M1656"/>
      <c r="N1656"/>
      <c r="O1656"/>
      <c r="P1656"/>
      <c r="Q1656"/>
      <c r="R1656"/>
      <c r="V1656">
        <v>1569</v>
      </c>
      <c r="W1656">
        <v>1.2732903886598897E-3</v>
      </c>
      <c r="X1656">
        <v>1.0261721277224582E-2</v>
      </c>
      <c r="Y1656"/>
      <c r="Z1656"/>
      <c r="AA1656"/>
      <c r="AB1656"/>
      <c r="AC1656"/>
      <c r="AD1656"/>
      <c r="AG1656">
        <v>1608</v>
      </c>
      <c r="AH1656">
        <v>-4.8802476039452227E-3</v>
      </c>
      <c r="AI1656">
        <v>2.153134785999386E-2</v>
      </c>
      <c r="AJ1656"/>
      <c r="AK1656"/>
      <c r="AL1656"/>
      <c r="AM1656"/>
      <c r="AN1656"/>
      <c r="AO1656"/>
    </row>
    <row r="1657" spans="1:41">
      <c r="A1657" s="34">
        <v>44040</v>
      </c>
      <c r="B1657" s="33">
        <v>133.61994899999999</v>
      </c>
      <c r="C1657" s="130">
        <f t="shared" si="52"/>
        <v>-2.3775929830430276E-3</v>
      </c>
      <c r="E1657" s="128">
        <v>44040</v>
      </c>
      <c r="F1657" s="76">
        <v>3218.4399410000001</v>
      </c>
      <c r="G1657" s="130">
        <f t="shared" si="53"/>
        <v>-6.4733922441612838E-3</v>
      </c>
      <c r="J1657"/>
      <c r="K1657"/>
      <c r="L1657"/>
      <c r="M1657"/>
      <c r="N1657"/>
      <c r="O1657"/>
      <c r="P1657"/>
      <c r="Q1657"/>
      <c r="R1657"/>
      <c r="V1657">
        <v>1570</v>
      </c>
      <c r="W1657">
        <v>3.431937979089196E-2</v>
      </c>
      <c r="X1657">
        <v>2.809478319346894E-2</v>
      </c>
      <c r="Y1657"/>
      <c r="Z1657"/>
      <c r="AA1657"/>
      <c r="AB1657"/>
      <c r="AC1657"/>
      <c r="AD1657"/>
      <c r="AG1657">
        <v>1609</v>
      </c>
      <c r="AH1657">
        <v>-3.5038210319874316E-3</v>
      </c>
      <c r="AI1657">
        <v>-4.2697751560134209E-3</v>
      </c>
      <c r="AJ1657"/>
      <c r="AK1657"/>
      <c r="AL1657"/>
      <c r="AM1657"/>
      <c r="AN1657"/>
      <c r="AO1657"/>
    </row>
    <row r="1658" spans="1:41">
      <c r="A1658" s="34">
        <v>44041</v>
      </c>
      <c r="B1658" s="33">
        <v>133.35601800000001</v>
      </c>
      <c r="C1658" s="130">
        <f t="shared" si="52"/>
        <v>-1.9752364970591725E-3</v>
      </c>
      <c r="E1658" s="128">
        <v>44041</v>
      </c>
      <c r="F1658" s="76">
        <v>3258.4399410000001</v>
      </c>
      <c r="G1658" s="130">
        <f t="shared" si="53"/>
        <v>1.2428381679718907E-2</v>
      </c>
      <c r="J1658"/>
      <c r="K1658"/>
      <c r="L1658"/>
      <c r="M1658"/>
      <c r="N1658"/>
      <c r="O1658"/>
      <c r="P1658"/>
      <c r="Q1658"/>
      <c r="R1658"/>
      <c r="V1658">
        <v>1571</v>
      </c>
      <c r="W1658">
        <v>-1.5071089236232392E-2</v>
      </c>
      <c r="X1658">
        <v>-1.8616263081105186E-2</v>
      </c>
      <c r="Y1658"/>
      <c r="Z1658"/>
      <c r="AA1658"/>
      <c r="AB1658"/>
      <c r="AC1658"/>
      <c r="AD1658"/>
      <c r="AG1658">
        <v>1610</v>
      </c>
      <c r="AH1658">
        <v>-4.9576929421459226E-3</v>
      </c>
      <c r="AI1658">
        <v>7.3114041306658797E-3</v>
      </c>
      <c r="AJ1658"/>
      <c r="AK1658"/>
      <c r="AL1658"/>
      <c r="AM1658"/>
      <c r="AN1658"/>
      <c r="AO1658"/>
    </row>
    <row r="1659" spans="1:41">
      <c r="A1659" s="34">
        <v>44042</v>
      </c>
      <c r="B1659" s="33">
        <v>133.62901299999999</v>
      </c>
      <c r="C1659" s="130">
        <f t="shared" si="52"/>
        <v>2.0471142142230157E-3</v>
      </c>
      <c r="E1659" s="128">
        <v>44042</v>
      </c>
      <c r="F1659" s="76">
        <v>3246.219971</v>
      </c>
      <c r="G1659" s="130">
        <f t="shared" si="53"/>
        <v>-3.7502517220709768E-3</v>
      </c>
      <c r="J1659"/>
      <c r="K1659"/>
      <c r="L1659"/>
      <c r="M1659"/>
      <c r="N1659"/>
      <c r="O1659"/>
      <c r="P1659"/>
      <c r="Q1659"/>
      <c r="R1659"/>
      <c r="V1659">
        <v>1572</v>
      </c>
      <c r="W1659">
        <v>4.5633104345789863E-2</v>
      </c>
      <c r="X1659">
        <v>-1.2117095118073462E-2</v>
      </c>
      <c r="Y1659"/>
      <c r="Z1659"/>
      <c r="AA1659"/>
      <c r="AB1659"/>
      <c r="AC1659"/>
      <c r="AD1659"/>
      <c r="AG1659">
        <v>1611</v>
      </c>
      <c r="AH1659">
        <v>9.7259538550639973E-4</v>
      </c>
      <c r="AI1659">
        <v>1.1316588868048864E-2</v>
      </c>
      <c r="AJ1659"/>
      <c r="AK1659"/>
      <c r="AL1659"/>
      <c r="AM1659"/>
      <c r="AN1659"/>
      <c r="AO1659"/>
    </row>
    <row r="1660" spans="1:41">
      <c r="A1660" s="34">
        <v>44043</v>
      </c>
      <c r="B1660" s="33">
        <v>132.64619400000001</v>
      </c>
      <c r="C1660" s="130">
        <f t="shared" si="52"/>
        <v>-7.354832441963618E-3</v>
      </c>
      <c r="E1660" s="128">
        <v>44043</v>
      </c>
      <c r="F1660" s="76">
        <v>3271.1201169999999</v>
      </c>
      <c r="G1660" s="130">
        <f t="shared" si="53"/>
        <v>7.6705048402278932E-3</v>
      </c>
      <c r="J1660"/>
      <c r="K1660"/>
      <c r="L1660"/>
      <c r="M1660"/>
      <c r="N1660"/>
      <c r="O1660"/>
      <c r="P1660"/>
      <c r="Q1660"/>
      <c r="R1660"/>
      <c r="V1660">
        <v>1573</v>
      </c>
      <c r="W1660">
        <v>-7.7995997885920709E-3</v>
      </c>
      <c r="X1660">
        <v>-8.213121955548533E-3</v>
      </c>
      <c r="Y1660"/>
      <c r="Z1660"/>
      <c r="AA1660"/>
      <c r="AB1660"/>
      <c r="AC1660"/>
      <c r="AD1660"/>
      <c r="AG1660">
        <v>1612</v>
      </c>
      <c r="AH1660">
        <v>1.5212946330448352E-3</v>
      </c>
      <c r="AI1660">
        <v>1.3306002486537951E-2</v>
      </c>
      <c r="AJ1660"/>
      <c r="AK1660"/>
      <c r="AL1660"/>
      <c r="AM1660"/>
      <c r="AN1660"/>
      <c r="AO1660"/>
    </row>
    <row r="1661" spans="1:41">
      <c r="A1661" s="34">
        <v>44046</v>
      </c>
      <c r="B1661" s="33">
        <v>134.093155</v>
      </c>
      <c r="C1661" s="130">
        <f t="shared" si="52"/>
        <v>1.0908424556832648E-2</v>
      </c>
      <c r="E1661" s="128">
        <v>44046</v>
      </c>
      <c r="F1661" s="76">
        <v>3294.610107</v>
      </c>
      <c r="G1661" s="130">
        <f t="shared" si="53"/>
        <v>7.181023368088086E-3</v>
      </c>
      <c r="J1661"/>
      <c r="K1661"/>
      <c r="L1661"/>
      <c r="M1661"/>
      <c r="N1661"/>
      <c r="O1661"/>
      <c r="P1661"/>
      <c r="Q1661"/>
      <c r="R1661"/>
      <c r="V1661">
        <v>1574</v>
      </c>
      <c r="W1661">
        <v>-9.8198674535310213E-3</v>
      </c>
      <c r="X1661">
        <v>-3.4322562918584501E-2</v>
      </c>
      <c r="Y1661"/>
      <c r="Z1661"/>
      <c r="AA1661"/>
      <c r="AB1661"/>
      <c r="AC1661"/>
      <c r="AD1661"/>
      <c r="AG1661">
        <v>1613</v>
      </c>
      <c r="AH1661">
        <v>8.3759221914044817E-3</v>
      </c>
      <c r="AI1661">
        <v>-1.0483836953495045E-2</v>
      </c>
      <c r="AJ1661"/>
      <c r="AK1661"/>
      <c r="AL1661"/>
      <c r="AM1661"/>
      <c r="AN1661"/>
      <c r="AO1661"/>
    </row>
    <row r="1662" spans="1:41">
      <c r="A1662" s="34">
        <v>44047</v>
      </c>
      <c r="B1662" s="33">
        <v>133.97485399999999</v>
      </c>
      <c r="C1662" s="130">
        <f t="shared" si="52"/>
        <v>-8.8222996915839915E-4</v>
      </c>
      <c r="E1662" s="128">
        <v>44047</v>
      </c>
      <c r="F1662" s="76">
        <v>3306.51001</v>
      </c>
      <c r="G1662" s="130">
        <f t="shared" si="53"/>
        <v>3.6119305816237498E-3</v>
      </c>
      <c r="J1662"/>
      <c r="K1662"/>
      <c r="L1662"/>
      <c r="M1662"/>
      <c r="N1662"/>
      <c r="O1662"/>
      <c r="P1662"/>
      <c r="Q1662"/>
      <c r="R1662"/>
      <c r="V1662">
        <v>1575</v>
      </c>
      <c r="W1662">
        <v>1.9354876769846024E-2</v>
      </c>
      <c r="X1662">
        <v>3.4744703258836294E-3</v>
      </c>
      <c r="Y1662"/>
      <c r="Z1662"/>
      <c r="AA1662"/>
      <c r="AB1662"/>
      <c r="AC1662"/>
      <c r="AD1662"/>
      <c r="AG1662">
        <v>1614</v>
      </c>
      <c r="AH1662">
        <v>7.101378090776482E-3</v>
      </c>
      <c r="AI1662">
        <v>-2.2890419762558603E-3</v>
      </c>
      <c r="AJ1662"/>
      <c r="AK1662"/>
      <c r="AL1662"/>
      <c r="AM1662"/>
      <c r="AN1662"/>
      <c r="AO1662"/>
    </row>
    <row r="1663" spans="1:41">
      <c r="A1663" s="34">
        <v>44048</v>
      </c>
      <c r="B1663" s="33">
        <v>135.048676</v>
      </c>
      <c r="C1663" s="130">
        <f t="shared" si="52"/>
        <v>8.0151011024800749E-3</v>
      </c>
      <c r="E1663" s="128">
        <v>44048</v>
      </c>
      <c r="F1663" s="76">
        <v>3327.7700199999999</v>
      </c>
      <c r="G1663" s="130">
        <f t="shared" si="53"/>
        <v>6.4297431236265837E-3</v>
      </c>
      <c r="J1663"/>
      <c r="K1663"/>
      <c r="L1663"/>
      <c r="M1663"/>
      <c r="N1663"/>
      <c r="O1663"/>
      <c r="P1663"/>
      <c r="Q1663"/>
      <c r="R1663"/>
      <c r="V1663">
        <v>1576</v>
      </c>
      <c r="W1663">
        <v>4.5745575711804527E-3</v>
      </c>
      <c r="X1663">
        <v>-1.9711682698189143E-2</v>
      </c>
      <c r="Y1663"/>
      <c r="Z1663"/>
      <c r="AA1663"/>
      <c r="AB1663"/>
      <c r="AC1663"/>
      <c r="AD1663"/>
      <c r="AG1663">
        <v>1615</v>
      </c>
      <c r="AH1663">
        <v>-5.7291707118776909E-3</v>
      </c>
      <c r="AI1663">
        <v>9.4804052374934528E-3</v>
      </c>
      <c r="AJ1663"/>
      <c r="AK1663"/>
      <c r="AL1663"/>
      <c r="AM1663"/>
      <c r="AN1663"/>
      <c r="AO1663"/>
    </row>
    <row r="1664" spans="1:41">
      <c r="A1664" s="34">
        <v>44049</v>
      </c>
      <c r="B1664" s="33">
        <v>134.27516199999999</v>
      </c>
      <c r="C1664" s="130">
        <f t="shared" si="52"/>
        <v>-5.7276681483349441E-3</v>
      </c>
      <c r="E1664" s="128">
        <v>44049</v>
      </c>
      <c r="F1664" s="76">
        <v>3349.1599120000001</v>
      </c>
      <c r="G1664" s="130">
        <f t="shared" si="53"/>
        <v>6.4276953850314891E-3</v>
      </c>
      <c r="J1664"/>
      <c r="K1664"/>
      <c r="L1664"/>
      <c r="M1664"/>
      <c r="N1664"/>
      <c r="O1664"/>
      <c r="P1664"/>
      <c r="Q1664"/>
      <c r="R1664"/>
      <c r="V1664">
        <v>1577</v>
      </c>
      <c r="W1664">
        <v>2.3880117492596789E-2</v>
      </c>
      <c r="X1664">
        <v>4.6451201452401156E-2</v>
      </c>
      <c r="Y1664"/>
      <c r="Z1664"/>
      <c r="AA1664"/>
      <c r="AB1664"/>
      <c r="AC1664"/>
      <c r="AD1664"/>
      <c r="AG1664">
        <v>1616</v>
      </c>
      <c r="AH1664">
        <v>4.3141837783250789E-3</v>
      </c>
      <c r="AI1664">
        <v>3.8966490387813343E-3</v>
      </c>
      <c r="AJ1664"/>
      <c r="AK1664"/>
      <c r="AL1664"/>
      <c r="AM1664"/>
      <c r="AN1664"/>
      <c r="AO1664"/>
    </row>
    <row r="1665" spans="1:41">
      <c r="A1665" s="34">
        <v>44050</v>
      </c>
      <c r="B1665" s="33">
        <v>135.23071300000001</v>
      </c>
      <c r="C1665" s="130">
        <f t="shared" si="52"/>
        <v>7.1163645291302206E-3</v>
      </c>
      <c r="E1665" s="128">
        <v>44050</v>
      </c>
      <c r="F1665" s="76">
        <v>3351.280029</v>
      </c>
      <c r="G1665" s="130">
        <f t="shared" si="53"/>
        <v>6.3302949268071156E-4</v>
      </c>
      <c r="J1665"/>
      <c r="K1665"/>
      <c r="L1665"/>
      <c r="M1665"/>
      <c r="N1665"/>
      <c r="O1665"/>
      <c r="P1665"/>
      <c r="Q1665"/>
      <c r="R1665"/>
      <c r="V1665">
        <v>1578</v>
      </c>
      <c r="W1665">
        <v>-9.0369740261389206E-3</v>
      </c>
      <c r="X1665">
        <v>7.4339210659456791E-3</v>
      </c>
      <c r="Y1665"/>
      <c r="Z1665"/>
      <c r="AA1665"/>
      <c r="AB1665"/>
      <c r="AC1665"/>
      <c r="AD1665"/>
      <c r="AG1665">
        <v>1617</v>
      </c>
      <c r="AH1665">
        <v>1.7570033896681797E-3</v>
      </c>
      <c r="AI1665">
        <v>1.1891975801543692E-2</v>
      </c>
      <c r="AJ1665"/>
      <c r="AK1665"/>
      <c r="AL1665"/>
      <c r="AM1665"/>
      <c r="AN1665"/>
      <c r="AO1665"/>
    </row>
    <row r="1666" spans="1:41">
      <c r="A1666" s="34">
        <v>44053</v>
      </c>
      <c r="B1666" s="33">
        <v>134.71196</v>
      </c>
      <c r="C1666" s="130">
        <f t="shared" si="52"/>
        <v>-3.836059046734478E-3</v>
      </c>
      <c r="E1666" s="128">
        <v>44053</v>
      </c>
      <c r="F1666" s="76">
        <v>3360.469971</v>
      </c>
      <c r="G1666" s="130">
        <f t="shared" si="53"/>
        <v>2.7422184718900356E-3</v>
      </c>
      <c r="J1666"/>
      <c r="K1666"/>
      <c r="L1666"/>
      <c r="M1666"/>
      <c r="N1666"/>
      <c r="O1666"/>
      <c r="P1666"/>
      <c r="Q1666"/>
      <c r="R1666"/>
      <c r="V1666">
        <v>1579</v>
      </c>
      <c r="W1666">
        <v>2.409539226816667E-2</v>
      </c>
      <c r="X1666">
        <v>9.961060477731043E-3</v>
      </c>
      <c r="Y1666"/>
      <c r="Z1666"/>
      <c r="AA1666"/>
      <c r="AB1666"/>
      <c r="AC1666"/>
      <c r="AD1666"/>
      <c r="AG1666">
        <v>1618</v>
      </c>
      <c r="AH1666">
        <v>-7.1080263077905976E-3</v>
      </c>
      <c r="AI1666">
        <v>3.7393242465898731E-3</v>
      </c>
      <c r="AJ1666"/>
      <c r="AK1666"/>
      <c r="AL1666"/>
      <c r="AM1666"/>
      <c r="AN1666"/>
      <c r="AO1666"/>
    </row>
    <row r="1667" spans="1:41">
      <c r="A1667" s="34">
        <v>44054</v>
      </c>
      <c r="B1667" s="33">
        <v>133.74737500000001</v>
      </c>
      <c r="C1667" s="130">
        <f t="shared" si="52"/>
        <v>-7.1603516124329235E-3</v>
      </c>
      <c r="E1667" s="128">
        <v>44054</v>
      </c>
      <c r="F1667" s="76">
        <v>3333.6899410000001</v>
      </c>
      <c r="G1667" s="130">
        <f t="shared" si="53"/>
        <v>-7.9691323627661421E-3</v>
      </c>
      <c r="J1667"/>
      <c r="K1667"/>
      <c r="L1667"/>
      <c r="M1667"/>
      <c r="N1667"/>
      <c r="O1667"/>
      <c r="P1667"/>
      <c r="Q1667"/>
      <c r="R1667"/>
      <c r="V1667">
        <v>1580</v>
      </c>
      <c r="W1667">
        <v>-7.8200188223356733E-3</v>
      </c>
      <c r="X1667">
        <v>2.2307429017954596E-2</v>
      </c>
      <c r="Y1667"/>
      <c r="Z1667"/>
      <c r="AA1667"/>
      <c r="AB1667"/>
      <c r="AC1667"/>
      <c r="AD1667"/>
      <c r="AG1667">
        <v>1619</v>
      </c>
      <c r="AH1667">
        <v>2.4306898413169174E-3</v>
      </c>
      <c r="AI1667">
        <v>2.3780960979207233E-2</v>
      </c>
      <c r="AJ1667"/>
      <c r="AK1667"/>
      <c r="AL1667"/>
      <c r="AM1667"/>
      <c r="AN1667"/>
      <c r="AO1667"/>
    </row>
    <row r="1668" spans="1:41">
      <c r="A1668" s="34">
        <v>44055</v>
      </c>
      <c r="B1668" s="33">
        <v>136.19534300000001</v>
      </c>
      <c r="C1668" s="130">
        <f t="shared" ref="C1668:C1731" si="54">(B1668-B1667)/B1667</f>
        <v>1.8302923702240907E-2</v>
      </c>
      <c r="E1668" s="128">
        <v>44055</v>
      </c>
      <c r="F1668" s="76">
        <v>3380.3500979999999</v>
      </c>
      <c r="G1668" s="130">
        <f t="shared" ref="G1668:G1731" si="55">(F1668-F1667)/F1667</f>
        <v>1.3996549716919158E-2</v>
      </c>
      <c r="J1668"/>
      <c r="K1668"/>
      <c r="L1668"/>
      <c r="M1668"/>
      <c r="N1668"/>
      <c r="O1668"/>
      <c r="P1668"/>
      <c r="Q1668"/>
      <c r="R1668"/>
      <c r="V1668">
        <v>1581</v>
      </c>
      <c r="W1668">
        <v>-5.6441336827014795E-3</v>
      </c>
      <c r="X1668">
        <v>-4.4605269451824005E-3</v>
      </c>
      <c r="Y1668"/>
      <c r="Z1668"/>
      <c r="AA1668"/>
      <c r="AB1668"/>
      <c r="AC1668"/>
      <c r="AD1668"/>
      <c r="AG1668">
        <v>1620</v>
      </c>
      <c r="AH1668">
        <v>-1.8176290980474563E-3</v>
      </c>
      <c r="AI1668">
        <v>1.3859208537430105E-2</v>
      </c>
      <c r="AJ1668"/>
      <c r="AK1668"/>
      <c r="AL1668"/>
      <c r="AM1668"/>
      <c r="AN1668"/>
      <c r="AO1668"/>
    </row>
    <row r="1669" spans="1:41">
      <c r="A1669" s="34">
        <v>44056</v>
      </c>
      <c r="B1669" s="33">
        <v>134.684662</v>
      </c>
      <c r="C1669" s="130">
        <f t="shared" si="54"/>
        <v>-1.1092016560360695E-2</v>
      </c>
      <c r="E1669" s="128">
        <v>44056</v>
      </c>
      <c r="F1669" s="76">
        <v>3373.429932</v>
      </c>
      <c r="G1669" s="130">
        <f t="shared" si="55"/>
        <v>-2.0471743456673998E-3</v>
      </c>
      <c r="J1669"/>
      <c r="K1669"/>
      <c r="L1669"/>
      <c r="M1669"/>
      <c r="N1669"/>
      <c r="O1669"/>
      <c r="P1669"/>
      <c r="Q1669"/>
      <c r="R1669"/>
      <c r="V1669">
        <v>1582</v>
      </c>
      <c r="W1669">
        <v>2.5654006475494713E-2</v>
      </c>
      <c r="X1669">
        <v>4.9185827478961039E-3</v>
      </c>
      <c r="Y1669"/>
      <c r="Z1669"/>
      <c r="AA1669"/>
      <c r="AB1669"/>
      <c r="AC1669"/>
      <c r="AD1669"/>
      <c r="AG1669">
        <v>1621</v>
      </c>
      <c r="AH1669">
        <v>-2.9080753151744685E-3</v>
      </c>
      <c r="AI1669">
        <v>-4.8910955257547824E-3</v>
      </c>
      <c r="AJ1669"/>
      <c r="AK1669"/>
      <c r="AL1669"/>
      <c r="AM1669"/>
      <c r="AN1669"/>
      <c r="AO1669"/>
    </row>
    <row r="1670" spans="1:41">
      <c r="A1670" s="34">
        <v>44057</v>
      </c>
      <c r="B1670" s="33">
        <v>134.90309099999999</v>
      </c>
      <c r="C1670" s="130">
        <f t="shared" si="54"/>
        <v>1.6217808082704043E-3</v>
      </c>
      <c r="E1670" s="128">
        <v>44057</v>
      </c>
      <c r="F1670" s="76">
        <v>3372.8500979999999</v>
      </c>
      <c r="G1670" s="130">
        <f t="shared" si="55"/>
        <v>-1.7188262738166723E-4</v>
      </c>
      <c r="J1670"/>
      <c r="K1670"/>
      <c r="L1670"/>
      <c r="M1670"/>
      <c r="N1670"/>
      <c r="O1670"/>
      <c r="P1670"/>
      <c r="Q1670"/>
      <c r="R1670"/>
      <c r="V1670">
        <v>1583</v>
      </c>
      <c r="W1670">
        <v>6.5626489146572049E-3</v>
      </c>
      <c r="X1670">
        <v>-2.859308773190071E-2</v>
      </c>
      <c r="Y1670"/>
      <c r="Z1670"/>
      <c r="AA1670"/>
      <c r="AB1670"/>
      <c r="AC1670"/>
      <c r="AD1670"/>
      <c r="AG1670">
        <v>1622</v>
      </c>
      <c r="AH1670">
        <v>7.3826463058196548E-3</v>
      </c>
      <c r="AI1670">
        <v>-1.2695737358174114E-2</v>
      </c>
      <c r="AJ1670"/>
      <c r="AK1670"/>
      <c r="AL1670"/>
      <c r="AM1670"/>
      <c r="AN1670"/>
      <c r="AO1670"/>
    </row>
    <row r="1671" spans="1:41">
      <c r="A1671" s="34">
        <v>44060</v>
      </c>
      <c r="B1671" s="33">
        <v>135.58561700000001</v>
      </c>
      <c r="C1671" s="130">
        <f t="shared" si="54"/>
        <v>5.0593799959707687E-3</v>
      </c>
      <c r="E1671" s="128">
        <v>44060</v>
      </c>
      <c r="F1671" s="76">
        <v>3381.98999</v>
      </c>
      <c r="G1671" s="130">
        <f t="shared" si="55"/>
        <v>2.7098423393971259E-3</v>
      </c>
      <c r="J1671"/>
      <c r="K1671"/>
      <c r="L1671"/>
      <c r="M1671"/>
      <c r="N1671"/>
      <c r="O1671"/>
      <c r="P1671"/>
      <c r="Q1671"/>
      <c r="R1671"/>
      <c r="V1671">
        <v>1584</v>
      </c>
      <c r="W1671">
        <v>7.9538713632967706E-3</v>
      </c>
      <c r="X1671">
        <v>-2.1371816869292948E-3</v>
      </c>
      <c r="Y1671"/>
      <c r="Z1671"/>
      <c r="AA1671"/>
      <c r="AB1671"/>
      <c r="AC1671"/>
      <c r="AD1671"/>
      <c r="AG1671">
        <v>1623</v>
      </c>
      <c r="AH1671">
        <v>-2.6395982085986397E-2</v>
      </c>
      <c r="AI1671">
        <v>-3.2548077205146429E-2</v>
      </c>
      <c r="AJ1671"/>
      <c r="AK1671"/>
      <c r="AL1671"/>
      <c r="AM1671"/>
      <c r="AN1671"/>
      <c r="AO1671"/>
    </row>
    <row r="1672" spans="1:41">
      <c r="A1672" s="34">
        <v>44061</v>
      </c>
      <c r="B1672" s="33">
        <v>136.58663899999999</v>
      </c>
      <c r="C1672" s="130">
        <f t="shared" si="54"/>
        <v>7.3829512462223598E-3</v>
      </c>
      <c r="E1672" s="128">
        <v>44061</v>
      </c>
      <c r="F1672" s="76">
        <v>3389.780029</v>
      </c>
      <c r="G1672" s="130">
        <f t="shared" si="55"/>
        <v>2.3033891356964006E-3</v>
      </c>
      <c r="J1672"/>
      <c r="K1672"/>
      <c r="L1672"/>
      <c r="M1672"/>
      <c r="N1672"/>
      <c r="O1672"/>
      <c r="P1672"/>
      <c r="Q1672"/>
      <c r="R1672"/>
      <c r="V1672">
        <v>1585</v>
      </c>
      <c r="W1672">
        <v>9.1396539330835368E-3</v>
      </c>
      <c r="X1672">
        <v>1.765394099721377E-2</v>
      </c>
      <c r="Y1672"/>
      <c r="Z1672"/>
      <c r="AA1672"/>
      <c r="AB1672"/>
      <c r="AC1672"/>
      <c r="AD1672"/>
      <c r="AG1672">
        <v>1624</v>
      </c>
      <c r="AH1672">
        <v>5.3841314315425408E-3</v>
      </c>
      <c r="AI1672">
        <v>7.6767125510154395E-3</v>
      </c>
      <c r="AJ1672"/>
      <c r="AK1672"/>
      <c r="AL1672"/>
      <c r="AM1672"/>
      <c r="AN1672"/>
      <c r="AO1672"/>
    </row>
    <row r="1673" spans="1:41">
      <c r="A1673" s="34">
        <v>44062</v>
      </c>
      <c r="B1673" s="33">
        <v>136.85966500000001</v>
      </c>
      <c r="C1673" s="130">
        <f t="shared" si="54"/>
        <v>1.9989217246938465E-3</v>
      </c>
      <c r="E1673" s="128">
        <v>44062</v>
      </c>
      <c r="F1673" s="76">
        <v>3374.8500979999999</v>
      </c>
      <c r="G1673" s="130">
        <f t="shared" si="55"/>
        <v>-4.4043952328094039E-3</v>
      </c>
      <c r="J1673"/>
      <c r="K1673"/>
      <c r="L1673"/>
      <c r="M1673"/>
      <c r="N1673"/>
      <c r="O1673"/>
      <c r="P1673"/>
      <c r="Q1673"/>
      <c r="R1673"/>
      <c r="V1673">
        <v>1586</v>
      </c>
      <c r="W1673">
        <v>-1.0819919720156499E-3</v>
      </c>
      <c r="X1673">
        <v>-1.6799056238847226E-2</v>
      </c>
      <c r="Y1673"/>
      <c r="Z1673"/>
      <c r="AA1673"/>
      <c r="AB1673"/>
      <c r="AC1673"/>
      <c r="AD1673"/>
      <c r="AG1673">
        <v>1625</v>
      </c>
      <c r="AH1673">
        <v>-3.3696083869718535E-3</v>
      </c>
      <c r="AI1673">
        <v>1.1681825329532531E-2</v>
      </c>
      <c r="AJ1673"/>
      <c r="AK1673"/>
      <c r="AL1673"/>
      <c r="AM1673"/>
      <c r="AN1673"/>
      <c r="AO1673"/>
    </row>
    <row r="1674" spans="1:41">
      <c r="A1674" s="34">
        <v>44063</v>
      </c>
      <c r="B1674" s="33">
        <v>137.796967</v>
      </c>
      <c r="C1674" s="130">
        <f t="shared" si="54"/>
        <v>6.8486357905376159E-3</v>
      </c>
      <c r="E1674" s="128">
        <v>44063</v>
      </c>
      <c r="F1674" s="76">
        <v>3385.51001</v>
      </c>
      <c r="G1674" s="130">
        <f t="shared" si="55"/>
        <v>3.1586327364043049E-3</v>
      </c>
      <c r="J1674"/>
      <c r="K1674"/>
      <c r="L1674"/>
      <c r="M1674"/>
      <c r="N1674"/>
      <c r="O1674"/>
      <c r="P1674"/>
      <c r="Q1674"/>
      <c r="R1674"/>
      <c r="V1674">
        <v>1587</v>
      </c>
      <c r="W1674">
        <v>-7.2240016174755428E-3</v>
      </c>
      <c r="X1674">
        <v>-2.3450793895135207E-2</v>
      </c>
      <c r="Y1674"/>
      <c r="Z1674"/>
      <c r="AA1674"/>
      <c r="AB1674"/>
      <c r="AC1674"/>
      <c r="AD1674"/>
      <c r="AG1674">
        <v>1626</v>
      </c>
      <c r="AH1674">
        <v>1.3128195755684616E-2</v>
      </c>
      <c r="AI1674">
        <v>5.8342023253464565E-3</v>
      </c>
      <c r="AJ1674"/>
      <c r="AK1674"/>
      <c r="AL1674"/>
      <c r="AM1674"/>
      <c r="AN1674"/>
      <c r="AO1674"/>
    </row>
    <row r="1675" spans="1:41">
      <c r="A1675" s="34">
        <v>44064</v>
      </c>
      <c r="B1675" s="33">
        <v>139.016434</v>
      </c>
      <c r="C1675" s="130">
        <f t="shared" si="54"/>
        <v>8.8497375998124028E-3</v>
      </c>
      <c r="E1675" s="128">
        <v>44064</v>
      </c>
      <c r="F1675" s="76">
        <v>3397.1599120000001</v>
      </c>
      <c r="G1675" s="130">
        <f t="shared" si="55"/>
        <v>3.4411069427025889E-3</v>
      </c>
      <c r="J1675"/>
      <c r="K1675"/>
      <c r="L1675"/>
      <c r="M1675"/>
      <c r="N1675"/>
      <c r="O1675"/>
      <c r="P1675"/>
      <c r="Q1675"/>
      <c r="R1675"/>
      <c r="V1675">
        <v>1588</v>
      </c>
      <c r="W1675">
        <v>1.2780491531306771E-2</v>
      </c>
      <c r="X1675">
        <v>1.0149756169132974E-2</v>
      </c>
      <c r="Y1675"/>
      <c r="Z1675"/>
      <c r="AA1675"/>
      <c r="AB1675"/>
      <c r="AC1675"/>
      <c r="AD1675"/>
      <c r="AG1675">
        <v>1627</v>
      </c>
      <c r="AH1675">
        <v>-1.5039735430380269E-3</v>
      </c>
      <c r="AI1675">
        <v>-2.0963260134060279E-3</v>
      </c>
      <c r="AJ1675"/>
      <c r="AK1675"/>
      <c r="AL1675"/>
      <c r="AM1675"/>
      <c r="AN1675"/>
      <c r="AO1675"/>
    </row>
    <row r="1676" spans="1:41">
      <c r="A1676" s="34">
        <v>44067</v>
      </c>
      <c r="B1676" s="33">
        <v>139.38284300000001</v>
      </c>
      <c r="C1676" s="130">
        <f t="shared" si="54"/>
        <v>2.6357243489644141E-3</v>
      </c>
      <c r="E1676" s="128">
        <v>44067</v>
      </c>
      <c r="F1676" s="76">
        <v>3431.280029</v>
      </c>
      <c r="G1676" s="130">
        <f t="shared" si="55"/>
        <v>1.004371824813878E-2</v>
      </c>
      <c r="J1676"/>
      <c r="K1676"/>
      <c r="L1676"/>
      <c r="M1676"/>
      <c r="N1676"/>
      <c r="O1676"/>
      <c r="P1676"/>
      <c r="Q1676"/>
      <c r="R1676"/>
      <c r="V1676">
        <v>1589</v>
      </c>
      <c r="W1676">
        <v>9.5772234666907374E-3</v>
      </c>
      <c r="X1676">
        <v>-1.0116645670081593E-2</v>
      </c>
      <c r="Y1676"/>
      <c r="Z1676"/>
      <c r="AA1676"/>
      <c r="AB1676"/>
      <c r="AC1676"/>
      <c r="AD1676"/>
      <c r="AG1676">
        <v>1628</v>
      </c>
      <c r="AH1676">
        <v>-2.1795868684831281E-3</v>
      </c>
      <c r="AI1676">
        <v>2.773806861462739E-3</v>
      </c>
      <c r="AJ1676"/>
      <c r="AK1676"/>
      <c r="AL1676"/>
      <c r="AM1676"/>
      <c r="AN1676"/>
      <c r="AO1676"/>
    </row>
    <row r="1677" spans="1:41">
      <c r="A1677" s="34">
        <v>44068</v>
      </c>
      <c r="B1677" s="33">
        <v>139.30043000000001</v>
      </c>
      <c r="C1677" s="130">
        <f t="shared" si="54"/>
        <v>-5.9127076350424645E-4</v>
      </c>
      <c r="E1677" s="128">
        <v>44068</v>
      </c>
      <c r="F1677" s="76">
        <v>3443.6201169999999</v>
      </c>
      <c r="G1677" s="130">
        <f t="shared" si="55"/>
        <v>3.5963511854776465E-3</v>
      </c>
      <c r="J1677"/>
      <c r="K1677"/>
      <c r="L1677"/>
      <c r="M1677"/>
      <c r="N1677"/>
      <c r="O1677"/>
      <c r="P1677"/>
      <c r="Q1677"/>
      <c r="R1677"/>
      <c r="V1677">
        <v>1590</v>
      </c>
      <c r="W1677">
        <v>-2.1478999346023738E-3</v>
      </c>
      <c r="X1677">
        <v>1.6065957093089504E-2</v>
      </c>
      <c r="Y1677"/>
      <c r="Z1677"/>
      <c r="AA1677"/>
      <c r="AB1677"/>
      <c r="AC1677"/>
      <c r="AD1677"/>
      <c r="AG1677">
        <v>1629</v>
      </c>
      <c r="AH1677">
        <v>1.887894801329159E-3</v>
      </c>
      <c r="AI1677">
        <v>-7.5373897209348312E-3</v>
      </c>
      <c r="AJ1677"/>
      <c r="AK1677"/>
      <c r="AL1677"/>
      <c r="AM1677"/>
      <c r="AN1677"/>
      <c r="AO1677"/>
    </row>
    <row r="1678" spans="1:41">
      <c r="A1678" s="34">
        <v>44069</v>
      </c>
      <c r="B1678" s="33">
        <v>139.520264</v>
      </c>
      <c r="C1678" s="130">
        <f t="shared" si="54"/>
        <v>1.5781286532998615E-3</v>
      </c>
      <c r="E1678" s="128">
        <v>44069</v>
      </c>
      <c r="F1678" s="76">
        <v>3478.7299800000001</v>
      </c>
      <c r="G1678" s="130">
        <f t="shared" si="55"/>
        <v>1.0195626058366453E-2</v>
      </c>
      <c r="J1678"/>
      <c r="K1678"/>
      <c r="L1678"/>
      <c r="M1678"/>
      <c r="N1678"/>
      <c r="O1678"/>
      <c r="P1678"/>
      <c r="Q1678"/>
      <c r="R1678"/>
      <c r="V1678">
        <v>1591</v>
      </c>
      <c r="W1678">
        <v>-1.8644575729718405E-3</v>
      </c>
      <c r="X1678">
        <v>1.6578527296365855E-2</v>
      </c>
      <c r="Y1678"/>
      <c r="Z1678"/>
      <c r="AA1678"/>
      <c r="AB1678"/>
      <c r="AC1678"/>
      <c r="AD1678"/>
      <c r="AG1678">
        <v>1630</v>
      </c>
      <c r="AH1678">
        <v>-1.5116867114813742E-3</v>
      </c>
      <c r="AI1678">
        <v>8.006782189136339E-3</v>
      </c>
      <c r="AJ1678"/>
      <c r="AK1678"/>
      <c r="AL1678"/>
      <c r="AM1678"/>
      <c r="AN1678"/>
      <c r="AO1678"/>
    </row>
    <row r="1679" spans="1:41">
      <c r="A1679" s="34">
        <v>44070</v>
      </c>
      <c r="B1679" s="33">
        <v>140.14321899999999</v>
      </c>
      <c r="C1679" s="130">
        <f t="shared" si="54"/>
        <v>4.4649786499829898E-3</v>
      </c>
      <c r="E1679" s="128">
        <v>44070</v>
      </c>
      <c r="F1679" s="76">
        <v>3484.5500489999999</v>
      </c>
      <c r="G1679" s="130">
        <f t="shared" si="55"/>
        <v>1.6730441952841294E-3</v>
      </c>
      <c r="J1679"/>
      <c r="K1679"/>
      <c r="L1679"/>
      <c r="M1679"/>
      <c r="N1679"/>
      <c r="O1679"/>
      <c r="P1679"/>
      <c r="Q1679"/>
      <c r="R1679"/>
      <c r="V1679">
        <v>1592</v>
      </c>
      <c r="W1679">
        <v>-1.0446361100501639E-2</v>
      </c>
      <c r="X1679">
        <v>5.2039807105570693E-3</v>
      </c>
      <c r="Y1679"/>
      <c r="Z1679"/>
      <c r="AA1679"/>
      <c r="AB1679"/>
      <c r="AC1679"/>
      <c r="AD1679"/>
      <c r="AG1679">
        <v>1631</v>
      </c>
      <c r="AH1679">
        <v>-1.8733343306347153E-3</v>
      </c>
      <c r="AI1679">
        <v>6.1807540156449785E-3</v>
      </c>
      <c r="AJ1679"/>
      <c r="AK1679"/>
      <c r="AL1679"/>
      <c r="AM1679"/>
      <c r="AN1679"/>
      <c r="AO1679"/>
    </row>
    <row r="1680" spans="1:41">
      <c r="A1680" s="34">
        <v>44071</v>
      </c>
      <c r="B1680" s="33">
        <v>140.747818</v>
      </c>
      <c r="C1680" s="130">
        <f t="shared" si="54"/>
        <v>4.3141509401179627E-3</v>
      </c>
      <c r="E1680" s="128">
        <v>44071</v>
      </c>
      <c r="F1680" s="76">
        <v>3508.01001</v>
      </c>
      <c r="G1680" s="130">
        <f t="shared" si="55"/>
        <v>6.7325653728901348E-3</v>
      </c>
      <c r="J1680"/>
      <c r="K1680"/>
      <c r="L1680"/>
      <c r="M1680"/>
      <c r="N1680"/>
      <c r="O1680"/>
      <c r="P1680"/>
      <c r="Q1680"/>
      <c r="R1680"/>
      <c r="V1680">
        <v>1593</v>
      </c>
      <c r="W1680">
        <v>-4.0876061489445005E-3</v>
      </c>
      <c r="X1680">
        <v>3.067152236171292E-2</v>
      </c>
      <c r="Y1680"/>
      <c r="Z1680"/>
      <c r="AA1680"/>
      <c r="AB1680"/>
      <c r="AC1680"/>
      <c r="AD1680"/>
      <c r="AG1680">
        <v>1632</v>
      </c>
      <c r="AH1680">
        <v>-1.1856392597831038E-2</v>
      </c>
      <c r="AI1680">
        <v>-1.3998753361709384E-2</v>
      </c>
      <c r="AJ1680"/>
      <c r="AK1680"/>
      <c r="AL1680"/>
      <c r="AM1680"/>
      <c r="AN1680"/>
      <c r="AO1680"/>
    </row>
    <row r="1681" spans="1:41">
      <c r="A1681" s="34">
        <v>44074</v>
      </c>
      <c r="B1681" s="33">
        <v>140.53715500000001</v>
      </c>
      <c r="C1681" s="130">
        <f t="shared" si="54"/>
        <v>-1.4967407878393006E-3</v>
      </c>
      <c r="E1681" s="128">
        <v>44074</v>
      </c>
      <c r="F1681" s="76">
        <v>3500.3100589999999</v>
      </c>
      <c r="G1681" s="130">
        <f t="shared" si="55"/>
        <v>-2.1949626648870525E-3</v>
      </c>
      <c r="J1681"/>
      <c r="K1681"/>
      <c r="L1681"/>
      <c r="M1681"/>
      <c r="N1681"/>
      <c r="O1681"/>
      <c r="P1681"/>
      <c r="Q1681"/>
      <c r="R1681"/>
      <c r="V1681">
        <v>1594</v>
      </c>
      <c r="W1681">
        <v>-5.3065416549459663E-4</v>
      </c>
      <c r="X1681">
        <v>-8.6817920952344009E-3</v>
      </c>
      <c r="Y1681"/>
      <c r="Z1681"/>
      <c r="AA1681"/>
      <c r="AB1681"/>
      <c r="AC1681"/>
      <c r="AD1681"/>
      <c r="AG1681">
        <v>1633</v>
      </c>
      <c r="AH1681">
        <v>-3.8390567269991284E-4</v>
      </c>
      <c r="AI1681">
        <v>1.1343353058773917E-2</v>
      </c>
      <c r="AJ1681"/>
      <c r="AK1681"/>
      <c r="AL1681"/>
      <c r="AM1681"/>
      <c r="AN1681"/>
      <c r="AO1681"/>
    </row>
    <row r="1682" spans="1:41">
      <c r="A1682" s="34">
        <v>44075</v>
      </c>
      <c r="B1682" s="33">
        <v>138.80571</v>
      </c>
      <c r="C1682" s="130">
        <f t="shared" si="54"/>
        <v>-1.2320193901747959E-2</v>
      </c>
      <c r="E1682" s="128">
        <v>44075</v>
      </c>
      <c r="F1682" s="76">
        <v>3526.6499020000001</v>
      </c>
      <c r="G1682" s="130">
        <f t="shared" si="55"/>
        <v>7.5250028014733081E-3</v>
      </c>
      <c r="J1682"/>
      <c r="K1682"/>
      <c r="L1682"/>
      <c r="M1682"/>
      <c r="N1682"/>
      <c r="O1682"/>
      <c r="P1682"/>
      <c r="Q1682"/>
      <c r="R1682"/>
      <c r="V1682">
        <v>1595</v>
      </c>
      <c r="W1682">
        <v>-6.3968143821575016E-3</v>
      </c>
      <c r="X1682">
        <v>-2.1662219794806172E-2</v>
      </c>
      <c r="Y1682"/>
      <c r="Z1682"/>
      <c r="AA1682"/>
      <c r="AB1682"/>
      <c r="AC1682"/>
      <c r="AD1682"/>
      <c r="AG1682">
        <v>1634</v>
      </c>
      <c r="AH1682">
        <v>-7.335776360645546E-3</v>
      </c>
      <c r="AI1682">
        <v>-1.6891128702566562E-2</v>
      </c>
      <c r="AJ1682"/>
      <c r="AK1682"/>
      <c r="AL1682"/>
      <c r="AM1682"/>
      <c r="AN1682"/>
      <c r="AO1682"/>
    </row>
    <row r="1683" spans="1:41">
      <c r="A1683" s="34">
        <v>44076</v>
      </c>
      <c r="B1683" s="33">
        <v>140.92188999999999</v>
      </c>
      <c r="C1683" s="130">
        <f t="shared" si="54"/>
        <v>1.5245626422716945E-2</v>
      </c>
      <c r="E1683" s="128">
        <v>44076</v>
      </c>
      <c r="F1683" s="76">
        <v>3580.8400879999999</v>
      </c>
      <c r="G1683" s="130">
        <f t="shared" si="55"/>
        <v>1.5365910284791237E-2</v>
      </c>
      <c r="J1683"/>
      <c r="K1683"/>
      <c r="L1683"/>
      <c r="M1683"/>
      <c r="N1683"/>
      <c r="O1683"/>
      <c r="P1683"/>
      <c r="Q1683"/>
      <c r="R1683"/>
      <c r="V1683">
        <v>1596</v>
      </c>
      <c r="W1683">
        <v>1.4862292793549651E-4</v>
      </c>
      <c r="X1683">
        <v>4.1012045590706906E-3</v>
      </c>
      <c r="Y1683"/>
      <c r="Z1683"/>
      <c r="AA1683"/>
      <c r="AB1683"/>
      <c r="AC1683"/>
      <c r="AD1683"/>
      <c r="AG1683">
        <v>1635</v>
      </c>
      <c r="AH1683">
        <v>5.2926861376048628E-3</v>
      </c>
      <c r="AI1683">
        <v>9.392992159665655E-3</v>
      </c>
      <c r="AJ1683"/>
      <c r="AK1683"/>
      <c r="AL1683"/>
      <c r="AM1683"/>
      <c r="AN1683"/>
      <c r="AO1683"/>
    </row>
    <row r="1684" spans="1:41">
      <c r="A1684" s="34">
        <v>44077</v>
      </c>
      <c r="B1684" s="33">
        <v>137.00103799999999</v>
      </c>
      <c r="C1684" s="130">
        <f t="shared" si="54"/>
        <v>-2.7822874075844405E-2</v>
      </c>
      <c r="E1684" s="128">
        <v>44077</v>
      </c>
      <c r="F1684" s="76">
        <v>3455.0600589999999</v>
      </c>
      <c r="G1684" s="130">
        <f t="shared" si="55"/>
        <v>-3.5125843631361856E-2</v>
      </c>
      <c r="J1684"/>
      <c r="K1684"/>
      <c r="L1684"/>
      <c r="M1684"/>
      <c r="N1684"/>
      <c r="O1684"/>
      <c r="P1684"/>
      <c r="Q1684"/>
      <c r="R1684"/>
      <c r="V1684">
        <v>1597</v>
      </c>
      <c r="W1684">
        <v>4.9351910707557964E-3</v>
      </c>
      <c r="X1684">
        <v>4.1053652553259485E-3</v>
      </c>
      <c r="Y1684"/>
      <c r="Z1684"/>
      <c r="AA1684"/>
      <c r="AB1684"/>
      <c r="AC1684"/>
      <c r="AD1684"/>
      <c r="AG1684">
        <v>1636</v>
      </c>
      <c r="AH1684">
        <v>6.717974961755537E-3</v>
      </c>
      <c r="AI1684">
        <v>8.691900827274706E-3</v>
      </c>
      <c r="AJ1684"/>
      <c r="AK1684"/>
      <c r="AL1684"/>
      <c r="AM1684"/>
      <c r="AN1684"/>
      <c r="AO1684"/>
    </row>
    <row r="1685" spans="1:41">
      <c r="A1685" s="34">
        <v>44078</v>
      </c>
      <c r="B1685" s="33">
        <v>136.12158199999999</v>
      </c>
      <c r="C1685" s="130">
        <f t="shared" si="54"/>
        <v>-6.4193382242841452E-3</v>
      </c>
      <c r="E1685" s="128">
        <v>44078</v>
      </c>
      <c r="F1685" s="76">
        <v>3426.959961</v>
      </c>
      <c r="G1685" s="130">
        <f t="shared" si="55"/>
        <v>-8.1330273628102776E-3</v>
      </c>
      <c r="J1685"/>
      <c r="K1685"/>
      <c r="L1685"/>
      <c r="M1685"/>
      <c r="N1685"/>
      <c r="O1685"/>
      <c r="P1685"/>
      <c r="Q1685"/>
      <c r="R1685"/>
      <c r="V1685">
        <v>1598</v>
      </c>
      <c r="W1685">
        <v>-5.1675852399758505E-3</v>
      </c>
      <c r="X1685">
        <v>-1.8118249661937917E-3</v>
      </c>
      <c r="Y1685"/>
      <c r="Z1685"/>
      <c r="AA1685"/>
      <c r="AB1685"/>
      <c r="AC1685"/>
      <c r="AD1685"/>
      <c r="AG1685">
        <v>1637</v>
      </c>
      <c r="AH1685">
        <v>-7.8412804574538267E-4</v>
      </c>
      <c r="AI1685">
        <v>5.8062607507945287E-3</v>
      </c>
      <c r="AJ1685"/>
      <c r="AK1685"/>
      <c r="AL1685"/>
      <c r="AM1685"/>
      <c r="AN1685"/>
      <c r="AO1685"/>
    </row>
    <row r="1686" spans="1:41">
      <c r="A1686" s="34">
        <v>44082</v>
      </c>
      <c r="B1686" s="33">
        <v>134.90315200000001</v>
      </c>
      <c r="C1686" s="130">
        <f t="shared" si="54"/>
        <v>-8.9510420177160727E-3</v>
      </c>
      <c r="E1686" s="128">
        <v>44082</v>
      </c>
      <c r="F1686" s="76">
        <v>3331.8400879999999</v>
      </c>
      <c r="G1686" s="130">
        <f t="shared" si="55"/>
        <v>-2.7756342088176528E-2</v>
      </c>
      <c r="J1686"/>
      <c r="K1686"/>
      <c r="L1686"/>
      <c r="M1686"/>
      <c r="N1686"/>
      <c r="O1686"/>
      <c r="P1686"/>
      <c r="Q1686"/>
      <c r="R1686"/>
      <c r="V1686">
        <v>1599</v>
      </c>
      <c r="W1686">
        <v>-1.6534898385655913E-3</v>
      </c>
      <c r="X1686">
        <v>1.3158120439867799E-2</v>
      </c>
      <c r="Y1686"/>
      <c r="Z1686"/>
      <c r="AA1686"/>
      <c r="AB1686"/>
      <c r="AC1686"/>
      <c r="AD1686"/>
      <c r="AG1686">
        <v>1638</v>
      </c>
      <c r="AH1686">
        <v>2.6114904199396592E-3</v>
      </c>
      <c r="AI1686">
        <v>1.9297606356553075E-3</v>
      </c>
      <c r="AJ1686"/>
      <c r="AK1686"/>
      <c r="AL1686"/>
      <c r="AM1686"/>
      <c r="AN1686"/>
      <c r="AO1686"/>
    </row>
    <row r="1687" spans="1:41">
      <c r="A1687" s="34">
        <v>44083</v>
      </c>
      <c r="B1687" s="33">
        <v>137.138443</v>
      </c>
      <c r="C1687" s="130">
        <f t="shared" si="54"/>
        <v>1.6569598017991377E-2</v>
      </c>
      <c r="E1687" s="128">
        <v>44083</v>
      </c>
      <c r="F1687" s="76">
        <v>3398.959961</v>
      </c>
      <c r="G1687" s="130">
        <f t="shared" si="55"/>
        <v>2.0144986322044665E-2</v>
      </c>
      <c r="J1687"/>
      <c r="K1687"/>
      <c r="L1687"/>
      <c r="M1687"/>
      <c r="N1687"/>
      <c r="O1687"/>
      <c r="P1687"/>
      <c r="Q1687"/>
      <c r="R1687"/>
      <c r="V1687">
        <v>1600</v>
      </c>
      <c r="W1687">
        <v>4.4953635779804973E-3</v>
      </c>
      <c r="X1687">
        <v>1.2376175263755259E-2</v>
      </c>
      <c r="Y1687"/>
      <c r="Z1687"/>
      <c r="AA1687"/>
      <c r="AB1687"/>
      <c r="AC1687"/>
      <c r="AD1687"/>
      <c r="AG1687">
        <v>1639</v>
      </c>
      <c r="AH1687">
        <v>8.3204952788142779E-3</v>
      </c>
      <c r="AI1687">
        <v>7.5612306074233915E-3</v>
      </c>
      <c r="AJ1687"/>
      <c r="AK1687"/>
      <c r="AL1687"/>
      <c r="AM1687"/>
      <c r="AN1687"/>
      <c r="AO1687"/>
    </row>
    <row r="1688" spans="1:41">
      <c r="A1688" s="34">
        <v>44084</v>
      </c>
      <c r="B1688" s="33">
        <v>134.58256499999999</v>
      </c>
      <c r="C1688" s="130">
        <f t="shared" si="54"/>
        <v>-1.8637210282458926E-2</v>
      </c>
      <c r="E1688" s="128">
        <v>44084</v>
      </c>
      <c r="F1688" s="76">
        <v>3339.1899410000001</v>
      </c>
      <c r="G1688" s="130">
        <f t="shared" si="55"/>
        <v>-1.7584796727765847E-2</v>
      </c>
      <c r="J1688"/>
      <c r="K1688"/>
      <c r="L1688"/>
      <c r="M1688"/>
      <c r="N1688"/>
      <c r="O1688"/>
      <c r="P1688"/>
      <c r="Q1688"/>
      <c r="R1688"/>
      <c r="V1688">
        <v>1601</v>
      </c>
      <c r="W1688">
        <v>1.7905457391526971E-3</v>
      </c>
      <c r="X1688">
        <v>-1.6574677155745273E-3</v>
      </c>
      <c r="Y1688"/>
      <c r="Z1688"/>
      <c r="AA1688"/>
      <c r="AB1688"/>
      <c r="AC1688"/>
      <c r="AD1688"/>
      <c r="AG1688">
        <v>1640</v>
      </c>
      <c r="AH1688">
        <v>-2.9084454283469913E-4</v>
      </c>
      <c r="AI1688">
        <v>-1.0527687690738518E-2</v>
      </c>
      <c r="AJ1688"/>
      <c r="AK1688"/>
      <c r="AL1688"/>
      <c r="AM1688"/>
      <c r="AN1688"/>
      <c r="AO1688"/>
    </row>
    <row r="1689" spans="1:41">
      <c r="A1689" s="34">
        <v>44085</v>
      </c>
      <c r="B1689" s="33">
        <v>135.379547</v>
      </c>
      <c r="C1689" s="130">
        <f t="shared" si="54"/>
        <v>5.9218814859117461E-3</v>
      </c>
      <c r="E1689" s="128">
        <v>44085</v>
      </c>
      <c r="F1689" s="76">
        <v>3340.969971</v>
      </c>
      <c r="G1689" s="130">
        <f t="shared" si="55"/>
        <v>5.3307240122639585E-4</v>
      </c>
      <c r="J1689"/>
      <c r="K1689"/>
      <c r="L1689"/>
      <c r="M1689"/>
      <c r="N1689"/>
      <c r="O1689"/>
      <c r="P1689"/>
      <c r="Q1689"/>
      <c r="R1689"/>
      <c r="V1689">
        <v>1602</v>
      </c>
      <c r="W1689">
        <v>-7.2757117740952764E-3</v>
      </c>
      <c r="X1689">
        <v>-1.3224605682970266E-2</v>
      </c>
      <c r="Y1689"/>
      <c r="Z1689"/>
      <c r="AA1689"/>
      <c r="AB1689"/>
      <c r="AC1689"/>
      <c r="AD1689"/>
      <c r="AG1689">
        <v>1641</v>
      </c>
      <c r="AH1689">
        <v>1.8944782412995526E-3</v>
      </c>
      <c r="AI1689">
        <v>5.9329836601072009E-3</v>
      </c>
      <c r="AJ1689"/>
      <c r="AK1689"/>
      <c r="AL1689"/>
      <c r="AM1689"/>
      <c r="AN1689"/>
      <c r="AO1689"/>
    </row>
    <row r="1690" spans="1:41">
      <c r="A1690" s="34">
        <v>44088</v>
      </c>
      <c r="B1690" s="33">
        <v>135.90173300000001</v>
      </c>
      <c r="C1690" s="130">
        <f t="shared" si="54"/>
        <v>3.8572000835547554E-3</v>
      </c>
      <c r="E1690" s="128">
        <v>44088</v>
      </c>
      <c r="F1690" s="76">
        <v>3383.540039</v>
      </c>
      <c r="G1690" s="130">
        <f t="shared" si="55"/>
        <v>1.2741828980659219E-2</v>
      </c>
      <c r="J1690"/>
      <c r="K1690"/>
      <c r="L1690"/>
      <c r="M1690"/>
      <c r="N1690"/>
      <c r="O1690"/>
      <c r="P1690"/>
      <c r="Q1690"/>
      <c r="R1690"/>
      <c r="V1690">
        <v>1603</v>
      </c>
      <c r="W1690">
        <v>1.8639865613318747E-4</v>
      </c>
      <c r="X1690">
        <v>-1.7649123196173729E-2</v>
      </c>
      <c r="Y1690"/>
      <c r="Z1690"/>
      <c r="AA1690"/>
      <c r="AB1690"/>
      <c r="AC1690"/>
      <c r="AD1690"/>
      <c r="AG1690">
        <v>1642</v>
      </c>
      <c r="AH1690">
        <v>-2.8658156515061371E-3</v>
      </c>
      <c r="AI1690">
        <v>-2.7777903262009799E-3</v>
      </c>
      <c r="AJ1690"/>
      <c r="AK1690"/>
      <c r="AL1690"/>
      <c r="AM1690"/>
      <c r="AN1690"/>
      <c r="AO1690"/>
    </row>
    <row r="1691" spans="1:41">
      <c r="A1691" s="34">
        <v>44089</v>
      </c>
      <c r="B1691" s="33">
        <v>136.39640800000001</v>
      </c>
      <c r="C1691" s="130">
        <f t="shared" si="54"/>
        <v>3.6399462249683072E-3</v>
      </c>
      <c r="E1691" s="128">
        <v>44089</v>
      </c>
      <c r="F1691" s="76">
        <v>3401.1999510000001</v>
      </c>
      <c r="G1691" s="130">
        <f t="shared" si="55"/>
        <v>5.2193595454598004E-3</v>
      </c>
      <c r="J1691"/>
      <c r="K1691"/>
      <c r="L1691"/>
      <c r="M1691"/>
      <c r="N1691"/>
      <c r="O1691"/>
      <c r="P1691"/>
      <c r="Q1691"/>
      <c r="R1691"/>
      <c r="V1691">
        <v>1604</v>
      </c>
      <c r="W1691">
        <v>2.1932744307433488E-3</v>
      </c>
      <c r="X1691">
        <v>9.331548264292111E-3</v>
      </c>
      <c r="Y1691"/>
      <c r="Z1691"/>
      <c r="AA1691"/>
      <c r="AB1691"/>
      <c r="AC1691"/>
      <c r="AD1691"/>
      <c r="AG1691">
        <v>1643</v>
      </c>
      <c r="AH1691">
        <v>-2.5293681781597503E-4</v>
      </c>
      <c r="AI1691">
        <v>1.0719138016133316E-2</v>
      </c>
      <c r="AJ1691"/>
      <c r="AK1691"/>
      <c r="AL1691"/>
      <c r="AM1691"/>
      <c r="AN1691"/>
      <c r="AO1691"/>
    </row>
    <row r="1692" spans="1:41">
      <c r="A1692" s="34">
        <v>44090</v>
      </c>
      <c r="B1692" s="33">
        <v>135.94752500000001</v>
      </c>
      <c r="C1692" s="130">
        <f t="shared" si="54"/>
        <v>-3.2910177517284402E-3</v>
      </c>
      <c r="E1692" s="128">
        <v>44090</v>
      </c>
      <c r="F1692" s="76">
        <v>3385.48999</v>
      </c>
      <c r="G1692" s="130">
        <f t="shared" si="55"/>
        <v>-4.6189466148207703E-3</v>
      </c>
      <c r="J1692"/>
      <c r="K1692"/>
      <c r="L1692"/>
      <c r="M1692"/>
      <c r="N1692"/>
      <c r="O1692"/>
      <c r="P1692"/>
      <c r="Q1692"/>
      <c r="R1692"/>
      <c r="V1692">
        <v>1605</v>
      </c>
      <c r="W1692">
        <v>1.0992921291868189E-2</v>
      </c>
      <c r="X1692">
        <v>-7.06655810168412E-3</v>
      </c>
      <c r="Y1692"/>
      <c r="Z1692"/>
      <c r="AA1692"/>
      <c r="AB1692"/>
      <c r="AC1692"/>
      <c r="AD1692"/>
      <c r="AG1692">
        <v>1644</v>
      </c>
      <c r="AH1692">
        <v>1.1551066970149583E-2</v>
      </c>
      <c r="AI1692">
        <v>-2.0913607985289392E-2</v>
      </c>
      <c r="AJ1692"/>
      <c r="AK1692"/>
      <c r="AL1692"/>
      <c r="AM1692"/>
      <c r="AN1692"/>
      <c r="AO1692"/>
    </row>
    <row r="1693" spans="1:41">
      <c r="A1693" s="34">
        <v>44091</v>
      </c>
      <c r="B1693" s="33">
        <v>134.82074</v>
      </c>
      <c r="C1693" s="130">
        <f t="shared" si="54"/>
        <v>-8.2883818591034455E-3</v>
      </c>
      <c r="E1693" s="128">
        <v>44091</v>
      </c>
      <c r="F1693" s="76">
        <v>3357.01001</v>
      </c>
      <c r="G1693" s="130">
        <f t="shared" si="55"/>
        <v>-8.4123657385263961E-3</v>
      </c>
      <c r="J1693"/>
      <c r="K1693"/>
      <c r="L1693"/>
      <c r="M1693"/>
      <c r="N1693"/>
      <c r="O1693"/>
      <c r="P1693"/>
      <c r="Q1693"/>
      <c r="R1693"/>
      <c r="V1693">
        <v>1606</v>
      </c>
      <c r="W1693">
        <v>5.2725330816222327E-4</v>
      </c>
      <c r="X1693">
        <v>3.0973938347234088E-2</v>
      </c>
      <c r="Y1693"/>
      <c r="Z1693"/>
      <c r="AA1693"/>
      <c r="AB1693"/>
      <c r="AC1693"/>
      <c r="AD1693"/>
      <c r="AG1693">
        <v>1645</v>
      </c>
      <c r="AH1693">
        <v>1.0820886296100958E-2</v>
      </c>
      <c r="AI1693">
        <v>2.5854845397788543E-3</v>
      </c>
      <c r="AJ1693"/>
      <c r="AK1693"/>
      <c r="AL1693"/>
      <c r="AM1693"/>
      <c r="AN1693"/>
      <c r="AO1693"/>
    </row>
    <row r="1694" spans="1:41">
      <c r="A1694" s="34">
        <v>44092</v>
      </c>
      <c r="B1694" s="33">
        <v>136.66207900000001</v>
      </c>
      <c r="C1694" s="130">
        <f t="shared" si="54"/>
        <v>1.3657683528513528E-2</v>
      </c>
      <c r="E1694" s="128">
        <v>44092</v>
      </c>
      <c r="F1694" s="76">
        <v>3319.469971</v>
      </c>
      <c r="G1694" s="130">
        <f t="shared" si="55"/>
        <v>-1.1182581788012E-2</v>
      </c>
      <c r="J1694"/>
      <c r="K1694"/>
      <c r="L1694"/>
      <c r="M1694"/>
      <c r="N1694"/>
      <c r="O1694"/>
      <c r="P1694"/>
      <c r="Q1694"/>
      <c r="R1694"/>
      <c r="V1694">
        <v>1607</v>
      </c>
      <c r="W1694">
        <v>-5.432781979062282E-3</v>
      </c>
      <c r="X1694">
        <v>-5.051617316321505E-3</v>
      </c>
      <c r="Y1694"/>
      <c r="Z1694"/>
      <c r="AA1694"/>
      <c r="AB1694"/>
      <c r="AC1694"/>
      <c r="AD1694"/>
      <c r="AG1694">
        <v>1646</v>
      </c>
      <c r="AH1694">
        <v>1.5304052519710841E-3</v>
      </c>
      <c r="AI1694">
        <v>7.5516454680741281E-3</v>
      </c>
      <c r="AJ1694"/>
      <c r="AK1694"/>
      <c r="AL1694"/>
      <c r="AM1694"/>
      <c r="AN1694"/>
      <c r="AO1694"/>
    </row>
    <row r="1695" spans="1:41">
      <c r="A1695" s="34">
        <v>44095</v>
      </c>
      <c r="B1695" s="33">
        <v>132.92443800000001</v>
      </c>
      <c r="C1695" s="130">
        <f t="shared" si="54"/>
        <v>-2.7349510759308707E-2</v>
      </c>
      <c r="E1695" s="128">
        <v>44095</v>
      </c>
      <c r="F1695" s="76">
        <v>3281.0600589999999</v>
      </c>
      <c r="G1695" s="130">
        <f t="shared" si="55"/>
        <v>-1.1571097896821455E-2</v>
      </c>
      <c r="J1695"/>
      <c r="K1695"/>
      <c r="L1695"/>
      <c r="M1695"/>
      <c r="N1695"/>
      <c r="O1695"/>
      <c r="P1695"/>
      <c r="Q1695"/>
      <c r="R1695"/>
      <c r="V1695">
        <v>1608</v>
      </c>
      <c r="W1695">
        <v>-4.8802476039452227E-3</v>
      </c>
      <c r="X1695">
        <v>2.153134785999386E-2</v>
      </c>
      <c r="Y1695"/>
      <c r="Z1695"/>
      <c r="AA1695"/>
      <c r="AB1695"/>
      <c r="AC1695"/>
      <c r="AD1695"/>
      <c r="AG1695">
        <v>1647</v>
      </c>
      <c r="AH1695">
        <v>4.016402294007777E-3</v>
      </c>
      <c r="AI1695">
        <v>-7.4225037764038678E-3</v>
      </c>
      <c r="AJ1695"/>
      <c r="AK1695"/>
      <c r="AL1695"/>
      <c r="AM1695"/>
      <c r="AN1695"/>
      <c r="AO1695"/>
    </row>
    <row r="1696" spans="1:41">
      <c r="A1696" s="34">
        <v>44096</v>
      </c>
      <c r="B1696" s="33">
        <v>132.109116</v>
      </c>
      <c r="C1696" s="130">
        <f t="shared" si="54"/>
        <v>-6.1337253876522606E-3</v>
      </c>
      <c r="E1696" s="128">
        <v>44096</v>
      </c>
      <c r="F1696" s="76">
        <v>3315.570068</v>
      </c>
      <c r="G1696" s="130">
        <f t="shared" si="55"/>
        <v>1.0517944926164511E-2</v>
      </c>
      <c r="J1696"/>
      <c r="K1696"/>
      <c r="L1696"/>
      <c r="M1696"/>
      <c r="N1696"/>
      <c r="O1696"/>
      <c r="P1696"/>
      <c r="Q1696"/>
      <c r="R1696"/>
      <c r="V1696">
        <v>1609</v>
      </c>
      <c r="W1696">
        <v>-3.5038210319874316E-3</v>
      </c>
      <c r="X1696">
        <v>-4.2697751560134209E-3</v>
      </c>
      <c r="Y1696"/>
      <c r="Z1696"/>
      <c r="AA1696"/>
      <c r="AB1696"/>
      <c r="AC1696"/>
      <c r="AD1696"/>
      <c r="AG1696">
        <v>1648</v>
      </c>
      <c r="AH1696">
        <v>6.0576421418420906E-4</v>
      </c>
      <c r="AI1696">
        <v>2.2428479467373227E-3</v>
      </c>
      <c r="AJ1696"/>
      <c r="AK1696"/>
      <c r="AL1696"/>
      <c r="AM1696"/>
      <c r="AN1696"/>
      <c r="AO1696"/>
    </row>
    <row r="1697" spans="1:41">
      <c r="A1697" s="34">
        <v>44097</v>
      </c>
      <c r="B1697" s="33">
        <v>132.319839</v>
      </c>
      <c r="C1697" s="130">
        <f t="shared" si="54"/>
        <v>1.5950678225717713E-3</v>
      </c>
      <c r="E1697" s="128">
        <v>44097</v>
      </c>
      <c r="F1697" s="76">
        <v>3236.919922</v>
      </c>
      <c r="G1697" s="130">
        <f t="shared" si="55"/>
        <v>-2.3721454949508232E-2</v>
      </c>
      <c r="J1697"/>
      <c r="K1697"/>
      <c r="L1697"/>
      <c r="M1697"/>
      <c r="N1697"/>
      <c r="O1697"/>
      <c r="P1697"/>
      <c r="Q1697"/>
      <c r="R1697"/>
      <c r="V1697">
        <v>1610</v>
      </c>
      <c r="W1697">
        <v>-4.9576929421459226E-3</v>
      </c>
      <c r="X1697">
        <v>7.3114041306658797E-3</v>
      </c>
      <c r="Y1697"/>
      <c r="Z1697"/>
      <c r="AA1697"/>
      <c r="AB1697"/>
      <c r="AC1697"/>
      <c r="AD1697"/>
      <c r="AG1697">
        <v>1649</v>
      </c>
      <c r="AH1697">
        <v>1.1754252257729122E-3</v>
      </c>
      <c r="AI1697">
        <v>7.2315137018702175E-3</v>
      </c>
      <c r="AJ1697"/>
      <c r="AK1697"/>
      <c r="AL1697"/>
      <c r="AM1697"/>
      <c r="AN1697"/>
      <c r="AO1697"/>
    </row>
    <row r="1698" spans="1:41">
      <c r="A1698" s="34">
        <v>44098</v>
      </c>
      <c r="B1698" s="33">
        <v>132.530518</v>
      </c>
      <c r="C1698" s="130">
        <f t="shared" si="54"/>
        <v>1.5921951053764428E-3</v>
      </c>
      <c r="E1698" s="128">
        <v>44098</v>
      </c>
      <c r="F1698" s="76">
        <v>3246.5900879999999</v>
      </c>
      <c r="G1698" s="130">
        <f t="shared" si="55"/>
        <v>2.9874591380144376E-3</v>
      </c>
      <c r="J1698"/>
      <c r="K1698"/>
      <c r="L1698"/>
      <c r="M1698"/>
      <c r="N1698"/>
      <c r="O1698"/>
      <c r="P1698"/>
      <c r="Q1698"/>
      <c r="R1698"/>
      <c r="V1698">
        <v>1611</v>
      </c>
      <c r="W1698">
        <v>9.7259538550639973E-4</v>
      </c>
      <c r="X1698">
        <v>1.1316588868048864E-2</v>
      </c>
      <c r="Y1698"/>
      <c r="Z1698"/>
      <c r="AA1698"/>
      <c r="AB1698"/>
      <c r="AC1698"/>
      <c r="AD1698"/>
      <c r="AG1698">
        <v>1650</v>
      </c>
      <c r="AH1698">
        <v>7.5657647464178553E-4</v>
      </c>
      <c r="AI1698">
        <v>9.2246088643524579E-4</v>
      </c>
      <c r="AJ1698"/>
      <c r="AK1698"/>
      <c r="AL1698"/>
      <c r="AM1698"/>
      <c r="AN1698"/>
      <c r="AO1698"/>
    </row>
    <row r="1699" spans="1:41">
      <c r="A1699" s="34">
        <v>44099</v>
      </c>
      <c r="B1699" s="33">
        <v>133.43743900000001</v>
      </c>
      <c r="C1699" s="130">
        <f t="shared" si="54"/>
        <v>6.8431106562189033E-3</v>
      </c>
      <c r="E1699" s="128">
        <v>44099</v>
      </c>
      <c r="F1699" s="76">
        <v>3298.459961</v>
      </c>
      <c r="G1699" s="130">
        <f t="shared" si="55"/>
        <v>1.5976723760637596E-2</v>
      </c>
      <c r="J1699"/>
      <c r="K1699"/>
      <c r="L1699"/>
      <c r="M1699"/>
      <c r="N1699"/>
      <c r="O1699"/>
      <c r="P1699"/>
      <c r="Q1699"/>
      <c r="R1699"/>
      <c r="V1699">
        <v>1612</v>
      </c>
      <c r="W1699">
        <v>1.5212946330448352E-3</v>
      </c>
      <c r="X1699">
        <v>1.3306002486537951E-2</v>
      </c>
      <c r="Y1699"/>
      <c r="Z1699"/>
      <c r="AA1699"/>
      <c r="AB1699"/>
      <c r="AC1699"/>
      <c r="AD1699"/>
      <c r="AG1699">
        <v>1651</v>
      </c>
      <c r="AH1699">
        <v>1.248922689204041E-3</v>
      </c>
      <c r="AI1699">
        <v>4.4981594703738179E-3</v>
      </c>
      <c r="AJ1699"/>
      <c r="AK1699"/>
      <c r="AL1699"/>
      <c r="AM1699"/>
      <c r="AN1699"/>
      <c r="AO1699"/>
    </row>
    <row r="1700" spans="1:41">
      <c r="A1700" s="34">
        <v>44102</v>
      </c>
      <c r="B1700" s="33">
        <v>134.76577800000001</v>
      </c>
      <c r="C1700" s="130">
        <f t="shared" si="54"/>
        <v>9.9547698903304019E-3</v>
      </c>
      <c r="E1700" s="128">
        <v>44102</v>
      </c>
      <c r="F1700" s="76">
        <v>3351.6000979999999</v>
      </c>
      <c r="G1700" s="130">
        <f t="shared" si="55"/>
        <v>1.6110590284045552E-2</v>
      </c>
      <c r="J1700"/>
      <c r="K1700"/>
      <c r="L1700"/>
      <c r="M1700"/>
      <c r="N1700"/>
      <c r="O1700"/>
      <c r="P1700"/>
      <c r="Q1700"/>
      <c r="R1700"/>
      <c r="V1700">
        <v>1613</v>
      </c>
      <c r="W1700">
        <v>8.3759221914044817E-3</v>
      </c>
      <c r="X1700">
        <v>-1.0483836953495045E-2</v>
      </c>
      <c r="Y1700"/>
      <c r="Z1700"/>
      <c r="AA1700"/>
      <c r="AB1700"/>
      <c r="AC1700"/>
      <c r="AD1700"/>
      <c r="AG1700">
        <v>1652</v>
      </c>
      <c r="AH1700">
        <v>-1.2887679648166052E-3</v>
      </c>
      <c r="AI1700">
        <v>-1.1031092034085312E-2</v>
      </c>
      <c r="AJ1700"/>
      <c r="AK1700"/>
      <c r="AL1700"/>
      <c r="AM1700"/>
      <c r="AN1700"/>
      <c r="AO1700"/>
    </row>
    <row r="1701" spans="1:41">
      <c r="A1701" s="34">
        <v>44103</v>
      </c>
      <c r="B1701" s="33">
        <v>134.719955</v>
      </c>
      <c r="C1701" s="130">
        <f t="shared" si="54"/>
        <v>-3.4001955600340038E-4</v>
      </c>
      <c r="E1701" s="128">
        <v>44103</v>
      </c>
      <c r="F1701" s="76">
        <v>3335.469971</v>
      </c>
      <c r="G1701" s="130">
        <f t="shared" si="55"/>
        <v>-4.8126645567367152E-3</v>
      </c>
      <c r="J1701"/>
      <c r="K1701"/>
      <c r="L1701"/>
      <c r="M1701"/>
      <c r="N1701"/>
      <c r="O1701"/>
      <c r="P1701"/>
      <c r="Q1701"/>
      <c r="R1701"/>
      <c r="V1701">
        <v>1614</v>
      </c>
      <c r="W1701">
        <v>7.101378090776482E-3</v>
      </c>
      <c r="X1701">
        <v>-2.2890419762558603E-3</v>
      </c>
      <c r="Y1701"/>
      <c r="Z1701"/>
      <c r="AA1701"/>
      <c r="AB1701"/>
      <c r="AC1701"/>
      <c r="AD1701"/>
      <c r="AG1701">
        <v>1653</v>
      </c>
      <c r="AH1701">
        <v>-5.4291570377760917E-3</v>
      </c>
      <c r="AI1701">
        <v>-7.6124292537059577E-4</v>
      </c>
      <c r="AJ1701"/>
      <c r="AK1701"/>
      <c r="AL1701"/>
      <c r="AM1701"/>
      <c r="AN1701"/>
      <c r="AO1701"/>
    </row>
    <row r="1702" spans="1:41">
      <c r="A1702" s="34">
        <v>44104</v>
      </c>
      <c r="B1702" s="33">
        <v>136.387238</v>
      </c>
      <c r="C1702" s="130">
        <f t="shared" si="54"/>
        <v>1.2375917138630262E-2</v>
      </c>
      <c r="E1702" s="128">
        <v>44104</v>
      </c>
      <c r="F1702" s="76">
        <v>3363</v>
      </c>
      <c r="G1702" s="130">
        <f t="shared" si="55"/>
        <v>8.2537181384805865E-3</v>
      </c>
      <c r="J1702"/>
      <c r="K1702"/>
      <c r="L1702"/>
      <c r="M1702"/>
      <c r="N1702"/>
      <c r="O1702"/>
      <c r="P1702"/>
      <c r="Q1702"/>
      <c r="R1702"/>
      <c r="V1702">
        <v>1615</v>
      </c>
      <c r="W1702">
        <v>-5.7291707118776909E-3</v>
      </c>
      <c r="X1702">
        <v>9.4804052374934528E-3</v>
      </c>
      <c r="Y1702"/>
      <c r="Z1702"/>
      <c r="AA1702"/>
      <c r="AB1702"/>
      <c r="AC1702"/>
      <c r="AD1702"/>
      <c r="AG1702">
        <v>1654</v>
      </c>
      <c r="AH1702">
        <v>-3.3780710344522495E-3</v>
      </c>
      <c r="AI1702">
        <v>1.0773209736738036E-2</v>
      </c>
      <c r="AJ1702"/>
      <c r="AK1702"/>
      <c r="AL1702"/>
      <c r="AM1702"/>
      <c r="AN1702"/>
      <c r="AO1702"/>
    </row>
    <row r="1703" spans="1:41">
      <c r="A1703" s="34">
        <v>44105</v>
      </c>
      <c r="B1703" s="33">
        <v>134.95815999999999</v>
      </c>
      <c r="C1703" s="130">
        <f t="shared" si="54"/>
        <v>-1.0478091799175551E-2</v>
      </c>
      <c r="E1703" s="128">
        <v>44105</v>
      </c>
      <c r="F1703" s="76">
        <v>3380.8000489999999</v>
      </c>
      <c r="G1703" s="130">
        <f t="shared" si="55"/>
        <v>5.292907820398437E-3</v>
      </c>
      <c r="J1703"/>
      <c r="K1703"/>
      <c r="L1703"/>
      <c r="M1703"/>
      <c r="N1703"/>
      <c r="O1703"/>
      <c r="P1703"/>
      <c r="Q1703"/>
      <c r="R1703"/>
      <c r="V1703">
        <v>1616</v>
      </c>
      <c r="W1703">
        <v>4.3141837783250789E-3</v>
      </c>
      <c r="X1703">
        <v>3.8966490387813343E-3</v>
      </c>
      <c r="Y1703"/>
      <c r="Z1703"/>
      <c r="AA1703"/>
      <c r="AB1703"/>
      <c r="AC1703"/>
      <c r="AD1703"/>
      <c r="AG1703">
        <v>1655</v>
      </c>
      <c r="AH1703">
        <v>-1.1246799431276918E-3</v>
      </c>
      <c r="AI1703">
        <v>-5.3487123010335924E-3</v>
      </c>
      <c r="AJ1703"/>
      <c r="AK1703"/>
      <c r="AL1703"/>
      <c r="AM1703"/>
      <c r="AN1703"/>
      <c r="AO1703"/>
    </row>
    <row r="1704" spans="1:41">
      <c r="A1704" s="34">
        <v>44106</v>
      </c>
      <c r="B1704" s="33">
        <v>133.96878100000001</v>
      </c>
      <c r="C1704" s="130">
        <f t="shared" si="54"/>
        <v>-7.3310054019703986E-3</v>
      </c>
      <c r="E1704" s="128">
        <v>44106</v>
      </c>
      <c r="F1704" s="76">
        <v>3348.419922</v>
      </c>
      <c r="G1704" s="130">
        <f t="shared" si="55"/>
        <v>-9.5776521919944818E-3</v>
      </c>
      <c r="J1704"/>
      <c r="K1704"/>
      <c r="L1704"/>
      <c r="M1704"/>
      <c r="N1704"/>
      <c r="O1704"/>
      <c r="P1704"/>
      <c r="Q1704"/>
      <c r="R1704"/>
      <c r="V1704">
        <v>1617</v>
      </c>
      <c r="W1704">
        <v>1.7570033896681797E-3</v>
      </c>
      <c r="X1704">
        <v>1.1891975801543692E-2</v>
      </c>
      <c r="Y1704"/>
      <c r="Z1704"/>
      <c r="AA1704"/>
      <c r="AB1704"/>
      <c r="AC1704"/>
      <c r="AD1704"/>
      <c r="AG1704">
        <v>1656</v>
      </c>
      <c r="AH1704">
        <v>-8.9623745052349647E-4</v>
      </c>
      <c r="AI1704">
        <v>1.3324619130242403E-2</v>
      </c>
      <c r="AJ1704"/>
      <c r="AK1704"/>
      <c r="AL1704"/>
      <c r="AM1704"/>
      <c r="AN1704"/>
      <c r="AO1704"/>
    </row>
    <row r="1705" spans="1:41">
      <c r="A1705" s="34">
        <v>44109</v>
      </c>
      <c r="B1705" s="33">
        <v>135.791763</v>
      </c>
      <c r="C1705" s="130">
        <f t="shared" si="54"/>
        <v>1.3607513529588628E-2</v>
      </c>
      <c r="E1705" s="128">
        <v>44109</v>
      </c>
      <c r="F1705" s="76">
        <v>3408.6000979999999</v>
      </c>
      <c r="G1705" s="130">
        <f t="shared" si="55"/>
        <v>1.7972708740800477E-2</v>
      </c>
      <c r="J1705"/>
      <c r="K1705"/>
      <c r="L1705"/>
      <c r="M1705"/>
      <c r="N1705"/>
      <c r="O1705"/>
      <c r="P1705"/>
      <c r="Q1705"/>
      <c r="R1705"/>
      <c r="V1705">
        <v>1618</v>
      </c>
      <c r="W1705">
        <v>-7.1080263077905976E-3</v>
      </c>
      <c r="X1705">
        <v>3.7393242465898731E-3</v>
      </c>
      <c r="Y1705"/>
      <c r="Z1705"/>
      <c r="AA1705"/>
      <c r="AB1705"/>
      <c r="AC1705"/>
      <c r="AD1705"/>
      <c r="AG1705">
        <v>1657</v>
      </c>
      <c r="AH1705">
        <v>1.3874981288016308E-3</v>
      </c>
      <c r="AI1705">
        <v>-5.1377498508726072E-3</v>
      </c>
      <c r="AJ1705"/>
      <c r="AK1705"/>
      <c r="AL1705"/>
      <c r="AM1705"/>
      <c r="AN1705"/>
      <c r="AO1705"/>
    </row>
    <row r="1706" spans="1:41">
      <c r="A1706" s="34">
        <v>44110</v>
      </c>
      <c r="B1706" s="33">
        <v>133.98710600000001</v>
      </c>
      <c r="C1706" s="130">
        <f t="shared" si="54"/>
        <v>-1.3289885631722682E-2</v>
      </c>
      <c r="E1706" s="128">
        <v>44110</v>
      </c>
      <c r="F1706" s="76">
        <v>3360.969971</v>
      </c>
      <c r="G1706" s="130">
        <f t="shared" si="55"/>
        <v>-1.3973515704569431E-2</v>
      </c>
      <c r="J1706"/>
      <c r="K1706"/>
      <c r="L1706"/>
      <c r="M1706"/>
      <c r="N1706"/>
      <c r="O1706"/>
      <c r="P1706"/>
      <c r="Q1706"/>
      <c r="R1706"/>
      <c r="V1706">
        <v>1619</v>
      </c>
      <c r="W1706">
        <v>2.4306898413169174E-3</v>
      </c>
      <c r="X1706">
        <v>2.3780960979207233E-2</v>
      </c>
      <c r="Y1706"/>
      <c r="Z1706"/>
      <c r="AA1706"/>
      <c r="AB1706"/>
      <c r="AC1706"/>
      <c r="AD1706"/>
      <c r="AG1706">
        <v>1658</v>
      </c>
      <c r="AH1706">
        <v>-3.9505645203416415E-3</v>
      </c>
      <c r="AI1706">
        <v>1.1621069360569534E-2</v>
      </c>
      <c r="AJ1706"/>
      <c r="AK1706"/>
      <c r="AL1706"/>
      <c r="AM1706"/>
      <c r="AN1706"/>
      <c r="AO1706"/>
    </row>
    <row r="1707" spans="1:41">
      <c r="A1707" s="34">
        <v>44111</v>
      </c>
      <c r="B1707" s="33">
        <v>135.471191</v>
      </c>
      <c r="C1707" s="130">
        <f t="shared" si="54"/>
        <v>1.1076327001196616E-2</v>
      </c>
      <c r="E1707" s="128">
        <v>44111</v>
      </c>
      <c r="F1707" s="76">
        <v>3419.4399410000001</v>
      </c>
      <c r="G1707" s="130">
        <f t="shared" si="55"/>
        <v>1.7396754658478352E-2</v>
      </c>
      <c r="J1707"/>
      <c r="K1707"/>
      <c r="L1707"/>
      <c r="M1707"/>
      <c r="N1707"/>
      <c r="O1707"/>
      <c r="P1707"/>
      <c r="Q1707"/>
      <c r="R1707"/>
      <c r="V1707">
        <v>1620</v>
      </c>
      <c r="W1707">
        <v>-1.8176290980474563E-3</v>
      </c>
      <c r="X1707">
        <v>1.3859208537430105E-2</v>
      </c>
      <c r="Y1707"/>
      <c r="Z1707"/>
      <c r="AA1707"/>
      <c r="AB1707"/>
      <c r="AC1707"/>
      <c r="AD1707"/>
      <c r="AG1707">
        <v>1659</v>
      </c>
      <c r="AH1707">
        <v>6.4186083331150981E-3</v>
      </c>
      <c r="AI1707">
        <v>7.6241503497298784E-4</v>
      </c>
      <c r="AJ1707"/>
      <c r="AK1707"/>
      <c r="AL1707"/>
      <c r="AM1707"/>
      <c r="AN1707"/>
      <c r="AO1707"/>
    </row>
    <row r="1708" spans="1:41">
      <c r="A1708" s="34">
        <v>44112</v>
      </c>
      <c r="B1708" s="33">
        <v>136.39640800000001</v>
      </c>
      <c r="C1708" s="130">
        <f t="shared" si="54"/>
        <v>6.8296218049784729E-3</v>
      </c>
      <c r="E1708" s="128">
        <v>44112</v>
      </c>
      <c r="F1708" s="76">
        <v>3446.830078</v>
      </c>
      <c r="G1708" s="130">
        <f t="shared" si="55"/>
        <v>8.0101237256969462E-3</v>
      </c>
      <c r="J1708"/>
      <c r="K1708"/>
      <c r="L1708"/>
      <c r="M1708"/>
      <c r="N1708"/>
      <c r="O1708"/>
      <c r="P1708"/>
      <c r="Q1708"/>
      <c r="R1708"/>
      <c r="V1708">
        <v>1621</v>
      </c>
      <c r="W1708">
        <v>-2.9080753151744685E-3</v>
      </c>
      <c r="X1708">
        <v>-4.8910955257547824E-3</v>
      </c>
      <c r="Y1708"/>
      <c r="Z1708"/>
      <c r="AA1708"/>
      <c r="AB1708"/>
      <c r="AC1708"/>
      <c r="AD1708"/>
      <c r="AG1708">
        <v>1660</v>
      </c>
      <c r="AH1708">
        <v>-2.7567050463280982E-4</v>
      </c>
      <c r="AI1708">
        <v>3.8876010862565597E-3</v>
      </c>
      <c r="AJ1708"/>
      <c r="AK1708"/>
      <c r="AL1708"/>
      <c r="AM1708"/>
      <c r="AN1708"/>
      <c r="AO1708"/>
    </row>
    <row r="1709" spans="1:41">
      <c r="A1709" s="34">
        <v>44113</v>
      </c>
      <c r="B1709" s="33">
        <v>138.301895</v>
      </c>
      <c r="C1709" s="130">
        <f t="shared" si="54"/>
        <v>1.3970213937012137E-2</v>
      </c>
      <c r="E1709" s="128">
        <v>44113</v>
      </c>
      <c r="F1709" s="76">
        <v>3477.139893</v>
      </c>
      <c r="G1709" s="130">
        <f t="shared" si="55"/>
        <v>8.7935332795944319E-3</v>
      </c>
      <c r="J1709"/>
      <c r="K1709"/>
      <c r="L1709"/>
      <c r="M1709"/>
      <c r="N1709"/>
      <c r="O1709"/>
      <c r="P1709"/>
      <c r="Q1709"/>
      <c r="R1709"/>
      <c r="V1709">
        <v>1622</v>
      </c>
      <c r="W1709">
        <v>7.3826463058196548E-3</v>
      </c>
      <c r="X1709">
        <v>-1.2695737358174114E-2</v>
      </c>
      <c r="Y1709"/>
      <c r="Z1709"/>
      <c r="AA1709"/>
      <c r="AB1709"/>
      <c r="AC1709"/>
      <c r="AD1709"/>
      <c r="AG1709">
        <v>1661</v>
      </c>
      <c r="AH1709">
        <v>4.7758908801920092E-3</v>
      </c>
      <c r="AI1709">
        <v>1.6538522434345745E-3</v>
      </c>
      <c r="AJ1709"/>
      <c r="AK1709"/>
      <c r="AL1709"/>
      <c r="AM1709"/>
      <c r="AN1709"/>
      <c r="AO1709"/>
    </row>
    <row r="1710" spans="1:41">
      <c r="A1710" s="34">
        <v>44116</v>
      </c>
      <c r="B1710" s="33">
        <v>139.098862</v>
      </c>
      <c r="C1710" s="130">
        <f t="shared" si="54"/>
        <v>5.7625168476541488E-3</v>
      </c>
      <c r="E1710" s="128">
        <v>44116</v>
      </c>
      <c r="F1710" s="76">
        <v>3534.219971</v>
      </c>
      <c r="G1710" s="130">
        <f t="shared" si="55"/>
        <v>1.6415812925706742E-2</v>
      </c>
      <c r="J1710"/>
      <c r="K1710"/>
      <c r="L1710"/>
      <c r="M1710"/>
      <c r="N1710"/>
      <c r="O1710"/>
      <c r="P1710"/>
      <c r="Q1710"/>
      <c r="R1710"/>
      <c r="V1710">
        <v>1623</v>
      </c>
      <c r="W1710">
        <v>-2.6395982085986397E-2</v>
      </c>
      <c r="X1710">
        <v>-3.2548077205146429E-2</v>
      </c>
      <c r="Y1710"/>
      <c r="Z1710"/>
      <c r="AA1710"/>
      <c r="AB1710"/>
      <c r="AC1710"/>
      <c r="AD1710"/>
      <c r="AG1710">
        <v>1662</v>
      </c>
      <c r="AH1710">
        <v>-3.0267233991921874E-3</v>
      </c>
      <c r="AI1710">
        <v>9.4544187842236765E-3</v>
      </c>
      <c r="AJ1710"/>
      <c r="AK1710"/>
      <c r="AL1710"/>
      <c r="AM1710"/>
      <c r="AN1710"/>
      <c r="AO1710"/>
    </row>
    <row r="1711" spans="1:41">
      <c r="A1711" s="34">
        <v>44117</v>
      </c>
      <c r="B1711" s="33">
        <v>135.91091900000001</v>
      </c>
      <c r="C1711" s="130">
        <f t="shared" si="54"/>
        <v>-2.2918541202730975E-2</v>
      </c>
      <c r="E1711" s="128">
        <v>44117</v>
      </c>
      <c r="F1711" s="76">
        <v>3511.929932</v>
      </c>
      <c r="G1711" s="130">
        <f t="shared" si="55"/>
        <v>-6.3069189758703844E-3</v>
      </c>
      <c r="J1711"/>
      <c r="K1711"/>
      <c r="L1711"/>
      <c r="M1711"/>
      <c r="N1711"/>
      <c r="O1711"/>
      <c r="P1711"/>
      <c r="Q1711"/>
      <c r="R1711"/>
      <c r="V1711">
        <v>1624</v>
      </c>
      <c r="W1711">
        <v>5.3841314315425408E-3</v>
      </c>
      <c r="X1711">
        <v>7.6767125510154395E-3</v>
      </c>
      <c r="Y1711"/>
      <c r="Z1711"/>
      <c r="AA1711"/>
      <c r="AB1711"/>
      <c r="AC1711"/>
      <c r="AD1711"/>
      <c r="AG1711">
        <v>1663</v>
      </c>
      <c r="AH1711">
        <v>4.2656229209007248E-3</v>
      </c>
      <c r="AI1711">
        <v>-3.6325934282200132E-3</v>
      </c>
      <c r="AJ1711"/>
      <c r="AK1711"/>
      <c r="AL1711"/>
      <c r="AM1711"/>
      <c r="AN1711"/>
      <c r="AO1711"/>
    </row>
    <row r="1712" spans="1:41">
      <c r="A1712" s="34">
        <v>44118</v>
      </c>
      <c r="B1712" s="33">
        <v>135.67271400000001</v>
      </c>
      <c r="C1712" s="130">
        <f t="shared" si="54"/>
        <v>-1.752655355085882E-3</v>
      </c>
      <c r="E1712" s="128">
        <v>44118</v>
      </c>
      <c r="F1712" s="76">
        <v>3488.669922</v>
      </c>
      <c r="G1712" s="130">
        <f t="shared" si="55"/>
        <v>-6.6231418195617821E-3</v>
      </c>
      <c r="J1712"/>
      <c r="K1712"/>
      <c r="L1712"/>
      <c r="M1712"/>
      <c r="N1712"/>
      <c r="O1712"/>
      <c r="P1712"/>
      <c r="Q1712"/>
      <c r="R1712"/>
      <c r="V1712">
        <v>1625</v>
      </c>
      <c r="W1712">
        <v>-3.3696083869718535E-3</v>
      </c>
      <c r="X1712">
        <v>1.1681825329532531E-2</v>
      </c>
      <c r="Y1712"/>
      <c r="Z1712"/>
      <c r="AA1712"/>
      <c r="AB1712"/>
      <c r="AC1712"/>
      <c r="AD1712"/>
      <c r="AG1712">
        <v>1664</v>
      </c>
      <c r="AH1712">
        <v>-1.9527407165326797E-3</v>
      </c>
      <c r="AI1712">
        <v>4.6949591884227152E-3</v>
      </c>
      <c r="AJ1712"/>
      <c r="AK1712"/>
      <c r="AL1712"/>
      <c r="AM1712"/>
      <c r="AN1712"/>
      <c r="AO1712"/>
    </row>
    <row r="1713" spans="1:41">
      <c r="A1713" s="34">
        <v>44119</v>
      </c>
      <c r="B1713" s="33">
        <v>134.839066</v>
      </c>
      <c r="C1713" s="130">
        <f t="shared" si="54"/>
        <v>-6.1445516598128257E-3</v>
      </c>
      <c r="E1713" s="128">
        <v>44119</v>
      </c>
      <c r="F1713" s="76">
        <v>3483.3400879999999</v>
      </c>
      <c r="G1713" s="130">
        <f t="shared" si="55"/>
        <v>-1.5277553105237907E-3</v>
      </c>
      <c r="J1713"/>
      <c r="K1713"/>
      <c r="L1713"/>
      <c r="M1713"/>
      <c r="N1713"/>
      <c r="O1713"/>
      <c r="P1713"/>
      <c r="Q1713"/>
      <c r="R1713"/>
      <c r="V1713">
        <v>1626</v>
      </c>
      <c r="W1713">
        <v>1.3128195755684616E-2</v>
      </c>
      <c r="X1713">
        <v>5.8342023253464565E-3</v>
      </c>
      <c r="Y1713"/>
      <c r="Z1713"/>
      <c r="AA1713"/>
      <c r="AB1713"/>
      <c r="AC1713"/>
      <c r="AD1713"/>
      <c r="AG1713">
        <v>1665</v>
      </c>
      <c r="AH1713">
        <v>-3.8401458070628251E-3</v>
      </c>
      <c r="AI1713">
        <v>-4.128986555703317E-3</v>
      </c>
      <c r="AJ1713"/>
      <c r="AK1713"/>
      <c r="AL1713"/>
      <c r="AM1713"/>
      <c r="AN1713"/>
      <c r="AO1713"/>
    </row>
    <row r="1714" spans="1:41">
      <c r="A1714" s="34">
        <v>44120</v>
      </c>
      <c r="B1714" s="33">
        <v>135.67271400000001</v>
      </c>
      <c r="C1714" s="130">
        <f t="shared" si="54"/>
        <v>6.1825405999179107E-3</v>
      </c>
      <c r="E1714" s="128">
        <v>44120</v>
      </c>
      <c r="F1714" s="76">
        <v>3483.8100589999999</v>
      </c>
      <c r="G1714" s="130">
        <f t="shared" si="55"/>
        <v>1.3491964267830825E-4</v>
      </c>
      <c r="J1714"/>
      <c r="K1714"/>
      <c r="L1714"/>
      <c r="M1714"/>
      <c r="N1714"/>
      <c r="O1714"/>
      <c r="P1714"/>
      <c r="Q1714"/>
      <c r="R1714"/>
      <c r="V1714">
        <v>1627</v>
      </c>
      <c r="W1714">
        <v>-1.5039735430380269E-3</v>
      </c>
      <c r="X1714">
        <v>-2.0963260134060279E-3</v>
      </c>
      <c r="Y1714"/>
      <c r="Z1714"/>
      <c r="AA1714"/>
      <c r="AB1714"/>
      <c r="AC1714"/>
      <c r="AD1714"/>
      <c r="AG1714">
        <v>1666</v>
      </c>
      <c r="AH1714">
        <v>1.0616919719114323E-2</v>
      </c>
      <c r="AI1714">
        <v>3.3796299978048356E-3</v>
      </c>
      <c r="AJ1714"/>
      <c r="AK1714"/>
      <c r="AL1714"/>
      <c r="AM1714"/>
      <c r="AN1714"/>
      <c r="AO1714"/>
    </row>
    <row r="1715" spans="1:41">
      <c r="A1715" s="34">
        <v>44123</v>
      </c>
      <c r="B1715" s="33">
        <v>132.2099</v>
      </c>
      <c r="C1715" s="130">
        <f t="shared" si="54"/>
        <v>-2.5523289819351654E-2</v>
      </c>
      <c r="E1715" s="128">
        <v>44123</v>
      </c>
      <c r="F1715" s="76">
        <v>3426.919922</v>
      </c>
      <c r="G1715" s="130">
        <f t="shared" si="55"/>
        <v>-1.6329861857144339E-2</v>
      </c>
      <c r="J1715"/>
      <c r="K1715"/>
      <c r="L1715"/>
      <c r="M1715"/>
      <c r="N1715"/>
      <c r="O1715"/>
      <c r="P1715"/>
      <c r="Q1715"/>
      <c r="R1715"/>
      <c r="V1715">
        <v>1628</v>
      </c>
      <c r="W1715">
        <v>-2.1795868684831281E-3</v>
      </c>
      <c r="X1715">
        <v>2.773806861462739E-3</v>
      </c>
      <c r="Y1715"/>
      <c r="Z1715"/>
      <c r="AA1715"/>
      <c r="AB1715"/>
      <c r="AC1715"/>
      <c r="AD1715"/>
      <c r="AG1715">
        <v>1667</v>
      </c>
      <c r="AH1715">
        <v>-6.0723935079864382E-3</v>
      </c>
      <c r="AI1715">
        <v>4.0252191623190384E-3</v>
      </c>
      <c r="AJ1715"/>
      <c r="AK1715"/>
      <c r="AL1715"/>
      <c r="AM1715"/>
      <c r="AN1715"/>
      <c r="AO1715"/>
    </row>
    <row r="1716" spans="1:41">
      <c r="A1716" s="34">
        <v>44124</v>
      </c>
      <c r="B1716" s="33">
        <v>132.420593</v>
      </c>
      <c r="C1716" s="130">
        <f t="shared" si="54"/>
        <v>1.593624985723399E-3</v>
      </c>
      <c r="E1716" s="128">
        <v>44124</v>
      </c>
      <c r="F1716" s="76">
        <v>3443.1201169999999</v>
      </c>
      <c r="G1716" s="130">
        <f t="shared" si="55"/>
        <v>4.727333981748026E-3</v>
      </c>
      <c r="J1716"/>
      <c r="K1716"/>
      <c r="L1716"/>
      <c r="M1716"/>
      <c r="N1716"/>
      <c r="O1716"/>
      <c r="P1716"/>
      <c r="Q1716"/>
      <c r="R1716"/>
      <c r="V1716">
        <v>1629</v>
      </c>
      <c r="W1716">
        <v>1.887894801329159E-3</v>
      </c>
      <c r="X1716">
        <v>-7.5373897209348312E-3</v>
      </c>
      <c r="Y1716"/>
      <c r="Z1716"/>
      <c r="AA1716"/>
      <c r="AB1716"/>
      <c r="AC1716"/>
      <c r="AD1716"/>
      <c r="AG1716">
        <v>1668</v>
      </c>
      <c r="AH1716">
        <v>1.1460102273302339E-3</v>
      </c>
      <c r="AI1716">
        <v>-1.3178928547119011E-3</v>
      </c>
      <c r="AJ1716"/>
      <c r="AK1716"/>
      <c r="AL1716"/>
      <c r="AM1716"/>
      <c r="AN1716"/>
      <c r="AO1716"/>
    </row>
    <row r="1717" spans="1:41">
      <c r="A1717" s="34">
        <v>44125</v>
      </c>
      <c r="B1717" s="33">
        <v>131.8526</v>
      </c>
      <c r="C1717" s="130">
        <f t="shared" si="54"/>
        <v>-4.2893101981502325E-3</v>
      </c>
      <c r="E1717" s="128">
        <v>44125</v>
      </c>
      <c r="F1717" s="76">
        <v>3435.5600589999999</v>
      </c>
      <c r="G1717" s="130">
        <f t="shared" si="55"/>
        <v>-2.1956997557747494E-3</v>
      </c>
      <c r="J1717"/>
      <c r="K1717"/>
      <c r="L1717"/>
      <c r="M1717"/>
      <c r="N1717"/>
      <c r="O1717"/>
      <c r="P1717"/>
      <c r="Q1717"/>
      <c r="R1717"/>
      <c r="V1717">
        <v>1630</v>
      </c>
      <c r="W1717">
        <v>-1.5116867114813742E-3</v>
      </c>
      <c r="X1717">
        <v>8.006782189136339E-3</v>
      </c>
      <c r="Y1717"/>
      <c r="Z1717"/>
      <c r="AA1717"/>
      <c r="AB1717"/>
      <c r="AC1717"/>
      <c r="AD1717"/>
      <c r="AG1717">
        <v>1669</v>
      </c>
      <c r="AH1717">
        <v>3.0977464472452757E-3</v>
      </c>
      <c r="AI1717">
        <v>-3.8790410784814979E-4</v>
      </c>
      <c r="AJ1717"/>
      <c r="AK1717"/>
      <c r="AL1717"/>
      <c r="AM1717"/>
      <c r="AN1717"/>
      <c r="AO1717"/>
    </row>
    <row r="1718" spans="1:41">
      <c r="A1718" s="34">
        <v>44126</v>
      </c>
      <c r="B1718" s="33">
        <v>132.90609699999999</v>
      </c>
      <c r="C1718" s="130">
        <f t="shared" si="54"/>
        <v>7.9899600007887067E-3</v>
      </c>
      <c r="E1718" s="128">
        <v>44126</v>
      </c>
      <c r="F1718" s="76">
        <v>3453.48999</v>
      </c>
      <c r="G1718" s="130">
        <f t="shared" si="55"/>
        <v>5.2189252093060631E-3</v>
      </c>
      <c r="J1718"/>
      <c r="K1718"/>
      <c r="L1718"/>
      <c r="M1718"/>
      <c r="N1718"/>
      <c r="O1718"/>
      <c r="P1718"/>
      <c r="Q1718"/>
      <c r="R1718"/>
      <c r="V1718">
        <v>1631</v>
      </c>
      <c r="W1718">
        <v>-1.8733343306347153E-3</v>
      </c>
      <c r="X1718">
        <v>6.1807540156449785E-3</v>
      </c>
      <c r="Y1718"/>
      <c r="Z1718"/>
      <c r="AA1718"/>
      <c r="AB1718"/>
      <c r="AC1718"/>
      <c r="AD1718"/>
      <c r="AG1718">
        <v>1670</v>
      </c>
      <c r="AH1718">
        <v>4.416980575789234E-3</v>
      </c>
      <c r="AI1718">
        <v>-2.1135914400928334E-3</v>
      </c>
      <c r="AJ1718"/>
      <c r="AK1718"/>
      <c r="AL1718"/>
      <c r="AM1718"/>
      <c r="AN1718"/>
      <c r="AO1718"/>
    </row>
    <row r="1719" spans="1:41">
      <c r="A1719" s="34">
        <v>44127</v>
      </c>
      <c r="B1719" s="33">
        <v>133.05268899999999</v>
      </c>
      <c r="C1719" s="130">
        <f t="shared" si="54"/>
        <v>1.1029742299933636E-3</v>
      </c>
      <c r="E1719" s="128">
        <v>44127</v>
      </c>
      <c r="F1719" s="76">
        <v>3465.389893</v>
      </c>
      <c r="G1719" s="130">
        <f t="shared" si="55"/>
        <v>3.4457615439620819E-3</v>
      </c>
      <c r="J1719"/>
      <c r="K1719"/>
      <c r="L1719"/>
      <c r="M1719"/>
      <c r="N1719"/>
      <c r="O1719"/>
      <c r="P1719"/>
      <c r="Q1719"/>
      <c r="R1719"/>
      <c r="V1719">
        <v>1632</v>
      </c>
      <c r="W1719">
        <v>-1.1856392597831038E-2</v>
      </c>
      <c r="X1719">
        <v>-1.3998753361709384E-2</v>
      </c>
      <c r="Y1719"/>
      <c r="Z1719"/>
      <c r="AA1719"/>
      <c r="AB1719"/>
      <c r="AC1719"/>
      <c r="AD1719"/>
      <c r="AG1719">
        <v>1671</v>
      </c>
      <c r="AH1719">
        <v>1.3601362921807423E-3</v>
      </c>
      <c r="AI1719">
        <v>-5.7645315249901467E-3</v>
      </c>
      <c r="AJ1719"/>
      <c r="AK1719"/>
      <c r="AL1719"/>
      <c r="AM1719"/>
      <c r="AN1719"/>
      <c r="AO1719"/>
    </row>
    <row r="1720" spans="1:41">
      <c r="A1720" s="34">
        <v>44130</v>
      </c>
      <c r="B1720" s="33">
        <v>131.889252</v>
      </c>
      <c r="C1720" s="130">
        <f t="shared" si="54"/>
        <v>-8.7441825395951807E-3</v>
      </c>
      <c r="E1720" s="128">
        <v>44130</v>
      </c>
      <c r="F1720" s="76">
        <v>3400.969971</v>
      </c>
      <c r="G1720" s="130">
        <f t="shared" si="55"/>
        <v>-1.8589516328343502E-2</v>
      </c>
      <c r="J1720"/>
      <c r="K1720"/>
      <c r="L1720"/>
      <c r="M1720"/>
      <c r="N1720"/>
      <c r="O1720"/>
      <c r="P1720"/>
      <c r="Q1720"/>
      <c r="R1720"/>
      <c r="V1720">
        <v>1633</v>
      </c>
      <c r="W1720">
        <v>-3.8390567269991284E-4</v>
      </c>
      <c r="X1720">
        <v>1.1343353058773917E-2</v>
      </c>
      <c r="Y1720"/>
      <c r="Z1720"/>
      <c r="AA1720"/>
      <c r="AB1720"/>
      <c r="AC1720"/>
      <c r="AD1720"/>
      <c r="AG1720">
        <v>1672</v>
      </c>
      <c r="AH1720">
        <v>4.1136168702555617E-3</v>
      </c>
      <c r="AI1720">
        <v>-9.5498413385125677E-4</v>
      </c>
      <c r="AJ1720"/>
      <c r="AK1720"/>
      <c r="AL1720"/>
      <c r="AM1720"/>
      <c r="AN1720"/>
      <c r="AO1720"/>
    </row>
    <row r="1721" spans="1:41">
      <c r="A1721" s="34">
        <v>44131</v>
      </c>
      <c r="B1721" s="33">
        <v>131.13807700000001</v>
      </c>
      <c r="C1721" s="130">
        <f t="shared" si="54"/>
        <v>-5.6954982199761755E-3</v>
      </c>
      <c r="E1721" s="128">
        <v>44131</v>
      </c>
      <c r="F1721" s="76">
        <v>3390.679932</v>
      </c>
      <c r="G1721" s="130">
        <f t="shared" si="55"/>
        <v>-3.0256188933577557E-3</v>
      </c>
      <c r="J1721"/>
      <c r="K1721"/>
      <c r="L1721"/>
      <c r="M1721"/>
      <c r="N1721"/>
      <c r="O1721"/>
      <c r="P1721"/>
      <c r="Q1721"/>
      <c r="R1721"/>
      <c r="V1721">
        <v>1634</v>
      </c>
      <c r="W1721">
        <v>-7.335776360645546E-3</v>
      </c>
      <c r="X1721">
        <v>-1.6891128702566562E-2</v>
      </c>
      <c r="Y1721"/>
      <c r="Z1721"/>
      <c r="AA1721"/>
      <c r="AB1721"/>
      <c r="AC1721"/>
      <c r="AD1721"/>
      <c r="AG1721">
        <v>1673</v>
      </c>
      <c r="AH1721">
        <v>5.2497652888592585E-3</v>
      </c>
      <c r="AI1721">
        <v>-1.8086583461566696E-3</v>
      </c>
      <c r="AJ1721"/>
      <c r="AK1721"/>
      <c r="AL1721"/>
      <c r="AM1721"/>
      <c r="AN1721"/>
      <c r="AO1721"/>
    </row>
    <row r="1722" spans="1:41">
      <c r="A1722" s="34">
        <v>44132</v>
      </c>
      <c r="B1722" s="33">
        <v>126.750023</v>
      </c>
      <c r="C1722" s="130">
        <f t="shared" si="54"/>
        <v>-3.3461326415515538E-2</v>
      </c>
      <c r="E1722" s="128">
        <v>44132</v>
      </c>
      <c r="F1722" s="76">
        <v>3271.030029</v>
      </c>
      <c r="G1722" s="130">
        <f t="shared" si="55"/>
        <v>-3.5287878950409877E-2</v>
      </c>
      <c r="J1722"/>
      <c r="K1722"/>
      <c r="L1722"/>
      <c r="M1722"/>
      <c r="N1722"/>
      <c r="O1722"/>
      <c r="P1722"/>
      <c r="Q1722"/>
      <c r="R1722"/>
      <c r="V1722">
        <v>1635</v>
      </c>
      <c r="W1722">
        <v>5.2926861376048628E-3</v>
      </c>
      <c r="X1722">
        <v>9.392992159665655E-3</v>
      </c>
      <c r="Y1722"/>
      <c r="Z1722"/>
      <c r="AA1722"/>
      <c r="AB1722"/>
      <c r="AC1722"/>
      <c r="AD1722"/>
      <c r="AG1722">
        <v>1674</v>
      </c>
      <c r="AH1722">
        <v>1.721688258789524E-3</v>
      </c>
      <c r="AI1722">
        <v>8.3220299893492569E-3</v>
      </c>
      <c r="AJ1722"/>
      <c r="AK1722"/>
      <c r="AL1722"/>
      <c r="AM1722"/>
      <c r="AN1722"/>
      <c r="AO1722"/>
    </row>
    <row r="1723" spans="1:41">
      <c r="A1723" s="34">
        <v>44133</v>
      </c>
      <c r="B1723" s="33">
        <v>125.678185</v>
      </c>
      <c r="C1723" s="130">
        <f t="shared" si="54"/>
        <v>-8.4563140473749628E-3</v>
      </c>
      <c r="E1723" s="128">
        <v>44133</v>
      </c>
      <c r="F1723" s="76">
        <v>3310.110107</v>
      </c>
      <c r="G1723" s="130">
        <f t="shared" si="55"/>
        <v>1.1947330857108421E-2</v>
      </c>
      <c r="J1723"/>
      <c r="K1723"/>
      <c r="L1723"/>
      <c r="M1723"/>
      <c r="N1723"/>
      <c r="O1723"/>
      <c r="P1723"/>
      <c r="Q1723"/>
      <c r="R1723"/>
      <c r="V1723">
        <v>1636</v>
      </c>
      <c r="W1723">
        <v>6.717974961755537E-3</v>
      </c>
      <c r="X1723">
        <v>8.691900827274706E-3</v>
      </c>
      <c r="Y1723"/>
      <c r="Z1723"/>
      <c r="AA1723"/>
      <c r="AB1723"/>
      <c r="AC1723"/>
      <c r="AD1723"/>
      <c r="AG1723">
        <v>1675</v>
      </c>
      <c r="AH1723">
        <v>-1.1047509086125587E-4</v>
      </c>
      <c r="AI1723">
        <v>3.7068262763389022E-3</v>
      </c>
      <c r="AJ1723"/>
      <c r="AK1723"/>
      <c r="AL1723"/>
      <c r="AM1723"/>
      <c r="AN1723"/>
      <c r="AO1723"/>
    </row>
    <row r="1724" spans="1:41">
      <c r="A1724" s="34">
        <v>44134</v>
      </c>
      <c r="B1724" s="33">
        <v>125.60489699999999</v>
      </c>
      <c r="C1724" s="130">
        <f t="shared" si="54"/>
        <v>-5.8314018459134438E-4</v>
      </c>
      <c r="E1724" s="128">
        <v>44134</v>
      </c>
      <c r="F1724" s="76">
        <v>3269.959961</v>
      </c>
      <c r="G1724" s="130">
        <f t="shared" si="55"/>
        <v>-1.212954998538964E-2</v>
      </c>
      <c r="J1724"/>
      <c r="K1724"/>
      <c r="L1724"/>
      <c r="M1724"/>
      <c r="N1724"/>
      <c r="O1724"/>
      <c r="P1724"/>
      <c r="Q1724"/>
      <c r="R1724"/>
      <c r="V1724">
        <v>1637</v>
      </c>
      <c r="W1724">
        <v>-7.8412804574538267E-4</v>
      </c>
      <c r="X1724">
        <v>5.8062607507945287E-3</v>
      </c>
      <c r="Y1724"/>
      <c r="Z1724"/>
      <c r="AA1724"/>
      <c r="AB1724"/>
      <c r="AC1724"/>
      <c r="AD1724"/>
      <c r="AG1724">
        <v>1676</v>
      </c>
      <c r="AH1724">
        <v>1.1212262175369493E-3</v>
      </c>
      <c r="AI1724">
        <v>9.0743998408295036E-3</v>
      </c>
      <c r="AJ1724"/>
      <c r="AK1724"/>
      <c r="AL1724"/>
      <c r="AM1724"/>
      <c r="AN1724"/>
      <c r="AO1724"/>
    </row>
    <row r="1725" spans="1:41">
      <c r="A1725" s="34">
        <v>44137</v>
      </c>
      <c r="B1725" s="33">
        <v>127.05229199999999</v>
      </c>
      <c r="C1725" s="130">
        <f t="shared" si="54"/>
        <v>1.1523396257392737E-2</v>
      </c>
      <c r="E1725" s="128">
        <v>44137</v>
      </c>
      <c r="F1725" s="76">
        <v>3310.23999</v>
      </c>
      <c r="G1725" s="130">
        <f t="shared" si="55"/>
        <v>1.2318202510247804E-2</v>
      </c>
      <c r="J1725"/>
      <c r="K1725"/>
      <c r="L1725"/>
      <c r="M1725"/>
      <c r="N1725"/>
      <c r="O1725"/>
      <c r="P1725"/>
      <c r="Q1725"/>
      <c r="R1725"/>
      <c r="V1725">
        <v>1638</v>
      </c>
      <c r="W1725">
        <v>2.6114904199396592E-3</v>
      </c>
      <c r="X1725">
        <v>1.9297606356553075E-3</v>
      </c>
      <c r="Y1725"/>
      <c r="Z1725"/>
      <c r="AA1725"/>
      <c r="AB1725"/>
      <c r="AC1725"/>
      <c r="AD1725"/>
      <c r="AG1725">
        <v>1677</v>
      </c>
      <c r="AH1725">
        <v>2.7602682908966654E-3</v>
      </c>
      <c r="AI1725">
        <v>-1.087224095612536E-3</v>
      </c>
      <c r="AJ1725"/>
      <c r="AK1725"/>
      <c r="AL1725"/>
      <c r="AM1725"/>
      <c r="AN1725"/>
      <c r="AO1725"/>
    </row>
    <row r="1726" spans="1:41">
      <c r="A1726" s="34">
        <v>44138</v>
      </c>
      <c r="B1726" s="33">
        <v>126.878265</v>
      </c>
      <c r="C1726" s="130">
        <f t="shared" si="54"/>
        <v>-1.3697273560401041E-3</v>
      </c>
      <c r="E1726" s="128">
        <v>44138</v>
      </c>
      <c r="F1726" s="76">
        <v>3369.1599120000001</v>
      </c>
      <c r="G1726" s="130">
        <f t="shared" si="55"/>
        <v>1.7799290135456326E-2</v>
      </c>
      <c r="J1726"/>
      <c r="K1726"/>
      <c r="L1726"/>
      <c r="M1726"/>
      <c r="N1726"/>
      <c r="O1726"/>
      <c r="P1726"/>
      <c r="Q1726"/>
      <c r="R1726"/>
      <c r="V1726">
        <v>1639</v>
      </c>
      <c r="W1726">
        <v>8.3204952788142779E-3</v>
      </c>
      <c r="X1726">
        <v>7.5612306074233915E-3</v>
      </c>
      <c r="Y1726"/>
      <c r="Z1726"/>
      <c r="AA1726"/>
      <c r="AB1726"/>
      <c r="AC1726"/>
      <c r="AD1726"/>
      <c r="AG1726">
        <v>1678</v>
      </c>
      <c r="AH1726">
        <v>2.6746341351278138E-3</v>
      </c>
      <c r="AI1726">
        <v>4.057931237762321E-3</v>
      </c>
      <c r="AJ1726"/>
      <c r="AK1726"/>
      <c r="AL1726"/>
      <c r="AM1726"/>
      <c r="AN1726"/>
      <c r="AO1726"/>
    </row>
    <row r="1727" spans="1:41">
      <c r="A1727" s="34">
        <v>44139</v>
      </c>
      <c r="B1727" s="33">
        <v>127.702713</v>
      </c>
      <c r="C1727" s="130">
        <f t="shared" si="54"/>
        <v>6.4979450972158541E-3</v>
      </c>
      <c r="E1727" s="128">
        <v>44139</v>
      </c>
      <c r="F1727" s="76">
        <v>3443.4399410000001</v>
      </c>
      <c r="G1727" s="130">
        <f t="shared" si="55"/>
        <v>2.2047047614283739E-2</v>
      </c>
      <c r="J1727"/>
      <c r="K1727"/>
      <c r="L1727"/>
      <c r="M1727"/>
      <c r="N1727"/>
      <c r="O1727"/>
      <c r="P1727"/>
      <c r="Q1727"/>
      <c r="R1727"/>
      <c r="V1727">
        <v>1640</v>
      </c>
      <c r="W1727">
        <v>-2.9084454283469913E-4</v>
      </c>
      <c r="X1727">
        <v>-1.0527687690738518E-2</v>
      </c>
      <c r="Y1727"/>
      <c r="Z1727"/>
      <c r="AA1727"/>
      <c r="AB1727"/>
      <c r="AC1727"/>
      <c r="AD1727"/>
      <c r="AG1727">
        <v>1679</v>
      </c>
      <c r="AH1727">
        <v>-6.2456604389185088E-4</v>
      </c>
      <c r="AI1727">
        <v>-1.5703966209952016E-3</v>
      </c>
      <c r="AJ1727"/>
      <c r="AK1727"/>
      <c r="AL1727"/>
      <c r="AM1727"/>
      <c r="AN1727"/>
      <c r="AO1727"/>
    </row>
    <row r="1728" spans="1:41">
      <c r="A1728" s="34">
        <v>44140</v>
      </c>
      <c r="B1728" s="33">
        <v>128.032532</v>
      </c>
      <c r="C1728" s="130">
        <f t="shared" si="54"/>
        <v>2.5827094213730644E-3</v>
      </c>
      <c r="E1728" s="128">
        <v>44140</v>
      </c>
      <c r="F1728" s="76">
        <v>3510.4499510000001</v>
      </c>
      <c r="G1728" s="130">
        <f t="shared" si="55"/>
        <v>1.9460194209323066E-2</v>
      </c>
      <c r="J1728"/>
      <c r="K1728"/>
      <c r="L1728"/>
      <c r="M1728"/>
      <c r="N1728"/>
      <c r="O1728"/>
      <c r="P1728"/>
      <c r="Q1728"/>
      <c r="R1728"/>
      <c r="V1728">
        <v>1641</v>
      </c>
      <c r="W1728">
        <v>1.8944782412995526E-3</v>
      </c>
      <c r="X1728">
        <v>5.9329836601072009E-3</v>
      </c>
      <c r="Y1728"/>
      <c r="Z1728"/>
      <c r="AA1728"/>
      <c r="AB1728"/>
      <c r="AC1728"/>
      <c r="AD1728"/>
      <c r="AG1728">
        <v>1680</v>
      </c>
      <c r="AH1728">
        <v>-6.7697052278172919E-3</v>
      </c>
      <c r="AI1728">
        <v>1.4294708029290601E-2</v>
      </c>
      <c r="AJ1728"/>
      <c r="AK1728"/>
      <c r="AL1728"/>
      <c r="AM1728"/>
      <c r="AN1728"/>
      <c r="AO1728"/>
    </row>
    <row r="1729" spans="1:41">
      <c r="A1729" s="34">
        <v>44141</v>
      </c>
      <c r="B1729" s="33">
        <v>130.31359900000001</v>
      </c>
      <c r="C1729" s="130">
        <f t="shared" si="54"/>
        <v>1.7816307811517836E-2</v>
      </c>
      <c r="E1729" s="128">
        <v>44141</v>
      </c>
      <c r="F1729" s="76">
        <v>3509.4399410000001</v>
      </c>
      <c r="G1729" s="130">
        <f t="shared" si="55"/>
        <v>-2.8771525419761372E-4</v>
      </c>
      <c r="J1729"/>
      <c r="K1729"/>
      <c r="L1729"/>
      <c r="M1729"/>
      <c r="N1729"/>
      <c r="O1729"/>
      <c r="P1729"/>
      <c r="Q1729"/>
      <c r="R1729"/>
      <c r="V1729">
        <v>1642</v>
      </c>
      <c r="W1729">
        <v>-2.8658156515061371E-3</v>
      </c>
      <c r="X1729">
        <v>-2.7777903262009799E-3</v>
      </c>
      <c r="Y1729"/>
      <c r="Z1729"/>
      <c r="AA1729"/>
      <c r="AB1729"/>
      <c r="AC1729"/>
      <c r="AD1729"/>
      <c r="AG1729">
        <v>1681</v>
      </c>
      <c r="AH1729">
        <v>8.8811042532378655E-3</v>
      </c>
      <c r="AI1729">
        <v>6.484806031553372E-3</v>
      </c>
      <c r="AJ1729"/>
      <c r="AK1729"/>
      <c r="AL1729"/>
      <c r="AM1729"/>
      <c r="AN1729"/>
      <c r="AO1729"/>
    </row>
    <row r="1730" spans="1:41">
      <c r="A1730" s="34">
        <v>44144</v>
      </c>
      <c r="B1730" s="33">
        <v>133.822205</v>
      </c>
      <c r="C1730" s="130">
        <f t="shared" si="54"/>
        <v>2.6924327368166585E-2</v>
      </c>
      <c r="E1730" s="128">
        <v>44144</v>
      </c>
      <c r="F1730" s="76">
        <v>3550.5</v>
      </c>
      <c r="G1730" s="130">
        <f t="shared" si="55"/>
        <v>1.169988935280084E-2</v>
      </c>
      <c r="J1730"/>
      <c r="K1730"/>
      <c r="L1730"/>
      <c r="M1730"/>
      <c r="N1730"/>
      <c r="O1730"/>
      <c r="P1730"/>
      <c r="Q1730"/>
      <c r="R1730"/>
      <c r="V1730">
        <v>1643</v>
      </c>
      <c r="W1730">
        <v>-2.5293681781597503E-4</v>
      </c>
      <c r="X1730">
        <v>1.0719138016133316E-2</v>
      </c>
      <c r="Y1730"/>
      <c r="Z1730"/>
      <c r="AA1730"/>
      <c r="AB1730"/>
      <c r="AC1730"/>
      <c r="AD1730"/>
      <c r="AG1730">
        <v>1682</v>
      </c>
      <c r="AH1730">
        <v>-1.5571529044218602E-2</v>
      </c>
      <c r="AI1730">
        <v>-1.9554314587143254E-2</v>
      </c>
      <c r="AJ1730"/>
      <c r="AK1730"/>
      <c r="AL1730"/>
      <c r="AM1730"/>
      <c r="AN1730"/>
      <c r="AO1730"/>
    </row>
    <row r="1731" spans="1:41">
      <c r="A1731" s="34">
        <v>44145</v>
      </c>
      <c r="B1731" s="33">
        <v>135.837616</v>
      </c>
      <c r="C1731" s="130">
        <f t="shared" si="54"/>
        <v>1.5060363113879347E-2</v>
      </c>
      <c r="E1731" s="128">
        <v>44145</v>
      </c>
      <c r="F1731" s="76">
        <v>3545.530029</v>
      </c>
      <c r="G1731" s="130">
        <f t="shared" si="55"/>
        <v>-1.3997946768060799E-3</v>
      </c>
      <c r="J1731"/>
      <c r="K1731"/>
      <c r="L1731"/>
      <c r="M1731"/>
      <c r="N1731"/>
      <c r="O1731"/>
      <c r="P1731"/>
      <c r="Q1731"/>
      <c r="R1731"/>
      <c r="V1731">
        <v>1644</v>
      </c>
      <c r="W1731">
        <v>1.1551066970149583E-2</v>
      </c>
      <c r="X1731">
        <v>-2.0913607985289392E-2</v>
      </c>
      <c r="Y1731"/>
      <c r="Z1731"/>
      <c r="AA1731"/>
      <c r="AB1731"/>
      <c r="AC1731"/>
      <c r="AD1731"/>
      <c r="AG1731">
        <v>1683</v>
      </c>
      <c r="AH1731">
        <v>-3.419426988456333E-3</v>
      </c>
      <c r="AI1731">
        <v>-4.7136003743539446E-3</v>
      </c>
      <c r="AJ1731"/>
      <c r="AK1731"/>
      <c r="AL1731"/>
      <c r="AM1731"/>
      <c r="AN1731"/>
      <c r="AO1731"/>
    </row>
    <row r="1732" spans="1:41">
      <c r="A1732" s="34">
        <v>44146</v>
      </c>
      <c r="B1732" s="33">
        <v>135.397919</v>
      </c>
      <c r="C1732" s="130">
        <f t="shared" ref="C1732:C1795" si="56">(B1732-B1731)/B1731</f>
        <v>-3.2369310721707257E-3</v>
      </c>
      <c r="E1732" s="128">
        <v>44146</v>
      </c>
      <c r="F1732" s="76">
        <v>3572.6599120000001</v>
      </c>
      <c r="G1732" s="130">
        <f t="shared" ref="G1732:G1795" si="57">(F1732-F1731)/F1731</f>
        <v>7.6518553722846111E-3</v>
      </c>
      <c r="J1732"/>
      <c r="K1732"/>
      <c r="L1732"/>
      <c r="M1732"/>
      <c r="N1732"/>
      <c r="O1732"/>
      <c r="P1732"/>
      <c r="Q1732"/>
      <c r="R1732"/>
      <c r="V1732">
        <v>1645</v>
      </c>
      <c r="W1732">
        <v>1.0820886296100958E-2</v>
      </c>
      <c r="X1732">
        <v>2.5854845397788543E-3</v>
      </c>
      <c r="Y1732"/>
      <c r="Z1732"/>
      <c r="AA1732"/>
      <c r="AB1732"/>
      <c r="AC1732"/>
      <c r="AD1732"/>
      <c r="AG1732">
        <v>1684</v>
      </c>
      <c r="AH1732">
        <v>-4.8568307467004423E-3</v>
      </c>
      <c r="AI1732">
        <v>-2.2899511341476088E-2</v>
      </c>
      <c r="AJ1732"/>
      <c r="AK1732"/>
      <c r="AL1732"/>
      <c r="AM1732"/>
      <c r="AN1732"/>
      <c r="AO1732"/>
    </row>
    <row r="1733" spans="1:41">
      <c r="A1733" s="34">
        <v>44147</v>
      </c>
      <c r="B1733" s="33">
        <v>135.85592700000001</v>
      </c>
      <c r="C1733" s="130">
        <f t="shared" si="56"/>
        <v>3.3826812360388393E-3</v>
      </c>
      <c r="E1733" s="128">
        <v>44147</v>
      </c>
      <c r="F1733" s="76">
        <v>3537.01001</v>
      </c>
      <c r="G1733" s="130">
        <f t="shared" si="57"/>
        <v>-9.9785322079657575E-3</v>
      </c>
      <c r="J1733"/>
      <c r="K1733"/>
      <c r="L1733"/>
      <c r="M1733"/>
      <c r="N1733"/>
      <c r="O1733"/>
      <c r="P1733"/>
      <c r="Q1733"/>
      <c r="R1733"/>
      <c r="V1733">
        <v>1646</v>
      </c>
      <c r="W1733">
        <v>1.5304052519710841E-3</v>
      </c>
      <c r="X1733">
        <v>7.5516454680741281E-3</v>
      </c>
      <c r="Y1733"/>
      <c r="Z1733"/>
      <c r="AA1733"/>
      <c r="AB1733"/>
      <c r="AC1733"/>
      <c r="AD1733"/>
      <c r="AG1733">
        <v>1685</v>
      </c>
      <c r="AH1733">
        <v>9.6328042553444054E-3</v>
      </c>
      <c r="AI1733">
        <v>1.051218206670026E-2</v>
      </c>
      <c r="AJ1733"/>
      <c r="AK1733"/>
      <c r="AL1733"/>
      <c r="AM1733"/>
      <c r="AN1733"/>
      <c r="AO1733"/>
    </row>
    <row r="1734" spans="1:41">
      <c r="A1734" s="34">
        <v>44148</v>
      </c>
      <c r="B1734" s="33">
        <v>137.32165499999999</v>
      </c>
      <c r="C1734" s="130">
        <f t="shared" si="56"/>
        <v>1.0788841034517282E-2</v>
      </c>
      <c r="E1734" s="128">
        <v>44148</v>
      </c>
      <c r="F1734" s="76">
        <v>3585.1499020000001</v>
      </c>
      <c r="G1734" s="130">
        <f t="shared" si="57"/>
        <v>1.3610335244711435E-2</v>
      </c>
      <c r="J1734"/>
      <c r="K1734"/>
      <c r="L1734"/>
      <c r="M1734"/>
      <c r="N1734"/>
      <c r="O1734"/>
      <c r="P1734"/>
      <c r="Q1734"/>
      <c r="R1734"/>
      <c r="V1734">
        <v>1647</v>
      </c>
      <c r="W1734">
        <v>4.016402294007777E-3</v>
      </c>
      <c r="X1734">
        <v>-7.4225037764038678E-3</v>
      </c>
      <c r="Y1734"/>
      <c r="Z1734"/>
      <c r="AA1734"/>
      <c r="AB1734"/>
      <c r="AC1734"/>
      <c r="AD1734"/>
      <c r="AG1734">
        <v>1686</v>
      </c>
      <c r="AH1734">
        <v>-1.0356263461873077E-2</v>
      </c>
      <c r="AI1734">
        <v>-7.2285332658927701E-3</v>
      </c>
      <c r="AJ1734"/>
      <c r="AK1734"/>
      <c r="AL1734"/>
      <c r="AM1734"/>
      <c r="AN1734"/>
      <c r="AO1734"/>
    </row>
    <row r="1735" spans="1:41">
      <c r="A1735" s="34">
        <v>44151</v>
      </c>
      <c r="B1735" s="33">
        <v>138.19193999999999</v>
      </c>
      <c r="C1735" s="130">
        <f t="shared" si="56"/>
        <v>6.337565622843648E-3</v>
      </c>
      <c r="E1735" s="128">
        <v>44151</v>
      </c>
      <c r="F1735" s="76">
        <v>3626.9099120000001</v>
      </c>
      <c r="G1735" s="130">
        <f t="shared" si="57"/>
        <v>1.1648051306502934E-2</v>
      </c>
      <c r="J1735"/>
      <c r="K1735"/>
      <c r="L1735"/>
      <c r="M1735"/>
      <c r="N1735"/>
      <c r="O1735"/>
      <c r="P1735"/>
      <c r="Q1735"/>
      <c r="R1735"/>
      <c r="V1735">
        <v>1648</v>
      </c>
      <c r="W1735">
        <v>6.0576421418420906E-4</v>
      </c>
      <c r="X1735">
        <v>2.2428479467373227E-3</v>
      </c>
      <c r="Y1735"/>
      <c r="Z1735"/>
      <c r="AA1735"/>
      <c r="AB1735"/>
      <c r="AC1735"/>
      <c r="AD1735"/>
      <c r="AG1735">
        <v>1687</v>
      </c>
      <c r="AH1735">
        <v>3.5874415238765383E-3</v>
      </c>
      <c r="AI1735">
        <v>-3.0543691226501426E-3</v>
      </c>
      <c r="AJ1735"/>
      <c r="AK1735"/>
      <c r="AL1735"/>
      <c r="AM1735"/>
      <c r="AN1735"/>
      <c r="AO1735"/>
    </row>
    <row r="1736" spans="1:41">
      <c r="A1736" s="34">
        <v>44152</v>
      </c>
      <c r="B1736" s="33">
        <v>136.81785600000001</v>
      </c>
      <c r="C1736" s="130">
        <f t="shared" si="56"/>
        <v>-9.9433006005992981E-3</v>
      </c>
      <c r="E1736" s="128">
        <v>44152</v>
      </c>
      <c r="F1736" s="76">
        <v>3609.530029</v>
      </c>
      <c r="G1736" s="130">
        <f t="shared" si="57"/>
        <v>-4.7919257499330088E-3</v>
      </c>
      <c r="J1736"/>
      <c r="K1736"/>
      <c r="L1736"/>
      <c r="M1736"/>
      <c r="N1736"/>
      <c r="O1736"/>
      <c r="P1736"/>
      <c r="Q1736"/>
      <c r="R1736"/>
      <c r="V1736">
        <v>1649</v>
      </c>
      <c r="W1736">
        <v>1.1754252257729122E-3</v>
      </c>
      <c r="X1736">
        <v>7.2315137018702175E-3</v>
      </c>
      <c r="Y1736"/>
      <c r="Z1736"/>
      <c r="AA1736"/>
      <c r="AB1736"/>
      <c r="AC1736"/>
      <c r="AD1736"/>
      <c r="AG1736">
        <v>1688</v>
      </c>
      <c r="AH1736">
        <v>2.4151950647828412E-3</v>
      </c>
      <c r="AI1736">
        <v>1.0326633915876378E-2</v>
      </c>
      <c r="AJ1736"/>
      <c r="AK1736"/>
      <c r="AL1736"/>
      <c r="AM1736"/>
      <c r="AN1736"/>
      <c r="AO1736"/>
    </row>
    <row r="1737" spans="1:41">
      <c r="A1737" s="34">
        <v>44153</v>
      </c>
      <c r="B1737" s="33">
        <v>135.003998</v>
      </c>
      <c r="C1737" s="130">
        <f t="shared" si="56"/>
        <v>-1.3257465458309844E-2</v>
      </c>
      <c r="E1737" s="128">
        <v>44153</v>
      </c>
      <c r="F1737" s="76">
        <v>3567.790039</v>
      </c>
      <c r="G1737" s="130">
        <f t="shared" si="57"/>
        <v>-1.1563829546962895E-2</v>
      </c>
      <c r="J1737"/>
      <c r="K1737"/>
      <c r="L1737"/>
      <c r="M1737"/>
      <c r="N1737"/>
      <c r="O1737"/>
      <c r="P1737"/>
      <c r="Q1737"/>
      <c r="R1737"/>
      <c r="V1737">
        <v>1650</v>
      </c>
      <c r="W1737">
        <v>7.5657647464178553E-4</v>
      </c>
      <c r="X1737">
        <v>9.2246088643524579E-4</v>
      </c>
      <c r="Y1737"/>
      <c r="Z1737"/>
      <c r="AA1737"/>
      <c r="AB1737"/>
      <c r="AC1737"/>
      <c r="AD1737"/>
      <c r="AG1737">
        <v>1689</v>
      </c>
      <c r="AH1737">
        <v>2.2918467040325212E-3</v>
      </c>
      <c r="AI1737">
        <v>2.9275128414272792E-3</v>
      </c>
      <c r="AJ1737"/>
      <c r="AK1737"/>
      <c r="AL1737"/>
      <c r="AM1737"/>
      <c r="AN1737"/>
      <c r="AO1737"/>
    </row>
    <row r="1738" spans="1:41">
      <c r="A1738" s="34">
        <v>44154</v>
      </c>
      <c r="B1738" s="33">
        <v>134.79325900000001</v>
      </c>
      <c r="C1738" s="130">
        <f t="shared" si="56"/>
        <v>-1.5609834013951911E-3</v>
      </c>
      <c r="E1738" s="128">
        <v>44154</v>
      </c>
      <c r="F1738" s="76">
        <v>3581.8701169999999</v>
      </c>
      <c r="G1738" s="130">
        <f t="shared" si="57"/>
        <v>3.946442432455022E-3</v>
      </c>
      <c r="J1738"/>
      <c r="K1738"/>
      <c r="L1738"/>
      <c r="M1738"/>
      <c r="N1738"/>
      <c r="O1738"/>
      <c r="P1738"/>
      <c r="Q1738"/>
      <c r="R1738"/>
      <c r="V1738">
        <v>1651</v>
      </c>
      <c r="W1738">
        <v>1.248922689204041E-3</v>
      </c>
      <c r="X1738">
        <v>4.4981594703738179E-3</v>
      </c>
      <c r="Y1738"/>
      <c r="Z1738"/>
      <c r="AA1738"/>
      <c r="AB1738"/>
      <c r="AC1738"/>
      <c r="AD1738"/>
      <c r="AG1738">
        <v>1690</v>
      </c>
      <c r="AH1738">
        <v>-1.643287293161262E-3</v>
      </c>
      <c r="AI1738">
        <v>-2.9756593216595083E-3</v>
      </c>
      <c r="AJ1738"/>
      <c r="AK1738"/>
      <c r="AL1738"/>
      <c r="AM1738"/>
      <c r="AN1738"/>
      <c r="AO1738"/>
    </row>
    <row r="1739" spans="1:41">
      <c r="A1739" s="34">
        <v>44155</v>
      </c>
      <c r="B1739" s="33">
        <v>134.07870500000001</v>
      </c>
      <c r="C1739" s="130">
        <f t="shared" si="56"/>
        <v>-5.3011107921946791E-3</v>
      </c>
      <c r="E1739" s="128">
        <v>44155</v>
      </c>
      <c r="F1739" s="76">
        <v>3557.540039</v>
      </c>
      <c r="G1739" s="130">
        <f t="shared" si="57"/>
        <v>-6.7925628806377956E-3</v>
      </c>
      <c r="J1739"/>
      <c r="K1739"/>
      <c r="L1739"/>
      <c r="M1739"/>
      <c r="N1739"/>
      <c r="O1739"/>
      <c r="P1739"/>
      <c r="Q1739"/>
      <c r="R1739"/>
      <c r="V1739">
        <v>1652</v>
      </c>
      <c r="W1739">
        <v>-1.2887679648166052E-3</v>
      </c>
      <c r="X1739">
        <v>-1.1031092034085312E-2</v>
      </c>
      <c r="Y1739"/>
      <c r="Z1739"/>
      <c r="AA1739"/>
      <c r="AB1739"/>
      <c r="AC1739"/>
      <c r="AD1739"/>
      <c r="AG1739">
        <v>1691</v>
      </c>
      <c r="AH1739">
        <v>-4.480597869497528E-3</v>
      </c>
      <c r="AI1739">
        <v>-3.931767869028868E-3</v>
      </c>
      <c r="AJ1739"/>
      <c r="AK1739"/>
      <c r="AL1739"/>
      <c r="AM1739"/>
      <c r="AN1739"/>
      <c r="AO1739"/>
    </row>
    <row r="1740" spans="1:41">
      <c r="A1740" s="34">
        <v>44158</v>
      </c>
      <c r="B1740" s="33">
        <v>132.71345500000001</v>
      </c>
      <c r="C1740" s="130">
        <f t="shared" si="56"/>
        <v>-1.0182452164942995E-2</v>
      </c>
      <c r="E1740" s="128">
        <v>44158</v>
      </c>
      <c r="F1740" s="76">
        <v>3577.5900879999999</v>
      </c>
      <c r="G1740" s="130">
        <f t="shared" si="57"/>
        <v>5.6359306656281159E-3</v>
      </c>
      <c r="J1740"/>
      <c r="K1740"/>
      <c r="L1740"/>
      <c r="M1740"/>
      <c r="N1740"/>
      <c r="O1740"/>
      <c r="P1740"/>
      <c r="Q1740"/>
      <c r="R1740"/>
      <c r="V1740">
        <v>1653</v>
      </c>
      <c r="W1740">
        <v>-5.4291570377760917E-3</v>
      </c>
      <c r="X1740">
        <v>-7.6124292537059577E-4</v>
      </c>
      <c r="Y1740"/>
      <c r="Z1740"/>
      <c r="AA1740"/>
      <c r="AB1740"/>
      <c r="AC1740"/>
      <c r="AD1740"/>
      <c r="AG1740">
        <v>1692</v>
      </c>
      <c r="AH1740">
        <v>7.9795315297910632E-3</v>
      </c>
      <c r="AI1740">
        <v>-1.9162113317803063E-2</v>
      </c>
      <c r="AJ1740"/>
      <c r="AK1740"/>
      <c r="AL1740"/>
      <c r="AM1740"/>
      <c r="AN1740"/>
      <c r="AO1740"/>
    </row>
    <row r="1741" spans="1:41">
      <c r="A1741" s="34">
        <v>44159</v>
      </c>
      <c r="B1741" s="33">
        <v>132.71345500000001</v>
      </c>
      <c r="C1741" s="130">
        <f t="shared" si="56"/>
        <v>0</v>
      </c>
      <c r="E1741" s="128">
        <v>44159</v>
      </c>
      <c r="F1741" s="76">
        <v>3635.4099120000001</v>
      </c>
      <c r="G1741" s="130">
        <f t="shared" si="57"/>
        <v>1.6161668211777579E-2</v>
      </c>
      <c r="J1741"/>
      <c r="K1741"/>
      <c r="L1741"/>
      <c r="M1741"/>
      <c r="N1741"/>
      <c r="O1741"/>
      <c r="P1741"/>
      <c r="Q1741"/>
      <c r="R1741"/>
      <c r="V1741">
        <v>1654</v>
      </c>
      <c r="W1741">
        <v>-3.3780710344522495E-3</v>
      </c>
      <c r="X1741">
        <v>1.0773209736738036E-2</v>
      </c>
      <c r="Y1741"/>
      <c r="Z1741"/>
      <c r="AA1741"/>
      <c r="AB1741"/>
      <c r="AC1741"/>
      <c r="AD1741"/>
      <c r="AG1741">
        <v>1693</v>
      </c>
      <c r="AH1741">
        <v>-1.5302771612180726E-2</v>
      </c>
      <c r="AI1741">
        <v>3.7316737153592714E-3</v>
      </c>
      <c r="AJ1741"/>
      <c r="AK1741"/>
      <c r="AL1741"/>
      <c r="AM1741"/>
      <c r="AN1741"/>
      <c r="AO1741"/>
    </row>
    <row r="1742" spans="1:41">
      <c r="A1742" s="34">
        <v>44160</v>
      </c>
      <c r="B1742" s="33">
        <v>132.53822299999999</v>
      </c>
      <c r="C1742" s="130">
        <f t="shared" si="56"/>
        <v>-1.3203785554375212E-3</v>
      </c>
      <c r="E1742" s="128">
        <v>44160</v>
      </c>
      <c r="F1742" s="76">
        <v>3629.6499020000001</v>
      </c>
      <c r="G1742" s="130">
        <f t="shared" si="57"/>
        <v>-1.5844183020426242E-3</v>
      </c>
      <c r="J1742"/>
      <c r="K1742"/>
      <c r="L1742"/>
      <c r="M1742"/>
      <c r="N1742"/>
      <c r="O1742"/>
      <c r="P1742"/>
      <c r="Q1742"/>
      <c r="R1742"/>
      <c r="V1742">
        <v>1655</v>
      </c>
      <c r="W1742">
        <v>-1.1246799431276918E-3</v>
      </c>
      <c r="X1742">
        <v>-5.3487123010335924E-3</v>
      </c>
      <c r="Y1742"/>
      <c r="Z1742"/>
      <c r="AA1742"/>
      <c r="AB1742"/>
      <c r="AC1742"/>
      <c r="AD1742"/>
      <c r="AG1742">
        <v>1694</v>
      </c>
      <c r="AH1742">
        <v>-3.2572670367895895E-3</v>
      </c>
      <c r="AI1742">
        <v>1.3775211962954101E-2</v>
      </c>
      <c r="AJ1742"/>
      <c r="AK1742"/>
      <c r="AL1742"/>
      <c r="AM1742"/>
      <c r="AN1742"/>
      <c r="AO1742"/>
    </row>
    <row r="1743" spans="1:41">
      <c r="A1743" s="34">
        <v>44162</v>
      </c>
      <c r="B1743" s="33">
        <v>132.833405</v>
      </c>
      <c r="C1743" s="130">
        <f t="shared" si="56"/>
        <v>2.2271462021941487E-3</v>
      </c>
      <c r="E1743" s="128">
        <v>44162</v>
      </c>
      <c r="F1743" s="76">
        <v>3638.3500979999999</v>
      </c>
      <c r="G1743" s="130">
        <f t="shared" si="57"/>
        <v>2.3969793877932468E-3</v>
      </c>
      <c r="J1743"/>
      <c r="K1743"/>
      <c r="L1743"/>
      <c r="M1743"/>
      <c r="N1743"/>
      <c r="O1743"/>
      <c r="P1743"/>
      <c r="Q1743"/>
      <c r="R1743"/>
      <c r="V1743">
        <v>1656</v>
      </c>
      <c r="W1743">
        <v>-8.9623745052349647E-4</v>
      </c>
      <c r="X1743">
        <v>1.3324619130242403E-2</v>
      </c>
      <c r="Y1743"/>
      <c r="Z1743"/>
      <c r="AA1743"/>
      <c r="AB1743"/>
      <c r="AC1743"/>
      <c r="AD1743"/>
      <c r="AG1743">
        <v>1695</v>
      </c>
      <c r="AH1743">
        <v>1.1308436244532498E-3</v>
      </c>
      <c r="AI1743">
        <v>-2.4852298573961481E-2</v>
      </c>
      <c r="AJ1743"/>
      <c r="AK1743"/>
      <c r="AL1743"/>
      <c r="AM1743"/>
      <c r="AN1743"/>
      <c r="AO1743"/>
    </row>
    <row r="1744" spans="1:41">
      <c r="A1744" s="34">
        <v>44165</v>
      </c>
      <c r="B1744" s="33">
        <v>133.46066300000001</v>
      </c>
      <c r="C1744" s="130">
        <f t="shared" si="56"/>
        <v>4.7221404886821344E-3</v>
      </c>
      <c r="E1744" s="128">
        <v>44165</v>
      </c>
      <c r="F1744" s="76">
        <v>3621.6298830000001</v>
      </c>
      <c r="G1744" s="130">
        <f t="shared" si="57"/>
        <v>-4.595548682682E-3</v>
      </c>
      <c r="J1744"/>
      <c r="K1744"/>
      <c r="L1744"/>
      <c r="M1744"/>
      <c r="N1744"/>
      <c r="O1744"/>
      <c r="P1744"/>
      <c r="Q1744"/>
      <c r="R1744"/>
      <c r="V1744">
        <v>1657</v>
      </c>
      <c r="W1744">
        <v>1.3874981288016308E-3</v>
      </c>
      <c r="X1744">
        <v>-5.1377498508726072E-3</v>
      </c>
      <c r="Y1744"/>
      <c r="Z1744"/>
      <c r="AA1744"/>
      <c r="AB1744"/>
      <c r="AC1744"/>
      <c r="AD1744"/>
      <c r="AG1744">
        <v>1696</v>
      </c>
      <c r="AH1744">
        <v>1.1292126064393533E-3</v>
      </c>
      <c r="AI1744">
        <v>1.8582465315750843E-3</v>
      </c>
      <c r="AJ1744"/>
      <c r="AK1744"/>
      <c r="AL1744"/>
      <c r="AM1744"/>
      <c r="AN1744"/>
      <c r="AO1744"/>
    </row>
    <row r="1745" spans="1:41">
      <c r="A1745" s="34">
        <v>44166</v>
      </c>
      <c r="B1745" s="33">
        <v>136.01586900000001</v>
      </c>
      <c r="C1745" s="130">
        <f t="shared" si="56"/>
        <v>1.9145761324443577E-2</v>
      </c>
      <c r="E1745" s="128">
        <v>44166</v>
      </c>
      <c r="F1745" s="76">
        <v>3662.4499510000001</v>
      </c>
      <c r="G1745" s="130">
        <f t="shared" si="57"/>
        <v>1.1271187094962457E-2</v>
      </c>
      <c r="J1745"/>
      <c r="K1745"/>
      <c r="L1745"/>
      <c r="M1745"/>
      <c r="N1745"/>
      <c r="O1745"/>
      <c r="P1745"/>
      <c r="Q1745"/>
      <c r="R1745"/>
      <c r="V1745">
        <v>1658</v>
      </c>
      <c r="W1745">
        <v>-3.9505645203416415E-3</v>
      </c>
      <c r="X1745">
        <v>1.1621069360569534E-2</v>
      </c>
      <c r="Y1745"/>
      <c r="Z1745"/>
      <c r="AA1745"/>
      <c r="AB1745"/>
      <c r="AC1745"/>
      <c r="AD1745"/>
      <c r="AG1745">
        <v>1697</v>
      </c>
      <c r="AH1745">
        <v>4.1104799121109616E-3</v>
      </c>
      <c r="AI1745">
        <v>1.1866243848526635E-2</v>
      </c>
      <c r="AJ1745"/>
      <c r="AK1745"/>
      <c r="AL1745"/>
      <c r="AM1745"/>
      <c r="AN1745"/>
      <c r="AO1745"/>
    </row>
    <row r="1746" spans="1:41">
      <c r="A1746" s="34">
        <v>44167</v>
      </c>
      <c r="B1746" s="33">
        <v>136.65235899999999</v>
      </c>
      <c r="C1746" s="130">
        <f t="shared" si="56"/>
        <v>4.6795275042501158E-3</v>
      </c>
      <c r="E1746" s="128">
        <v>44167</v>
      </c>
      <c r="F1746" s="76">
        <v>3669.01001</v>
      </c>
      <c r="G1746" s="130">
        <f t="shared" si="57"/>
        <v>1.7911668658321851E-3</v>
      </c>
      <c r="J1746"/>
      <c r="K1746"/>
      <c r="L1746"/>
      <c r="M1746"/>
      <c r="N1746"/>
      <c r="O1746"/>
      <c r="P1746"/>
      <c r="Q1746"/>
      <c r="R1746"/>
      <c r="V1746">
        <v>1659</v>
      </c>
      <c r="W1746">
        <v>6.4186083331150981E-3</v>
      </c>
      <c r="X1746">
        <v>7.6241503497298784E-4</v>
      </c>
      <c r="Y1746"/>
      <c r="Z1746"/>
      <c r="AA1746"/>
      <c r="AB1746"/>
      <c r="AC1746"/>
      <c r="AD1746"/>
      <c r="AG1746">
        <v>1698</v>
      </c>
      <c r="AH1746">
        <v>5.877159998893048E-3</v>
      </c>
      <c r="AI1746">
        <v>1.0233430285152504E-2</v>
      </c>
      <c r="AJ1746"/>
      <c r="AK1746"/>
      <c r="AL1746"/>
      <c r="AM1746"/>
      <c r="AN1746"/>
      <c r="AO1746"/>
    </row>
    <row r="1747" spans="1:41">
      <c r="A1747" s="34">
        <v>44168</v>
      </c>
      <c r="B1747" s="33">
        <v>137.44567900000001</v>
      </c>
      <c r="C1747" s="130">
        <f t="shared" si="56"/>
        <v>5.8053882553174415E-3</v>
      </c>
      <c r="E1747" s="128">
        <v>44168</v>
      </c>
      <c r="F1747" s="76">
        <v>3666.719971</v>
      </c>
      <c r="G1747" s="130">
        <f t="shared" si="57"/>
        <v>-6.2415719601702007E-4</v>
      </c>
      <c r="J1747"/>
      <c r="K1747"/>
      <c r="L1747"/>
      <c r="M1747"/>
      <c r="N1747"/>
      <c r="O1747"/>
      <c r="P1747"/>
      <c r="Q1747"/>
      <c r="R1747"/>
      <c r="V1747">
        <v>1660</v>
      </c>
      <c r="W1747">
        <v>-2.7567050463280982E-4</v>
      </c>
      <c r="X1747">
        <v>3.8876010862565597E-3</v>
      </c>
      <c r="Y1747"/>
      <c r="Z1747"/>
      <c r="AA1747"/>
      <c r="AB1747"/>
      <c r="AC1747"/>
      <c r="AD1747"/>
      <c r="AG1747">
        <v>1699</v>
      </c>
      <c r="AH1747">
        <v>3.2175653219480252E-5</v>
      </c>
      <c r="AI1747">
        <v>-4.8448402099561952E-3</v>
      </c>
      <c r="AJ1747"/>
      <c r="AK1747"/>
      <c r="AL1747"/>
      <c r="AM1747"/>
      <c r="AN1747"/>
      <c r="AO1747"/>
    </row>
    <row r="1748" spans="1:41">
      <c r="A1748" s="34">
        <v>44169</v>
      </c>
      <c r="B1748" s="33">
        <v>138.617188</v>
      </c>
      <c r="C1748" s="130">
        <f t="shared" si="56"/>
        <v>8.5234327373797329E-3</v>
      </c>
      <c r="E1748" s="128">
        <v>44169</v>
      </c>
      <c r="F1748" s="76">
        <v>3699.1201169999999</v>
      </c>
      <c r="G1748" s="130">
        <f t="shared" si="57"/>
        <v>8.8362749967960258E-3</v>
      </c>
      <c r="J1748"/>
      <c r="K1748"/>
      <c r="L1748"/>
      <c r="M1748"/>
      <c r="N1748"/>
      <c r="O1748"/>
      <c r="P1748"/>
      <c r="Q1748"/>
      <c r="R1748"/>
      <c r="V1748">
        <v>1661</v>
      </c>
      <c r="W1748">
        <v>4.7758908801920092E-3</v>
      </c>
      <c r="X1748">
        <v>1.6538522434345745E-3</v>
      </c>
      <c r="Y1748"/>
      <c r="Z1748"/>
      <c r="AA1748"/>
      <c r="AB1748"/>
      <c r="AC1748"/>
      <c r="AD1748"/>
      <c r="AG1748">
        <v>1700</v>
      </c>
      <c r="AH1748">
        <v>7.2517940153199699E-3</v>
      </c>
      <c r="AI1748">
        <v>1.0019241231606166E-3</v>
      </c>
      <c r="AJ1748"/>
      <c r="AK1748"/>
      <c r="AL1748"/>
      <c r="AM1748"/>
      <c r="AN1748"/>
      <c r="AO1748"/>
    </row>
    <row r="1749" spans="1:41">
      <c r="A1749" s="34">
        <v>44172</v>
      </c>
      <c r="B1749" s="33">
        <v>137.418015</v>
      </c>
      <c r="C1749" s="130">
        <f t="shared" si="56"/>
        <v>-8.6509690270156238E-3</v>
      </c>
      <c r="E1749" s="128">
        <v>44172</v>
      </c>
      <c r="F1749" s="76">
        <v>3691.959961</v>
      </c>
      <c r="G1749" s="130">
        <f t="shared" si="57"/>
        <v>-1.9356376039518361E-3</v>
      </c>
      <c r="J1749"/>
      <c r="K1749"/>
      <c r="L1749"/>
      <c r="M1749"/>
      <c r="N1749"/>
      <c r="O1749"/>
      <c r="P1749"/>
      <c r="Q1749"/>
      <c r="R1749"/>
      <c r="V1749">
        <v>1662</v>
      </c>
      <c r="W1749">
        <v>-3.0267233991921874E-3</v>
      </c>
      <c r="X1749">
        <v>9.4544187842236765E-3</v>
      </c>
      <c r="Y1749"/>
      <c r="Z1749"/>
      <c r="AA1749"/>
      <c r="AB1749"/>
      <c r="AC1749"/>
      <c r="AD1749"/>
      <c r="AG1749">
        <v>1701</v>
      </c>
      <c r="AH1749">
        <v>-5.7238307095674327E-3</v>
      </c>
      <c r="AI1749">
        <v>1.101673852996587E-2</v>
      </c>
      <c r="AJ1749"/>
      <c r="AK1749"/>
      <c r="AL1749"/>
      <c r="AM1749"/>
      <c r="AN1749"/>
      <c r="AO1749"/>
    </row>
    <row r="1750" spans="1:41">
      <c r="A1750" s="34">
        <v>44173</v>
      </c>
      <c r="B1750" s="33">
        <v>139.79791299999999</v>
      </c>
      <c r="C1750" s="130">
        <f t="shared" si="56"/>
        <v>1.7318675429855376E-2</v>
      </c>
      <c r="E1750" s="128">
        <v>44173</v>
      </c>
      <c r="F1750" s="76">
        <v>3702.25</v>
      </c>
      <c r="G1750" s="130">
        <f t="shared" si="57"/>
        <v>2.7871480483804682E-3</v>
      </c>
      <c r="J1750"/>
      <c r="K1750"/>
      <c r="L1750"/>
      <c r="M1750"/>
      <c r="N1750"/>
      <c r="O1750"/>
      <c r="P1750"/>
      <c r="Q1750"/>
      <c r="R1750"/>
      <c r="V1750">
        <v>1663</v>
      </c>
      <c r="W1750">
        <v>4.2656229209007248E-3</v>
      </c>
      <c r="X1750">
        <v>-3.6325934282200132E-3</v>
      </c>
      <c r="Y1750"/>
      <c r="Z1750"/>
      <c r="AA1750"/>
      <c r="AB1750"/>
      <c r="AC1750"/>
      <c r="AD1750"/>
      <c r="AG1750">
        <v>1702</v>
      </c>
      <c r="AH1750">
        <v>-3.9370364461163154E-3</v>
      </c>
      <c r="AI1750">
        <v>-5.6406157458781664E-3</v>
      </c>
      <c r="AJ1750"/>
      <c r="AK1750"/>
      <c r="AL1750"/>
      <c r="AM1750"/>
      <c r="AN1750"/>
      <c r="AO1750"/>
    </row>
    <row r="1751" spans="1:41">
      <c r="A1751" s="34">
        <v>44174</v>
      </c>
      <c r="B1751" s="33">
        <v>141.22775300000001</v>
      </c>
      <c r="C1751" s="130">
        <f t="shared" si="56"/>
        <v>1.0227906621181197E-2</v>
      </c>
      <c r="E1751" s="128">
        <v>44174</v>
      </c>
      <c r="F1751" s="76">
        <v>3672.820068</v>
      </c>
      <c r="G1751" s="130">
        <f t="shared" si="57"/>
        <v>-7.9492017016679073E-3</v>
      </c>
      <c r="J1751"/>
      <c r="K1751"/>
      <c r="L1751"/>
      <c r="M1751"/>
      <c r="N1751"/>
      <c r="O1751"/>
      <c r="P1751"/>
      <c r="Q1751"/>
      <c r="R1751"/>
      <c r="V1751">
        <v>1664</v>
      </c>
      <c r="W1751">
        <v>-1.9527407165326797E-3</v>
      </c>
      <c r="X1751">
        <v>4.6949591884227152E-3</v>
      </c>
      <c r="Y1751"/>
      <c r="Z1751"/>
      <c r="AA1751"/>
      <c r="AB1751"/>
      <c r="AC1751"/>
      <c r="AD1751"/>
      <c r="AG1751">
        <v>1703</v>
      </c>
      <c r="AH1751">
        <v>7.951046939613949E-3</v>
      </c>
      <c r="AI1751">
        <v>1.0021661801186528E-2</v>
      </c>
      <c r="AJ1751"/>
      <c r="AK1751"/>
      <c r="AL1751"/>
      <c r="AM1751"/>
      <c r="AN1751"/>
      <c r="AO1751"/>
    </row>
    <row r="1752" spans="1:41">
      <c r="A1752" s="34">
        <v>44175</v>
      </c>
      <c r="B1752" s="33">
        <v>140.44366500000001</v>
      </c>
      <c r="C1752" s="130">
        <f t="shared" si="56"/>
        <v>-5.5519399221766064E-3</v>
      </c>
      <c r="E1752" s="128">
        <v>44175</v>
      </c>
      <c r="F1752" s="76">
        <v>3668.1000979999999</v>
      </c>
      <c r="G1752" s="130">
        <f t="shared" si="57"/>
        <v>-1.2851078769481673E-3</v>
      </c>
      <c r="J1752"/>
      <c r="K1752"/>
      <c r="L1752"/>
      <c r="M1752"/>
      <c r="N1752"/>
      <c r="O1752"/>
      <c r="P1752"/>
      <c r="Q1752"/>
      <c r="R1752"/>
      <c r="V1752">
        <v>1665</v>
      </c>
      <c r="W1752">
        <v>-3.8401458070628251E-3</v>
      </c>
      <c r="X1752">
        <v>-4.128986555703317E-3</v>
      </c>
      <c r="Y1752"/>
      <c r="Z1752"/>
      <c r="AA1752"/>
      <c r="AB1752"/>
      <c r="AC1752"/>
      <c r="AD1752"/>
      <c r="AG1752">
        <v>1704</v>
      </c>
      <c r="AH1752">
        <v>-7.3202587880797426E-3</v>
      </c>
      <c r="AI1752">
        <v>-6.6532569164896886E-3</v>
      </c>
      <c r="AJ1752"/>
      <c r="AK1752"/>
      <c r="AL1752"/>
      <c r="AM1752"/>
      <c r="AN1752"/>
      <c r="AO1752"/>
    </row>
    <row r="1753" spans="1:41">
      <c r="A1753" s="34">
        <v>44176</v>
      </c>
      <c r="B1753" s="33">
        <v>141.089371</v>
      </c>
      <c r="C1753" s="130">
        <f t="shared" si="56"/>
        <v>4.5976157059130426E-3</v>
      </c>
      <c r="E1753" s="128">
        <v>44176</v>
      </c>
      <c r="F1753" s="76">
        <v>3663.459961</v>
      </c>
      <c r="G1753" s="130">
        <f t="shared" si="57"/>
        <v>-1.2649973763065689E-3</v>
      </c>
      <c r="J1753"/>
      <c r="K1753"/>
      <c r="L1753"/>
      <c r="M1753"/>
      <c r="N1753"/>
      <c r="O1753"/>
      <c r="P1753"/>
      <c r="Q1753"/>
      <c r="R1753"/>
      <c r="V1753">
        <v>1666</v>
      </c>
      <c r="W1753">
        <v>1.0616919719114323E-2</v>
      </c>
      <c r="X1753">
        <v>3.3796299978048356E-3</v>
      </c>
      <c r="Y1753"/>
      <c r="Z1753"/>
      <c r="AA1753"/>
      <c r="AB1753"/>
      <c r="AC1753"/>
      <c r="AD1753"/>
      <c r="AG1753">
        <v>1705</v>
      </c>
      <c r="AH1753">
        <v>6.5139368645069874E-3</v>
      </c>
      <c r="AI1753">
        <v>1.0882817793971364E-2</v>
      </c>
      <c r="AJ1753"/>
      <c r="AK1753"/>
      <c r="AL1753"/>
      <c r="AM1753"/>
      <c r="AN1753"/>
      <c r="AO1753"/>
    </row>
    <row r="1754" spans="1:41">
      <c r="A1754" s="34">
        <v>44179</v>
      </c>
      <c r="B1754" s="33">
        <v>137.51023900000001</v>
      </c>
      <c r="C1754" s="130">
        <f t="shared" si="56"/>
        <v>-2.5367835823720465E-2</v>
      </c>
      <c r="E1754" s="128">
        <v>44179</v>
      </c>
      <c r="F1754" s="76">
        <v>3647.48999</v>
      </c>
      <c r="G1754" s="130">
        <f t="shared" si="57"/>
        <v>-4.359259052920215E-3</v>
      </c>
      <c r="J1754"/>
      <c r="K1754"/>
      <c r="L1754"/>
      <c r="M1754"/>
      <c r="N1754"/>
      <c r="O1754"/>
      <c r="P1754"/>
      <c r="Q1754"/>
      <c r="R1754"/>
      <c r="V1754">
        <v>1667</v>
      </c>
      <c r="W1754">
        <v>-6.0723935079864382E-3</v>
      </c>
      <c r="X1754">
        <v>4.0252191623190384E-3</v>
      </c>
      <c r="Y1754"/>
      <c r="Z1754"/>
      <c r="AA1754"/>
      <c r="AB1754"/>
      <c r="AC1754"/>
      <c r="AD1754"/>
      <c r="AG1754">
        <v>1706</v>
      </c>
      <c r="AH1754">
        <v>4.1028214626834683E-3</v>
      </c>
      <c r="AI1754">
        <v>3.9073022630134778E-3</v>
      </c>
      <c r="AJ1754"/>
      <c r="AK1754"/>
      <c r="AL1754"/>
      <c r="AM1754"/>
      <c r="AN1754"/>
      <c r="AO1754"/>
    </row>
    <row r="1755" spans="1:41">
      <c r="A1755" s="34">
        <v>44180</v>
      </c>
      <c r="B1755" s="33">
        <v>138.89392100000001</v>
      </c>
      <c r="C1755" s="130">
        <f t="shared" si="56"/>
        <v>1.0062392517549134E-2</v>
      </c>
      <c r="E1755" s="128">
        <v>44180</v>
      </c>
      <c r="F1755" s="76">
        <v>3694.6201169999999</v>
      </c>
      <c r="G1755" s="130">
        <f t="shared" si="57"/>
        <v>1.2921249168390426E-2</v>
      </c>
      <c r="J1755"/>
      <c r="K1755"/>
      <c r="L1755"/>
      <c r="M1755"/>
      <c r="N1755"/>
      <c r="O1755"/>
      <c r="P1755"/>
      <c r="Q1755"/>
      <c r="R1755"/>
      <c r="V1755">
        <v>1668</v>
      </c>
      <c r="W1755">
        <v>1.1460102273302339E-3</v>
      </c>
      <c r="X1755">
        <v>-1.3178928547119011E-3</v>
      </c>
      <c r="Y1755"/>
      <c r="Z1755"/>
      <c r="AA1755"/>
      <c r="AB1755"/>
      <c r="AC1755"/>
      <c r="AD1755"/>
      <c r="AG1755">
        <v>1707</v>
      </c>
      <c r="AH1755">
        <v>8.1569742404695098E-3</v>
      </c>
      <c r="AI1755">
        <v>6.3655903912492214E-4</v>
      </c>
      <c r="AJ1755"/>
      <c r="AK1755"/>
      <c r="AL1755"/>
      <c r="AM1755"/>
      <c r="AN1755"/>
      <c r="AO1755"/>
    </row>
    <row r="1756" spans="1:41">
      <c r="A1756" s="34">
        <v>44181</v>
      </c>
      <c r="B1756" s="33">
        <v>138.06372099999999</v>
      </c>
      <c r="C1756" s="130">
        <f t="shared" si="56"/>
        <v>-5.9772234380223097E-3</v>
      </c>
      <c r="E1756" s="128">
        <v>44181</v>
      </c>
      <c r="F1756" s="76">
        <v>3701.169922</v>
      </c>
      <c r="G1756" s="130">
        <f t="shared" si="57"/>
        <v>1.7727952516315782E-3</v>
      </c>
      <c r="J1756"/>
      <c r="K1756"/>
      <c r="L1756"/>
      <c r="M1756"/>
      <c r="N1756"/>
      <c r="O1756"/>
      <c r="P1756"/>
      <c r="Q1756"/>
      <c r="R1756"/>
      <c r="V1756">
        <v>1669</v>
      </c>
      <c r="W1756">
        <v>3.0977464472452757E-3</v>
      </c>
      <c r="X1756">
        <v>-3.8790410784814979E-4</v>
      </c>
      <c r="Y1756"/>
      <c r="Z1756"/>
      <c r="AA1756"/>
      <c r="AB1756"/>
      <c r="AC1756"/>
      <c r="AD1756"/>
      <c r="AG1756">
        <v>1708</v>
      </c>
      <c r="AH1756">
        <v>3.4969604294621875E-3</v>
      </c>
      <c r="AI1756">
        <v>1.2918852496244554E-2</v>
      </c>
      <c r="AJ1756"/>
      <c r="AK1756"/>
      <c r="AL1756"/>
      <c r="AM1756"/>
      <c r="AN1756"/>
      <c r="AO1756"/>
    </row>
    <row r="1757" spans="1:41">
      <c r="A1757" s="34">
        <v>44182</v>
      </c>
      <c r="B1757" s="33">
        <v>141.707382</v>
      </c>
      <c r="C1757" s="130">
        <f t="shared" si="56"/>
        <v>2.6391154559712388E-2</v>
      </c>
      <c r="E1757" s="128">
        <v>44182</v>
      </c>
      <c r="F1757" s="76">
        <v>3722.4799800000001</v>
      </c>
      <c r="G1757" s="130">
        <f t="shared" si="57"/>
        <v>5.7576545927631216E-3</v>
      </c>
      <c r="J1757"/>
      <c r="K1757"/>
      <c r="L1757"/>
      <c r="M1757"/>
      <c r="N1757"/>
      <c r="O1757"/>
      <c r="P1757"/>
      <c r="Q1757"/>
      <c r="R1757"/>
      <c r="V1757">
        <v>1670</v>
      </c>
      <c r="W1757">
        <v>4.416980575789234E-3</v>
      </c>
      <c r="X1757">
        <v>-2.1135914400928334E-3</v>
      </c>
      <c r="Y1757"/>
      <c r="Z1757"/>
      <c r="AA1757"/>
      <c r="AB1757"/>
      <c r="AC1757"/>
      <c r="AD1757"/>
      <c r="AG1757">
        <v>1709</v>
      </c>
      <c r="AH1757">
        <v>-1.2787038014192847E-2</v>
      </c>
      <c r="AI1757">
        <v>6.4801190383224627E-3</v>
      </c>
      <c r="AJ1757"/>
      <c r="AK1757"/>
      <c r="AL1757"/>
      <c r="AM1757"/>
      <c r="AN1757"/>
      <c r="AO1757"/>
    </row>
    <row r="1758" spans="1:41">
      <c r="A1758" s="34">
        <v>44183</v>
      </c>
      <c r="B1758" s="33">
        <v>142.528412</v>
      </c>
      <c r="C1758" s="130">
        <f t="shared" si="56"/>
        <v>5.7938407188978169E-3</v>
      </c>
      <c r="E1758" s="128">
        <v>44183</v>
      </c>
      <c r="F1758" s="76">
        <v>3709.4099120000001</v>
      </c>
      <c r="G1758" s="130">
        <f t="shared" si="57"/>
        <v>-3.5111184130532224E-3</v>
      </c>
      <c r="J1758"/>
      <c r="K1758"/>
      <c r="L1758"/>
      <c r="M1758"/>
      <c r="N1758"/>
      <c r="O1758"/>
      <c r="P1758"/>
      <c r="Q1758"/>
      <c r="R1758"/>
      <c r="V1758">
        <v>1671</v>
      </c>
      <c r="W1758">
        <v>1.3601362921807423E-3</v>
      </c>
      <c r="X1758">
        <v>-5.7645315249901467E-3</v>
      </c>
      <c r="Y1758"/>
      <c r="Z1758"/>
      <c r="AA1758"/>
      <c r="AB1758"/>
      <c r="AC1758"/>
      <c r="AD1758"/>
      <c r="AG1758">
        <v>1710</v>
      </c>
      <c r="AH1758">
        <v>-7.6986446375596829E-4</v>
      </c>
      <c r="AI1758">
        <v>-5.8532773558058141E-3</v>
      </c>
      <c r="AJ1758"/>
      <c r="AK1758"/>
      <c r="AL1758"/>
      <c r="AM1758"/>
      <c r="AN1758"/>
      <c r="AO1758"/>
    </row>
    <row r="1759" spans="1:41">
      <c r="A1759" s="34">
        <v>44186</v>
      </c>
      <c r="B1759" s="33">
        <v>141.15391500000001</v>
      </c>
      <c r="C1759" s="130">
        <f t="shared" si="56"/>
        <v>-9.6436702038046346E-3</v>
      </c>
      <c r="E1759" s="128">
        <v>44186</v>
      </c>
      <c r="F1759" s="76">
        <v>3694.919922</v>
      </c>
      <c r="G1759" s="130">
        <f t="shared" si="57"/>
        <v>-3.9062789887751919E-3</v>
      </c>
      <c r="J1759"/>
      <c r="K1759"/>
      <c r="L1759"/>
      <c r="M1759"/>
      <c r="N1759"/>
      <c r="O1759"/>
      <c r="P1759"/>
      <c r="Q1759"/>
      <c r="R1759"/>
      <c r="V1759">
        <v>1672</v>
      </c>
      <c r="W1759">
        <v>4.1136168702555617E-3</v>
      </c>
      <c r="X1759">
        <v>-9.5498413385125677E-4</v>
      </c>
      <c r="Y1759"/>
      <c r="Z1759"/>
      <c r="AA1759"/>
      <c r="AB1759"/>
      <c r="AC1759"/>
      <c r="AD1759"/>
      <c r="AG1759">
        <v>1711</v>
      </c>
      <c r="AH1759">
        <v>-3.2634137765194674E-3</v>
      </c>
      <c r="AI1759">
        <v>1.7356584659956767E-3</v>
      </c>
      <c r="AJ1759"/>
      <c r="AK1759"/>
      <c r="AL1759"/>
      <c r="AM1759"/>
      <c r="AN1759"/>
      <c r="AO1759"/>
    </row>
    <row r="1760" spans="1:41">
      <c r="A1760" s="34">
        <v>44187</v>
      </c>
      <c r="B1760" s="33">
        <v>140.877182</v>
      </c>
      <c r="C1760" s="130">
        <f t="shared" si="56"/>
        <v>-1.9605053108162616E-3</v>
      </c>
      <c r="E1760" s="128">
        <v>44187</v>
      </c>
      <c r="F1760" s="76">
        <v>3687.26001</v>
      </c>
      <c r="G1760" s="130">
        <f t="shared" si="57"/>
        <v>-2.0730928306164458E-3</v>
      </c>
      <c r="J1760"/>
      <c r="K1760"/>
      <c r="L1760"/>
      <c r="M1760"/>
      <c r="N1760"/>
      <c r="O1760"/>
      <c r="P1760"/>
      <c r="Q1760"/>
      <c r="R1760"/>
      <c r="V1760">
        <v>1673</v>
      </c>
      <c r="W1760">
        <v>5.2497652888592585E-3</v>
      </c>
      <c r="X1760">
        <v>-1.8086583461566696E-3</v>
      </c>
      <c r="Y1760"/>
      <c r="Z1760"/>
      <c r="AA1760"/>
      <c r="AB1760"/>
      <c r="AC1760"/>
      <c r="AD1760"/>
      <c r="AG1760">
        <v>1712</v>
      </c>
      <c r="AH1760">
        <v>3.7354337143788649E-3</v>
      </c>
      <c r="AI1760">
        <v>-3.6005140717005565E-3</v>
      </c>
      <c r="AJ1760"/>
      <c r="AK1760"/>
      <c r="AL1760"/>
      <c r="AM1760"/>
      <c r="AN1760"/>
      <c r="AO1760"/>
    </row>
    <row r="1761" spans="1:41">
      <c r="A1761" s="34">
        <v>44188</v>
      </c>
      <c r="B1761" s="33">
        <v>140.157669</v>
      </c>
      <c r="C1761" s="130">
        <f t="shared" si="56"/>
        <v>-5.1073778576860391E-3</v>
      </c>
      <c r="E1761" s="128">
        <v>44188</v>
      </c>
      <c r="F1761" s="76">
        <v>3690.01001</v>
      </c>
      <c r="G1761" s="130">
        <f t="shared" si="57"/>
        <v>7.4581125077751158E-4</v>
      </c>
      <c r="J1761"/>
      <c r="K1761"/>
      <c r="L1761"/>
      <c r="M1761"/>
      <c r="N1761"/>
      <c r="O1761"/>
      <c r="P1761"/>
      <c r="Q1761"/>
      <c r="R1761"/>
      <c r="V1761">
        <v>1674</v>
      </c>
      <c r="W1761">
        <v>1.721688258789524E-3</v>
      </c>
      <c r="X1761">
        <v>8.3220299893492569E-3</v>
      </c>
      <c r="Y1761"/>
      <c r="Z1761"/>
      <c r="AA1761"/>
      <c r="AB1761"/>
      <c r="AC1761"/>
      <c r="AD1761"/>
      <c r="AG1761">
        <v>1713</v>
      </c>
      <c r="AH1761">
        <v>-1.4265913805478175E-2</v>
      </c>
      <c r="AI1761">
        <v>-2.0639480516661639E-3</v>
      </c>
      <c r="AJ1761"/>
      <c r="AK1761"/>
      <c r="AL1761"/>
      <c r="AM1761"/>
      <c r="AN1761"/>
      <c r="AO1761"/>
    </row>
    <row r="1762" spans="1:41">
      <c r="A1762" s="34">
        <v>44189</v>
      </c>
      <c r="B1762" s="33">
        <v>140.64657600000001</v>
      </c>
      <c r="C1762" s="130">
        <f t="shared" si="56"/>
        <v>3.4882643489170168E-3</v>
      </c>
      <c r="E1762" s="128">
        <v>44189</v>
      </c>
      <c r="F1762" s="76">
        <v>3703.0600589999999</v>
      </c>
      <c r="G1762" s="130">
        <f t="shared" si="57"/>
        <v>3.5365890511500114E-3</v>
      </c>
      <c r="J1762"/>
      <c r="K1762"/>
      <c r="L1762"/>
      <c r="M1762"/>
      <c r="N1762"/>
      <c r="O1762"/>
      <c r="P1762"/>
      <c r="Q1762"/>
      <c r="R1762"/>
      <c r="V1762">
        <v>1675</v>
      </c>
      <c r="W1762">
        <v>-1.1047509086125587E-4</v>
      </c>
      <c r="X1762">
        <v>3.7068262763389022E-3</v>
      </c>
      <c r="Y1762"/>
      <c r="Z1762"/>
      <c r="AA1762"/>
      <c r="AB1762"/>
      <c r="AC1762"/>
      <c r="AD1762"/>
      <c r="AG1762">
        <v>1714</v>
      </c>
      <c r="AH1762">
        <v>1.1300244373454358E-3</v>
      </c>
      <c r="AI1762">
        <v>3.5973095444025902E-3</v>
      </c>
      <c r="AJ1762"/>
      <c r="AK1762"/>
      <c r="AL1762"/>
      <c r="AM1762"/>
      <c r="AN1762"/>
      <c r="AO1762"/>
    </row>
    <row r="1763" spans="1:41">
      <c r="A1763" s="34">
        <v>44193</v>
      </c>
      <c r="B1763" s="33">
        <v>141.31075999999999</v>
      </c>
      <c r="C1763" s="130">
        <f t="shared" si="56"/>
        <v>4.72236167341875E-3</v>
      </c>
      <c r="E1763" s="128">
        <v>44193</v>
      </c>
      <c r="F1763" s="76">
        <v>3735.360107</v>
      </c>
      <c r="G1763" s="130">
        <f t="shared" si="57"/>
        <v>8.722528796554975E-3</v>
      </c>
      <c r="J1763"/>
      <c r="K1763"/>
      <c r="L1763"/>
      <c r="M1763"/>
      <c r="N1763"/>
      <c r="O1763"/>
      <c r="P1763"/>
      <c r="Q1763"/>
      <c r="R1763"/>
      <c r="V1763">
        <v>1676</v>
      </c>
      <c r="W1763">
        <v>1.1212262175369493E-3</v>
      </c>
      <c r="X1763">
        <v>9.0743998408295036E-3</v>
      </c>
      <c r="Y1763"/>
      <c r="Z1763"/>
      <c r="AA1763"/>
      <c r="AB1763"/>
      <c r="AC1763"/>
      <c r="AD1763"/>
      <c r="AG1763">
        <v>1715</v>
      </c>
      <c r="AH1763">
        <v>-2.2100792370040295E-3</v>
      </c>
      <c r="AI1763">
        <v>1.4379481229280077E-5</v>
      </c>
      <c r="AJ1763"/>
      <c r="AK1763"/>
      <c r="AL1763"/>
      <c r="AM1763"/>
      <c r="AN1763"/>
      <c r="AO1763"/>
    </row>
    <row r="1764" spans="1:41">
      <c r="A1764" s="34">
        <v>44194</v>
      </c>
      <c r="B1764" s="33">
        <v>142.18705700000001</v>
      </c>
      <c r="C1764" s="130">
        <f t="shared" si="56"/>
        <v>6.201205060393295E-3</v>
      </c>
      <c r="E1764" s="128">
        <v>44194</v>
      </c>
      <c r="F1764" s="76">
        <v>3727.040039</v>
      </c>
      <c r="G1764" s="130">
        <f t="shared" si="57"/>
        <v>-2.2273804296427347E-3</v>
      </c>
      <c r="J1764"/>
      <c r="K1764"/>
      <c r="L1764"/>
      <c r="M1764"/>
      <c r="N1764"/>
      <c r="O1764"/>
      <c r="P1764"/>
      <c r="Q1764"/>
      <c r="R1764"/>
      <c r="V1764">
        <v>1677</v>
      </c>
      <c r="W1764">
        <v>2.7602682908966654E-3</v>
      </c>
      <c r="X1764">
        <v>-1.087224095612536E-3</v>
      </c>
      <c r="Y1764"/>
      <c r="Z1764"/>
      <c r="AA1764"/>
      <c r="AB1764"/>
      <c r="AC1764"/>
      <c r="AD1764"/>
      <c r="AG1764">
        <v>1716</v>
      </c>
      <c r="AH1764">
        <v>4.7616167324219093E-3</v>
      </c>
      <c r="AI1764">
        <v>4.5730847688415371E-4</v>
      </c>
      <c r="AJ1764"/>
      <c r="AK1764"/>
      <c r="AL1764"/>
      <c r="AM1764"/>
      <c r="AN1764"/>
      <c r="AO1764"/>
    </row>
    <row r="1765" spans="1:41">
      <c r="A1765" s="34">
        <v>44195</v>
      </c>
      <c r="B1765" s="33">
        <v>143.94897499999999</v>
      </c>
      <c r="C1765" s="130">
        <f t="shared" si="56"/>
        <v>1.2391549815958143E-2</v>
      </c>
      <c r="E1765" s="128">
        <v>44195</v>
      </c>
      <c r="F1765" s="76">
        <v>3732.040039</v>
      </c>
      <c r="G1765" s="130">
        <f t="shared" si="57"/>
        <v>1.3415471654931691E-3</v>
      </c>
      <c r="J1765"/>
      <c r="K1765"/>
      <c r="L1765"/>
      <c r="M1765"/>
      <c r="N1765"/>
      <c r="O1765"/>
      <c r="P1765"/>
      <c r="Q1765"/>
      <c r="R1765"/>
      <c r="V1765">
        <v>1678</v>
      </c>
      <c r="W1765">
        <v>2.6746341351278138E-3</v>
      </c>
      <c r="X1765">
        <v>4.057931237762321E-3</v>
      </c>
      <c r="Y1765"/>
      <c r="Z1765"/>
      <c r="AA1765"/>
      <c r="AB1765"/>
      <c r="AC1765"/>
      <c r="AD1765"/>
      <c r="AG1765">
        <v>1717</v>
      </c>
      <c r="AH1765">
        <v>8.5145186416315805E-4</v>
      </c>
      <c r="AI1765">
        <v>2.5943096797989237E-3</v>
      </c>
      <c r="AJ1765"/>
      <c r="AK1765"/>
      <c r="AL1765"/>
      <c r="AM1765"/>
      <c r="AN1765"/>
      <c r="AO1765"/>
    </row>
    <row r="1766" spans="1:41">
      <c r="A1766" s="34">
        <v>44196</v>
      </c>
      <c r="B1766" s="33">
        <v>145.17585800000001</v>
      </c>
      <c r="C1766" s="130">
        <f t="shared" si="56"/>
        <v>8.5230408900099155E-3</v>
      </c>
      <c r="E1766" s="128">
        <v>44196</v>
      </c>
      <c r="F1766" s="76">
        <v>3756.070068</v>
      </c>
      <c r="G1766" s="130">
        <f t="shared" si="57"/>
        <v>6.4388454434799848E-3</v>
      </c>
      <c r="J1766"/>
      <c r="K1766"/>
      <c r="L1766"/>
      <c r="M1766"/>
      <c r="N1766"/>
      <c r="O1766"/>
      <c r="P1766"/>
      <c r="Q1766"/>
      <c r="R1766"/>
      <c r="V1766">
        <v>1679</v>
      </c>
      <c r="W1766">
        <v>-6.2456604389185088E-4</v>
      </c>
      <c r="X1766">
        <v>-1.5703966209952016E-3</v>
      </c>
      <c r="Y1766"/>
      <c r="Z1766"/>
      <c r="AA1766"/>
      <c r="AB1766"/>
      <c r="AC1766"/>
      <c r="AD1766"/>
      <c r="AG1766">
        <v>1718</v>
      </c>
      <c r="AH1766">
        <v>-4.7393839142349766E-3</v>
      </c>
      <c r="AI1766">
        <v>-1.3850132414108526E-2</v>
      </c>
      <c r="AJ1766"/>
      <c r="AK1766"/>
      <c r="AL1766"/>
      <c r="AM1766"/>
      <c r="AN1766"/>
      <c r="AO1766"/>
    </row>
    <row r="1767" spans="1:41">
      <c r="A1767" s="34">
        <v>44200</v>
      </c>
      <c r="B1767" s="33">
        <v>144.36407500000001</v>
      </c>
      <c r="C1767" s="130">
        <f t="shared" si="56"/>
        <v>-5.5917217310332079E-3</v>
      </c>
      <c r="E1767" s="128">
        <v>44200</v>
      </c>
      <c r="F1767" s="76">
        <v>3700.6499020000001</v>
      </c>
      <c r="G1767" s="130">
        <f t="shared" si="57"/>
        <v>-1.4754827518302803E-2</v>
      </c>
      <c r="J1767"/>
      <c r="K1767"/>
      <c r="L1767"/>
      <c r="M1767"/>
      <c r="N1767"/>
      <c r="O1767"/>
      <c r="P1767"/>
      <c r="Q1767"/>
      <c r="R1767"/>
      <c r="V1767">
        <v>1680</v>
      </c>
      <c r="W1767">
        <v>-6.7697052278172919E-3</v>
      </c>
      <c r="X1767">
        <v>1.4294708029290601E-2</v>
      </c>
      <c r="Y1767"/>
      <c r="Z1767"/>
      <c r="AA1767"/>
      <c r="AB1767"/>
      <c r="AC1767"/>
      <c r="AD1767"/>
      <c r="AG1767">
        <v>1719</v>
      </c>
      <c r="AH1767">
        <v>-3.0084585547639799E-3</v>
      </c>
      <c r="AI1767">
        <v>-1.7160338593775852E-5</v>
      </c>
      <c r="AJ1767"/>
      <c r="AK1767"/>
      <c r="AL1767"/>
      <c r="AM1767"/>
      <c r="AN1767"/>
      <c r="AO1767"/>
    </row>
    <row r="1768" spans="1:41">
      <c r="A1768" s="34">
        <v>44201</v>
      </c>
      <c r="B1768" s="33">
        <v>146.06137100000001</v>
      </c>
      <c r="C1768" s="130">
        <f t="shared" si="56"/>
        <v>1.1757052438426903E-2</v>
      </c>
      <c r="E1768" s="128">
        <v>44201</v>
      </c>
      <c r="F1768" s="76">
        <v>3726.860107</v>
      </c>
      <c r="G1768" s="130">
        <f t="shared" si="57"/>
        <v>7.0825951370959645E-3</v>
      </c>
      <c r="J1768"/>
      <c r="K1768"/>
      <c r="L1768"/>
      <c r="M1768"/>
      <c r="N1768"/>
      <c r="O1768"/>
      <c r="P1768"/>
      <c r="Q1768"/>
      <c r="R1768"/>
      <c r="V1768">
        <v>1681</v>
      </c>
      <c r="W1768">
        <v>8.8811042532378655E-3</v>
      </c>
      <c r="X1768">
        <v>6.484806031553372E-3</v>
      </c>
      <c r="Y1768"/>
      <c r="Z1768"/>
      <c r="AA1768"/>
      <c r="AB1768"/>
      <c r="AC1768"/>
      <c r="AD1768"/>
      <c r="AG1768">
        <v>1720</v>
      </c>
      <c r="AH1768">
        <v>-1.8772824790091368E-2</v>
      </c>
      <c r="AI1768">
        <v>-1.651505416031851E-2</v>
      </c>
      <c r="AJ1768"/>
      <c r="AK1768"/>
      <c r="AL1768"/>
      <c r="AM1768"/>
      <c r="AN1768"/>
      <c r="AO1768"/>
    </row>
    <row r="1769" spans="1:41">
      <c r="A1769" s="34">
        <v>44202</v>
      </c>
      <c r="B1769" s="33">
        <v>147.43585200000001</v>
      </c>
      <c r="C1769" s="130">
        <f t="shared" si="56"/>
        <v>9.4102978124175132E-3</v>
      </c>
      <c r="E1769" s="128">
        <v>44202</v>
      </c>
      <c r="F1769" s="76">
        <v>3748.139893</v>
      </c>
      <c r="G1769" s="130">
        <f t="shared" si="57"/>
        <v>5.7098429747956345E-3</v>
      </c>
      <c r="J1769"/>
      <c r="K1769"/>
      <c r="L1769"/>
      <c r="M1769"/>
      <c r="N1769"/>
      <c r="O1769"/>
      <c r="P1769"/>
      <c r="Q1769"/>
      <c r="R1769"/>
      <c r="V1769">
        <v>1682</v>
      </c>
      <c r="W1769">
        <v>-1.5571529044218602E-2</v>
      </c>
      <c r="X1769">
        <v>-1.9554314587143254E-2</v>
      </c>
      <c r="Y1769"/>
      <c r="Z1769"/>
      <c r="AA1769"/>
      <c r="AB1769"/>
      <c r="AC1769"/>
      <c r="AD1769"/>
      <c r="AG1769">
        <v>1721</v>
      </c>
      <c r="AH1769">
        <v>-4.5759432883328089E-3</v>
      </c>
      <c r="AI1769">
        <v>1.6523274145441229E-2</v>
      </c>
      <c r="AJ1769"/>
      <c r="AK1769"/>
      <c r="AL1769"/>
      <c r="AM1769"/>
      <c r="AN1769"/>
      <c r="AO1769"/>
    </row>
    <row r="1770" spans="1:41">
      <c r="A1770" s="34">
        <v>44203</v>
      </c>
      <c r="B1770" s="33">
        <v>147.933975</v>
      </c>
      <c r="C1770" s="130">
        <f t="shared" si="56"/>
        <v>3.3785744324928003E-3</v>
      </c>
      <c r="E1770" s="128">
        <v>44203</v>
      </c>
      <c r="F1770" s="76">
        <v>3803.790039</v>
      </c>
      <c r="G1770" s="130">
        <f t="shared" si="57"/>
        <v>1.484740366919916E-2</v>
      </c>
      <c r="J1770"/>
      <c r="K1770"/>
      <c r="L1770"/>
      <c r="M1770"/>
      <c r="N1770"/>
      <c r="O1770"/>
      <c r="P1770"/>
      <c r="Q1770"/>
      <c r="R1770"/>
      <c r="V1770">
        <v>1683</v>
      </c>
      <c r="W1770">
        <v>-3.419426988456333E-3</v>
      </c>
      <c r="X1770">
        <v>-4.7136003743539446E-3</v>
      </c>
      <c r="Y1770"/>
      <c r="Z1770"/>
      <c r="AA1770"/>
      <c r="AB1770"/>
      <c r="AC1770"/>
      <c r="AD1770"/>
      <c r="AG1770">
        <v>1722</v>
      </c>
      <c r="AH1770">
        <v>-1.05858861776153E-4</v>
      </c>
      <c r="AI1770">
        <v>-1.2023691123613487E-2</v>
      </c>
      <c r="AJ1770"/>
      <c r="AK1770"/>
      <c r="AL1770"/>
      <c r="AM1770"/>
      <c r="AN1770"/>
      <c r="AO1770"/>
    </row>
    <row r="1771" spans="1:41">
      <c r="A1771" s="34">
        <v>44204</v>
      </c>
      <c r="B1771" s="33">
        <v>147.62957800000001</v>
      </c>
      <c r="C1771" s="130">
        <f t="shared" si="56"/>
        <v>-2.0576544367174238E-3</v>
      </c>
      <c r="E1771" s="128">
        <v>44204</v>
      </c>
      <c r="F1771" s="76">
        <v>3824.679932</v>
      </c>
      <c r="G1771" s="130">
        <f t="shared" si="57"/>
        <v>5.4918627962682954E-3</v>
      </c>
      <c r="J1771"/>
      <c r="K1771"/>
      <c r="L1771"/>
      <c r="M1771"/>
      <c r="N1771"/>
      <c r="O1771"/>
      <c r="P1771"/>
      <c r="Q1771"/>
      <c r="R1771"/>
      <c r="V1771">
        <v>1684</v>
      </c>
      <c r="W1771">
        <v>-4.8568307467004423E-3</v>
      </c>
      <c r="X1771">
        <v>-2.2899511341476088E-2</v>
      </c>
      <c r="Y1771"/>
      <c r="Z1771"/>
      <c r="AA1771"/>
      <c r="AB1771"/>
      <c r="AC1771"/>
      <c r="AD1771"/>
      <c r="AG1771">
        <v>1723</v>
      </c>
      <c r="AH1771">
        <v>6.7677655433274987E-3</v>
      </c>
      <c r="AI1771">
        <v>5.5504369669203057E-3</v>
      </c>
      <c r="AJ1771"/>
      <c r="AK1771"/>
      <c r="AL1771"/>
      <c r="AM1771"/>
      <c r="AN1771"/>
      <c r="AO1771"/>
    </row>
    <row r="1772" spans="1:41">
      <c r="A1772" s="34">
        <v>44207</v>
      </c>
      <c r="B1772" s="33">
        <v>147.01151999999999</v>
      </c>
      <c r="C1772" s="130">
        <f t="shared" si="56"/>
        <v>-4.1865458695548056E-3</v>
      </c>
      <c r="E1772" s="128">
        <v>44207</v>
      </c>
      <c r="F1772" s="76">
        <v>3799.610107</v>
      </c>
      <c r="G1772" s="130">
        <f t="shared" si="57"/>
        <v>-6.5547511022420466E-3</v>
      </c>
      <c r="J1772"/>
      <c r="K1772"/>
      <c r="L1772"/>
      <c r="M1772"/>
      <c r="N1772"/>
      <c r="O1772"/>
      <c r="P1772"/>
      <c r="Q1772"/>
      <c r="R1772"/>
      <c r="V1772">
        <v>1685</v>
      </c>
      <c r="W1772">
        <v>9.6328042553444054E-3</v>
      </c>
      <c r="X1772">
        <v>1.051218206670026E-2</v>
      </c>
      <c r="Y1772"/>
      <c r="Z1772"/>
      <c r="AA1772"/>
      <c r="AB1772"/>
      <c r="AC1772"/>
      <c r="AD1772"/>
      <c r="AG1772">
        <v>1724</v>
      </c>
      <c r="AH1772">
        <v>-5.5245271661822097E-4</v>
      </c>
      <c r="AI1772">
        <v>1.8351742852074547E-2</v>
      </c>
      <c r="AJ1772"/>
      <c r="AK1772"/>
      <c r="AL1772"/>
      <c r="AM1772"/>
      <c r="AN1772"/>
      <c r="AO1772"/>
    </row>
    <row r="1773" spans="1:41">
      <c r="A1773" s="34">
        <v>44208</v>
      </c>
      <c r="B1773" s="33">
        <v>145.86767599999999</v>
      </c>
      <c r="C1773" s="130">
        <f t="shared" si="56"/>
        <v>-7.780641952412991E-3</v>
      </c>
      <c r="E1773" s="128">
        <v>44208</v>
      </c>
      <c r="F1773" s="76">
        <v>3801.1899410000001</v>
      </c>
      <c r="G1773" s="130">
        <f t="shared" si="57"/>
        <v>4.1578845079120086E-4</v>
      </c>
      <c r="J1773"/>
      <c r="K1773"/>
      <c r="L1773"/>
      <c r="M1773"/>
      <c r="N1773"/>
      <c r="O1773"/>
      <c r="P1773"/>
      <c r="Q1773"/>
      <c r="R1773"/>
      <c r="V1773">
        <v>1686</v>
      </c>
      <c r="W1773">
        <v>-1.0356263461873077E-2</v>
      </c>
      <c r="X1773">
        <v>-7.2285332658927701E-3</v>
      </c>
      <c r="Y1773"/>
      <c r="Z1773"/>
      <c r="AA1773"/>
      <c r="AB1773"/>
      <c r="AC1773"/>
      <c r="AD1773"/>
      <c r="AG1773">
        <v>1725</v>
      </c>
      <c r="AH1773">
        <v>3.9145082218150556E-3</v>
      </c>
      <c r="AI1773">
        <v>1.8132539392468682E-2</v>
      </c>
      <c r="AJ1773"/>
      <c r="AK1773"/>
      <c r="AL1773"/>
      <c r="AM1773"/>
      <c r="AN1773"/>
      <c r="AO1773"/>
    </row>
    <row r="1774" spans="1:41">
      <c r="A1774" s="34">
        <v>44209</v>
      </c>
      <c r="B1774" s="33">
        <v>145.646286</v>
      </c>
      <c r="C1774" s="130">
        <f t="shared" si="56"/>
        <v>-1.5177454393664662E-3</v>
      </c>
      <c r="E1774" s="128">
        <v>44209</v>
      </c>
      <c r="F1774" s="76">
        <v>3809.8400879999999</v>
      </c>
      <c r="G1774" s="130">
        <f t="shared" si="57"/>
        <v>2.2756418737981273E-3</v>
      </c>
      <c r="J1774"/>
      <c r="K1774"/>
      <c r="L1774"/>
      <c r="M1774"/>
      <c r="N1774"/>
      <c r="O1774"/>
      <c r="P1774"/>
      <c r="Q1774"/>
      <c r="R1774"/>
      <c r="V1774">
        <v>1687</v>
      </c>
      <c r="W1774">
        <v>3.5874415238765383E-3</v>
      </c>
      <c r="X1774">
        <v>-3.0543691226501426E-3</v>
      </c>
      <c r="Y1774"/>
      <c r="Z1774"/>
      <c r="AA1774"/>
      <c r="AB1774"/>
      <c r="AC1774"/>
      <c r="AD1774"/>
      <c r="AG1774">
        <v>1726</v>
      </c>
      <c r="AH1774">
        <v>1.6915884278533204E-3</v>
      </c>
      <c r="AI1774">
        <v>1.7768605781469746E-2</v>
      </c>
      <c r="AJ1774"/>
      <c r="AK1774"/>
      <c r="AL1774"/>
      <c r="AM1774"/>
      <c r="AN1774"/>
      <c r="AO1774"/>
    </row>
    <row r="1775" spans="1:41">
      <c r="A1775" s="34">
        <v>44210</v>
      </c>
      <c r="B1775" s="33">
        <v>148.19224500000001</v>
      </c>
      <c r="C1775" s="130">
        <f t="shared" si="56"/>
        <v>1.7480425144517659E-2</v>
      </c>
      <c r="E1775" s="128">
        <v>44210</v>
      </c>
      <c r="F1775" s="76">
        <v>3795.540039</v>
      </c>
      <c r="G1775" s="130">
        <f t="shared" si="57"/>
        <v>-3.7534512393423963E-3</v>
      </c>
      <c r="J1775"/>
      <c r="K1775"/>
      <c r="L1775"/>
      <c r="M1775"/>
      <c r="N1775"/>
      <c r="O1775"/>
      <c r="P1775"/>
      <c r="Q1775"/>
      <c r="R1775"/>
      <c r="V1775">
        <v>1688</v>
      </c>
      <c r="W1775">
        <v>2.4151950647828412E-3</v>
      </c>
      <c r="X1775">
        <v>1.0326633915876378E-2</v>
      </c>
      <c r="Y1775"/>
      <c r="Z1775"/>
      <c r="AA1775"/>
      <c r="AB1775"/>
      <c r="AC1775"/>
      <c r="AD1775"/>
      <c r="AG1775">
        <v>1727</v>
      </c>
      <c r="AH1775">
        <v>1.0340637986645742E-2</v>
      </c>
      <c r="AI1775">
        <v>-1.0628353240843356E-2</v>
      </c>
      <c r="AJ1775"/>
      <c r="AK1775"/>
      <c r="AL1775"/>
      <c r="AM1775"/>
      <c r="AN1775"/>
      <c r="AO1775"/>
    </row>
    <row r="1776" spans="1:41">
      <c r="A1776" s="34">
        <v>44211</v>
      </c>
      <c r="B1776" s="33">
        <v>147.869415</v>
      </c>
      <c r="C1776" s="130">
        <f t="shared" si="56"/>
        <v>-2.1784540749754506E-3</v>
      </c>
      <c r="E1776" s="128">
        <v>44211</v>
      </c>
      <c r="F1776" s="76">
        <v>3768.25</v>
      </c>
      <c r="G1776" s="130">
        <f t="shared" si="57"/>
        <v>-7.1900279590226658E-3</v>
      </c>
      <c r="J1776"/>
      <c r="K1776"/>
      <c r="L1776"/>
      <c r="M1776"/>
      <c r="N1776"/>
      <c r="O1776"/>
      <c r="P1776"/>
      <c r="Q1776"/>
      <c r="R1776"/>
      <c r="V1776">
        <v>1689</v>
      </c>
      <c r="W1776">
        <v>2.2918467040325212E-3</v>
      </c>
      <c r="X1776">
        <v>2.9275128414272792E-3</v>
      </c>
      <c r="Y1776"/>
      <c r="Z1776"/>
      <c r="AA1776"/>
      <c r="AB1776"/>
      <c r="AC1776"/>
      <c r="AD1776"/>
      <c r="AG1776">
        <v>1728</v>
      </c>
      <c r="AH1776">
        <v>1.5511820166351149E-2</v>
      </c>
      <c r="AI1776">
        <v>-3.8119308135503085E-3</v>
      </c>
      <c r="AJ1776"/>
      <c r="AK1776"/>
      <c r="AL1776"/>
      <c r="AM1776"/>
      <c r="AN1776"/>
      <c r="AO1776"/>
    </row>
    <row r="1777" spans="1:41">
      <c r="A1777" s="34">
        <v>44215</v>
      </c>
      <c r="B1777" s="33">
        <v>150.157059</v>
      </c>
      <c r="C1777" s="130">
        <f t="shared" si="56"/>
        <v>1.5470704337337104E-2</v>
      </c>
      <c r="E1777" s="128">
        <v>44215</v>
      </c>
      <c r="F1777" s="76">
        <v>3798.9099120000001</v>
      </c>
      <c r="G1777" s="130">
        <f t="shared" si="57"/>
        <v>8.1363794864990589E-3</v>
      </c>
      <c r="J1777"/>
      <c r="K1777"/>
      <c r="L1777"/>
      <c r="M1777"/>
      <c r="N1777"/>
      <c r="O1777"/>
      <c r="P1777"/>
      <c r="Q1777"/>
      <c r="R1777"/>
      <c r="V1777">
        <v>1690</v>
      </c>
      <c r="W1777">
        <v>-1.643287293161262E-3</v>
      </c>
      <c r="X1777">
        <v>-2.9756593216595083E-3</v>
      </c>
      <c r="Y1777"/>
      <c r="Z1777"/>
      <c r="AA1777"/>
      <c r="AB1777"/>
      <c r="AC1777"/>
      <c r="AD1777"/>
      <c r="AG1777">
        <v>1729</v>
      </c>
      <c r="AH1777">
        <v>8.7759188926602311E-3</v>
      </c>
      <c r="AI1777">
        <v>-1.017571356946631E-2</v>
      </c>
      <c r="AJ1777"/>
      <c r="AK1777"/>
      <c r="AL1777"/>
      <c r="AM1777"/>
      <c r="AN1777"/>
      <c r="AO1777"/>
    </row>
    <row r="1778" spans="1:41">
      <c r="A1778" s="34">
        <v>44216</v>
      </c>
      <c r="B1778" s="33">
        <v>149.78808599999999</v>
      </c>
      <c r="C1778" s="130">
        <f t="shared" si="56"/>
        <v>-2.4572471148360136E-3</v>
      </c>
      <c r="E1778" s="128">
        <v>44216</v>
      </c>
      <c r="F1778" s="76">
        <v>3851.8500979999999</v>
      </c>
      <c r="G1778" s="130">
        <f t="shared" si="57"/>
        <v>1.3935625541625061E-2</v>
      </c>
      <c r="J1778"/>
      <c r="K1778"/>
      <c r="L1778"/>
      <c r="M1778"/>
      <c r="N1778"/>
      <c r="O1778"/>
      <c r="P1778"/>
      <c r="Q1778"/>
      <c r="R1778"/>
      <c r="V1778">
        <v>1691</v>
      </c>
      <c r="W1778">
        <v>-4.480597869497528E-3</v>
      </c>
      <c r="X1778">
        <v>-3.931767869028868E-3</v>
      </c>
      <c r="Y1778"/>
      <c r="Z1778"/>
      <c r="AA1778"/>
      <c r="AB1778"/>
      <c r="AC1778"/>
      <c r="AD1778"/>
      <c r="AG1778">
        <v>1730</v>
      </c>
      <c r="AH1778">
        <v>-1.6125789627993536E-3</v>
      </c>
      <c r="AI1778">
        <v>9.2644343350839643E-3</v>
      </c>
      <c r="AJ1778"/>
      <c r="AK1778"/>
      <c r="AL1778"/>
      <c r="AM1778"/>
      <c r="AN1778"/>
      <c r="AO1778"/>
    </row>
    <row r="1779" spans="1:41">
      <c r="A1779" s="34">
        <v>44217</v>
      </c>
      <c r="B1779" s="33">
        <v>149.18852200000001</v>
      </c>
      <c r="C1779" s="130">
        <f t="shared" si="56"/>
        <v>-4.002748255959334E-3</v>
      </c>
      <c r="E1779" s="128">
        <v>44217</v>
      </c>
      <c r="F1779" s="76">
        <v>3853.070068</v>
      </c>
      <c r="G1779" s="130">
        <f t="shared" si="57"/>
        <v>3.1672312498182348E-4</v>
      </c>
      <c r="J1779"/>
      <c r="K1779"/>
      <c r="L1779"/>
      <c r="M1779"/>
      <c r="N1779"/>
      <c r="O1779"/>
      <c r="P1779"/>
      <c r="Q1779"/>
      <c r="R1779"/>
      <c r="V1779">
        <v>1692</v>
      </c>
      <c r="W1779">
        <v>7.9795315297910632E-3</v>
      </c>
      <c r="X1779">
        <v>-1.9162113317803063E-2</v>
      </c>
      <c r="Y1779"/>
      <c r="Z1779"/>
      <c r="AA1779"/>
      <c r="AB1779"/>
      <c r="AC1779"/>
      <c r="AD1779"/>
      <c r="AG1779">
        <v>1731</v>
      </c>
      <c r="AH1779">
        <v>2.1457815668268132E-3</v>
      </c>
      <c r="AI1779">
        <v>-1.2124313774792572E-2</v>
      </c>
      <c r="AJ1779"/>
      <c r="AK1779"/>
      <c r="AL1779"/>
      <c r="AM1779"/>
      <c r="AN1779"/>
      <c r="AO1779"/>
    </row>
    <row r="1780" spans="1:41">
      <c r="A1780" s="34">
        <v>44218</v>
      </c>
      <c r="B1780" s="33">
        <v>150.867401</v>
      </c>
      <c r="C1780" s="130">
        <f t="shared" si="56"/>
        <v>1.1253405942315019E-2</v>
      </c>
      <c r="E1780" s="128">
        <v>44218</v>
      </c>
      <c r="F1780" s="76">
        <v>3841.469971</v>
      </c>
      <c r="G1780" s="130">
        <f t="shared" si="57"/>
        <v>-3.010611485199704E-3</v>
      </c>
      <c r="J1780"/>
      <c r="K1780"/>
      <c r="L1780"/>
      <c r="M1780"/>
      <c r="N1780"/>
      <c r="O1780"/>
      <c r="P1780"/>
      <c r="Q1780"/>
      <c r="R1780"/>
      <c r="V1780">
        <v>1693</v>
      </c>
      <c r="W1780">
        <v>-1.5302771612180726E-2</v>
      </c>
      <c r="X1780">
        <v>3.7316737153592714E-3</v>
      </c>
      <c r="Y1780"/>
      <c r="Z1780"/>
      <c r="AA1780"/>
      <c r="AB1780"/>
      <c r="AC1780"/>
      <c r="AD1780"/>
      <c r="AG1780">
        <v>1732</v>
      </c>
      <c r="AH1780">
        <v>6.3507134218517367E-3</v>
      </c>
      <c r="AI1780">
        <v>7.2596218228596979E-3</v>
      </c>
      <c r="AJ1780"/>
      <c r="AK1780"/>
      <c r="AL1780"/>
      <c r="AM1780"/>
      <c r="AN1780"/>
      <c r="AO1780"/>
    </row>
    <row r="1781" spans="1:41">
      <c r="A1781" s="34">
        <v>44221</v>
      </c>
      <c r="B1781" s="33">
        <v>153.10893200000001</v>
      </c>
      <c r="C1781" s="130">
        <f t="shared" si="56"/>
        <v>1.4857623218418199E-2</v>
      </c>
      <c r="E1781" s="128">
        <v>44221</v>
      </c>
      <c r="F1781" s="76">
        <v>3855.360107</v>
      </c>
      <c r="G1781" s="130">
        <f t="shared" si="57"/>
        <v>3.6158387557001116E-3</v>
      </c>
      <c r="J1781"/>
      <c r="K1781"/>
      <c r="L1781"/>
      <c r="M1781"/>
      <c r="N1781"/>
      <c r="O1781"/>
      <c r="P1781"/>
      <c r="Q1781"/>
      <c r="R1781"/>
      <c r="V1781">
        <v>1694</v>
      </c>
      <c r="W1781">
        <v>-3.2572670367895895E-3</v>
      </c>
      <c r="X1781">
        <v>1.3775211962954101E-2</v>
      </c>
      <c r="Y1781"/>
      <c r="Z1781"/>
      <c r="AA1781"/>
      <c r="AB1781"/>
      <c r="AC1781"/>
      <c r="AD1781"/>
      <c r="AG1781">
        <v>1733</v>
      </c>
      <c r="AH1781">
        <v>3.8234509426002062E-3</v>
      </c>
      <c r="AI1781">
        <v>7.8246003639027284E-3</v>
      </c>
      <c r="AJ1781"/>
      <c r="AK1781"/>
      <c r="AL1781"/>
      <c r="AM1781"/>
      <c r="AN1781"/>
      <c r="AO1781"/>
    </row>
    <row r="1782" spans="1:41">
      <c r="A1782" s="34">
        <v>44222</v>
      </c>
      <c r="B1782" s="33">
        <v>157.259964</v>
      </c>
      <c r="C1782" s="130">
        <f t="shared" si="56"/>
        <v>2.7111625336136407E-2</v>
      </c>
      <c r="E1782" s="128">
        <v>44222</v>
      </c>
      <c r="F1782" s="76">
        <v>3849.6201169999999</v>
      </c>
      <c r="G1782" s="130">
        <f t="shared" si="57"/>
        <v>-1.4888336862692018E-3</v>
      </c>
      <c r="J1782"/>
      <c r="K1782"/>
      <c r="L1782"/>
      <c r="M1782"/>
      <c r="N1782"/>
      <c r="O1782"/>
      <c r="P1782"/>
      <c r="Q1782"/>
      <c r="R1782"/>
      <c r="V1782">
        <v>1695</v>
      </c>
      <c r="W1782">
        <v>1.1308436244532498E-3</v>
      </c>
      <c r="X1782">
        <v>-2.4852298573961481E-2</v>
      </c>
      <c r="Y1782"/>
      <c r="Z1782"/>
      <c r="AA1782"/>
      <c r="AB1782"/>
      <c r="AC1782"/>
      <c r="AD1782"/>
      <c r="AG1782">
        <v>1734</v>
      </c>
      <c r="AH1782">
        <v>-5.420196895570841E-3</v>
      </c>
      <c r="AI1782">
        <v>6.2827114563783221E-4</v>
      </c>
      <c r="AJ1782"/>
      <c r="AK1782"/>
      <c r="AL1782"/>
      <c r="AM1782"/>
      <c r="AN1782"/>
      <c r="AO1782"/>
    </row>
    <row r="1783" spans="1:41">
      <c r="A1783" s="34">
        <v>44223</v>
      </c>
      <c r="B1783" s="33">
        <v>154.861603</v>
      </c>
      <c r="C1783" s="130">
        <f t="shared" si="56"/>
        <v>-1.5250931890077212E-2</v>
      </c>
      <c r="E1783" s="128">
        <v>44223</v>
      </c>
      <c r="F1783" s="76">
        <v>3750.7700199999999</v>
      </c>
      <c r="G1783" s="130">
        <f t="shared" si="57"/>
        <v>-2.5677883530241332E-2</v>
      </c>
      <c r="J1783"/>
      <c r="K1783"/>
      <c r="L1783"/>
      <c r="M1783"/>
      <c r="N1783"/>
      <c r="O1783"/>
      <c r="P1783"/>
      <c r="Q1783"/>
      <c r="R1783"/>
      <c r="V1783">
        <v>1696</v>
      </c>
      <c r="W1783">
        <v>1.1292126064393533E-3</v>
      </c>
      <c r="X1783">
        <v>1.8582465315750843E-3</v>
      </c>
      <c r="Y1783"/>
      <c r="Z1783"/>
      <c r="AA1783"/>
      <c r="AB1783"/>
      <c r="AC1783"/>
      <c r="AD1783"/>
      <c r="AG1783">
        <v>1735</v>
      </c>
      <c r="AH1783">
        <v>-7.3018518641625616E-3</v>
      </c>
      <c r="AI1783">
        <v>-4.2619776828003329E-3</v>
      </c>
      <c r="AJ1783"/>
      <c r="AK1783"/>
      <c r="AL1783"/>
      <c r="AM1783"/>
      <c r="AN1783"/>
      <c r="AO1783"/>
    </row>
    <row r="1784" spans="1:41">
      <c r="A1784" s="34">
        <v>44224</v>
      </c>
      <c r="B1784" s="33">
        <v>156.042328</v>
      </c>
      <c r="C1784" s="130">
        <f t="shared" si="56"/>
        <v>7.6243883385347325E-3</v>
      </c>
      <c r="E1784" s="128">
        <v>44224</v>
      </c>
      <c r="F1784" s="76">
        <v>3787.3798830000001</v>
      </c>
      <c r="G1784" s="130">
        <f t="shared" si="57"/>
        <v>9.7606258994253486E-3</v>
      </c>
      <c r="J1784"/>
      <c r="K1784"/>
      <c r="L1784"/>
      <c r="M1784"/>
      <c r="N1784"/>
      <c r="O1784"/>
      <c r="P1784"/>
      <c r="Q1784"/>
      <c r="R1784"/>
      <c r="V1784">
        <v>1697</v>
      </c>
      <c r="W1784">
        <v>4.1104799121109616E-3</v>
      </c>
      <c r="X1784">
        <v>1.1866243848526635E-2</v>
      </c>
      <c r="Y1784"/>
      <c r="Z1784"/>
      <c r="AA1784"/>
      <c r="AB1784"/>
      <c r="AC1784"/>
      <c r="AD1784"/>
      <c r="AG1784">
        <v>1736</v>
      </c>
      <c r="AH1784">
        <v>-6.6104052183205391E-4</v>
      </c>
      <c r="AI1784">
        <v>4.607482954287076E-3</v>
      </c>
      <c r="AJ1784"/>
      <c r="AK1784"/>
      <c r="AL1784"/>
      <c r="AM1784"/>
      <c r="AN1784"/>
      <c r="AO1784"/>
    </row>
    <row r="1785" spans="1:41">
      <c r="A1785" s="34">
        <v>44225</v>
      </c>
      <c r="B1785" s="33">
        <v>150.47995</v>
      </c>
      <c r="C1785" s="130">
        <f t="shared" si="56"/>
        <v>-3.564659712075044E-2</v>
      </c>
      <c r="E1785" s="128">
        <v>44225</v>
      </c>
      <c r="F1785" s="76">
        <v>3714.23999</v>
      </c>
      <c r="G1785" s="130">
        <f t="shared" si="57"/>
        <v>-1.9311475283558196E-2</v>
      </c>
      <c r="J1785"/>
      <c r="K1785"/>
      <c r="L1785"/>
      <c r="M1785"/>
      <c r="N1785"/>
      <c r="O1785"/>
      <c r="P1785"/>
      <c r="Q1785"/>
      <c r="R1785"/>
      <c r="V1785">
        <v>1698</v>
      </c>
      <c r="W1785">
        <v>5.877159998893048E-3</v>
      </c>
      <c r="X1785">
        <v>1.0233430285152504E-2</v>
      </c>
      <c r="Y1785"/>
      <c r="Z1785"/>
      <c r="AA1785"/>
      <c r="AB1785"/>
      <c r="AC1785"/>
      <c r="AD1785"/>
      <c r="AG1785">
        <v>1737</v>
      </c>
      <c r="AH1785">
        <v>-2.7845405860157952E-3</v>
      </c>
      <c r="AI1785">
        <v>-4.0080222946220004E-3</v>
      </c>
      <c r="AJ1785"/>
      <c r="AK1785"/>
      <c r="AL1785"/>
      <c r="AM1785"/>
      <c r="AN1785"/>
      <c r="AO1785"/>
    </row>
    <row r="1786" spans="1:41">
      <c r="A1786" s="34">
        <v>44228</v>
      </c>
      <c r="B1786" s="33">
        <v>150.09252900000001</v>
      </c>
      <c r="C1786" s="130">
        <f t="shared" si="56"/>
        <v>-2.5745689043622697E-3</v>
      </c>
      <c r="E1786" s="128">
        <v>44228</v>
      </c>
      <c r="F1786" s="76">
        <v>3773.860107</v>
      </c>
      <c r="G1786" s="130">
        <f t="shared" si="57"/>
        <v>1.6051767564970926E-2</v>
      </c>
      <c r="J1786"/>
      <c r="K1786"/>
      <c r="L1786"/>
      <c r="M1786"/>
      <c r="N1786"/>
      <c r="O1786"/>
      <c r="P1786"/>
      <c r="Q1786"/>
      <c r="R1786"/>
      <c r="V1786">
        <v>1699</v>
      </c>
      <c r="W1786">
        <v>3.2175653219480252E-5</v>
      </c>
      <c r="X1786">
        <v>-4.8448402099561952E-3</v>
      </c>
      <c r="Y1786"/>
      <c r="Z1786"/>
      <c r="AA1786"/>
      <c r="AB1786"/>
      <c r="AC1786"/>
      <c r="AD1786"/>
      <c r="AG1786">
        <v>1738</v>
      </c>
      <c r="AH1786">
        <v>-5.5559779289877072E-3</v>
      </c>
      <c r="AI1786">
        <v>1.1191908594615822E-2</v>
      </c>
      <c r="AJ1786"/>
      <c r="AK1786"/>
      <c r="AL1786"/>
      <c r="AM1786"/>
      <c r="AN1786"/>
      <c r="AO1786"/>
    </row>
    <row r="1787" spans="1:41">
      <c r="A1787" s="34">
        <v>44229</v>
      </c>
      <c r="B1787" s="33">
        <v>148.745758</v>
      </c>
      <c r="C1787" s="130">
        <f t="shared" si="56"/>
        <v>-8.9729382866219672E-3</v>
      </c>
      <c r="E1787" s="128">
        <v>44229</v>
      </c>
      <c r="F1787" s="76">
        <v>3826.3100589999999</v>
      </c>
      <c r="G1787" s="130">
        <f t="shared" si="57"/>
        <v>1.3898223705407727E-2</v>
      </c>
      <c r="J1787"/>
      <c r="K1787"/>
      <c r="L1787"/>
      <c r="M1787"/>
      <c r="N1787"/>
      <c r="O1787"/>
      <c r="P1787"/>
      <c r="Q1787"/>
      <c r="R1787"/>
      <c r="V1787">
        <v>1700</v>
      </c>
      <c r="W1787">
        <v>7.2517940153199699E-3</v>
      </c>
      <c r="X1787">
        <v>1.0019241231606166E-3</v>
      </c>
      <c r="Y1787"/>
      <c r="Z1787"/>
      <c r="AA1787"/>
      <c r="AB1787"/>
      <c r="AC1787"/>
      <c r="AD1787"/>
      <c r="AG1787">
        <v>1739</v>
      </c>
      <c r="AH1787">
        <v>2.2522564150947988E-4</v>
      </c>
      <c r="AI1787">
        <v>1.5936442570268099E-2</v>
      </c>
      <c r="AJ1787"/>
      <c r="AK1787"/>
      <c r="AL1787"/>
      <c r="AM1787"/>
      <c r="AN1787"/>
      <c r="AO1787"/>
    </row>
    <row r="1788" spans="1:41">
      <c r="A1788" s="34">
        <v>44230</v>
      </c>
      <c r="B1788" s="33">
        <v>148.053909</v>
      </c>
      <c r="C1788" s="130">
        <f t="shared" si="56"/>
        <v>-4.6512183560891238E-3</v>
      </c>
      <c r="E1788" s="128">
        <v>44230</v>
      </c>
      <c r="F1788" s="76">
        <v>3830.169922</v>
      </c>
      <c r="G1788" s="130">
        <f t="shared" si="57"/>
        <v>1.0087690073419982E-3</v>
      </c>
      <c r="J1788"/>
      <c r="K1788"/>
      <c r="L1788"/>
      <c r="M1788"/>
      <c r="N1788"/>
      <c r="O1788"/>
      <c r="P1788"/>
      <c r="Q1788"/>
      <c r="R1788"/>
      <c r="V1788">
        <v>1701</v>
      </c>
      <c r="W1788">
        <v>-5.7238307095674327E-3</v>
      </c>
      <c r="X1788">
        <v>1.101673852996587E-2</v>
      </c>
      <c r="Y1788"/>
      <c r="Z1788"/>
      <c r="AA1788"/>
      <c r="AB1788"/>
      <c r="AC1788"/>
      <c r="AD1788"/>
      <c r="AG1788">
        <v>1740</v>
      </c>
      <c r="AH1788">
        <v>-5.2443437117235235E-4</v>
      </c>
      <c r="AI1788">
        <v>-1.0599839308702719E-3</v>
      </c>
      <c r="AJ1788"/>
      <c r="AK1788"/>
      <c r="AL1788"/>
      <c r="AM1788"/>
      <c r="AN1788"/>
      <c r="AO1788"/>
    </row>
    <row r="1789" spans="1:41">
      <c r="A1789" s="34">
        <v>44231</v>
      </c>
      <c r="B1789" s="33">
        <v>149.42834500000001</v>
      </c>
      <c r="C1789" s="130">
        <f t="shared" si="56"/>
        <v>9.2833482701223571E-3</v>
      </c>
      <c r="E1789" s="128">
        <v>44231</v>
      </c>
      <c r="F1789" s="76">
        <v>3871.73999</v>
      </c>
      <c r="G1789" s="130">
        <f t="shared" si="57"/>
        <v>1.0853322136239154E-2</v>
      </c>
      <c r="J1789"/>
      <c r="K1789"/>
      <c r="L1789"/>
      <c r="M1789"/>
      <c r="N1789"/>
      <c r="O1789"/>
      <c r="P1789"/>
      <c r="Q1789"/>
      <c r="R1789"/>
      <c r="V1789">
        <v>1702</v>
      </c>
      <c r="W1789">
        <v>-3.9370364461163154E-3</v>
      </c>
      <c r="X1789">
        <v>-5.6406157458781664E-3</v>
      </c>
      <c r="Y1789"/>
      <c r="Z1789"/>
      <c r="AA1789"/>
      <c r="AB1789"/>
      <c r="AC1789"/>
      <c r="AD1789"/>
      <c r="AG1789">
        <v>1741</v>
      </c>
      <c r="AH1789">
        <v>1.4897133471795557E-3</v>
      </c>
      <c r="AI1789">
        <v>9.0726604061369112E-4</v>
      </c>
      <c r="AJ1789"/>
      <c r="AK1789"/>
      <c r="AL1789"/>
      <c r="AM1789"/>
      <c r="AN1789"/>
      <c r="AO1789"/>
    </row>
    <row r="1790" spans="1:41">
      <c r="A1790" s="34">
        <v>44232</v>
      </c>
      <c r="B1790" s="33">
        <v>151.69755599999999</v>
      </c>
      <c r="C1790" s="130">
        <f t="shared" si="56"/>
        <v>1.5185947485398331E-2</v>
      </c>
      <c r="E1790" s="128">
        <v>44232</v>
      </c>
      <c r="F1790" s="76">
        <v>3886.830078</v>
      </c>
      <c r="G1790" s="130">
        <f t="shared" si="57"/>
        <v>3.8974951931108172E-3</v>
      </c>
      <c r="J1790"/>
      <c r="K1790"/>
      <c r="L1790"/>
      <c r="M1790"/>
      <c r="N1790"/>
      <c r="O1790"/>
      <c r="P1790"/>
      <c r="Q1790"/>
      <c r="R1790"/>
      <c r="V1790">
        <v>1703</v>
      </c>
      <c r="W1790">
        <v>7.951046939613949E-3</v>
      </c>
      <c r="X1790">
        <v>1.0021661801186528E-2</v>
      </c>
      <c r="Y1790"/>
      <c r="Z1790"/>
      <c r="AA1790"/>
      <c r="AB1790"/>
      <c r="AC1790"/>
      <c r="AD1790"/>
      <c r="AG1790">
        <v>1742</v>
      </c>
      <c r="AH1790">
        <v>2.90627486338042E-3</v>
      </c>
      <c r="AI1790">
        <v>-7.5018235460624205E-3</v>
      </c>
      <c r="AJ1790"/>
      <c r="AK1790"/>
      <c r="AL1790"/>
      <c r="AM1790"/>
      <c r="AN1790"/>
      <c r="AO1790"/>
    </row>
    <row r="1791" spans="1:41">
      <c r="A1791" s="34">
        <v>44235</v>
      </c>
      <c r="B1791" s="33">
        <v>152.131134</v>
      </c>
      <c r="C1791" s="130">
        <f t="shared" si="56"/>
        <v>2.8581739312926791E-3</v>
      </c>
      <c r="E1791" s="128">
        <v>44235</v>
      </c>
      <c r="F1791" s="76">
        <v>3915.5900879999999</v>
      </c>
      <c r="G1791" s="130">
        <f t="shared" si="57"/>
        <v>7.399348420911331E-3</v>
      </c>
      <c r="J1791"/>
      <c r="K1791"/>
      <c r="L1791"/>
      <c r="M1791"/>
      <c r="N1791"/>
      <c r="O1791"/>
      <c r="P1791"/>
      <c r="Q1791"/>
      <c r="R1791"/>
      <c r="V1791">
        <v>1704</v>
      </c>
      <c r="W1791">
        <v>-7.3202587880797426E-3</v>
      </c>
      <c r="X1791">
        <v>-6.6532569164896886E-3</v>
      </c>
      <c r="Y1791"/>
      <c r="Z1791"/>
      <c r="AA1791"/>
      <c r="AB1791"/>
      <c r="AC1791"/>
      <c r="AD1791"/>
      <c r="AG1791">
        <v>1743</v>
      </c>
      <c r="AH1791">
        <v>1.1095450410140133E-2</v>
      </c>
      <c r="AI1791">
        <v>1.757366848223231E-4</v>
      </c>
      <c r="AJ1791"/>
      <c r="AK1791"/>
      <c r="AL1791"/>
      <c r="AM1791"/>
      <c r="AN1791"/>
      <c r="AO1791"/>
    </row>
    <row r="1792" spans="1:41">
      <c r="A1792" s="34">
        <v>44236</v>
      </c>
      <c r="B1792" s="33">
        <v>153.376465</v>
      </c>
      <c r="C1792" s="130">
        <f t="shared" si="56"/>
        <v>8.1859049312022689E-3</v>
      </c>
      <c r="E1792" s="128">
        <v>44236</v>
      </c>
      <c r="F1792" s="76">
        <v>3911.2299800000001</v>
      </c>
      <c r="G1792" s="130">
        <f t="shared" si="57"/>
        <v>-1.1135251397642865E-3</v>
      </c>
      <c r="J1792"/>
      <c r="K1792"/>
      <c r="L1792"/>
      <c r="M1792"/>
      <c r="N1792"/>
      <c r="O1792"/>
      <c r="P1792"/>
      <c r="Q1792"/>
      <c r="R1792"/>
      <c r="V1792">
        <v>1705</v>
      </c>
      <c r="W1792">
        <v>6.5139368645069874E-3</v>
      </c>
      <c r="X1792">
        <v>1.0882817793971364E-2</v>
      </c>
      <c r="Y1792"/>
      <c r="Z1792"/>
      <c r="AA1792"/>
      <c r="AB1792"/>
      <c r="AC1792"/>
      <c r="AD1792"/>
      <c r="AG1792">
        <v>1744</v>
      </c>
      <c r="AH1792">
        <v>2.8820808545348795E-3</v>
      </c>
      <c r="AI1792">
        <v>-1.0909139887026944E-3</v>
      </c>
      <c r="AJ1792"/>
      <c r="AK1792"/>
      <c r="AL1792"/>
      <c r="AM1792"/>
      <c r="AN1792"/>
      <c r="AO1792"/>
    </row>
    <row r="1793" spans="1:41">
      <c r="A1793" s="34">
        <v>44237</v>
      </c>
      <c r="B1793" s="33">
        <v>153.87458799999999</v>
      </c>
      <c r="C1793" s="130">
        <f t="shared" si="56"/>
        <v>3.2477146999051812E-3</v>
      </c>
      <c r="E1793" s="128">
        <v>44237</v>
      </c>
      <c r="F1793" s="76">
        <v>3909.8798830000001</v>
      </c>
      <c r="G1793" s="130">
        <f t="shared" si="57"/>
        <v>-3.4518476461463539E-4</v>
      </c>
      <c r="J1793"/>
      <c r="K1793"/>
      <c r="L1793"/>
      <c r="M1793"/>
      <c r="N1793"/>
      <c r="O1793"/>
      <c r="P1793"/>
      <c r="Q1793"/>
      <c r="R1793"/>
      <c r="V1793">
        <v>1706</v>
      </c>
      <c r="W1793">
        <v>4.1028214626834683E-3</v>
      </c>
      <c r="X1793">
        <v>3.9073022630134778E-3</v>
      </c>
      <c r="Y1793"/>
      <c r="Z1793"/>
      <c r="AA1793"/>
      <c r="AB1793"/>
      <c r="AC1793"/>
      <c r="AD1793"/>
      <c r="AG1793">
        <v>1745</v>
      </c>
      <c r="AH1793">
        <v>3.5213011610502605E-3</v>
      </c>
      <c r="AI1793">
        <v>-4.1454583570672806E-3</v>
      </c>
      <c r="AJ1793"/>
      <c r="AK1793"/>
      <c r="AL1793"/>
      <c r="AM1793"/>
      <c r="AN1793"/>
      <c r="AO1793"/>
    </row>
    <row r="1794" spans="1:41">
      <c r="A1794" s="34">
        <v>44238</v>
      </c>
      <c r="B1794" s="33">
        <v>153.18272400000001</v>
      </c>
      <c r="C1794" s="130">
        <f t="shared" si="56"/>
        <v>-4.4962849876158967E-3</v>
      </c>
      <c r="E1794" s="128">
        <v>44238</v>
      </c>
      <c r="F1794" s="76">
        <v>3916.3798830000001</v>
      </c>
      <c r="G1794" s="130">
        <f t="shared" si="57"/>
        <v>1.6624551634595573E-3</v>
      </c>
      <c r="J1794"/>
      <c r="K1794"/>
      <c r="L1794"/>
      <c r="M1794"/>
      <c r="N1794"/>
      <c r="O1794"/>
      <c r="P1794"/>
      <c r="Q1794"/>
      <c r="R1794"/>
      <c r="V1794">
        <v>1707</v>
      </c>
      <c r="W1794">
        <v>8.1569742404695098E-3</v>
      </c>
      <c r="X1794">
        <v>6.3655903912492214E-4</v>
      </c>
      <c r="Y1794"/>
      <c r="Z1794"/>
      <c r="AA1794"/>
      <c r="AB1794"/>
      <c r="AC1794"/>
      <c r="AD1794"/>
      <c r="AG1794">
        <v>1746</v>
      </c>
      <c r="AH1794">
        <v>5.0645019745604574E-3</v>
      </c>
      <c r="AI1794">
        <v>3.7717730222355684E-3</v>
      </c>
      <c r="AJ1794"/>
      <c r="AK1794"/>
      <c r="AL1794"/>
      <c r="AM1794"/>
      <c r="AN1794"/>
      <c r="AO1794"/>
    </row>
    <row r="1795" spans="1:41">
      <c r="A1795" s="34">
        <v>44239</v>
      </c>
      <c r="B1795" s="33">
        <v>153.66241500000001</v>
      </c>
      <c r="C1795" s="130">
        <f t="shared" si="56"/>
        <v>3.1314954289493016E-3</v>
      </c>
      <c r="E1795" s="128">
        <v>44239</v>
      </c>
      <c r="F1795" s="76">
        <v>3934.830078</v>
      </c>
      <c r="G1795" s="130">
        <f t="shared" si="57"/>
        <v>4.7110330333600819E-3</v>
      </c>
      <c r="J1795"/>
      <c r="K1795"/>
      <c r="L1795"/>
      <c r="M1795"/>
      <c r="N1795"/>
      <c r="O1795"/>
      <c r="P1795"/>
      <c r="Q1795"/>
      <c r="R1795"/>
      <c r="V1795">
        <v>1708</v>
      </c>
      <c r="W1795">
        <v>3.4969604294621875E-3</v>
      </c>
      <c r="X1795">
        <v>1.2918852496244554E-2</v>
      </c>
      <c r="Y1795"/>
      <c r="Z1795"/>
      <c r="AA1795"/>
      <c r="AB1795"/>
      <c r="AC1795"/>
      <c r="AD1795"/>
      <c r="AG1795">
        <v>1747</v>
      </c>
      <c r="AH1795">
        <v>-4.6864608773265542E-3</v>
      </c>
      <c r="AI1795">
        <v>2.7508232733747182E-3</v>
      </c>
      <c r="AJ1795"/>
      <c r="AK1795"/>
      <c r="AL1795"/>
      <c r="AM1795"/>
      <c r="AN1795"/>
      <c r="AO1795"/>
    </row>
    <row r="1796" spans="1:41">
      <c r="A1796" s="34">
        <v>44243</v>
      </c>
      <c r="B1796" s="33">
        <v>152.26951600000001</v>
      </c>
      <c r="C1796" s="130">
        <f t="shared" ref="C1796:C1859" si="58">(B1796-B1795)/B1795</f>
        <v>-9.0646694573946387E-3</v>
      </c>
      <c r="E1796" s="128">
        <v>44243</v>
      </c>
      <c r="F1796" s="76">
        <v>3932.5900879999999</v>
      </c>
      <c r="G1796" s="130">
        <f t="shared" ref="G1796:G1859" si="59">(F1796-F1795)/F1795</f>
        <v>-5.6927235880502856E-4</v>
      </c>
      <c r="J1796"/>
      <c r="K1796"/>
      <c r="L1796"/>
      <c r="M1796"/>
      <c r="N1796"/>
      <c r="O1796"/>
      <c r="P1796"/>
      <c r="Q1796"/>
      <c r="R1796"/>
      <c r="V1796">
        <v>1709</v>
      </c>
      <c r="W1796">
        <v>-1.2787038014192847E-2</v>
      </c>
      <c r="X1796">
        <v>6.4801190383224627E-3</v>
      </c>
      <c r="Y1796"/>
      <c r="Z1796"/>
      <c r="AA1796"/>
      <c r="AB1796"/>
      <c r="AC1796"/>
      <c r="AD1796"/>
      <c r="AG1796">
        <v>1748</v>
      </c>
      <c r="AH1796">
        <v>1.0058101515561997E-2</v>
      </c>
      <c r="AI1796">
        <v>-7.2709534671815297E-3</v>
      </c>
      <c r="AJ1796"/>
      <c r="AK1796"/>
      <c r="AL1796"/>
      <c r="AM1796"/>
      <c r="AN1796"/>
      <c r="AO1796"/>
    </row>
    <row r="1797" spans="1:41">
      <c r="A1797" s="34">
        <v>44244</v>
      </c>
      <c r="B1797" s="33">
        <v>152.813751</v>
      </c>
      <c r="C1797" s="130">
        <f t="shared" si="58"/>
        <v>3.5741559722300962E-3</v>
      </c>
      <c r="E1797" s="128">
        <v>44244</v>
      </c>
      <c r="F1797" s="76">
        <v>3931.330078</v>
      </c>
      <c r="G1797" s="130">
        <f t="shared" si="59"/>
        <v>-3.2040206881586529E-4</v>
      </c>
      <c r="J1797"/>
      <c r="K1797"/>
      <c r="L1797"/>
      <c r="M1797"/>
      <c r="N1797"/>
      <c r="O1797"/>
      <c r="P1797"/>
      <c r="Q1797"/>
      <c r="R1797"/>
      <c r="V1797">
        <v>1710</v>
      </c>
      <c r="W1797">
        <v>-7.6986446375596829E-4</v>
      </c>
      <c r="X1797">
        <v>-5.8532773558058141E-3</v>
      </c>
      <c r="Y1797"/>
      <c r="Z1797"/>
      <c r="AA1797"/>
      <c r="AB1797"/>
      <c r="AC1797"/>
      <c r="AD1797"/>
      <c r="AG1797">
        <v>1749</v>
      </c>
      <c r="AH1797">
        <v>6.0322364989393792E-3</v>
      </c>
      <c r="AI1797">
        <v>-1.3981438200607287E-2</v>
      </c>
      <c r="AJ1797"/>
      <c r="AK1797"/>
      <c r="AL1797"/>
      <c r="AM1797"/>
      <c r="AN1797"/>
      <c r="AO1797"/>
    </row>
    <row r="1798" spans="1:41">
      <c r="A1798" s="34">
        <v>44245</v>
      </c>
      <c r="B1798" s="33">
        <v>152.887573</v>
      </c>
      <c r="C1798" s="130">
        <f t="shared" si="58"/>
        <v>4.8308479778110376E-4</v>
      </c>
      <c r="E1798" s="128">
        <v>44245</v>
      </c>
      <c r="F1798" s="76">
        <v>3913.969971</v>
      </c>
      <c r="G1798" s="130">
        <f t="shared" si="59"/>
        <v>-4.4158355201839583E-3</v>
      </c>
      <c r="J1798"/>
      <c r="K1798"/>
      <c r="L1798"/>
      <c r="M1798"/>
      <c r="N1798"/>
      <c r="O1798"/>
      <c r="P1798"/>
      <c r="Q1798"/>
      <c r="R1798"/>
      <c r="V1798">
        <v>1711</v>
      </c>
      <c r="W1798">
        <v>-3.2634137765194674E-3</v>
      </c>
      <c r="X1798">
        <v>1.7356584659956767E-3</v>
      </c>
      <c r="Y1798"/>
      <c r="Z1798"/>
      <c r="AA1798"/>
      <c r="AB1798"/>
      <c r="AC1798"/>
      <c r="AD1798"/>
      <c r="AG1798">
        <v>1750</v>
      </c>
      <c r="AH1798">
        <v>-2.9269516907621282E-3</v>
      </c>
      <c r="AI1798">
        <v>1.6418438138139609E-3</v>
      </c>
      <c r="AJ1798"/>
      <c r="AK1798"/>
      <c r="AL1798"/>
      <c r="AM1798"/>
      <c r="AN1798"/>
      <c r="AO1798"/>
    </row>
    <row r="1799" spans="1:41">
      <c r="A1799" s="34">
        <v>44246</v>
      </c>
      <c r="B1799" s="33">
        <v>150.34158300000001</v>
      </c>
      <c r="C1799" s="130">
        <f t="shared" si="58"/>
        <v>-1.6652694199024203E-2</v>
      </c>
      <c r="E1799" s="128">
        <v>44246</v>
      </c>
      <c r="F1799" s="76">
        <v>3906.709961</v>
      </c>
      <c r="G1799" s="130">
        <f t="shared" si="59"/>
        <v>-1.8548967043160705E-3</v>
      </c>
      <c r="J1799"/>
      <c r="K1799"/>
      <c r="L1799"/>
      <c r="M1799"/>
      <c r="N1799"/>
      <c r="O1799"/>
      <c r="P1799"/>
      <c r="Q1799"/>
      <c r="R1799"/>
      <c r="V1799">
        <v>1712</v>
      </c>
      <c r="W1799">
        <v>3.7354337143788649E-3</v>
      </c>
      <c r="X1799">
        <v>-3.6005140717005565E-3</v>
      </c>
      <c r="Y1799"/>
      <c r="Z1799"/>
      <c r="AA1799"/>
      <c r="AB1799"/>
      <c r="AC1799"/>
      <c r="AD1799"/>
      <c r="AG1799">
        <v>1751</v>
      </c>
      <c r="AH1799">
        <v>2.8355744950311727E-3</v>
      </c>
      <c r="AI1799">
        <v>-4.1005718713377414E-3</v>
      </c>
      <c r="AJ1799"/>
      <c r="AK1799"/>
      <c r="AL1799"/>
      <c r="AM1799"/>
      <c r="AN1799"/>
      <c r="AO1799"/>
    </row>
    <row r="1800" spans="1:41">
      <c r="A1800" s="34">
        <v>44249</v>
      </c>
      <c r="B1800" s="33">
        <v>150.248749</v>
      </c>
      <c r="C1800" s="130">
        <f t="shared" si="58"/>
        <v>-6.1748717917923287E-4</v>
      </c>
      <c r="E1800" s="128">
        <v>44249</v>
      </c>
      <c r="F1800" s="76">
        <v>3876.5</v>
      </c>
      <c r="G1800" s="130">
        <f t="shared" si="59"/>
        <v>-7.7328394740282134E-3</v>
      </c>
      <c r="J1800"/>
      <c r="K1800"/>
      <c r="L1800"/>
      <c r="M1800"/>
      <c r="N1800"/>
      <c r="O1800"/>
      <c r="P1800"/>
      <c r="Q1800"/>
      <c r="R1800"/>
      <c r="V1800">
        <v>1713</v>
      </c>
      <c r="W1800">
        <v>-1.4265913805478175E-2</v>
      </c>
      <c r="X1800">
        <v>-2.0639480516661639E-3</v>
      </c>
      <c r="Y1800"/>
      <c r="Z1800"/>
      <c r="AA1800"/>
      <c r="AB1800"/>
      <c r="AC1800"/>
      <c r="AD1800"/>
      <c r="AG1800">
        <v>1752</v>
      </c>
      <c r="AH1800">
        <v>-1.4177653023101486E-2</v>
      </c>
      <c r="AI1800">
        <v>9.8183939701812703E-3</v>
      </c>
      <c r="AJ1800"/>
      <c r="AK1800"/>
      <c r="AL1800"/>
      <c r="AM1800"/>
      <c r="AN1800"/>
      <c r="AO1800"/>
    </row>
    <row r="1801" spans="1:41">
      <c r="A1801" s="34">
        <v>44250</v>
      </c>
      <c r="B1801" s="33">
        <v>148.921448</v>
      </c>
      <c r="C1801" s="130">
        <f t="shared" si="58"/>
        <v>-8.8340236363632259E-3</v>
      </c>
      <c r="E1801" s="128">
        <v>44250</v>
      </c>
      <c r="F1801" s="76">
        <v>3881.3701169999999</v>
      </c>
      <c r="G1801" s="130">
        <f t="shared" si="59"/>
        <v>1.2563180704243354E-3</v>
      </c>
      <c r="J1801"/>
      <c r="K1801"/>
      <c r="L1801"/>
      <c r="M1801"/>
      <c r="N1801"/>
      <c r="O1801"/>
      <c r="P1801"/>
      <c r="Q1801"/>
      <c r="R1801"/>
      <c r="V1801">
        <v>1714</v>
      </c>
      <c r="W1801">
        <v>1.1300244373454358E-3</v>
      </c>
      <c r="X1801">
        <v>3.5973095444025902E-3</v>
      </c>
      <c r="Y1801"/>
      <c r="Z1801"/>
      <c r="AA1801"/>
      <c r="AB1801"/>
      <c r="AC1801"/>
      <c r="AD1801"/>
      <c r="AG1801">
        <v>1753</v>
      </c>
      <c r="AH1801">
        <v>5.9382639752893571E-3</v>
      </c>
      <c r="AI1801">
        <v>6.9829851931010687E-3</v>
      </c>
      <c r="AJ1801"/>
      <c r="AK1801"/>
      <c r="AL1801"/>
      <c r="AM1801"/>
      <c r="AN1801"/>
      <c r="AO1801"/>
    </row>
    <row r="1802" spans="1:41">
      <c r="A1802" s="34">
        <v>44251</v>
      </c>
      <c r="B1802" s="33">
        <v>150.917068</v>
      </c>
      <c r="C1802" s="130">
        <f t="shared" si="58"/>
        <v>1.3400487483844519E-2</v>
      </c>
      <c r="E1802" s="128">
        <v>44251</v>
      </c>
      <c r="F1802" s="76">
        <v>3925.429932</v>
      </c>
      <c r="G1802" s="130">
        <f t="shared" si="59"/>
        <v>1.135161390742476E-2</v>
      </c>
      <c r="J1802"/>
      <c r="K1802"/>
      <c r="L1802"/>
      <c r="M1802"/>
      <c r="N1802"/>
      <c r="O1802"/>
      <c r="P1802"/>
      <c r="Q1802"/>
      <c r="R1802"/>
      <c r="V1802">
        <v>1715</v>
      </c>
      <c r="W1802">
        <v>-2.2100792370040295E-3</v>
      </c>
      <c r="X1802">
        <v>1.4379481229280077E-5</v>
      </c>
      <c r="Y1802"/>
      <c r="Z1802"/>
      <c r="AA1802"/>
      <c r="AB1802"/>
      <c r="AC1802"/>
      <c r="AD1802"/>
      <c r="AG1802">
        <v>1754</v>
      </c>
      <c r="AH1802">
        <v>-3.1684112665552387E-3</v>
      </c>
      <c r="AI1802">
        <v>4.9412065181868164E-3</v>
      </c>
      <c r="AJ1802"/>
      <c r="AK1802"/>
      <c r="AL1802"/>
      <c r="AM1802"/>
      <c r="AN1802"/>
      <c r="AO1802"/>
    </row>
    <row r="1803" spans="1:41">
      <c r="A1803" s="34">
        <v>44252</v>
      </c>
      <c r="B1803" s="33">
        <v>151.07486</v>
      </c>
      <c r="C1803" s="130">
        <f t="shared" si="58"/>
        <v>1.045554370298266E-3</v>
      </c>
      <c r="E1803" s="128">
        <v>44252</v>
      </c>
      <c r="F1803" s="76">
        <v>3829.3400879999999</v>
      </c>
      <c r="G1803" s="130">
        <f t="shared" si="59"/>
        <v>-2.4478807586572428E-2</v>
      </c>
      <c r="J1803"/>
      <c r="K1803"/>
      <c r="L1803"/>
      <c r="M1803"/>
      <c r="N1803"/>
      <c r="O1803"/>
      <c r="P1803"/>
      <c r="Q1803"/>
      <c r="R1803"/>
      <c r="V1803">
        <v>1716</v>
      </c>
      <c r="W1803">
        <v>4.7616167324219093E-3</v>
      </c>
      <c r="X1803">
        <v>4.5730847688415371E-4</v>
      </c>
      <c r="Y1803"/>
      <c r="Z1803"/>
      <c r="AA1803"/>
      <c r="AB1803"/>
      <c r="AC1803"/>
      <c r="AD1803"/>
      <c r="AG1803">
        <v>1755</v>
      </c>
      <c r="AH1803">
        <v>1.5209105211839534E-2</v>
      </c>
      <c r="AI1803">
        <v>-9.4514506190764118E-3</v>
      </c>
      <c r="AJ1803"/>
      <c r="AK1803"/>
      <c r="AL1803"/>
      <c r="AM1803"/>
      <c r="AN1803"/>
      <c r="AO1803"/>
    </row>
    <row r="1804" spans="1:41">
      <c r="A1804" s="34">
        <v>44253</v>
      </c>
      <c r="B1804" s="33">
        <v>147.083572</v>
      </c>
      <c r="C1804" s="130">
        <f t="shared" si="58"/>
        <v>-2.6419273200054577E-2</v>
      </c>
      <c r="E1804" s="128">
        <v>44253</v>
      </c>
      <c r="F1804" s="76">
        <v>3811.1499020000001</v>
      </c>
      <c r="G1804" s="130">
        <f t="shared" si="59"/>
        <v>-4.7502142880968927E-3</v>
      </c>
      <c r="J1804"/>
      <c r="K1804"/>
      <c r="L1804"/>
      <c r="M1804"/>
      <c r="N1804"/>
      <c r="O1804"/>
      <c r="P1804"/>
      <c r="Q1804"/>
      <c r="R1804"/>
      <c r="V1804">
        <v>1717</v>
      </c>
      <c r="W1804">
        <v>8.5145186416315805E-4</v>
      </c>
      <c r="X1804">
        <v>2.5943096797989237E-3</v>
      </c>
      <c r="Y1804"/>
      <c r="Z1804"/>
      <c r="AA1804"/>
      <c r="AB1804"/>
      <c r="AC1804"/>
      <c r="AD1804"/>
      <c r="AG1804">
        <v>1756</v>
      </c>
      <c r="AH1804">
        <v>3.514744915295488E-3</v>
      </c>
      <c r="AI1804">
        <v>-7.0258633283487104E-3</v>
      </c>
      <c r="AJ1804"/>
      <c r="AK1804"/>
      <c r="AL1804"/>
      <c r="AM1804"/>
      <c r="AN1804"/>
      <c r="AO1804"/>
    </row>
    <row r="1805" spans="1:41">
      <c r="A1805" s="34">
        <v>44256</v>
      </c>
      <c r="B1805" s="33">
        <v>147.881866</v>
      </c>
      <c r="C1805" s="130">
        <f t="shared" si="58"/>
        <v>5.4274858105839204E-3</v>
      </c>
      <c r="E1805" s="128">
        <v>44256</v>
      </c>
      <c r="F1805" s="76">
        <v>3901.820068</v>
      </c>
      <c r="G1805" s="130">
        <f t="shared" si="59"/>
        <v>2.3790763504846227E-2</v>
      </c>
      <c r="J1805"/>
      <c r="K1805"/>
      <c r="L1805"/>
      <c r="M1805"/>
      <c r="N1805"/>
      <c r="O1805"/>
      <c r="P1805"/>
      <c r="Q1805"/>
      <c r="R1805"/>
      <c r="V1805">
        <v>1718</v>
      </c>
      <c r="W1805">
        <v>-4.7393839142349766E-3</v>
      </c>
      <c r="X1805">
        <v>-1.3850132414108526E-2</v>
      </c>
      <c r="Y1805"/>
      <c r="Z1805"/>
      <c r="AA1805"/>
      <c r="AB1805"/>
      <c r="AC1805"/>
      <c r="AD1805"/>
      <c r="AG1805">
        <v>1757</v>
      </c>
      <c r="AH1805">
        <v>-5.2500783139444382E-3</v>
      </c>
      <c r="AI1805">
        <v>1.3437993251692463E-3</v>
      </c>
      <c r="AJ1805"/>
      <c r="AK1805"/>
      <c r="AL1805"/>
      <c r="AM1805"/>
      <c r="AN1805"/>
      <c r="AO1805"/>
    </row>
    <row r="1806" spans="1:41">
      <c r="A1806" s="34">
        <v>44257</v>
      </c>
      <c r="B1806" s="33">
        <v>147.603363</v>
      </c>
      <c r="C1806" s="130">
        <f t="shared" si="58"/>
        <v>-1.8832802664256387E-3</v>
      </c>
      <c r="E1806" s="128">
        <v>44257</v>
      </c>
      <c r="F1806" s="76">
        <v>3870.290039</v>
      </c>
      <c r="G1806" s="130">
        <f t="shared" si="59"/>
        <v>-8.0808516155286766E-3</v>
      </c>
      <c r="J1806"/>
      <c r="K1806"/>
      <c r="L1806"/>
      <c r="M1806"/>
      <c r="N1806"/>
      <c r="O1806"/>
      <c r="P1806"/>
      <c r="Q1806"/>
      <c r="R1806"/>
      <c r="V1806">
        <v>1719</v>
      </c>
      <c r="W1806">
        <v>-3.0084585547639799E-3</v>
      </c>
      <c r="X1806">
        <v>-1.7160338593775852E-5</v>
      </c>
      <c r="Y1806"/>
      <c r="Z1806"/>
      <c r="AA1806"/>
      <c r="AB1806"/>
      <c r="AC1806"/>
      <c r="AD1806"/>
      <c r="AG1806">
        <v>1758</v>
      </c>
      <c r="AH1806">
        <v>-8.8787365120230873E-4</v>
      </c>
      <c r="AI1806">
        <v>-1.1852191794141371E-3</v>
      </c>
      <c r="AJ1806"/>
      <c r="AK1806"/>
      <c r="AL1806"/>
      <c r="AM1806"/>
      <c r="AN1806"/>
      <c r="AO1806"/>
    </row>
    <row r="1807" spans="1:41">
      <c r="A1807" s="34">
        <v>44258</v>
      </c>
      <c r="B1807" s="33">
        <v>145.00441000000001</v>
      </c>
      <c r="C1807" s="130">
        <f t="shared" si="58"/>
        <v>-1.7607681472677519E-2</v>
      </c>
      <c r="E1807" s="128">
        <v>44258</v>
      </c>
      <c r="F1807" s="76">
        <v>3819.719971</v>
      </c>
      <c r="G1807" s="130">
        <f t="shared" si="59"/>
        <v>-1.306622177935435E-2</v>
      </c>
      <c r="J1807"/>
      <c r="K1807"/>
      <c r="L1807"/>
      <c r="M1807"/>
      <c r="N1807"/>
      <c r="O1807"/>
      <c r="P1807"/>
      <c r="Q1807"/>
      <c r="R1807"/>
      <c r="V1807">
        <v>1720</v>
      </c>
      <c r="W1807">
        <v>-1.8772824790091368E-2</v>
      </c>
      <c r="X1807">
        <v>-1.651505416031851E-2</v>
      </c>
      <c r="Y1807"/>
      <c r="Z1807"/>
      <c r="AA1807"/>
      <c r="AB1807"/>
      <c r="AC1807"/>
      <c r="AD1807"/>
      <c r="AG1807">
        <v>1759</v>
      </c>
      <c r="AH1807">
        <v>-2.6745464986818708E-3</v>
      </c>
      <c r="AI1807">
        <v>3.4203577494593823E-3</v>
      </c>
      <c r="AJ1807"/>
      <c r="AK1807"/>
      <c r="AL1807"/>
      <c r="AM1807"/>
      <c r="AN1807"/>
      <c r="AO1807"/>
    </row>
    <row r="1808" spans="1:41">
      <c r="A1808" s="34">
        <v>44259</v>
      </c>
      <c r="B1808" s="33">
        <v>142.080536</v>
      </c>
      <c r="C1808" s="130">
        <f t="shared" si="58"/>
        <v>-2.0164035011073195E-2</v>
      </c>
      <c r="E1808" s="128">
        <v>44259</v>
      </c>
      <c r="F1808" s="76">
        <v>3768.469971</v>
      </c>
      <c r="G1808" s="130">
        <f t="shared" si="59"/>
        <v>-1.3417213929057419E-2</v>
      </c>
      <c r="J1808"/>
      <c r="K1808"/>
      <c r="L1808"/>
      <c r="M1808"/>
      <c r="N1808"/>
      <c r="O1808"/>
      <c r="P1808"/>
      <c r="Q1808"/>
      <c r="R1808"/>
      <c r="V1808">
        <v>1721</v>
      </c>
      <c r="W1808">
        <v>-4.5759432883328089E-3</v>
      </c>
      <c r="X1808">
        <v>1.6523274145441229E-2</v>
      </c>
      <c r="Y1808"/>
      <c r="Z1808"/>
      <c r="AA1808"/>
      <c r="AB1808"/>
      <c r="AC1808"/>
      <c r="AD1808"/>
      <c r="AG1808">
        <v>1760</v>
      </c>
      <c r="AH1808">
        <v>2.2057275856509481E-3</v>
      </c>
      <c r="AI1808">
        <v>1.3308614654990634E-3</v>
      </c>
      <c r="AJ1808"/>
      <c r="AK1808"/>
      <c r="AL1808"/>
      <c r="AM1808"/>
      <c r="AN1808"/>
      <c r="AO1808"/>
    </row>
    <row r="1809" spans="1:41">
      <c r="A1809" s="34">
        <v>44260</v>
      </c>
      <c r="B1809" s="33">
        <v>144.89299</v>
      </c>
      <c r="C1809" s="130">
        <f t="shared" si="58"/>
        <v>1.9794787373268372E-2</v>
      </c>
      <c r="E1809" s="128">
        <v>44260</v>
      </c>
      <c r="F1809" s="76">
        <v>3841.9399410000001</v>
      </c>
      <c r="G1809" s="130">
        <f t="shared" si="59"/>
        <v>1.9495968009665243E-2</v>
      </c>
      <c r="J1809"/>
      <c r="K1809"/>
      <c r="L1809"/>
      <c r="M1809"/>
      <c r="N1809"/>
      <c r="O1809"/>
      <c r="P1809"/>
      <c r="Q1809"/>
      <c r="R1809"/>
      <c r="V1809">
        <v>1722</v>
      </c>
      <c r="W1809">
        <v>-1.05858861776153E-4</v>
      </c>
      <c r="X1809">
        <v>-1.2023691123613487E-2</v>
      </c>
      <c r="Y1809"/>
      <c r="Z1809"/>
      <c r="AA1809"/>
      <c r="AB1809"/>
      <c r="AC1809"/>
      <c r="AD1809"/>
      <c r="AG1809">
        <v>1761</v>
      </c>
      <c r="AH1809">
        <v>2.9064004435420893E-3</v>
      </c>
      <c r="AI1809">
        <v>5.8161283530128857E-3</v>
      </c>
      <c r="AJ1809"/>
      <c r="AK1809"/>
      <c r="AL1809"/>
      <c r="AM1809"/>
      <c r="AN1809"/>
      <c r="AO1809"/>
    </row>
    <row r="1810" spans="1:41">
      <c r="A1810" s="34">
        <v>44263</v>
      </c>
      <c r="B1810" s="33">
        <v>146.09965500000001</v>
      </c>
      <c r="C1810" s="130">
        <f t="shared" si="58"/>
        <v>8.3279736307464922E-3</v>
      </c>
      <c r="E1810" s="128">
        <v>44263</v>
      </c>
      <c r="F1810" s="76">
        <v>3821.3500979999999</v>
      </c>
      <c r="G1810" s="130">
        <f t="shared" si="59"/>
        <v>-5.3592308355140421E-3</v>
      </c>
      <c r="J1810"/>
      <c r="K1810"/>
      <c r="L1810"/>
      <c r="M1810"/>
      <c r="N1810"/>
      <c r="O1810"/>
      <c r="P1810"/>
      <c r="Q1810"/>
      <c r="R1810"/>
      <c r="V1810">
        <v>1723</v>
      </c>
      <c r="W1810">
        <v>6.7677655433274987E-3</v>
      </c>
      <c r="X1810">
        <v>5.5504369669203057E-3</v>
      </c>
      <c r="Y1810"/>
      <c r="Z1810"/>
      <c r="AA1810"/>
      <c r="AB1810"/>
      <c r="AC1810"/>
      <c r="AD1810"/>
      <c r="AG1810">
        <v>1762</v>
      </c>
      <c r="AH1810">
        <v>3.7460306750906661E-3</v>
      </c>
      <c r="AI1810">
        <v>-5.9734111047334004E-3</v>
      </c>
      <c r="AJ1810"/>
      <c r="AK1810"/>
      <c r="AL1810"/>
      <c r="AM1810"/>
      <c r="AN1810"/>
      <c r="AO1810"/>
    </row>
    <row r="1811" spans="1:41">
      <c r="A1811" s="34">
        <v>44264</v>
      </c>
      <c r="B1811" s="33">
        <v>146.37811300000001</v>
      </c>
      <c r="C1811" s="130">
        <f t="shared" si="58"/>
        <v>1.9059456369010625E-3</v>
      </c>
      <c r="E1811" s="128">
        <v>44264</v>
      </c>
      <c r="F1811" s="76">
        <v>3875.4399410000001</v>
      </c>
      <c r="G1811" s="130">
        <f t="shared" si="59"/>
        <v>1.4154642106283193E-2</v>
      </c>
      <c r="J1811"/>
      <c r="K1811"/>
      <c r="L1811"/>
      <c r="M1811"/>
      <c r="N1811"/>
      <c r="O1811"/>
      <c r="P1811"/>
      <c r="Q1811"/>
      <c r="R1811"/>
      <c r="V1811">
        <v>1724</v>
      </c>
      <c r="W1811">
        <v>-5.5245271661822097E-4</v>
      </c>
      <c r="X1811">
        <v>1.8351742852074547E-2</v>
      </c>
      <c r="Y1811"/>
      <c r="Z1811"/>
      <c r="AA1811"/>
      <c r="AB1811"/>
      <c r="AC1811"/>
      <c r="AD1811"/>
      <c r="AG1811">
        <v>1763</v>
      </c>
      <c r="AH1811">
        <v>7.2606696465058965E-3</v>
      </c>
      <c r="AI1811">
        <v>-5.9191224810127277E-3</v>
      </c>
      <c r="AJ1811"/>
      <c r="AK1811"/>
      <c r="AL1811"/>
      <c r="AM1811"/>
      <c r="AN1811"/>
      <c r="AO1811"/>
    </row>
    <row r="1812" spans="1:41">
      <c r="A1812" s="34">
        <v>44265</v>
      </c>
      <c r="B1812" s="33">
        <v>147.72401400000001</v>
      </c>
      <c r="C1812" s="130">
        <f t="shared" si="58"/>
        <v>9.1946874598663377E-3</v>
      </c>
      <c r="E1812" s="128">
        <v>44265</v>
      </c>
      <c r="F1812" s="76">
        <v>3898.8100589999999</v>
      </c>
      <c r="G1812" s="130">
        <f t="shared" si="59"/>
        <v>6.0303135529870978E-3</v>
      </c>
      <c r="J1812"/>
      <c r="K1812"/>
      <c r="L1812"/>
      <c r="M1812"/>
      <c r="N1812"/>
      <c r="O1812"/>
      <c r="P1812"/>
      <c r="Q1812"/>
      <c r="R1812"/>
      <c r="V1812">
        <v>1725</v>
      </c>
      <c r="W1812">
        <v>3.9145082218150556E-3</v>
      </c>
      <c r="X1812">
        <v>1.8132539392468682E-2</v>
      </c>
      <c r="Y1812"/>
      <c r="Z1812"/>
      <c r="AA1812"/>
      <c r="AB1812"/>
      <c r="AC1812"/>
      <c r="AD1812"/>
      <c r="AG1812">
        <v>1764</v>
      </c>
      <c r="AH1812">
        <v>5.0642794987386438E-3</v>
      </c>
      <c r="AI1812">
        <v>1.374565944741341E-3</v>
      </c>
      <c r="AJ1812"/>
      <c r="AK1812"/>
      <c r="AL1812"/>
      <c r="AM1812"/>
      <c r="AN1812"/>
      <c r="AO1812"/>
    </row>
    <row r="1813" spans="1:41">
      <c r="A1813" s="34">
        <v>44266</v>
      </c>
      <c r="B1813" s="33">
        <v>147.714752</v>
      </c>
      <c r="C1813" s="130">
        <f t="shared" si="58"/>
        <v>-6.2697998444631781E-5</v>
      </c>
      <c r="E1813" s="128">
        <v>44266</v>
      </c>
      <c r="F1813" s="76">
        <v>3939.3400879999999</v>
      </c>
      <c r="G1813" s="130">
        <f t="shared" si="59"/>
        <v>1.0395486927207606E-2</v>
      </c>
      <c r="J1813"/>
      <c r="K1813"/>
      <c r="L1813"/>
      <c r="M1813"/>
      <c r="N1813"/>
      <c r="O1813"/>
      <c r="P1813"/>
      <c r="Q1813"/>
      <c r="R1813"/>
      <c r="V1813">
        <v>1726</v>
      </c>
      <c r="W1813">
        <v>1.6915884278533204E-3</v>
      </c>
      <c r="X1813">
        <v>1.7768605781469746E-2</v>
      </c>
      <c r="Y1813"/>
      <c r="Z1813"/>
      <c r="AA1813"/>
      <c r="AB1813"/>
      <c r="AC1813"/>
      <c r="AD1813"/>
      <c r="AG1813">
        <v>1765</v>
      </c>
      <c r="AH1813">
        <v>-2.9495382673231691E-3</v>
      </c>
      <c r="AI1813">
        <v>-1.1805289250979635E-2</v>
      </c>
      <c r="AJ1813"/>
      <c r="AK1813"/>
      <c r="AL1813"/>
      <c r="AM1813"/>
      <c r="AN1813"/>
      <c r="AO1813"/>
    </row>
    <row r="1814" spans="1:41">
      <c r="A1814" s="34">
        <v>44267</v>
      </c>
      <c r="B1814" s="33">
        <v>148.14172400000001</v>
      </c>
      <c r="C1814" s="130">
        <f t="shared" si="58"/>
        <v>2.8905169877684682E-3</v>
      </c>
      <c r="E1814" s="128">
        <v>44267</v>
      </c>
      <c r="F1814" s="76">
        <v>3943.3400879999999</v>
      </c>
      <c r="G1814" s="130">
        <f t="shared" si="59"/>
        <v>1.0153984958508108E-3</v>
      </c>
      <c r="J1814"/>
      <c r="K1814"/>
      <c r="L1814"/>
      <c r="M1814"/>
      <c r="N1814"/>
      <c r="O1814"/>
      <c r="P1814"/>
      <c r="Q1814"/>
      <c r="R1814"/>
      <c r="V1814">
        <v>1727</v>
      </c>
      <c r="W1814">
        <v>1.0340637986645742E-2</v>
      </c>
      <c r="X1814">
        <v>-1.0628353240843356E-2</v>
      </c>
      <c r="Y1814"/>
      <c r="Z1814"/>
      <c r="AA1814"/>
      <c r="AB1814"/>
      <c r="AC1814"/>
      <c r="AD1814"/>
      <c r="AG1814">
        <v>1766</v>
      </c>
      <c r="AH1814">
        <v>6.9004265100751899E-3</v>
      </c>
      <c r="AI1814">
        <v>1.8216862702077462E-4</v>
      </c>
      <c r="AJ1814"/>
      <c r="AK1814"/>
      <c r="AL1814"/>
      <c r="AM1814"/>
      <c r="AN1814"/>
      <c r="AO1814"/>
    </row>
    <row r="1815" spans="1:41">
      <c r="A1815" s="34">
        <v>44270</v>
      </c>
      <c r="B1815" s="33">
        <v>148.902863</v>
      </c>
      <c r="C1815" s="130">
        <f t="shared" si="58"/>
        <v>5.1379110452365586E-3</v>
      </c>
      <c r="E1815" s="128">
        <v>44270</v>
      </c>
      <c r="F1815" s="76">
        <v>3968.9399410000001</v>
      </c>
      <c r="G1815" s="130">
        <f t="shared" si="59"/>
        <v>6.4919211705587402E-3</v>
      </c>
      <c r="J1815"/>
      <c r="K1815"/>
      <c r="L1815"/>
      <c r="M1815"/>
      <c r="N1815"/>
      <c r="O1815"/>
      <c r="P1815"/>
      <c r="Q1815"/>
      <c r="R1815"/>
      <c r="V1815">
        <v>1728</v>
      </c>
      <c r="W1815">
        <v>1.5511820166351149E-2</v>
      </c>
      <c r="X1815">
        <v>-3.8119308135503085E-3</v>
      </c>
      <c r="Y1815"/>
      <c r="Z1815"/>
      <c r="AA1815"/>
      <c r="AB1815"/>
      <c r="AC1815"/>
      <c r="AD1815"/>
      <c r="AG1815">
        <v>1767</v>
      </c>
      <c r="AH1815">
        <v>5.5680297550306521E-3</v>
      </c>
      <c r="AI1815">
        <v>1.4181321976498244E-4</v>
      </c>
      <c r="AJ1815"/>
      <c r="AK1815"/>
      <c r="AL1815"/>
      <c r="AM1815"/>
      <c r="AN1815"/>
      <c r="AO1815"/>
    </row>
    <row r="1816" spans="1:41">
      <c r="A1816" s="34">
        <v>44271</v>
      </c>
      <c r="B1816" s="33">
        <v>149.78465299999999</v>
      </c>
      <c r="C1816" s="130">
        <f t="shared" si="58"/>
        <v>5.9219143422379675E-3</v>
      </c>
      <c r="E1816" s="128">
        <v>44271</v>
      </c>
      <c r="F1816" s="76">
        <v>3962.709961</v>
      </c>
      <c r="G1816" s="130">
        <f t="shared" si="59"/>
        <v>-1.5696836164344641E-3</v>
      </c>
      <c r="J1816"/>
      <c r="K1816"/>
      <c r="L1816"/>
      <c r="M1816"/>
      <c r="N1816"/>
      <c r="O1816"/>
      <c r="P1816"/>
      <c r="Q1816"/>
      <c r="R1816"/>
      <c r="V1816">
        <v>1729</v>
      </c>
      <c r="W1816">
        <v>8.7759188926602311E-3</v>
      </c>
      <c r="X1816">
        <v>-1.017571356946631E-2</v>
      </c>
      <c r="Y1816"/>
      <c r="Z1816"/>
      <c r="AA1816"/>
      <c r="AB1816"/>
      <c r="AC1816"/>
      <c r="AD1816"/>
      <c r="AG1816">
        <v>1768</v>
      </c>
      <c r="AH1816">
        <v>2.1434498821855208E-3</v>
      </c>
      <c r="AI1816">
        <v>1.2703953787013639E-2</v>
      </c>
      <c r="AJ1816"/>
      <c r="AK1816"/>
      <c r="AL1816"/>
      <c r="AM1816"/>
      <c r="AN1816"/>
      <c r="AO1816"/>
    </row>
    <row r="1817" spans="1:41">
      <c r="A1817" s="34">
        <v>44272</v>
      </c>
      <c r="B1817" s="33">
        <v>149.227722</v>
      </c>
      <c r="C1817" s="130">
        <f t="shared" si="58"/>
        <v>-3.718211371094151E-3</v>
      </c>
      <c r="E1817" s="128">
        <v>44272</v>
      </c>
      <c r="F1817" s="76">
        <v>3974.1201169999999</v>
      </c>
      <c r="G1817" s="130">
        <f t="shared" si="59"/>
        <v>2.8793820673972651E-3</v>
      </c>
      <c r="J1817"/>
      <c r="K1817"/>
      <c r="L1817"/>
      <c r="M1817"/>
      <c r="N1817"/>
      <c r="O1817"/>
      <c r="P1817"/>
      <c r="Q1817"/>
      <c r="R1817"/>
      <c r="V1817">
        <v>1730</v>
      </c>
      <c r="W1817">
        <v>-1.6125789627993536E-3</v>
      </c>
      <c r="X1817">
        <v>9.2644343350839643E-3</v>
      </c>
      <c r="Y1817"/>
      <c r="Z1817"/>
      <c r="AA1817"/>
      <c r="AB1817"/>
      <c r="AC1817"/>
      <c r="AD1817"/>
      <c r="AG1817">
        <v>1769</v>
      </c>
      <c r="AH1817">
        <v>-9.430311775459275E-4</v>
      </c>
      <c r="AI1817">
        <v>6.4348939738142225E-3</v>
      </c>
      <c r="AJ1817"/>
      <c r="AK1817"/>
      <c r="AL1817"/>
      <c r="AM1817"/>
      <c r="AN1817"/>
      <c r="AO1817"/>
    </row>
    <row r="1818" spans="1:41">
      <c r="A1818" s="34">
        <v>44273</v>
      </c>
      <c r="B1818" s="33">
        <v>148.94927999999999</v>
      </c>
      <c r="C1818" s="130">
        <f t="shared" si="58"/>
        <v>-1.865886554242331E-3</v>
      </c>
      <c r="E1818" s="128">
        <v>44273</v>
      </c>
      <c r="F1818" s="76">
        <v>3915.459961</v>
      </c>
      <c r="G1818" s="130">
        <f t="shared" si="59"/>
        <v>-1.4760539257248604E-2</v>
      </c>
      <c r="J1818"/>
      <c r="K1818"/>
      <c r="L1818"/>
      <c r="M1818"/>
      <c r="N1818"/>
      <c r="O1818"/>
      <c r="P1818"/>
      <c r="Q1818"/>
      <c r="R1818"/>
      <c r="V1818">
        <v>1731</v>
      </c>
      <c r="W1818">
        <v>2.1457815668268132E-3</v>
      </c>
      <c r="X1818">
        <v>-1.2124313774792572E-2</v>
      </c>
      <c r="Y1818"/>
      <c r="Z1818"/>
      <c r="AA1818"/>
      <c r="AB1818"/>
      <c r="AC1818"/>
      <c r="AD1818"/>
      <c r="AG1818">
        <v>1770</v>
      </c>
      <c r="AH1818">
        <v>-2.151733615166389E-3</v>
      </c>
      <c r="AI1818">
        <v>-4.403017487075658E-3</v>
      </c>
      <c r="AJ1818"/>
      <c r="AK1818"/>
      <c r="AL1818"/>
      <c r="AM1818"/>
      <c r="AN1818"/>
      <c r="AO1818"/>
    </row>
    <row r="1819" spans="1:41">
      <c r="A1819" s="34">
        <v>44274</v>
      </c>
      <c r="B1819" s="33">
        <v>148.55012500000001</v>
      </c>
      <c r="C1819" s="130">
        <f t="shared" si="58"/>
        <v>-2.6798048302078339E-3</v>
      </c>
      <c r="E1819" s="128">
        <v>44274</v>
      </c>
      <c r="F1819" s="76">
        <v>3913.1000979999999</v>
      </c>
      <c r="G1819" s="130">
        <f t="shared" si="59"/>
        <v>-6.0270390286341435E-4</v>
      </c>
      <c r="J1819"/>
      <c r="K1819"/>
      <c r="L1819"/>
      <c r="M1819"/>
      <c r="N1819"/>
      <c r="O1819"/>
      <c r="P1819"/>
      <c r="Q1819"/>
      <c r="R1819"/>
      <c r="V1819">
        <v>1732</v>
      </c>
      <c r="W1819">
        <v>6.3507134218517367E-3</v>
      </c>
      <c r="X1819">
        <v>7.2596218228596979E-3</v>
      </c>
      <c r="Y1819"/>
      <c r="Z1819"/>
      <c r="AA1819"/>
      <c r="AB1819"/>
      <c r="AC1819"/>
      <c r="AD1819"/>
      <c r="AG1819">
        <v>1771</v>
      </c>
      <c r="AH1819">
        <v>-4.1923227355814725E-3</v>
      </c>
      <c r="AI1819">
        <v>4.6081111863726732E-3</v>
      </c>
      <c r="AJ1819"/>
      <c r="AK1819"/>
      <c r="AL1819"/>
      <c r="AM1819"/>
      <c r="AN1819"/>
      <c r="AO1819"/>
    </row>
    <row r="1820" spans="1:41">
      <c r="A1820" s="34">
        <v>44277</v>
      </c>
      <c r="B1820" s="33">
        <v>148.977127</v>
      </c>
      <c r="C1820" s="130">
        <f t="shared" si="58"/>
        <v>2.874464090824477E-3</v>
      </c>
      <c r="E1820" s="128">
        <v>44277</v>
      </c>
      <c r="F1820" s="76">
        <v>3940.5900879999999</v>
      </c>
      <c r="G1820" s="130">
        <f t="shared" si="59"/>
        <v>7.0251180167995881E-3</v>
      </c>
      <c r="J1820"/>
      <c r="K1820"/>
      <c r="L1820"/>
      <c r="M1820"/>
      <c r="N1820"/>
      <c r="O1820"/>
      <c r="P1820"/>
      <c r="Q1820"/>
      <c r="R1820"/>
      <c r="V1820">
        <v>1733</v>
      </c>
      <c r="W1820">
        <v>3.8234509426002062E-3</v>
      </c>
      <c r="X1820">
        <v>7.8246003639027284E-3</v>
      </c>
      <c r="Y1820"/>
      <c r="Z1820"/>
      <c r="AA1820"/>
      <c r="AB1820"/>
      <c r="AC1820"/>
      <c r="AD1820"/>
      <c r="AG1820">
        <v>1772</v>
      </c>
      <c r="AH1820">
        <v>-6.3649167481442731E-4</v>
      </c>
      <c r="AI1820">
        <v>2.9121335486125546E-3</v>
      </c>
      <c r="AJ1820"/>
      <c r="AK1820"/>
      <c r="AL1820"/>
      <c r="AM1820"/>
      <c r="AN1820"/>
      <c r="AO1820"/>
    </row>
    <row r="1821" spans="1:41">
      <c r="A1821" s="34">
        <v>44278</v>
      </c>
      <c r="B1821" s="33">
        <v>148.837906</v>
      </c>
      <c r="C1821" s="130">
        <f t="shared" si="58"/>
        <v>-9.3451258460630702E-4</v>
      </c>
      <c r="E1821" s="128">
        <v>44278</v>
      </c>
      <c r="F1821" s="76">
        <v>3910.5200199999999</v>
      </c>
      <c r="G1821" s="130">
        <f t="shared" si="59"/>
        <v>-7.6308540925305174E-3</v>
      </c>
      <c r="J1821"/>
      <c r="K1821"/>
      <c r="L1821"/>
      <c r="M1821"/>
      <c r="N1821"/>
      <c r="O1821"/>
      <c r="P1821"/>
      <c r="Q1821"/>
      <c r="R1821"/>
      <c r="V1821">
        <v>1734</v>
      </c>
      <c r="W1821">
        <v>-5.420196895570841E-3</v>
      </c>
      <c r="X1821">
        <v>6.2827114563783221E-4</v>
      </c>
      <c r="Y1821"/>
      <c r="Z1821"/>
      <c r="AA1821"/>
      <c r="AB1821"/>
      <c r="AC1821"/>
      <c r="AD1821"/>
      <c r="AG1821">
        <v>1773</v>
      </c>
      <c r="AH1821">
        <v>1.0149936764359135E-2</v>
      </c>
      <c r="AI1821">
        <v>-1.3903388003701531E-2</v>
      </c>
      <c r="AJ1821"/>
      <c r="AK1821"/>
      <c r="AL1821"/>
      <c r="AM1821"/>
      <c r="AN1821"/>
      <c r="AO1821"/>
    </row>
    <row r="1822" spans="1:41">
      <c r="A1822" s="34">
        <v>44279</v>
      </c>
      <c r="B1822" s="33">
        <v>150.28587300000001</v>
      </c>
      <c r="C1822" s="130">
        <f t="shared" si="58"/>
        <v>9.7284827428303477E-3</v>
      </c>
      <c r="E1822" s="128">
        <v>44279</v>
      </c>
      <c r="F1822" s="76">
        <v>3889.139893</v>
      </c>
      <c r="G1822" s="130">
        <f t="shared" si="59"/>
        <v>-5.4673360296464872E-3</v>
      </c>
      <c r="J1822"/>
      <c r="K1822"/>
      <c r="L1822"/>
      <c r="M1822"/>
      <c r="N1822"/>
      <c r="O1822"/>
      <c r="P1822"/>
      <c r="Q1822"/>
      <c r="R1822"/>
      <c r="V1822">
        <v>1735</v>
      </c>
      <c r="W1822">
        <v>-7.3018518641625616E-3</v>
      </c>
      <c r="X1822">
        <v>-4.2619776828003329E-3</v>
      </c>
      <c r="Y1822"/>
      <c r="Z1822"/>
      <c r="AA1822"/>
      <c r="AB1822"/>
      <c r="AC1822"/>
      <c r="AD1822"/>
      <c r="AG1822">
        <v>1774</v>
      </c>
      <c r="AH1822">
        <v>-1.0116165525321679E-3</v>
      </c>
      <c r="AI1822">
        <v>-6.1784114064904975E-3</v>
      </c>
      <c r="AJ1822"/>
      <c r="AK1822"/>
      <c r="AL1822"/>
      <c r="AM1822"/>
      <c r="AN1822"/>
      <c r="AO1822"/>
    </row>
    <row r="1823" spans="1:41">
      <c r="A1823" s="34">
        <v>44280</v>
      </c>
      <c r="B1823" s="33">
        <v>150.341599</v>
      </c>
      <c r="C1823" s="130">
        <f t="shared" si="58"/>
        <v>3.7079998863228373E-4</v>
      </c>
      <c r="E1823" s="128">
        <v>44280</v>
      </c>
      <c r="F1823" s="76">
        <v>3909.5200199999999</v>
      </c>
      <c r="G1823" s="130">
        <f t="shared" si="59"/>
        <v>5.2402658584438586E-3</v>
      </c>
      <c r="J1823"/>
      <c r="K1823"/>
      <c r="L1823"/>
      <c r="M1823"/>
      <c r="N1823"/>
      <c r="O1823"/>
      <c r="P1823"/>
      <c r="Q1823"/>
      <c r="R1823"/>
      <c r="V1823">
        <v>1736</v>
      </c>
      <c r="W1823">
        <v>-6.6104052183205391E-4</v>
      </c>
      <c r="X1823">
        <v>4.607482954287076E-3</v>
      </c>
      <c r="Y1823"/>
      <c r="Z1823"/>
      <c r="AA1823"/>
      <c r="AB1823"/>
      <c r="AC1823"/>
      <c r="AD1823"/>
      <c r="AG1823">
        <v>1775</v>
      </c>
      <c r="AH1823">
        <v>9.0088948112060207E-3</v>
      </c>
      <c r="AI1823">
        <v>-8.7251532470696176E-4</v>
      </c>
      <c r="AJ1823"/>
      <c r="AK1823"/>
      <c r="AL1823"/>
      <c r="AM1823"/>
      <c r="AN1823"/>
      <c r="AO1823"/>
    </row>
    <row r="1824" spans="1:41">
      <c r="A1824" s="34">
        <v>44281</v>
      </c>
      <c r="B1824" s="33">
        <v>153.08904999999999</v>
      </c>
      <c r="C1824" s="130">
        <f t="shared" si="58"/>
        <v>1.8274722487153963E-2</v>
      </c>
      <c r="E1824" s="128">
        <v>44281</v>
      </c>
      <c r="F1824" s="76">
        <v>3974.540039</v>
      </c>
      <c r="G1824" s="130">
        <f t="shared" si="59"/>
        <v>1.6631202466639381E-2</v>
      </c>
      <c r="J1824"/>
      <c r="K1824"/>
      <c r="L1824"/>
      <c r="M1824"/>
      <c r="N1824"/>
      <c r="O1824"/>
      <c r="P1824"/>
      <c r="Q1824"/>
      <c r="R1824"/>
      <c r="V1824">
        <v>1737</v>
      </c>
      <c r="W1824">
        <v>-2.7845405860157952E-3</v>
      </c>
      <c r="X1824">
        <v>-4.0080222946220004E-3</v>
      </c>
      <c r="Y1824"/>
      <c r="Z1824"/>
      <c r="AA1824"/>
      <c r="AB1824"/>
      <c r="AC1824"/>
      <c r="AD1824"/>
      <c r="AG1824">
        <v>1776</v>
      </c>
      <c r="AH1824">
        <v>-1.1699044866528658E-3</v>
      </c>
      <c r="AI1824">
        <v>1.5105530028277928E-2</v>
      </c>
      <c r="AJ1824"/>
      <c r="AK1824"/>
      <c r="AL1824"/>
      <c r="AM1824"/>
      <c r="AN1824"/>
      <c r="AO1824"/>
    </row>
    <row r="1825" spans="1:41">
      <c r="A1825" s="34">
        <v>44284</v>
      </c>
      <c r="B1825" s="33">
        <v>154.11938499999999</v>
      </c>
      <c r="C1825" s="130">
        <f t="shared" si="58"/>
        <v>6.7302984766056621E-3</v>
      </c>
      <c r="E1825" s="128">
        <v>44284</v>
      </c>
      <c r="F1825" s="76">
        <v>3971.0900879999999</v>
      </c>
      <c r="G1825" s="130">
        <f t="shared" si="59"/>
        <v>-8.680126420032413E-4</v>
      </c>
      <c r="J1825"/>
      <c r="K1825"/>
      <c r="L1825"/>
      <c r="M1825"/>
      <c r="N1825"/>
      <c r="O1825"/>
      <c r="P1825"/>
      <c r="Q1825"/>
      <c r="R1825"/>
      <c r="V1825">
        <v>1738</v>
      </c>
      <c r="W1825">
        <v>-5.5559779289877072E-3</v>
      </c>
      <c r="X1825">
        <v>1.1191908594615822E-2</v>
      </c>
      <c r="Y1825"/>
      <c r="Z1825"/>
      <c r="AA1825"/>
      <c r="AB1825"/>
      <c r="AC1825"/>
      <c r="AD1825"/>
      <c r="AG1825">
        <v>1777</v>
      </c>
      <c r="AH1825">
        <v>-2.0473804198108229E-3</v>
      </c>
      <c r="AI1825">
        <v>2.3641035447926465E-3</v>
      </c>
      <c r="AJ1825"/>
      <c r="AK1825"/>
      <c r="AL1825"/>
      <c r="AM1825"/>
      <c r="AN1825"/>
      <c r="AO1825"/>
    </row>
    <row r="1826" spans="1:41">
      <c r="A1826" s="34">
        <v>44285</v>
      </c>
      <c r="B1826" s="33">
        <v>153.16331500000001</v>
      </c>
      <c r="C1826" s="130">
        <f t="shared" si="58"/>
        <v>-6.2034376791730815E-3</v>
      </c>
      <c r="E1826" s="128">
        <v>44285</v>
      </c>
      <c r="F1826" s="76">
        <v>3958.5500489999999</v>
      </c>
      <c r="G1826" s="130">
        <f t="shared" si="59"/>
        <v>-3.1578329179420971E-3</v>
      </c>
      <c r="J1826"/>
      <c r="K1826"/>
      <c r="L1826"/>
      <c r="M1826"/>
      <c r="N1826"/>
      <c r="O1826"/>
      <c r="P1826"/>
      <c r="Q1826"/>
      <c r="R1826"/>
      <c r="V1826">
        <v>1739</v>
      </c>
      <c r="W1826">
        <v>2.2522564150947988E-4</v>
      </c>
      <c r="X1826">
        <v>1.5936442570268099E-2</v>
      </c>
      <c r="Y1826"/>
      <c r="Z1826"/>
      <c r="AA1826"/>
      <c r="AB1826"/>
      <c r="AC1826"/>
      <c r="AD1826"/>
      <c r="AG1826">
        <v>1778</v>
      </c>
      <c r="AH1826">
        <v>6.6144754567901065E-3</v>
      </c>
      <c r="AI1826">
        <v>-9.6250869419898105E-3</v>
      </c>
      <c r="AJ1826"/>
      <c r="AK1826"/>
      <c r="AL1826"/>
      <c r="AM1826"/>
      <c r="AN1826"/>
      <c r="AO1826"/>
    </row>
    <row r="1827" spans="1:41">
      <c r="A1827" s="34">
        <v>44286</v>
      </c>
      <c r="B1827" s="33">
        <v>152.550735</v>
      </c>
      <c r="C1827" s="130">
        <f t="shared" si="58"/>
        <v>-3.9995216870306596E-3</v>
      </c>
      <c r="E1827" s="128">
        <v>44286</v>
      </c>
      <c r="F1827" s="76">
        <v>3972.889893</v>
      </c>
      <c r="G1827" s="130">
        <f t="shared" si="59"/>
        <v>3.6224991025748388E-3</v>
      </c>
      <c r="J1827"/>
      <c r="K1827"/>
      <c r="L1827"/>
      <c r="M1827"/>
      <c r="N1827"/>
      <c r="O1827"/>
      <c r="P1827"/>
      <c r="Q1827"/>
      <c r="R1827"/>
      <c r="V1827">
        <v>1740</v>
      </c>
      <c r="W1827">
        <v>-5.2443437117235235E-4</v>
      </c>
      <c r="X1827">
        <v>-1.0599839308702719E-3</v>
      </c>
      <c r="Y1827"/>
      <c r="Z1827"/>
      <c r="AA1827"/>
      <c r="AB1827"/>
      <c r="AC1827"/>
      <c r="AD1827"/>
      <c r="AG1827">
        <v>1779</v>
      </c>
      <c r="AH1827">
        <v>8.6608110003238876E-3</v>
      </c>
      <c r="AI1827">
        <v>-5.0449722446237761E-3</v>
      </c>
      <c r="AJ1827"/>
      <c r="AK1827"/>
      <c r="AL1827"/>
      <c r="AM1827"/>
      <c r="AN1827"/>
      <c r="AO1827"/>
    </row>
    <row r="1828" spans="1:41">
      <c r="A1828" s="34">
        <v>44287</v>
      </c>
      <c r="B1828" s="33">
        <v>151.139847</v>
      </c>
      <c r="C1828" s="130">
        <f t="shared" si="58"/>
        <v>-9.2486476712157432E-3</v>
      </c>
      <c r="E1828" s="128">
        <v>44287</v>
      </c>
      <c r="F1828" s="76">
        <v>4019.8701169999999</v>
      </c>
      <c r="G1828" s="130">
        <f t="shared" si="59"/>
        <v>1.1825201620305743E-2</v>
      </c>
      <c r="J1828"/>
      <c r="K1828"/>
      <c r="L1828"/>
      <c r="M1828"/>
      <c r="N1828"/>
      <c r="O1828"/>
      <c r="P1828"/>
      <c r="Q1828"/>
      <c r="R1828"/>
      <c r="V1828">
        <v>1741</v>
      </c>
      <c r="W1828">
        <v>1.4897133471795557E-3</v>
      </c>
      <c r="X1828">
        <v>9.0726604061369112E-4</v>
      </c>
      <c r="Y1828"/>
      <c r="Z1828"/>
      <c r="AA1828"/>
      <c r="AB1828"/>
      <c r="AC1828"/>
      <c r="AD1828"/>
      <c r="AG1828">
        <v>1780</v>
      </c>
      <c r="AH1828">
        <v>1.5618160727900949E-2</v>
      </c>
      <c r="AI1828">
        <v>-1.710699441417015E-2</v>
      </c>
      <c r="AJ1828"/>
      <c r="AK1828"/>
      <c r="AL1828"/>
      <c r="AM1828"/>
      <c r="AN1828"/>
      <c r="AO1828"/>
    </row>
    <row r="1829" spans="1:41">
      <c r="A1829" s="34">
        <v>44291</v>
      </c>
      <c r="B1829" s="33">
        <v>151.69674699999999</v>
      </c>
      <c r="C1829" s="130">
        <f t="shared" si="58"/>
        <v>3.6846669561600431E-3</v>
      </c>
      <c r="E1829" s="128">
        <v>44291</v>
      </c>
      <c r="F1829" s="76">
        <v>4077.9099120000001</v>
      </c>
      <c r="G1829" s="130">
        <f t="shared" si="59"/>
        <v>1.4438226437851883E-2</v>
      </c>
      <c r="J1829"/>
      <c r="K1829"/>
      <c r="L1829"/>
      <c r="M1829"/>
      <c r="N1829"/>
      <c r="O1829"/>
      <c r="P1829"/>
      <c r="Q1829"/>
      <c r="R1829"/>
      <c r="V1829">
        <v>1742</v>
      </c>
      <c r="W1829">
        <v>2.90627486338042E-3</v>
      </c>
      <c r="X1829">
        <v>-7.5018235460624205E-3</v>
      </c>
      <c r="Y1829"/>
      <c r="Z1829"/>
      <c r="AA1829"/>
      <c r="AB1829"/>
      <c r="AC1829"/>
      <c r="AD1829"/>
      <c r="AG1829">
        <v>1781</v>
      </c>
      <c r="AH1829">
        <v>-8.4336652099377355E-3</v>
      </c>
      <c r="AI1829">
        <v>-1.7244218320303595E-2</v>
      </c>
      <c r="AJ1829"/>
      <c r="AK1829"/>
      <c r="AL1829"/>
      <c r="AM1829"/>
      <c r="AN1829"/>
      <c r="AO1829"/>
    </row>
    <row r="1830" spans="1:41">
      <c r="A1830" s="34">
        <v>44292</v>
      </c>
      <c r="B1830" s="33">
        <v>151.65962200000001</v>
      </c>
      <c r="C1830" s="130">
        <f t="shared" si="58"/>
        <v>-2.4473168168843306E-4</v>
      </c>
      <c r="E1830" s="128">
        <v>44292</v>
      </c>
      <c r="F1830" s="76">
        <v>4073.9399410000001</v>
      </c>
      <c r="G1830" s="130">
        <f t="shared" si="59"/>
        <v>-9.7353082477806021E-4</v>
      </c>
      <c r="J1830"/>
      <c r="K1830"/>
      <c r="L1830"/>
      <c r="M1830"/>
      <c r="N1830"/>
      <c r="O1830"/>
      <c r="P1830"/>
      <c r="Q1830"/>
      <c r="R1830"/>
      <c r="V1830">
        <v>1743</v>
      </c>
      <c r="W1830">
        <v>1.1095450410140133E-2</v>
      </c>
      <c r="X1830">
        <v>1.757366848223231E-4</v>
      </c>
      <c r="Y1830"/>
      <c r="Z1830"/>
      <c r="AA1830"/>
      <c r="AB1830"/>
      <c r="AC1830"/>
      <c r="AD1830"/>
      <c r="AG1830">
        <v>1782</v>
      </c>
      <c r="AH1830">
        <v>4.554059243826813E-3</v>
      </c>
      <c r="AI1830">
        <v>5.2065666555985357E-3</v>
      </c>
      <c r="AJ1830"/>
      <c r="AK1830"/>
      <c r="AL1830"/>
      <c r="AM1830"/>
      <c r="AN1830"/>
      <c r="AO1830"/>
    </row>
    <row r="1831" spans="1:41">
      <c r="A1831" s="34">
        <v>44293</v>
      </c>
      <c r="B1831" s="33">
        <v>151.863846</v>
      </c>
      <c r="C1831" s="130">
        <f t="shared" si="58"/>
        <v>1.3465944152226766E-3</v>
      </c>
      <c r="E1831" s="128">
        <v>44293</v>
      </c>
      <c r="F1831" s="76">
        <v>4079.9499510000001</v>
      </c>
      <c r="G1831" s="130">
        <f t="shared" si="59"/>
        <v>1.4752328426630493E-3</v>
      </c>
      <c r="J1831"/>
      <c r="K1831"/>
      <c r="L1831"/>
      <c r="M1831"/>
      <c r="N1831"/>
      <c r="O1831"/>
      <c r="P1831"/>
      <c r="Q1831"/>
      <c r="R1831"/>
      <c r="V1831">
        <v>1744</v>
      </c>
      <c r="W1831">
        <v>2.8820808545348795E-3</v>
      </c>
      <c r="X1831">
        <v>-1.0909139887026944E-3</v>
      </c>
      <c r="Y1831"/>
      <c r="Z1831"/>
      <c r="AA1831"/>
      <c r="AB1831"/>
      <c r="AC1831"/>
      <c r="AD1831"/>
      <c r="AG1831">
        <v>1783</v>
      </c>
      <c r="AH1831">
        <v>-2.0013537203855764E-2</v>
      </c>
      <c r="AI1831">
        <v>7.0206192029756767E-4</v>
      </c>
      <c r="AJ1831"/>
      <c r="AK1831"/>
      <c r="AL1831"/>
      <c r="AM1831"/>
      <c r="AN1831"/>
      <c r="AO1831"/>
    </row>
    <row r="1832" spans="1:41">
      <c r="A1832" s="34">
        <v>44294</v>
      </c>
      <c r="B1832" s="33">
        <v>151.26977500000001</v>
      </c>
      <c r="C1832" s="130">
        <f t="shared" si="58"/>
        <v>-3.9118658959814926E-3</v>
      </c>
      <c r="E1832" s="128">
        <v>44294</v>
      </c>
      <c r="F1832" s="76">
        <v>4097.169922</v>
      </c>
      <c r="G1832" s="130">
        <f t="shared" si="59"/>
        <v>4.2206329015823723E-3</v>
      </c>
      <c r="J1832"/>
      <c r="K1832"/>
      <c r="L1832"/>
      <c r="M1832"/>
      <c r="N1832"/>
      <c r="O1832"/>
      <c r="P1832"/>
      <c r="Q1832"/>
      <c r="R1832"/>
      <c r="V1832">
        <v>1745</v>
      </c>
      <c r="W1832">
        <v>3.5213011610502605E-3</v>
      </c>
      <c r="X1832">
        <v>-4.1454583570672806E-3</v>
      </c>
      <c r="Y1832"/>
      <c r="Z1832"/>
      <c r="AA1832"/>
      <c r="AB1832"/>
      <c r="AC1832"/>
      <c r="AD1832"/>
      <c r="AG1832">
        <v>1784</v>
      </c>
      <c r="AH1832">
        <v>-1.2365152732806178E-3</v>
      </c>
      <c r="AI1832">
        <v>1.7288282838251543E-2</v>
      </c>
      <c r="AJ1832"/>
      <c r="AK1832"/>
      <c r="AL1832"/>
      <c r="AM1832"/>
      <c r="AN1832"/>
      <c r="AO1832"/>
    </row>
    <row r="1833" spans="1:41">
      <c r="A1833" s="34">
        <v>44295</v>
      </c>
      <c r="B1833" s="33">
        <v>149.67327900000001</v>
      </c>
      <c r="C1833" s="130">
        <f t="shared" si="58"/>
        <v>-1.0553965588961852E-2</v>
      </c>
      <c r="E1833" s="128">
        <v>44295</v>
      </c>
      <c r="F1833" s="76">
        <v>4128.7998049999997</v>
      </c>
      <c r="G1833" s="130">
        <f t="shared" si="59"/>
        <v>7.719934394265918E-3</v>
      </c>
      <c r="J1833"/>
      <c r="K1833"/>
      <c r="L1833"/>
      <c r="M1833"/>
      <c r="N1833"/>
      <c r="O1833"/>
      <c r="P1833"/>
      <c r="Q1833"/>
      <c r="R1833"/>
      <c r="V1833">
        <v>1746</v>
      </c>
      <c r="W1833">
        <v>5.0645019745604574E-3</v>
      </c>
      <c r="X1833">
        <v>3.7717730222355684E-3</v>
      </c>
      <c r="Y1833"/>
      <c r="Z1833"/>
      <c r="AA1833"/>
      <c r="AB1833"/>
      <c r="AC1833"/>
      <c r="AD1833"/>
      <c r="AG1833">
        <v>1785</v>
      </c>
      <c r="AH1833">
        <v>-4.8692626035782135E-3</v>
      </c>
      <c r="AI1833">
        <v>1.8767486308985941E-2</v>
      </c>
      <c r="AJ1833"/>
      <c r="AK1833"/>
      <c r="AL1833"/>
      <c r="AM1833"/>
      <c r="AN1833"/>
      <c r="AO1833"/>
    </row>
    <row r="1834" spans="1:41">
      <c r="A1834" s="34">
        <v>44298</v>
      </c>
      <c r="B1834" s="33">
        <v>150.03526299999999</v>
      </c>
      <c r="C1834" s="130">
        <f t="shared" si="58"/>
        <v>2.4184944862467956E-3</v>
      </c>
      <c r="E1834" s="128">
        <v>44298</v>
      </c>
      <c r="F1834" s="76">
        <v>4127.9902339999999</v>
      </c>
      <c r="G1834" s="130">
        <f t="shared" si="59"/>
        <v>-1.9607901526719291E-4</v>
      </c>
      <c r="J1834"/>
      <c r="K1834"/>
      <c r="L1834"/>
      <c r="M1834"/>
      <c r="N1834"/>
      <c r="O1834"/>
      <c r="P1834"/>
      <c r="Q1834"/>
      <c r="R1834"/>
      <c r="V1834">
        <v>1747</v>
      </c>
      <c r="W1834">
        <v>-4.6864608773265542E-3</v>
      </c>
      <c r="X1834">
        <v>2.7508232733747182E-3</v>
      </c>
      <c r="Y1834"/>
      <c r="Z1834"/>
      <c r="AA1834"/>
      <c r="AB1834"/>
      <c r="AC1834"/>
      <c r="AD1834"/>
      <c r="AG1834">
        <v>1786</v>
      </c>
      <c r="AH1834">
        <v>-2.4155567291617441E-3</v>
      </c>
      <c r="AI1834">
        <v>3.4243257365037423E-3</v>
      </c>
      <c r="AJ1834"/>
      <c r="AK1834"/>
      <c r="AL1834"/>
      <c r="AM1834"/>
      <c r="AN1834"/>
      <c r="AO1834"/>
    </row>
    <row r="1835" spans="1:41">
      <c r="A1835" s="34">
        <v>44299</v>
      </c>
      <c r="B1835" s="33">
        <v>148.03035</v>
      </c>
      <c r="C1835" s="130">
        <f t="shared" si="58"/>
        <v>-1.3362945216418809E-2</v>
      </c>
      <c r="E1835" s="128">
        <v>44299</v>
      </c>
      <c r="F1835" s="76">
        <v>4141.5898440000001</v>
      </c>
      <c r="G1835" s="130">
        <f t="shared" si="59"/>
        <v>3.2944869607460926E-3</v>
      </c>
      <c r="J1835"/>
      <c r="K1835"/>
      <c r="L1835"/>
      <c r="M1835"/>
      <c r="N1835"/>
      <c r="O1835"/>
      <c r="P1835"/>
      <c r="Q1835"/>
      <c r="R1835"/>
      <c r="V1835">
        <v>1748</v>
      </c>
      <c r="W1835">
        <v>1.0058101515561997E-2</v>
      </c>
      <c r="X1835">
        <v>-7.2709534671815297E-3</v>
      </c>
      <c r="Y1835"/>
      <c r="Z1835"/>
      <c r="AA1835"/>
      <c r="AB1835"/>
      <c r="AC1835"/>
      <c r="AD1835"/>
      <c r="AG1835">
        <v>1787</v>
      </c>
      <c r="AH1835">
        <v>5.4959527017529996E-3</v>
      </c>
      <c r="AI1835">
        <v>5.3573694344861544E-3</v>
      </c>
      <c r="AJ1835"/>
      <c r="AK1835"/>
      <c r="AL1835"/>
      <c r="AM1835"/>
      <c r="AN1835"/>
      <c r="AO1835"/>
    </row>
    <row r="1836" spans="1:41">
      <c r="A1836" s="34">
        <v>44300</v>
      </c>
      <c r="B1836" s="33">
        <v>148.438751</v>
      </c>
      <c r="C1836" s="130">
        <f t="shared" si="58"/>
        <v>2.7589004552106902E-3</v>
      </c>
      <c r="E1836" s="128">
        <v>44300</v>
      </c>
      <c r="F1836" s="76">
        <v>4124.6601559999999</v>
      </c>
      <c r="G1836" s="130">
        <f t="shared" si="59"/>
        <v>-4.087726848308393E-3</v>
      </c>
      <c r="J1836"/>
      <c r="K1836"/>
      <c r="L1836"/>
      <c r="M1836"/>
      <c r="N1836"/>
      <c r="O1836"/>
      <c r="P1836"/>
      <c r="Q1836"/>
      <c r="R1836"/>
      <c r="V1836">
        <v>1749</v>
      </c>
      <c r="W1836">
        <v>6.0322364989393792E-3</v>
      </c>
      <c r="X1836">
        <v>-1.3981438200607287E-2</v>
      </c>
      <c r="Y1836"/>
      <c r="Z1836"/>
      <c r="AA1836"/>
      <c r="AB1836"/>
      <c r="AC1836"/>
      <c r="AD1836"/>
      <c r="AG1836">
        <v>1788</v>
      </c>
      <c r="AH1836">
        <v>8.8472208546300415E-3</v>
      </c>
      <c r="AI1836">
        <v>-4.9497256615192243E-3</v>
      </c>
      <c r="AJ1836"/>
      <c r="AK1836"/>
      <c r="AL1836"/>
      <c r="AM1836"/>
      <c r="AN1836"/>
      <c r="AO1836"/>
    </row>
    <row r="1837" spans="1:41">
      <c r="A1837" s="34">
        <v>44301</v>
      </c>
      <c r="B1837" s="33">
        <v>148.875</v>
      </c>
      <c r="C1837" s="130">
        <f t="shared" si="58"/>
        <v>2.9389158630147979E-3</v>
      </c>
      <c r="E1837" s="128">
        <v>44301</v>
      </c>
      <c r="F1837" s="76">
        <v>4170.419922</v>
      </c>
      <c r="G1837" s="130">
        <f t="shared" si="59"/>
        <v>1.1094190616755416E-2</v>
      </c>
      <c r="J1837"/>
      <c r="K1837"/>
      <c r="L1837"/>
      <c r="M1837"/>
      <c r="N1837"/>
      <c r="O1837"/>
      <c r="P1837"/>
      <c r="Q1837"/>
      <c r="R1837"/>
      <c r="V1837">
        <v>1750</v>
      </c>
      <c r="W1837">
        <v>-2.9269516907621282E-3</v>
      </c>
      <c r="X1837">
        <v>1.6418438138139609E-3</v>
      </c>
      <c r="Y1837"/>
      <c r="Z1837"/>
      <c r="AA1837"/>
      <c r="AB1837"/>
      <c r="AC1837"/>
      <c r="AD1837"/>
      <c r="AG1837">
        <v>1789</v>
      </c>
      <c r="AH1837">
        <v>1.8479865510652701E-3</v>
      </c>
      <c r="AI1837">
        <v>5.5513618698460609E-3</v>
      </c>
      <c r="AJ1837"/>
      <c r="AK1837"/>
      <c r="AL1837"/>
      <c r="AM1837"/>
      <c r="AN1837"/>
      <c r="AO1837"/>
    </row>
    <row r="1838" spans="1:41">
      <c r="A1838" s="34">
        <v>44302</v>
      </c>
      <c r="B1838" s="33">
        <v>150.592209</v>
      </c>
      <c r="C1838" s="130">
        <f t="shared" si="58"/>
        <v>1.1534569269521389E-2</v>
      </c>
      <c r="E1838" s="128">
        <v>44302</v>
      </c>
      <c r="F1838" s="76">
        <v>4185.4702150000003</v>
      </c>
      <c r="G1838" s="130">
        <f t="shared" si="59"/>
        <v>3.6088195628949035E-3</v>
      </c>
      <c r="J1838"/>
      <c r="K1838"/>
      <c r="L1838"/>
      <c r="M1838"/>
      <c r="N1838"/>
      <c r="O1838"/>
      <c r="P1838"/>
      <c r="Q1838"/>
      <c r="R1838"/>
      <c r="V1838">
        <v>1751</v>
      </c>
      <c r="W1838">
        <v>2.8355744950311727E-3</v>
      </c>
      <c r="X1838">
        <v>-4.1005718713377414E-3</v>
      </c>
      <c r="Y1838"/>
      <c r="Z1838"/>
      <c r="AA1838"/>
      <c r="AB1838"/>
      <c r="AC1838"/>
      <c r="AD1838"/>
      <c r="AG1838">
        <v>1790</v>
      </c>
      <c r="AH1838">
        <v>4.8728667057071065E-3</v>
      </c>
      <c r="AI1838">
        <v>-5.9863918454713932E-3</v>
      </c>
      <c r="AJ1838"/>
      <c r="AK1838"/>
      <c r="AL1838"/>
      <c r="AM1838"/>
      <c r="AN1838"/>
      <c r="AO1838"/>
    </row>
    <row r="1839" spans="1:41">
      <c r="A1839" s="34">
        <v>44305</v>
      </c>
      <c r="B1839" s="33">
        <v>151.00990300000001</v>
      </c>
      <c r="C1839" s="130">
        <f t="shared" si="58"/>
        <v>2.7736760272904395E-3</v>
      </c>
      <c r="E1839" s="128">
        <v>44305</v>
      </c>
      <c r="F1839" s="76">
        <v>4163.2597660000001</v>
      </c>
      <c r="G1839" s="130">
        <f t="shared" si="59"/>
        <v>-5.3065600420238931E-3</v>
      </c>
      <c r="J1839"/>
      <c r="K1839"/>
      <c r="L1839"/>
      <c r="M1839"/>
      <c r="N1839"/>
      <c r="O1839"/>
      <c r="P1839"/>
      <c r="Q1839"/>
      <c r="R1839"/>
      <c r="V1839">
        <v>1752</v>
      </c>
      <c r="W1839">
        <v>-1.4177653023101486E-2</v>
      </c>
      <c r="X1839">
        <v>9.8183939701812703E-3</v>
      </c>
      <c r="Y1839"/>
      <c r="Z1839"/>
      <c r="AA1839"/>
      <c r="AB1839"/>
      <c r="AC1839"/>
      <c r="AD1839"/>
      <c r="AG1839">
        <v>1791</v>
      </c>
      <c r="AH1839">
        <v>2.0691527736879738E-3</v>
      </c>
      <c r="AI1839">
        <v>-2.414337538302609E-3</v>
      </c>
      <c r="AJ1839"/>
      <c r="AK1839"/>
      <c r="AL1839"/>
      <c r="AM1839"/>
      <c r="AN1839"/>
      <c r="AO1839"/>
    </row>
    <row r="1840" spans="1:41">
      <c r="A1840" s="34">
        <v>44306</v>
      </c>
      <c r="B1840" s="33">
        <v>154.527817</v>
      </c>
      <c r="C1840" s="130">
        <f t="shared" si="58"/>
        <v>2.3295915897648053E-2</v>
      </c>
      <c r="E1840" s="128">
        <v>44306</v>
      </c>
      <c r="F1840" s="76">
        <v>4134.9399409999996</v>
      </c>
      <c r="G1840" s="130">
        <f t="shared" si="59"/>
        <v>-6.8023199588167355E-3</v>
      </c>
      <c r="J1840"/>
      <c r="K1840"/>
      <c r="L1840"/>
      <c r="M1840"/>
      <c r="N1840"/>
      <c r="O1840"/>
      <c r="P1840"/>
      <c r="Q1840"/>
      <c r="R1840"/>
      <c r="V1840">
        <v>1753</v>
      </c>
      <c r="W1840">
        <v>5.9382639752893571E-3</v>
      </c>
      <c r="X1840">
        <v>6.9829851931010687E-3</v>
      </c>
      <c r="Y1840"/>
      <c r="Z1840"/>
      <c r="AA1840"/>
      <c r="AB1840"/>
      <c r="AC1840"/>
      <c r="AD1840"/>
      <c r="AG1840">
        <v>1792</v>
      </c>
      <c r="AH1840">
        <v>-2.3275915388031414E-3</v>
      </c>
      <c r="AI1840">
        <v>3.9900467022626982E-3</v>
      </c>
      <c r="AJ1840"/>
      <c r="AK1840"/>
      <c r="AL1840"/>
      <c r="AM1840"/>
      <c r="AN1840"/>
      <c r="AO1840"/>
    </row>
    <row r="1841" spans="1:41">
      <c r="A1841" s="34">
        <v>44307</v>
      </c>
      <c r="B1841" s="33">
        <v>154.62991299999999</v>
      </c>
      <c r="C1841" s="130">
        <f t="shared" si="58"/>
        <v>6.6069657866187851E-4</v>
      </c>
      <c r="E1841" s="128">
        <v>44307</v>
      </c>
      <c r="F1841" s="76">
        <v>4173.419922</v>
      </c>
      <c r="G1841" s="130">
        <f t="shared" si="59"/>
        <v>9.3060556015462596E-3</v>
      </c>
      <c r="J1841"/>
      <c r="K1841"/>
      <c r="L1841"/>
      <c r="M1841"/>
      <c r="N1841"/>
      <c r="O1841"/>
      <c r="P1841"/>
      <c r="Q1841"/>
      <c r="R1841"/>
      <c r="V1841">
        <v>1754</v>
      </c>
      <c r="W1841">
        <v>-3.1684112665552387E-3</v>
      </c>
      <c r="X1841">
        <v>4.9412065181868164E-3</v>
      </c>
      <c r="Y1841"/>
      <c r="Z1841"/>
      <c r="AA1841"/>
      <c r="AB1841"/>
      <c r="AC1841"/>
      <c r="AD1841"/>
      <c r="AG1841">
        <v>1793</v>
      </c>
      <c r="AH1841">
        <v>2.0031679545769211E-3</v>
      </c>
      <c r="AI1841">
        <v>2.7078650787831608E-3</v>
      </c>
      <c r="AJ1841"/>
      <c r="AK1841"/>
      <c r="AL1841"/>
      <c r="AM1841"/>
      <c r="AN1841"/>
      <c r="AO1841"/>
    </row>
    <row r="1842" spans="1:41">
      <c r="A1842" s="34">
        <v>44308</v>
      </c>
      <c r="B1842" s="33">
        <v>153.32110599999999</v>
      </c>
      <c r="C1842" s="130">
        <f t="shared" si="58"/>
        <v>-8.4641255667006789E-3</v>
      </c>
      <c r="E1842" s="128">
        <v>44308</v>
      </c>
      <c r="F1842" s="76">
        <v>4134.9799800000001</v>
      </c>
      <c r="G1842" s="130">
        <f t="shared" si="59"/>
        <v>-9.2106576185553499E-3</v>
      </c>
      <c r="J1842"/>
      <c r="K1842"/>
      <c r="L1842"/>
      <c r="M1842"/>
      <c r="N1842"/>
      <c r="O1842"/>
      <c r="P1842"/>
      <c r="Q1842"/>
      <c r="R1842"/>
      <c r="V1842">
        <v>1755</v>
      </c>
      <c r="W1842">
        <v>1.5209105211839534E-2</v>
      </c>
      <c r="X1842">
        <v>-9.4514506190764118E-3</v>
      </c>
      <c r="Y1842"/>
      <c r="Z1842"/>
      <c r="AA1842"/>
      <c r="AB1842"/>
      <c r="AC1842"/>
      <c r="AD1842"/>
      <c r="AG1842">
        <v>1794</v>
      </c>
      <c r="AH1842">
        <v>-4.9213440239872066E-3</v>
      </c>
      <c r="AI1842">
        <v>4.3520716651821783E-3</v>
      </c>
      <c r="AJ1842"/>
      <c r="AK1842"/>
      <c r="AL1842"/>
      <c r="AM1842"/>
      <c r="AN1842"/>
      <c r="AO1842"/>
    </row>
    <row r="1843" spans="1:41">
      <c r="A1843" s="34">
        <v>44309</v>
      </c>
      <c r="B1843" s="33">
        <v>153.636719</v>
      </c>
      <c r="C1843" s="130">
        <f t="shared" si="58"/>
        <v>2.0585098049058768E-3</v>
      </c>
      <c r="E1843" s="128">
        <v>44309</v>
      </c>
      <c r="F1843" s="76">
        <v>4180.169922</v>
      </c>
      <c r="G1843" s="130">
        <f t="shared" si="59"/>
        <v>1.0928696685007885E-2</v>
      </c>
      <c r="J1843"/>
      <c r="K1843"/>
      <c r="L1843"/>
      <c r="M1843"/>
      <c r="N1843"/>
      <c r="O1843"/>
      <c r="P1843"/>
      <c r="Q1843"/>
      <c r="R1843"/>
      <c r="V1843">
        <v>1756</v>
      </c>
      <c r="W1843">
        <v>3.514744915295488E-3</v>
      </c>
      <c r="X1843">
        <v>-7.0258633283487104E-3</v>
      </c>
      <c r="Y1843"/>
      <c r="Z1843"/>
      <c r="AA1843"/>
      <c r="AB1843"/>
      <c r="AC1843"/>
      <c r="AD1843"/>
      <c r="AG1843">
        <v>1795</v>
      </c>
      <c r="AH1843">
        <v>2.2544935362618394E-3</v>
      </c>
      <c r="AI1843">
        <v>-2.5748956050777047E-3</v>
      </c>
      <c r="AJ1843"/>
      <c r="AK1843"/>
      <c r="AL1843"/>
      <c r="AM1843"/>
      <c r="AN1843"/>
      <c r="AO1843"/>
    </row>
    <row r="1844" spans="1:41">
      <c r="A1844" s="34">
        <v>44312</v>
      </c>
      <c r="B1844" s="33">
        <v>152.337234</v>
      </c>
      <c r="C1844" s="130">
        <f t="shared" si="58"/>
        <v>-8.4581668266425561E-3</v>
      </c>
      <c r="E1844" s="128">
        <v>44312</v>
      </c>
      <c r="F1844" s="76">
        <v>4187.6201170000004</v>
      </c>
      <c r="G1844" s="130">
        <f t="shared" si="59"/>
        <v>1.7822708499935351E-3</v>
      </c>
      <c r="J1844"/>
      <c r="K1844"/>
      <c r="L1844"/>
      <c r="M1844"/>
      <c r="N1844"/>
      <c r="O1844"/>
      <c r="P1844"/>
      <c r="Q1844"/>
      <c r="R1844"/>
      <c r="V1844">
        <v>1757</v>
      </c>
      <c r="W1844">
        <v>-5.2500783139444382E-3</v>
      </c>
      <c r="X1844">
        <v>1.3437993251692463E-3</v>
      </c>
      <c r="Y1844"/>
      <c r="Z1844"/>
      <c r="AA1844"/>
      <c r="AB1844"/>
      <c r="AC1844"/>
      <c r="AD1844"/>
      <c r="AG1844">
        <v>1796</v>
      </c>
      <c r="AH1844">
        <v>4.9950255561081547E-4</v>
      </c>
      <c r="AI1844">
        <v>-4.9153380757947741E-3</v>
      </c>
      <c r="AJ1844"/>
      <c r="AK1844"/>
      <c r="AL1844"/>
      <c r="AM1844"/>
      <c r="AN1844"/>
      <c r="AO1844"/>
    </row>
    <row r="1845" spans="1:41">
      <c r="A1845" s="34">
        <v>44313</v>
      </c>
      <c r="B1845" s="33">
        <v>151.464676</v>
      </c>
      <c r="C1845" s="130">
        <f t="shared" si="58"/>
        <v>-5.7278051930495077E-3</v>
      </c>
      <c r="E1845" s="128">
        <v>44313</v>
      </c>
      <c r="F1845" s="76">
        <v>4186.7202150000003</v>
      </c>
      <c r="G1845" s="130">
        <f t="shared" si="59"/>
        <v>-2.1489580593685712E-4</v>
      </c>
      <c r="J1845"/>
      <c r="K1845"/>
      <c r="L1845"/>
      <c r="M1845"/>
      <c r="N1845"/>
      <c r="O1845"/>
      <c r="P1845"/>
      <c r="Q1845"/>
      <c r="R1845"/>
      <c r="V1845">
        <v>1758</v>
      </c>
      <c r="W1845">
        <v>-8.8787365120230873E-4</v>
      </c>
      <c r="X1845">
        <v>-1.1852191794141371E-3</v>
      </c>
      <c r="Y1845"/>
      <c r="Z1845"/>
      <c r="AA1845"/>
      <c r="AB1845"/>
      <c r="AC1845"/>
      <c r="AD1845"/>
      <c r="AG1845">
        <v>1797</v>
      </c>
      <c r="AH1845">
        <v>-9.2295317786384862E-3</v>
      </c>
      <c r="AI1845">
        <v>7.3746350743224155E-3</v>
      </c>
      <c r="AJ1845"/>
      <c r="AK1845"/>
      <c r="AL1845"/>
      <c r="AM1845"/>
      <c r="AN1845"/>
      <c r="AO1845"/>
    </row>
    <row r="1846" spans="1:41">
      <c r="A1846" s="34">
        <v>44314</v>
      </c>
      <c r="B1846" s="33">
        <v>150.350876</v>
      </c>
      <c r="C1846" s="130">
        <f t="shared" si="58"/>
        <v>-7.3535297431329642E-3</v>
      </c>
      <c r="E1846" s="128">
        <v>44314</v>
      </c>
      <c r="F1846" s="76">
        <v>4183.1801759999998</v>
      </c>
      <c r="G1846" s="130">
        <f t="shared" si="59"/>
        <v>-8.4553990193023522E-4</v>
      </c>
      <c r="J1846"/>
      <c r="K1846"/>
      <c r="L1846"/>
      <c r="M1846"/>
      <c r="N1846"/>
      <c r="O1846"/>
      <c r="P1846"/>
      <c r="Q1846"/>
      <c r="R1846"/>
      <c r="V1846">
        <v>1759</v>
      </c>
      <c r="W1846">
        <v>-2.6745464986818708E-3</v>
      </c>
      <c r="X1846">
        <v>3.4203577494593823E-3</v>
      </c>
      <c r="Y1846"/>
      <c r="Z1846"/>
      <c r="AA1846"/>
      <c r="AB1846"/>
      <c r="AC1846"/>
      <c r="AD1846"/>
      <c r="AG1846">
        <v>1798</v>
      </c>
      <c r="AH1846">
        <v>-1.253597604330592E-4</v>
      </c>
      <c r="AI1846">
        <v>-7.6074797135951538E-3</v>
      </c>
      <c r="AJ1846"/>
      <c r="AK1846"/>
      <c r="AL1846"/>
      <c r="AM1846"/>
      <c r="AN1846"/>
      <c r="AO1846"/>
    </row>
    <row r="1847" spans="1:41">
      <c r="A1847" s="34">
        <v>44315</v>
      </c>
      <c r="B1847" s="33">
        <v>152.411484</v>
      </c>
      <c r="C1847" s="130">
        <f t="shared" si="58"/>
        <v>1.3705327529983942E-2</v>
      </c>
      <c r="E1847" s="128">
        <v>44315</v>
      </c>
      <c r="F1847" s="76">
        <v>4211.4702150000003</v>
      </c>
      <c r="G1847" s="130">
        <f t="shared" si="59"/>
        <v>6.7628067187513932E-3</v>
      </c>
      <c r="J1847"/>
      <c r="K1847"/>
      <c r="L1847"/>
      <c r="M1847"/>
      <c r="N1847"/>
      <c r="O1847"/>
      <c r="P1847"/>
      <c r="Q1847"/>
      <c r="R1847"/>
      <c r="V1847">
        <v>1760</v>
      </c>
      <c r="W1847">
        <v>2.2057275856509481E-3</v>
      </c>
      <c r="X1847">
        <v>1.3308614654990634E-3</v>
      </c>
      <c r="Y1847"/>
      <c r="Z1847"/>
      <c r="AA1847"/>
      <c r="AB1847"/>
      <c r="AC1847"/>
      <c r="AD1847"/>
      <c r="AG1847">
        <v>1799</v>
      </c>
      <c r="AH1847">
        <v>-4.790392223530158E-3</v>
      </c>
      <c r="AI1847">
        <v>6.046710293954493E-3</v>
      </c>
      <c r="AJ1847"/>
      <c r="AK1847"/>
      <c r="AL1847"/>
      <c r="AM1847"/>
      <c r="AN1847"/>
      <c r="AO1847"/>
    </row>
    <row r="1848" spans="1:41">
      <c r="A1848" s="34">
        <v>44316</v>
      </c>
      <c r="B1848" s="33">
        <v>151.046997</v>
      </c>
      <c r="C1848" s="130">
        <f t="shared" si="58"/>
        <v>-8.9526521505426514E-3</v>
      </c>
      <c r="E1848" s="128">
        <v>44316</v>
      </c>
      <c r="F1848" s="76">
        <v>4181.169922</v>
      </c>
      <c r="G1848" s="130">
        <f t="shared" si="59"/>
        <v>-7.1947067064797553E-3</v>
      </c>
      <c r="J1848"/>
      <c r="K1848"/>
      <c r="L1848"/>
      <c r="M1848"/>
      <c r="N1848"/>
      <c r="O1848"/>
      <c r="P1848"/>
      <c r="Q1848"/>
      <c r="R1848"/>
      <c r="V1848">
        <v>1761</v>
      </c>
      <c r="W1848">
        <v>2.9064004435420893E-3</v>
      </c>
      <c r="X1848">
        <v>5.8161283530128857E-3</v>
      </c>
      <c r="Y1848"/>
      <c r="Z1848"/>
      <c r="AA1848"/>
      <c r="AB1848"/>
      <c r="AC1848"/>
      <c r="AD1848"/>
      <c r="AG1848">
        <v>1800</v>
      </c>
      <c r="AH1848">
        <v>7.8335055364770496E-3</v>
      </c>
      <c r="AI1848">
        <v>3.5181083709477107E-3</v>
      </c>
      <c r="AJ1848"/>
      <c r="AK1848"/>
      <c r="AL1848"/>
      <c r="AM1848"/>
      <c r="AN1848"/>
      <c r="AO1848"/>
    </row>
    <row r="1849" spans="1:41">
      <c r="A1849" s="34">
        <v>44319</v>
      </c>
      <c r="B1849" s="33">
        <v>153.34896900000001</v>
      </c>
      <c r="C1849" s="130">
        <f t="shared" si="58"/>
        <v>1.5240104376255864E-2</v>
      </c>
      <c r="E1849" s="128">
        <v>44319</v>
      </c>
      <c r="F1849" s="76">
        <v>4192.6601559999999</v>
      </c>
      <c r="G1849" s="130">
        <f t="shared" si="59"/>
        <v>2.7480906574836577E-3</v>
      </c>
      <c r="J1849"/>
      <c r="K1849"/>
      <c r="L1849"/>
      <c r="M1849"/>
      <c r="N1849"/>
      <c r="O1849"/>
      <c r="P1849"/>
      <c r="Q1849"/>
      <c r="R1849"/>
      <c r="V1849">
        <v>1762</v>
      </c>
      <c r="W1849">
        <v>3.7460306750906661E-3</v>
      </c>
      <c r="X1849">
        <v>-5.9734111047334004E-3</v>
      </c>
      <c r="Y1849"/>
      <c r="Z1849"/>
      <c r="AA1849"/>
      <c r="AB1849"/>
      <c r="AC1849"/>
      <c r="AD1849"/>
      <c r="AG1849">
        <v>1801</v>
      </c>
      <c r="AH1849">
        <v>8.1885108269033841E-4</v>
      </c>
      <c r="AI1849">
        <v>-2.5297658669262767E-2</v>
      </c>
      <c r="AJ1849"/>
      <c r="AK1849"/>
      <c r="AL1849"/>
      <c r="AM1849"/>
      <c r="AN1849"/>
      <c r="AO1849"/>
    </row>
    <row r="1850" spans="1:41">
      <c r="A1850" s="34">
        <v>44320</v>
      </c>
      <c r="B1850" s="33">
        <v>155.725189</v>
      </c>
      <c r="C1850" s="130">
        <f t="shared" si="58"/>
        <v>1.5495506852739187E-2</v>
      </c>
      <c r="E1850" s="128">
        <v>44320</v>
      </c>
      <c r="F1850" s="76">
        <v>4164.6601559999999</v>
      </c>
      <c r="G1850" s="130">
        <f t="shared" si="59"/>
        <v>-6.6783376086253917E-3</v>
      </c>
      <c r="J1850"/>
      <c r="K1850"/>
      <c r="L1850"/>
      <c r="M1850"/>
      <c r="N1850"/>
      <c r="O1850"/>
      <c r="P1850"/>
      <c r="Q1850"/>
      <c r="R1850"/>
      <c r="V1850">
        <v>1763</v>
      </c>
      <c r="W1850">
        <v>7.2606696465058965E-3</v>
      </c>
      <c r="X1850">
        <v>-5.9191224810127277E-3</v>
      </c>
      <c r="Y1850"/>
      <c r="Z1850"/>
      <c r="AA1850"/>
      <c r="AB1850"/>
      <c r="AC1850"/>
      <c r="AD1850"/>
      <c r="AG1850">
        <v>1802</v>
      </c>
      <c r="AH1850">
        <v>-1.4774618608183712E-2</v>
      </c>
      <c r="AI1850">
        <v>1.0024404320086819E-2</v>
      </c>
      <c r="AJ1850"/>
      <c r="AK1850"/>
      <c r="AL1850"/>
      <c r="AM1850"/>
      <c r="AN1850"/>
      <c r="AO1850"/>
    </row>
    <row r="1851" spans="1:41">
      <c r="A1851" s="34">
        <v>44321</v>
      </c>
      <c r="B1851" s="33">
        <v>155.075424</v>
      </c>
      <c r="C1851" s="130">
        <f t="shared" si="58"/>
        <v>-4.1725105885085951E-3</v>
      </c>
      <c r="E1851" s="128">
        <v>44321</v>
      </c>
      <c r="F1851" s="76">
        <v>4167.5898440000001</v>
      </c>
      <c r="G1851" s="130">
        <f t="shared" si="59"/>
        <v>7.0346388186786051E-4</v>
      </c>
      <c r="J1851"/>
      <c r="K1851"/>
      <c r="L1851"/>
      <c r="M1851"/>
      <c r="N1851"/>
      <c r="O1851"/>
      <c r="P1851"/>
      <c r="Q1851"/>
      <c r="R1851"/>
      <c r="V1851">
        <v>1764</v>
      </c>
      <c r="W1851">
        <v>5.0642794987386438E-3</v>
      </c>
      <c r="X1851">
        <v>1.374565944741341E-3</v>
      </c>
      <c r="Y1851"/>
      <c r="Z1851"/>
      <c r="AA1851"/>
      <c r="AB1851"/>
      <c r="AC1851"/>
      <c r="AD1851"/>
      <c r="AG1851">
        <v>1803</v>
      </c>
      <c r="AH1851">
        <v>3.3067427297997975E-3</v>
      </c>
      <c r="AI1851">
        <v>2.0484020775046428E-2</v>
      </c>
      <c r="AJ1851"/>
      <c r="AK1851"/>
      <c r="AL1851"/>
      <c r="AM1851"/>
      <c r="AN1851"/>
      <c r="AO1851"/>
    </row>
    <row r="1852" spans="1:41">
      <c r="A1852" s="34">
        <v>44322</v>
      </c>
      <c r="B1852" s="33">
        <v>155.69731100000001</v>
      </c>
      <c r="C1852" s="130">
        <f t="shared" si="58"/>
        <v>4.0102227932648773E-3</v>
      </c>
      <c r="E1852" s="128">
        <v>44322</v>
      </c>
      <c r="F1852" s="76">
        <v>4201.6201170000004</v>
      </c>
      <c r="G1852" s="130">
        <f t="shared" si="59"/>
        <v>8.1654563605852541E-3</v>
      </c>
      <c r="J1852"/>
      <c r="K1852"/>
      <c r="L1852"/>
      <c r="M1852"/>
      <c r="N1852"/>
      <c r="O1852"/>
      <c r="P1852"/>
      <c r="Q1852"/>
      <c r="R1852"/>
      <c r="V1852">
        <v>1765</v>
      </c>
      <c r="W1852">
        <v>-2.9495382673231691E-3</v>
      </c>
      <c r="X1852">
        <v>-1.1805289250979635E-2</v>
      </c>
      <c r="Y1852"/>
      <c r="Z1852"/>
      <c r="AA1852"/>
      <c r="AB1852"/>
      <c r="AC1852"/>
      <c r="AD1852"/>
      <c r="AG1852">
        <v>1804</v>
      </c>
      <c r="AH1852">
        <v>-8.4402824980676276E-4</v>
      </c>
      <c r="AI1852">
        <v>-7.2368233657219136E-3</v>
      </c>
      <c r="AJ1852"/>
      <c r="AK1852"/>
      <c r="AL1852"/>
      <c r="AM1852"/>
      <c r="AN1852"/>
      <c r="AO1852"/>
    </row>
    <row r="1853" spans="1:41">
      <c r="A1853" s="34">
        <v>44323</v>
      </c>
      <c r="B1853" s="33">
        <v>156.40278599999999</v>
      </c>
      <c r="C1853" s="130">
        <f t="shared" si="58"/>
        <v>4.5310673348750285E-3</v>
      </c>
      <c r="E1853" s="128">
        <v>44323</v>
      </c>
      <c r="F1853" s="76">
        <v>4232.6000979999999</v>
      </c>
      <c r="G1853" s="130">
        <f t="shared" si="59"/>
        <v>7.3733417437365847E-3</v>
      </c>
      <c r="J1853"/>
      <c r="K1853"/>
      <c r="L1853"/>
      <c r="M1853"/>
      <c r="N1853"/>
      <c r="O1853"/>
      <c r="P1853"/>
      <c r="Q1853"/>
      <c r="R1853"/>
      <c r="V1853">
        <v>1766</v>
      </c>
      <c r="W1853">
        <v>6.9004265100751899E-3</v>
      </c>
      <c r="X1853">
        <v>1.8216862702077462E-4</v>
      </c>
      <c r="Y1853"/>
      <c r="Z1853"/>
      <c r="AA1853"/>
      <c r="AB1853"/>
      <c r="AC1853"/>
      <c r="AD1853"/>
      <c r="AG1853">
        <v>1805</v>
      </c>
      <c r="AH1853">
        <v>-9.7717367157981235E-3</v>
      </c>
      <c r="AI1853">
        <v>-3.294485063556226E-3</v>
      </c>
      <c r="AJ1853"/>
      <c r="AK1853"/>
      <c r="AL1853"/>
      <c r="AM1853"/>
      <c r="AN1853"/>
      <c r="AO1853"/>
    </row>
    <row r="1854" spans="1:41">
      <c r="A1854" s="34">
        <v>44326</v>
      </c>
      <c r="B1854" s="33">
        <v>158.04568499999999</v>
      </c>
      <c r="C1854" s="130">
        <f t="shared" si="58"/>
        <v>1.0504282193540977E-2</v>
      </c>
      <c r="E1854" s="128">
        <v>44326</v>
      </c>
      <c r="F1854" s="76">
        <v>4188.4301759999998</v>
      </c>
      <c r="G1854" s="130">
        <f t="shared" si="59"/>
        <v>-1.0435647350873364E-2</v>
      </c>
      <c r="J1854"/>
      <c r="K1854"/>
      <c r="L1854"/>
      <c r="M1854"/>
      <c r="N1854"/>
      <c r="O1854"/>
      <c r="P1854"/>
      <c r="Q1854"/>
      <c r="R1854"/>
      <c r="V1854">
        <v>1767</v>
      </c>
      <c r="W1854">
        <v>5.5680297550306521E-3</v>
      </c>
      <c r="X1854">
        <v>1.4181321976498244E-4</v>
      </c>
      <c r="Y1854"/>
      <c r="Z1854"/>
      <c r="AA1854"/>
      <c r="AB1854"/>
      <c r="AC1854"/>
      <c r="AD1854"/>
      <c r="AG1854">
        <v>1806</v>
      </c>
      <c r="AH1854">
        <v>-1.1223135648415544E-2</v>
      </c>
      <c r="AI1854">
        <v>-2.1940782806418747E-3</v>
      </c>
      <c r="AJ1854"/>
      <c r="AK1854"/>
      <c r="AL1854"/>
      <c r="AM1854"/>
      <c r="AN1854"/>
      <c r="AO1854"/>
    </row>
    <row r="1855" spans="1:41">
      <c r="A1855" s="34">
        <v>44327</v>
      </c>
      <c r="B1855" s="33">
        <v>156.755493</v>
      </c>
      <c r="C1855" s="130">
        <f t="shared" si="58"/>
        <v>-8.1634117375617727E-3</v>
      </c>
      <c r="E1855" s="128">
        <v>44327</v>
      </c>
      <c r="F1855" s="76">
        <v>4152.1000979999999</v>
      </c>
      <c r="G1855" s="130">
        <f t="shared" si="59"/>
        <v>-8.6739127724210045E-3</v>
      </c>
      <c r="J1855"/>
      <c r="K1855"/>
      <c r="L1855"/>
      <c r="M1855"/>
      <c r="N1855"/>
      <c r="O1855"/>
      <c r="P1855"/>
      <c r="Q1855"/>
      <c r="R1855"/>
      <c r="V1855">
        <v>1768</v>
      </c>
      <c r="W1855">
        <v>2.1434498821855208E-3</v>
      </c>
      <c r="X1855">
        <v>1.2703953787013639E-2</v>
      </c>
      <c r="Y1855"/>
      <c r="Z1855"/>
      <c r="AA1855"/>
      <c r="AB1855"/>
      <c r="AC1855"/>
      <c r="AD1855"/>
      <c r="AG1855">
        <v>1807</v>
      </c>
      <c r="AH1855">
        <v>1.1463942365715412E-2</v>
      </c>
      <c r="AI1855">
        <v>8.0320256439498309E-3</v>
      </c>
      <c r="AJ1855"/>
      <c r="AK1855"/>
      <c r="AL1855"/>
      <c r="AM1855"/>
      <c r="AN1855"/>
      <c r="AO1855"/>
    </row>
    <row r="1856" spans="1:41">
      <c r="A1856" s="34">
        <v>44328</v>
      </c>
      <c r="B1856" s="33">
        <v>156.12429800000001</v>
      </c>
      <c r="C1856" s="130">
        <f t="shared" si="58"/>
        <v>-4.0266212553074048E-3</v>
      </c>
      <c r="E1856" s="128">
        <v>44328</v>
      </c>
      <c r="F1856" s="76">
        <v>4063.040039</v>
      </c>
      <c r="G1856" s="130">
        <f t="shared" si="59"/>
        <v>-2.1449400760569021E-2</v>
      </c>
      <c r="J1856"/>
      <c r="K1856"/>
      <c r="L1856"/>
      <c r="M1856"/>
      <c r="N1856"/>
      <c r="O1856"/>
      <c r="P1856"/>
      <c r="Q1856"/>
      <c r="R1856"/>
      <c r="V1856">
        <v>1769</v>
      </c>
      <c r="W1856">
        <v>-9.430311775459275E-4</v>
      </c>
      <c r="X1856">
        <v>6.4348939738142225E-3</v>
      </c>
      <c r="Y1856"/>
      <c r="Z1856"/>
      <c r="AA1856"/>
      <c r="AB1856"/>
      <c r="AC1856"/>
      <c r="AD1856"/>
      <c r="AG1856">
        <v>1808</v>
      </c>
      <c r="AH1856">
        <v>4.9535278332779971E-3</v>
      </c>
      <c r="AI1856">
        <v>-1.0312758668792039E-2</v>
      </c>
      <c r="AJ1856"/>
      <c r="AK1856"/>
      <c r="AL1856"/>
      <c r="AM1856"/>
      <c r="AN1856"/>
      <c r="AO1856"/>
    </row>
    <row r="1857" spans="1:41">
      <c r="A1857" s="34">
        <v>44329</v>
      </c>
      <c r="B1857" s="33">
        <v>157.757935</v>
      </c>
      <c r="C1857" s="130">
        <f t="shared" si="58"/>
        <v>1.0463694767101486E-2</v>
      </c>
      <c r="E1857" s="128">
        <v>44329</v>
      </c>
      <c r="F1857" s="76">
        <v>4112.5</v>
      </c>
      <c r="G1857" s="130">
        <f t="shared" si="59"/>
        <v>1.2173141422493381E-2</v>
      </c>
      <c r="J1857"/>
      <c r="K1857"/>
      <c r="L1857"/>
      <c r="M1857"/>
      <c r="N1857"/>
      <c r="O1857"/>
      <c r="P1857"/>
      <c r="Q1857"/>
      <c r="R1857"/>
      <c r="V1857">
        <v>1770</v>
      </c>
      <c r="W1857">
        <v>-2.151733615166389E-3</v>
      </c>
      <c r="X1857">
        <v>-4.403017487075658E-3</v>
      </c>
      <c r="Y1857"/>
      <c r="Z1857"/>
      <c r="AA1857"/>
      <c r="AB1857"/>
      <c r="AC1857"/>
      <c r="AD1857"/>
      <c r="AG1857">
        <v>1809</v>
      </c>
      <c r="AH1857">
        <v>1.3073480559080398E-3</v>
      </c>
      <c r="AI1857">
        <v>1.2847294050375152E-2</v>
      </c>
      <c r="AJ1857"/>
      <c r="AK1857"/>
      <c r="AL1857"/>
      <c r="AM1857"/>
      <c r="AN1857"/>
      <c r="AO1857"/>
    </row>
    <row r="1858" spans="1:41">
      <c r="A1858" s="34">
        <v>44330</v>
      </c>
      <c r="B1858" s="33">
        <v>157.99925200000001</v>
      </c>
      <c r="C1858" s="130">
        <f t="shared" si="58"/>
        <v>1.5296663207464609E-3</v>
      </c>
      <c r="E1858" s="128">
        <v>44330</v>
      </c>
      <c r="F1858" s="76">
        <v>4173.8500979999999</v>
      </c>
      <c r="G1858" s="130">
        <f t="shared" si="59"/>
        <v>1.4917956960486296E-2</v>
      </c>
      <c r="J1858"/>
      <c r="K1858"/>
      <c r="L1858"/>
      <c r="M1858"/>
      <c r="N1858"/>
      <c r="O1858"/>
      <c r="P1858"/>
      <c r="Q1858"/>
      <c r="R1858"/>
      <c r="V1858">
        <v>1771</v>
      </c>
      <c r="W1858">
        <v>-4.1923227355814725E-3</v>
      </c>
      <c r="X1858">
        <v>4.6081111863726732E-3</v>
      </c>
      <c r="Y1858"/>
      <c r="Z1858"/>
      <c r="AA1858"/>
      <c r="AB1858"/>
      <c r="AC1858"/>
      <c r="AD1858"/>
      <c r="AG1858">
        <v>1810</v>
      </c>
      <c r="AH1858">
        <v>5.4456145136120354E-3</v>
      </c>
      <c r="AI1858">
        <v>5.8469903937506239E-4</v>
      </c>
      <c r="AJ1858"/>
      <c r="AK1858"/>
      <c r="AL1858"/>
      <c r="AM1858"/>
      <c r="AN1858"/>
      <c r="AO1858"/>
    </row>
    <row r="1859" spans="1:41">
      <c r="A1859" s="34">
        <v>44333</v>
      </c>
      <c r="B1859" s="33">
        <v>158.15708900000001</v>
      </c>
      <c r="C1859" s="130">
        <f t="shared" si="58"/>
        <v>9.989730837459956E-4</v>
      </c>
      <c r="E1859" s="128">
        <v>44333</v>
      </c>
      <c r="F1859" s="76">
        <v>4163.2900390000004</v>
      </c>
      <c r="G1859" s="130">
        <f t="shared" si="59"/>
        <v>-2.5300522903444855E-3</v>
      </c>
      <c r="J1859"/>
      <c r="K1859"/>
      <c r="L1859"/>
      <c r="M1859"/>
      <c r="N1859"/>
      <c r="O1859"/>
      <c r="P1859"/>
      <c r="Q1859"/>
      <c r="R1859"/>
      <c r="V1859">
        <v>1772</v>
      </c>
      <c r="W1859">
        <v>-6.3649167481442731E-4</v>
      </c>
      <c r="X1859">
        <v>2.9121335486125546E-3</v>
      </c>
      <c r="Y1859"/>
      <c r="Z1859"/>
      <c r="AA1859"/>
      <c r="AB1859"/>
      <c r="AC1859"/>
      <c r="AD1859"/>
      <c r="AG1859">
        <v>1811</v>
      </c>
      <c r="AH1859">
        <v>1.8962813644885466E-4</v>
      </c>
      <c r="AI1859">
        <v>1.0205858790758752E-2</v>
      </c>
      <c r="AJ1859"/>
      <c r="AK1859"/>
      <c r="AL1859"/>
      <c r="AM1859"/>
      <c r="AN1859"/>
      <c r="AO1859"/>
    </row>
    <row r="1860" spans="1:41">
      <c r="A1860" s="34">
        <v>44334</v>
      </c>
      <c r="B1860" s="33">
        <v>158.21272300000001</v>
      </c>
      <c r="C1860" s="130">
        <f t="shared" ref="C1860:C1923" si="60">(B1860-B1859)/B1859</f>
        <v>3.5176418807251656E-4</v>
      </c>
      <c r="E1860" s="128">
        <v>44334</v>
      </c>
      <c r="F1860" s="76">
        <v>4127.830078</v>
      </c>
      <c r="G1860" s="130">
        <f t="shared" ref="G1860:G1923" si="61">(F1860-F1859)/F1859</f>
        <v>-8.5172929745047903E-3</v>
      </c>
      <c r="J1860"/>
      <c r="K1860"/>
      <c r="L1860"/>
      <c r="M1860"/>
      <c r="N1860"/>
      <c r="O1860"/>
      <c r="P1860"/>
      <c r="Q1860"/>
      <c r="R1860"/>
      <c r="V1860">
        <v>1773</v>
      </c>
      <c r="W1860">
        <v>1.0149936764359135E-2</v>
      </c>
      <c r="X1860">
        <v>-1.3903388003701531E-2</v>
      </c>
      <c r="Y1860"/>
      <c r="Z1860"/>
      <c r="AA1860"/>
      <c r="AB1860"/>
      <c r="AC1860"/>
      <c r="AD1860"/>
      <c r="AG1860">
        <v>1812</v>
      </c>
      <c r="AH1860">
        <v>1.8663496909602337E-3</v>
      </c>
      <c r="AI1860">
        <v>-8.5095119510942294E-4</v>
      </c>
      <c r="AJ1860"/>
      <c r="AK1860"/>
      <c r="AL1860"/>
      <c r="AM1860"/>
      <c r="AN1860"/>
      <c r="AO1860"/>
    </row>
    <row r="1861" spans="1:41">
      <c r="A1861" s="34">
        <v>44335</v>
      </c>
      <c r="B1861" s="33">
        <v>157.869339</v>
      </c>
      <c r="C1861" s="130">
        <f t="shared" si="60"/>
        <v>-2.1703943493850018E-3</v>
      </c>
      <c r="E1861" s="128">
        <v>44335</v>
      </c>
      <c r="F1861" s="76">
        <v>4115.6801759999998</v>
      </c>
      <c r="G1861" s="130">
        <f t="shared" si="61"/>
        <v>-2.9434113736307027E-3</v>
      </c>
      <c r="J1861"/>
      <c r="K1861"/>
      <c r="L1861"/>
      <c r="M1861"/>
      <c r="N1861"/>
      <c r="O1861"/>
      <c r="P1861"/>
      <c r="Q1861"/>
      <c r="R1861"/>
      <c r="V1861">
        <v>1774</v>
      </c>
      <c r="W1861">
        <v>-1.0116165525321679E-3</v>
      </c>
      <c r="X1861">
        <v>-6.1784114064904975E-3</v>
      </c>
      <c r="Y1861"/>
      <c r="Z1861"/>
      <c r="AA1861"/>
      <c r="AB1861"/>
      <c r="AC1861"/>
      <c r="AD1861"/>
      <c r="AG1861">
        <v>1813</v>
      </c>
      <c r="AH1861">
        <v>3.1423333478322836E-3</v>
      </c>
      <c r="AI1861">
        <v>3.3495878227264566E-3</v>
      </c>
      <c r="AJ1861"/>
      <c r="AK1861"/>
      <c r="AL1861"/>
      <c r="AM1861"/>
      <c r="AN1861"/>
      <c r="AO1861"/>
    </row>
    <row r="1862" spans="1:41">
      <c r="A1862" s="34">
        <v>44336</v>
      </c>
      <c r="B1862" s="33">
        <v>158.788239</v>
      </c>
      <c r="C1862" s="130">
        <f t="shared" si="60"/>
        <v>5.8206362668054741E-3</v>
      </c>
      <c r="E1862" s="128">
        <v>44336</v>
      </c>
      <c r="F1862" s="76">
        <v>4159.1201170000004</v>
      </c>
      <c r="G1862" s="130">
        <f t="shared" si="61"/>
        <v>1.0554741656874688E-2</v>
      </c>
      <c r="J1862"/>
      <c r="K1862"/>
      <c r="L1862"/>
      <c r="M1862"/>
      <c r="N1862"/>
      <c r="O1862"/>
      <c r="P1862"/>
      <c r="Q1862"/>
      <c r="R1862"/>
      <c r="V1862">
        <v>1775</v>
      </c>
      <c r="W1862">
        <v>9.0088948112060207E-3</v>
      </c>
      <c r="X1862">
        <v>-8.7251532470696176E-4</v>
      </c>
      <c r="Y1862"/>
      <c r="Z1862"/>
      <c r="AA1862"/>
      <c r="AB1862"/>
      <c r="AC1862"/>
      <c r="AD1862"/>
      <c r="AG1862">
        <v>1814</v>
      </c>
      <c r="AH1862">
        <v>3.5874601784311962E-3</v>
      </c>
      <c r="AI1862">
        <v>-5.1571437948656606E-3</v>
      </c>
      <c r="AJ1862"/>
      <c r="AK1862"/>
      <c r="AL1862"/>
      <c r="AM1862"/>
      <c r="AN1862"/>
      <c r="AO1862"/>
    </row>
    <row r="1863" spans="1:41">
      <c r="A1863" s="34">
        <v>44337</v>
      </c>
      <c r="B1863" s="33">
        <v>158.68615700000001</v>
      </c>
      <c r="C1863" s="130">
        <f t="shared" si="60"/>
        <v>-6.4288136604371431E-4</v>
      </c>
      <c r="E1863" s="128">
        <v>44337</v>
      </c>
      <c r="F1863" s="76">
        <v>4155.8598629999997</v>
      </c>
      <c r="G1863" s="130">
        <f t="shared" si="61"/>
        <v>-7.8388070271756321E-4</v>
      </c>
      <c r="J1863"/>
      <c r="K1863"/>
      <c r="L1863"/>
      <c r="M1863"/>
      <c r="N1863"/>
      <c r="O1863"/>
      <c r="P1863"/>
      <c r="Q1863"/>
      <c r="R1863"/>
      <c r="V1863">
        <v>1776</v>
      </c>
      <c r="W1863">
        <v>-1.1699044866528658E-3</v>
      </c>
      <c r="X1863">
        <v>1.5105530028277928E-2</v>
      </c>
      <c r="Y1863"/>
      <c r="Z1863"/>
      <c r="AA1863"/>
      <c r="AB1863"/>
      <c r="AC1863"/>
      <c r="AD1863"/>
      <c r="AG1863">
        <v>1815</v>
      </c>
      <c r="AH1863">
        <v>-1.8858313520544166E-3</v>
      </c>
      <c r="AI1863">
        <v>4.7652134194516816E-3</v>
      </c>
      <c r="AJ1863"/>
      <c r="AK1863"/>
      <c r="AL1863"/>
      <c r="AM1863"/>
      <c r="AN1863"/>
      <c r="AO1863"/>
    </row>
    <row r="1864" spans="1:41">
      <c r="A1864" s="34">
        <v>44340</v>
      </c>
      <c r="B1864" s="33">
        <v>159.29325900000001</v>
      </c>
      <c r="C1864" s="130">
        <f t="shared" si="60"/>
        <v>3.8258031543356207E-3</v>
      </c>
      <c r="E1864" s="128">
        <v>44340</v>
      </c>
      <c r="F1864" s="76">
        <v>4197.0498049999997</v>
      </c>
      <c r="G1864" s="130">
        <f t="shared" si="61"/>
        <v>9.9112923336799191E-3</v>
      </c>
      <c r="J1864"/>
      <c r="K1864"/>
      <c r="L1864"/>
      <c r="M1864"/>
      <c r="N1864"/>
      <c r="O1864"/>
      <c r="P1864"/>
      <c r="Q1864"/>
      <c r="R1864"/>
      <c r="V1864">
        <v>1777</v>
      </c>
      <c r="W1864">
        <v>-2.0473804198108229E-3</v>
      </c>
      <c r="X1864">
        <v>2.3641035447926465E-3</v>
      </c>
      <c r="Y1864"/>
      <c r="Z1864"/>
      <c r="AA1864"/>
      <c r="AB1864"/>
      <c r="AC1864"/>
      <c r="AD1864"/>
      <c r="AG1864">
        <v>1816</v>
      </c>
      <c r="AH1864">
        <v>-8.3415277095850017E-4</v>
      </c>
      <c r="AI1864">
        <v>-1.3926386486290104E-2</v>
      </c>
      <c r="AJ1864"/>
      <c r="AK1864"/>
      <c r="AL1864"/>
      <c r="AM1864"/>
      <c r="AN1864"/>
      <c r="AO1864"/>
    </row>
    <row r="1865" spans="1:41">
      <c r="A1865" s="34">
        <v>44341</v>
      </c>
      <c r="B1865" s="33">
        <v>158.85427899999999</v>
      </c>
      <c r="C1865" s="130">
        <f t="shared" si="60"/>
        <v>-2.7557977202287954E-3</v>
      </c>
      <c r="E1865" s="128">
        <v>44341</v>
      </c>
      <c r="F1865" s="76">
        <v>4188.1298829999996</v>
      </c>
      <c r="G1865" s="130">
        <f t="shared" si="61"/>
        <v>-2.1252838099213461E-3</v>
      </c>
      <c r="J1865"/>
      <c r="K1865"/>
      <c r="L1865"/>
      <c r="M1865"/>
      <c r="N1865"/>
      <c r="O1865"/>
      <c r="P1865"/>
      <c r="Q1865"/>
      <c r="R1865"/>
      <c r="V1865">
        <v>1778</v>
      </c>
      <c r="W1865">
        <v>6.6144754567901065E-3</v>
      </c>
      <c r="X1865">
        <v>-9.6250869419898105E-3</v>
      </c>
      <c r="Y1865"/>
      <c r="Z1865"/>
      <c r="AA1865"/>
      <c r="AB1865"/>
      <c r="AC1865"/>
      <c r="AD1865"/>
      <c r="AG1865">
        <v>1817</v>
      </c>
      <c r="AH1865">
        <v>-1.2962641726997157E-3</v>
      </c>
      <c r="AI1865">
        <v>6.9356026983630138E-4</v>
      </c>
      <c r="AJ1865"/>
      <c r="AK1865"/>
      <c r="AL1865"/>
      <c r="AM1865"/>
      <c r="AN1865"/>
      <c r="AO1865"/>
    </row>
    <row r="1866" spans="1:41">
      <c r="A1866" s="34">
        <v>44342</v>
      </c>
      <c r="B1866" s="33">
        <v>157.910934</v>
      </c>
      <c r="C1866" s="130">
        <f t="shared" si="60"/>
        <v>-5.9384298990145159E-3</v>
      </c>
      <c r="E1866" s="128">
        <v>44342</v>
      </c>
      <c r="F1866" s="76">
        <v>4195.9902339999999</v>
      </c>
      <c r="G1866" s="130">
        <f t="shared" si="61"/>
        <v>1.8768164358765817E-3</v>
      </c>
      <c r="J1866"/>
      <c r="K1866"/>
      <c r="L1866"/>
      <c r="M1866"/>
      <c r="N1866"/>
      <c r="O1866"/>
      <c r="P1866"/>
      <c r="Q1866"/>
      <c r="R1866"/>
      <c r="V1866">
        <v>1779</v>
      </c>
      <c r="W1866">
        <v>8.6608110003238876E-3</v>
      </c>
      <c r="X1866">
        <v>-5.0449722446237761E-3</v>
      </c>
      <c r="Y1866"/>
      <c r="Z1866"/>
      <c r="AA1866"/>
      <c r="AB1866"/>
      <c r="AC1866"/>
      <c r="AD1866"/>
      <c r="AG1866">
        <v>1818</v>
      </c>
      <c r="AH1866">
        <v>1.8572354752854534E-3</v>
      </c>
      <c r="AI1866">
        <v>5.1678825415141343E-3</v>
      </c>
      <c r="AJ1866"/>
      <c r="AK1866"/>
      <c r="AL1866"/>
      <c r="AM1866"/>
      <c r="AN1866"/>
      <c r="AO1866"/>
    </row>
    <row r="1867" spans="1:41">
      <c r="A1867" s="34">
        <v>44343</v>
      </c>
      <c r="B1867" s="33">
        <v>157.66807600000001</v>
      </c>
      <c r="C1867" s="130">
        <f t="shared" si="60"/>
        <v>-1.5379429014078533E-3</v>
      </c>
      <c r="E1867" s="128">
        <v>44343</v>
      </c>
      <c r="F1867" s="76">
        <v>4200.8798829999996</v>
      </c>
      <c r="G1867" s="130">
        <f t="shared" si="61"/>
        <v>1.1653146759921023E-3</v>
      </c>
      <c r="J1867"/>
      <c r="K1867"/>
      <c r="L1867"/>
      <c r="M1867"/>
      <c r="N1867"/>
      <c r="O1867"/>
      <c r="P1867"/>
      <c r="Q1867"/>
      <c r="R1867"/>
      <c r="V1867">
        <v>1780</v>
      </c>
      <c r="W1867">
        <v>1.5618160727900949E-2</v>
      </c>
      <c r="X1867">
        <v>-1.710699441417015E-2</v>
      </c>
      <c r="Y1867"/>
      <c r="Z1867"/>
      <c r="AA1867"/>
      <c r="AB1867"/>
      <c r="AC1867"/>
      <c r="AD1867"/>
      <c r="AG1867">
        <v>1819</v>
      </c>
      <c r="AH1867">
        <v>-3.053545569815172E-4</v>
      </c>
      <c r="AI1867">
        <v>-7.3254995355490002E-3</v>
      </c>
      <c r="AJ1867"/>
      <c r="AK1867"/>
      <c r="AL1867"/>
      <c r="AM1867"/>
      <c r="AN1867"/>
      <c r="AO1867"/>
    </row>
    <row r="1868" spans="1:41">
      <c r="A1868" s="34">
        <v>44344</v>
      </c>
      <c r="B1868" s="33">
        <v>158.07904099999999</v>
      </c>
      <c r="C1868" s="130">
        <f t="shared" si="60"/>
        <v>2.6065200415078065E-3</v>
      </c>
      <c r="E1868" s="128">
        <v>44344</v>
      </c>
      <c r="F1868" s="76">
        <v>4204.1098629999997</v>
      </c>
      <c r="G1868" s="130">
        <f t="shared" si="61"/>
        <v>7.6888177952220418E-4</v>
      </c>
      <c r="J1868"/>
      <c r="K1868"/>
      <c r="L1868"/>
      <c r="M1868"/>
      <c r="N1868"/>
      <c r="O1868"/>
      <c r="P1868"/>
      <c r="Q1868"/>
      <c r="R1868"/>
      <c r="V1868">
        <v>1781</v>
      </c>
      <c r="W1868">
        <v>-8.4336652099377355E-3</v>
      </c>
      <c r="X1868">
        <v>-1.7244218320303595E-2</v>
      </c>
      <c r="Y1868"/>
      <c r="Z1868"/>
      <c r="AA1868"/>
      <c r="AB1868"/>
      <c r="AC1868"/>
      <c r="AD1868"/>
      <c r="AG1868">
        <v>1820</v>
      </c>
      <c r="AH1868">
        <v>5.7486828851395499E-3</v>
      </c>
      <c r="AI1868">
        <v>-1.1216018914786036E-2</v>
      </c>
      <c r="AJ1868"/>
      <c r="AK1868"/>
      <c r="AL1868"/>
      <c r="AM1868"/>
      <c r="AN1868"/>
      <c r="AO1868"/>
    </row>
    <row r="1869" spans="1:41">
      <c r="A1869" s="34">
        <v>44348</v>
      </c>
      <c r="B1869" s="33">
        <v>154.604568</v>
      </c>
      <c r="C1869" s="130">
        <f t="shared" si="60"/>
        <v>-2.1979340069503518E-2</v>
      </c>
      <c r="E1869" s="128">
        <v>44348</v>
      </c>
      <c r="F1869" s="76">
        <v>4202.0400390000004</v>
      </c>
      <c r="G1869" s="130">
        <f t="shared" si="61"/>
        <v>-4.9233347068676351E-4</v>
      </c>
      <c r="J1869"/>
      <c r="K1869"/>
      <c r="L1869"/>
      <c r="M1869"/>
      <c r="N1869"/>
      <c r="O1869"/>
      <c r="P1869"/>
      <c r="Q1869"/>
      <c r="R1869"/>
      <c r="V1869">
        <v>1782</v>
      </c>
      <c r="W1869">
        <v>4.554059243826813E-3</v>
      </c>
      <c r="X1869">
        <v>5.2065666555985357E-3</v>
      </c>
      <c r="Y1869"/>
      <c r="Z1869"/>
      <c r="AA1869"/>
      <c r="AB1869"/>
      <c r="AC1869"/>
      <c r="AD1869"/>
      <c r="AG1869">
        <v>1821</v>
      </c>
      <c r="AH1869">
        <v>4.3575157214941786E-4</v>
      </c>
      <c r="AI1869">
        <v>4.8045142862944406E-3</v>
      </c>
      <c r="AJ1869"/>
      <c r="AK1869"/>
      <c r="AL1869"/>
      <c r="AM1869"/>
      <c r="AN1869"/>
      <c r="AO1869"/>
    </row>
    <row r="1870" spans="1:41">
      <c r="A1870" s="34">
        <v>44349</v>
      </c>
      <c r="B1870" s="33">
        <v>155.23036200000001</v>
      </c>
      <c r="C1870" s="130">
        <f t="shared" si="60"/>
        <v>4.0477070509327591E-3</v>
      </c>
      <c r="E1870" s="128">
        <v>44349</v>
      </c>
      <c r="F1870" s="76">
        <v>4208.1201170000004</v>
      </c>
      <c r="G1870" s="130">
        <f t="shared" si="61"/>
        <v>1.4469348087047004E-3</v>
      </c>
      <c r="J1870"/>
      <c r="K1870"/>
      <c r="L1870"/>
      <c r="M1870"/>
      <c r="N1870"/>
      <c r="O1870"/>
      <c r="P1870"/>
      <c r="Q1870"/>
      <c r="R1870"/>
      <c r="V1870">
        <v>1783</v>
      </c>
      <c r="W1870">
        <v>-2.0013537203855764E-2</v>
      </c>
      <c r="X1870">
        <v>7.0206192029756767E-4</v>
      </c>
      <c r="Y1870"/>
      <c r="Z1870"/>
      <c r="AA1870"/>
      <c r="AB1870"/>
      <c r="AC1870"/>
      <c r="AD1870"/>
      <c r="AG1870">
        <v>1822</v>
      </c>
      <c r="AH1870">
        <v>1.0600908156996278E-2</v>
      </c>
      <c r="AI1870">
        <v>6.0302943096431031E-3</v>
      </c>
      <c r="AJ1870"/>
      <c r="AK1870"/>
      <c r="AL1870"/>
      <c r="AM1870"/>
      <c r="AN1870"/>
      <c r="AO1870"/>
    </row>
    <row r="1871" spans="1:41">
      <c r="A1871" s="34">
        <v>44350</v>
      </c>
      <c r="B1871" s="33">
        <v>155.080917</v>
      </c>
      <c r="C1871" s="130">
        <f t="shared" si="60"/>
        <v>-9.627304740809291E-4</v>
      </c>
      <c r="E1871" s="128">
        <v>44350</v>
      </c>
      <c r="F1871" s="76">
        <v>4192.8500979999999</v>
      </c>
      <c r="G1871" s="130">
        <f t="shared" si="61"/>
        <v>-3.6287032155552183E-3</v>
      </c>
      <c r="J1871"/>
      <c r="K1871"/>
      <c r="L1871"/>
      <c r="M1871"/>
      <c r="N1871"/>
      <c r="O1871"/>
      <c r="P1871"/>
      <c r="Q1871"/>
      <c r="R1871"/>
      <c r="V1871">
        <v>1784</v>
      </c>
      <c r="W1871">
        <v>-1.2365152732806178E-3</v>
      </c>
      <c r="X1871">
        <v>1.7288282838251543E-2</v>
      </c>
      <c r="Y1871"/>
      <c r="Z1871"/>
      <c r="AA1871"/>
      <c r="AB1871"/>
      <c r="AC1871"/>
      <c r="AD1871"/>
      <c r="AG1871">
        <v>1823</v>
      </c>
      <c r="AH1871">
        <v>4.0464295080421793E-3</v>
      </c>
      <c r="AI1871">
        <v>-4.9144421500454203E-3</v>
      </c>
      <c r="AJ1871"/>
      <c r="AK1871"/>
      <c r="AL1871"/>
      <c r="AM1871"/>
      <c r="AN1871"/>
      <c r="AO1871"/>
    </row>
    <row r="1872" spans="1:41">
      <c r="A1872" s="34">
        <v>44351</v>
      </c>
      <c r="B1872" s="33">
        <v>155.01554899999999</v>
      </c>
      <c r="C1872" s="130">
        <f t="shared" si="60"/>
        <v>-4.2150898553176938E-4</v>
      </c>
      <c r="E1872" s="128">
        <v>44351</v>
      </c>
      <c r="F1872" s="76">
        <v>4229.8901370000003</v>
      </c>
      <c r="G1872" s="130">
        <f t="shared" si="61"/>
        <v>8.8340956948755756E-3</v>
      </c>
      <c r="J1872"/>
      <c r="K1872"/>
      <c r="L1872"/>
      <c r="M1872"/>
      <c r="N1872"/>
      <c r="O1872"/>
      <c r="P1872"/>
      <c r="Q1872"/>
      <c r="R1872"/>
      <c r="V1872">
        <v>1785</v>
      </c>
      <c r="W1872">
        <v>-4.8692626035782135E-3</v>
      </c>
      <c r="X1872">
        <v>1.8767486308985941E-2</v>
      </c>
      <c r="Y1872"/>
      <c r="Z1872"/>
      <c r="AA1872"/>
      <c r="AB1872"/>
      <c r="AC1872"/>
      <c r="AD1872"/>
      <c r="AG1872">
        <v>1824</v>
      </c>
      <c r="AH1872">
        <v>-3.2968469868958389E-3</v>
      </c>
      <c r="AI1872">
        <v>1.3901406895374183E-4</v>
      </c>
      <c r="AJ1872"/>
      <c r="AK1872"/>
      <c r="AL1872"/>
      <c r="AM1872"/>
      <c r="AN1872"/>
      <c r="AO1872"/>
    </row>
    <row r="1873" spans="1:41">
      <c r="A1873" s="34">
        <v>44354</v>
      </c>
      <c r="B1873" s="33">
        <v>153.96012899999999</v>
      </c>
      <c r="C1873" s="130">
        <f t="shared" si="60"/>
        <v>-6.808478290135902E-3</v>
      </c>
      <c r="E1873" s="128">
        <v>44354</v>
      </c>
      <c r="F1873" s="76">
        <v>4226.5200199999999</v>
      </c>
      <c r="G1873" s="130">
        <f t="shared" si="61"/>
        <v>-7.9673866007087531E-4</v>
      </c>
      <c r="J1873"/>
      <c r="K1873"/>
      <c r="L1873"/>
      <c r="M1873"/>
      <c r="N1873"/>
      <c r="O1873"/>
      <c r="P1873"/>
      <c r="Q1873"/>
      <c r="R1873"/>
      <c r="V1873">
        <v>1786</v>
      </c>
      <c r="W1873">
        <v>-2.4155567291617441E-3</v>
      </c>
      <c r="X1873">
        <v>3.4243257365037423E-3</v>
      </c>
      <c r="Y1873"/>
      <c r="Z1873"/>
      <c r="AA1873"/>
      <c r="AB1873"/>
      <c r="AC1873"/>
      <c r="AD1873"/>
      <c r="AG1873">
        <v>1825</v>
      </c>
      <c r="AH1873">
        <v>-2.0455484984318911E-3</v>
      </c>
      <c r="AI1873">
        <v>5.6680476010067295E-3</v>
      </c>
      <c r="AJ1873"/>
      <c r="AK1873"/>
      <c r="AL1873"/>
      <c r="AM1873"/>
      <c r="AN1873"/>
      <c r="AO1873"/>
    </row>
    <row r="1874" spans="1:41">
      <c r="A1874" s="34">
        <v>44355</v>
      </c>
      <c r="B1874" s="33">
        <v>152.60581999999999</v>
      </c>
      <c r="C1874" s="130">
        <f t="shared" si="60"/>
        <v>-8.7964917202686989E-3</v>
      </c>
      <c r="E1874" s="128">
        <v>44355</v>
      </c>
      <c r="F1874" s="76">
        <v>4227.2597660000001</v>
      </c>
      <c r="G1874" s="130">
        <f t="shared" si="61"/>
        <v>1.7502484230518222E-4</v>
      </c>
      <c r="J1874"/>
      <c r="K1874"/>
      <c r="L1874"/>
      <c r="M1874"/>
      <c r="N1874"/>
      <c r="O1874"/>
      <c r="P1874"/>
      <c r="Q1874"/>
      <c r="R1874"/>
      <c r="V1874">
        <v>1787</v>
      </c>
      <c r="W1874">
        <v>5.4959527017529996E-3</v>
      </c>
      <c r="X1874">
        <v>5.3573694344861544E-3</v>
      </c>
      <c r="Y1874"/>
      <c r="Z1874"/>
      <c r="AA1874"/>
      <c r="AB1874"/>
      <c r="AC1874"/>
      <c r="AD1874"/>
      <c r="AG1874">
        <v>1826</v>
      </c>
      <c r="AH1874">
        <v>-5.0257997571845764E-3</v>
      </c>
      <c r="AI1874">
        <v>1.6851001377490321E-2</v>
      </c>
      <c r="AJ1874"/>
      <c r="AK1874"/>
      <c r="AL1874"/>
      <c r="AM1874"/>
      <c r="AN1874"/>
      <c r="AO1874"/>
    </row>
    <row r="1875" spans="1:41">
      <c r="A1875" s="34">
        <v>44356</v>
      </c>
      <c r="B1875" s="33">
        <v>154.660629</v>
      </c>
      <c r="C1875" s="130">
        <f t="shared" si="60"/>
        <v>1.3464814120457568E-2</v>
      </c>
      <c r="E1875" s="128">
        <v>44356</v>
      </c>
      <c r="F1875" s="76">
        <v>4219.5498049999997</v>
      </c>
      <c r="G1875" s="130">
        <f t="shared" si="61"/>
        <v>-1.8238673341089576E-3</v>
      </c>
      <c r="J1875"/>
      <c r="K1875"/>
      <c r="L1875"/>
      <c r="M1875"/>
      <c r="N1875"/>
      <c r="O1875"/>
      <c r="P1875"/>
      <c r="Q1875"/>
      <c r="R1875"/>
      <c r="V1875">
        <v>1788</v>
      </c>
      <c r="W1875">
        <v>8.8472208546300415E-3</v>
      </c>
      <c r="X1875">
        <v>-4.9497256615192243E-3</v>
      </c>
      <c r="Y1875"/>
      <c r="Z1875"/>
      <c r="AA1875"/>
      <c r="AB1875"/>
      <c r="AC1875"/>
      <c r="AD1875"/>
      <c r="AG1875">
        <v>1827</v>
      </c>
      <c r="AH1875">
        <v>2.3172374101859006E-3</v>
      </c>
      <c r="AI1875">
        <v>1.2120989027665983E-2</v>
      </c>
      <c r="AJ1875"/>
      <c r="AK1875"/>
      <c r="AL1875"/>
      <c r="AM1875"/>
      <c r="AN1875"/>
      <c r="AO1875"/>
    </row>
    <row r="1876" spans="1:41">
      <c r="A1876" s="34">
        <v>44357</v>
      </c>
      <c r="B1876" s="33">
        <v>156.05226099999999</v>
      </c>
      <c r="C1876" s="130">
        <f t="shared" si="60"/>
        <v>8.9979719402278335E-3</v>
      </c>
      <c r="E1876" s="128">
        <v>44357</v>
      </c>
      <c r="F1876" s="76">
        <v>4239.1801759999998</v>
      </c>
      <c r="G1876" s="130">
        <f t="shared" si="61"/>
        <v>4.6522429896997501E-3</v>
      </c>
      <c r="J1876"/>
      <c r="K1876"/>
      <c r="L1876"/>
      <c r="M1876"/>
      <c r="N1876"/>
      <c r="O1876"/>
      <c r="P1876"/>
      <c r="Q1876"/>
      <c r="R1876"/>
      <c r="V1876">
        <v>1789</v>
      </c>
      <c r="W1876">
        <v>1.8479865510652701E-3</v>
      </c>
      <c r="X1876">
        <v>5.5513618698460609E-3</v>
      </c>
      <c r="Y1876"/>
      <c r="Z1876"/>
      <c r="AA1876"/>
      <c r="AB1876"/>
      <c r="AC1876"/>
      <c r="AD1876"/>
      <c r="AG1876">
        <v>1828</v>
      </c>
      <c r="AH1876">
        <v>8.6276432706703136E-5</v>
      </c>
      <c r="AI1876">
        <v>-1.0598072574847634E-3</v>
      </c>
      <c r="AJ1876"/>
      <c r="AK1876"/>
      <c r="AL1876"/>
      <c r="AM1876"/>
      <c r="AN1876"/>
      <c r="AO1876"/>
    </row>
    <row r="1877" spans="1:41">
      <c r="A1877" s="34">
        <v>44358</v>
      </c>
      <c r="B1877" s="33">
        <v>154.07221999999999</v>
      </c>
      <c r="C1877" s="130">
        <f t="shared" si="60"/>
        <v>-1.2688319844337277E-2</v>
      </c>
      <c r="E1877" s="128">
        <v>44358</v>
      </c>
      <c r="F1877" s="76">
        <v>4247.4399409999996</v>
      </c>
      <c r="G1877" s="130">
        <f t="shared" si="61"/>
        <v>1.9484345220243803E-3</v>
      </c>
      <c r="J1877"/>
      <c r="K1877"/>
      <c r="L1877"/>
      <c r="M1877"/>
      <c r="N1877"/>
      <c r="O1877"/>
      <c r="P1877"/>
      <c r="Q1877"/>
      <c r="R1877"/>
      <c r="V1877">
        <v>1790</v>
      </c>
      <c r="W1877">
        <v>4.8728667057071065E-3</v>
      </c>
      <c r="X1877">
        <v>-5.9863918454713932E-3</v>
      </c>
      <c r="Y1877"/>
      <c r="Z1877"/>
      <c r="AA1877"/>
      <c r="AB1877"/>
      <c r="AC1877"/>
      <c r="AD1877"/>
      <c r="AG1877">
        <v>1829</v>
      </c>
      <c r="AH1877">
        <v>9.8977000815031165E-4</v>
      </c>
      <c r="AI1877">
        <v>4.8546283451273765E-4</v>
      </c>
      <c r="AJ1877"/>
      <c r="AK1877"/>
      <c r="AL1877"/>
      <c r="AM1877"/>
      <c r="AN1877"/>
      <c r="AO1877"/>
    </row>
    <row r="1878" spans="1:41">
      <c r="A1878" s="34">
        <v>44361</v>
      </c>
      <c r="B1878" s="33">
        <v>154.45512400000001</v>
      </c>
      <c r="C1878" s="130">
        <f t="shared" si="60"/>
        <v>2.4852241370963879E-3</v>
      </c>
      <c r="E1878" s="128">
        <v>44361</v>
      </c>
      <c r="F1878" s="76">
        <v>4255.1499020000001</v>
      </c>
      <c r="G1878" s="130">
        <f t="shared" si="61"/>
        <v>1.8152018879836768E-3</v>
      </c>
      <c r="J1878"/>
      <c r="K1878"/>
      <c r="L1878"/>
      <c r="M1878"/>
      <c r="N1878"/>
      <c r="O1878"/>
      <c r="P1878"/>
      <c r="Q1878"/>
      <c r="R1878"/>
      <c r="V1878">
        <v>1791</v>
      </c>
      <c r="W1878">
        <v>2.0691527736879738E-3</v>
      </c>
      <c r="X1878">
        <v>-2.414337538302609E-3</v>
      </c>
      <c r="Y1878"/>
      <c r="Z1878"/>
      <c r="AA1878"/>
      <c r="AB1878"/>
      <c r="AC1878"/>
      <c r="AD1878"/>
      <c r="AG1878">
        <v>1830</v>
      </c>
      <c r="AH1878">
        <v>-1.9957809214298699E-3</v>
      </c>
      <c r="AI1878">
        <v>6.2164138230122422E-3</v>
      </c>
      <c r="AJ1878"/>
      <c r="AK1878"/>
      <c r="AL1878"/>
      <c r="AM1878"/>
      <c r="AN1878"/>
      <c r="AO1878"/>
    </row>
    <row r="1879" spans="1:41">
      <c r="A1879" s="34">
        <v>44362</v>
      </c>
      <c r="B1879" s="33">
        <v>153.63322400000001</v>
      </c>
      <c r="C1879" s="130">
        <f t="shared" si="60"/>
        <v>-5.3212867188530393E-3</v>
      </c>
      <c r="E1879" s="128">
        <v>44362</v>
      </c>
      <c r="F1879" s="76">
        <v>4246.5898440000001</v>
      </c>
      <c r="G1879" s="130">
        <f t="shared" si="61"/>
        <v>-2.0116936411515465E-3</v>
      </c>
      <c r="J1879"/>
      <c r="K1879"/>
      <c r="L1879"/>
      <c r="M1879"/>
      <c r="N1879"/>
      <c r="O1879"/>
      <c r="P1879"/>
      <c r="Q1879"/>
      <c r="R1879"/>
      <c r="V1879">
        <v>1792</v>
      </c>
      <c r="W1879">
        <v>-2.3275915388031414E-3</v>
      </c>
      <c r="X1879">
        <v>3.9900467022626982E-3</v>
      </c>
      <c r="Y1879"/>
      <c r="Z1879"/>
      <c r="AA1879"/>
      <c r="AB1879"/>
      <c r="AC1879"/>
      <c r="AD1879"/>
      <c r="AG1879">
        <v>1831</v>
      </c>
      <c r="AH1879">
        <v>-5.7669089207207256E-3</v>
      </c>
      <c r="AI1879">
        <v>1.3486843314986643E-2</v>
      </c>
      <c r="AJ1879"/>
      <c r="AK1879"/>
      <c r="AL1879"/>
      <c r="AM1879"/>
      <c r="AN1879"/>
      <c r="AO1879"/>
    </row>
    <row r="1880" spans="1:41">
      <c r="A1880" s="34">
        <v>44363</v>
      </c>
      <c r="B1880" s="33">
        <v>153.577179</v>
      </c>
      <c r="C1880" s="130">
        <f t="shared" si="60"/>
        <v>-3.6479739564673633E-4</v>
      </c>
      <c r="E1880" s="128">
        <v>44363</v>
      </c>
      <c r="F1880" s="76">
        <v>4223.7001950000003</v>
      </c>
      <c r="G1880" s="130">
        <f t="shared" si="61"/>
        <v>-5.3901247449975615E-3</v>
      </c>
      <c r="J1880"/>
      <c r="K1880"/>
      <c r="L1880"/>
      <c r="M1880"/>
      <c r="N1880"/>
      <c r="O1880"/>
      <c r="P1880"/>
      <c r="Q1880"/>
      <c r="R1880"/>
      <c r="V1880">
        <v>1793</v>
      </c>
      <c r="W1880">
        <v>2.0031679545769211E-3</v>
      </c>
      <c r="X1880">
        <v>2.7078650787831608E-3</v>
      </c>
      <c r="Y1880"/>
      <c r="Z1880"/>
      <c r="AA1880"/>
      <c r="AB1880"/>
      <c r="AC1880"/>
      <c r="AD1880"/>
      <c r="AG1880">
        <v>1832</v>
      </c>
      <c r="AH1880">
        <v>1.5983535219679305E-3</v>
      </c>
      <c r="AI1880">
        <v>-1.7944325372351235E-3</v>
      </c>
      <c r="AJ1880"/>
      <c r="AK1880"/>
      <c r="AL1880"/>
      <c r="AM1880"/>
      <c r="AN1880"/>
      <c r="AO1880"/>
    </row>
    <row r="1881" spans="1:41">
      <c r="A1881" s="34">
        <v>44364</v>
      </c>
      <c r="B1881" s="33">
        <v>154.31506300000001</v>
      </c>
      <c r="C1881" s="130">
        <f t="shared" si="60"/>
        <v>4.8046461382130756E-3</v>
      </c>
      <c r="E1881" s="128">
        <v>44364</v>
      </c>
      <c r="F1881" s="76">
        <v>4221.8598629999997</v>
      </c>
      <c r="G1881" s="130">
        <f t="shared" si="61"/>
        <v>-4.3571558468549667E-4</v>
      </c>
      <c r="J1881"/>
      <c r="K1881"/>
      <c r="L1881"/>
      <c r="M1881"/>
      <c r="N1881"/>
      <c r="O1881"/>
      <c r="P1881"/>
      <c r="Q1881"/>
      <c r="R1881"/>
      <c r="V1881">
        <v>1794</v>
      </c>
      <c r="W1881">
        <v>-4.9213440239872066E-3</v>
      </c>
      <c r="X1881">
        <v>4.3520716651821783E-3</v>
      </c>
      <c r="Y1881"/>
      <c r="Z1881"/>
      <c r="AA1881"/>
      <c r="AB1881"/>
      <c r="AC1881"/>
      <c r="AD1881"/>
      <c r="AG1881">
        <v>1833</v>
      </c>
      <c r="AH1881">
        <v>-7.3617392021354516E-3</v>
      </c>
      <c r="AI1881">
        <v>1.0656226162881545E-2</v>
      </c>
      <c r="AJ1881"/>
      <c r="AK1881"/>
      <c r="AL1881"/>
      <c r="AM1881"/>
      <c r="AN1881"/>
      <c r="AO1881"/>
    </row>
    <row r="1882" spans="1:41">
      <c r="A1882" s="34">
        <v>44365</v>
      </c>
      <c r="B1882" s="33">
        <v>151.288895</v>
      </c>
      <c r="C1882" s="130">
        <f t="shared" si="60"/>
        <v>-1.9610321514757199E-2</v>
      </c>
      <c r="E1882" s="128">
        <v>44365</v>
      </c>
      <c r="F1882" s="76">
        <v>4166.4501950000003</v>
      </c>
      <c r="G1882" s="130">
        <f t="shared" si="61"/>
        <v>-1.312446878817667E-2</v>
      </c>
      <c r="J1882"/>
      <c r="K1882"/>
      <c r="L1882"/>
      <c r="M1882"/>
      <c r="N1882"/>
      <c r="O1882"/>
      <c r="P1882"/>
      <c r="Q1882"/>
      <c r="R1882"/>
      <c r="V1882">
        <v>1795</v>
      </c>
      <c r="W1882">
        <v>2.2544935362618394E-3</v>
      </c>
      <c r="X1882">
        <v>-2.5748956050777047E-3</v>
      </c>
      <c r="Y1882"/>
      <c r="Z1882"/>
      <c r="AA1882"/>
      <c r="AB1882"/>
      <c r="AC1882"/>
      <c r="AD1882"/>
      <c r="AG1882">
        <v>1834</v>
      </c>
      <c r="AH1882">
        <v>1.7916229006317524E-3</v>
      </c>
      <c r="AI1882">
        <v>-5.879349748940145E-3</v>
      </c>
      <c r="AJ1882"/>
      <c r="AK1882"/>
      <c r="AL1882"/>
      <c r="AM1882"/>
      <c r="AN1882"/>
      <c r="AO1882"/>
    </row>
    <row r="1883" spans="1:41">
      <c r="A1883" s="34">
        <v>44368</v>
      </c>
      <c r="B1883" s="33">
        <v>153.026138</v>
      </c>
      <c r="C1883" s="130">
        <f t="shared" si="60"/>
        <v>1.1482951210662267E-2</v>
      </c>
      <c r="E1883" s="128">
        <v>44368</v>
      </c>
      <c r="F1883" s="76">
        <v>4224.7900390000004</v>
      </c>
      <c r="G1883" s="130">
        <f t="shared" si="61"/>
        <v>1.4002290023774082E-2</v>
      </c>
      <c r="J1883"/>
      <c r="K1883"/>
      <c r="L1883"/>
      <c r="M1883"/>
      <c r="N1883"/>
      <c r="O1883"/>
      <c r="P1883"/>
      <c r="Q1883"/>
      <c r="R1883"/>
      <c r="V1883">
        <v>1796</v>
      </c>
      <c r="W1883">
        <v>4.9950255561081547E-4</v>
      </c>
      <c r="X1883">
        <v>-4.9153380757947741E-3</v>
      </c>
      <c r="Y1883"/>
      <c r="Z1883"/>
      <c r="AA1883"/>
      <c r="AB1883"/>
      <c r="AC1883"/>
      <c r="AD1883"/>
      <c r="AG1883">
        <v>1835</v>
      </c>
      <c r="AH1883">
        <v>1.8938287054303888E-3</v>
      </c>
      <c r="AI1883">
        <v>9.2003619113250265E-3</v>
      </c>
      <c r="AJ1883"/>
      <c r="AK1883"/>
      <c r="AL1883"/>
      <c r="AM1883"/>
      <c r="AN1883"/>
      <c r="AO1883"/>
    </row>
    <row r="1884" spans="1:41">
      <c r="A1884" s="34">
        <v>44369</v>
      </c>
      <c r="B1884" s="33">
        <v>152.82063299999999</v>
      </c>
      <c r="C1884" s="130">
        <f t="shared" si="60"/>
        <v>-1.3429405112479313E-3</v>
      </c>
      <c r="E1884" s="128">
        <v>44369</v>
      </c>
      <c r="F1884" s="76">
        <v>4246.4399409999996</v>
      </c>
      <c r="G1884" s="130">
        <f t="shared" si="61"/>
        <v>5.124491820929329E-3</v>
      </c>
      <c r="J1884"/>
      <c r="K1884"/>
      <c r="L1884"/>
      <c r="M1884"/>
      <c r="N1884"/>
      <c r="O1884"/>
      <c r="P1884"/>
      <c r="Q1884"/>
      <c r="R1884"/>
      <c r="V1884">
        <v>1797</v>
      </c>
      <c r="W1884">
        <v>-9.2295317786384862E-3</v>
      </c>
      <c r="X1884">
        <v>7.3746350743224155E-3</v>
      </c>
      <c r="Y1884"/>
      <c r="Z1884"/>
      <c r="AA1884"/>
      <c r="AB1884"/>
      <c r="AC1884"/>
      <c r="AD1884"/>
      <c r="AG1884">
        <v>1836</v>
      </c>
      <c r="AH1884">
        <v>6.7741091486364204E-3</v>
      </c>
      <c r="AI1884">
        <v>-3.1652895857415169E-3</v>
      </c>
      <c r="AJ1884"/>
      <c r="AK1884"/>
      <c r="AL1884"/>
      <c r="AM1884"/>
      <c r="AN1884"/>
      <c r="AO1884"/>
    </row>
    <row r="1885" spans="1:41">
      <c r="A1885" s="34">
        <v>44370</v>
      </c>
      <c r="B1885" s="33">
        <v>151.89598100000001</v>
      </c>
      <c r="C1885" s="130">
        <f t="shared" si="60"/>
        <v>-6.0505704095596864E-3</v>
      </c>
      <c r="E1885" s="128">
        <v>44370</v>
      </c>
      <c r="F1885" s="76">
        <v>4241.8398440000001</v>
      </c>
      <c r="G1885" s="130">
        <f t="shared" si="61"/>
        <v>-1.0832831887212014E-3</v>
      </c>
      <c r="J1885"/>
      <c r="K1885"/>
      <c r="L1885"/>
      <c r="M1885"/>
      <c r="N1885"/>
      <c r="O1885"/>
      <c r="P1885"/>
      <c r="Q1885"/>
      <c r="R1885"/>
      <c r="V1885">
        <v>1798</v>
      </c>
      <c r="W1885">
        <v>-1.253597604330592E-4</v>
      </c>
      <c r="X1885">
        <v>-7.6074797135951538E-3</v>
      </c>
      <c r="Y1885"/>
      <c r="Z1885"/>
      <c r="AA1885"/>
      <c r="AB1885"/>
      <c r="AC1885"/>
      <c r="AD1885"/>
      <c r="AG1885">
        <v>1837</v>
      </c>
      <c r="AH1885">
        <v>1.8000119005189973E-3</v>
      </c>
      <c r="AI1885">
        <v>-7.10657194254289E-3</v>
      </c>
      <c r="AJ1885"/>
      <c r="AK1885"/>
      <c r="AL1885"/>
      <c r="AM1885"/>
      <c r="AN1885"/>
      <c r="AO1885"/>
    </row>
    <row r="1886" spans="1:41">
      <c r="A1886" s="34">
        <v>44371</v>
      </c>
      <c r="B1886" s="33">
        <v>152.58712800000001</v>
      </c>
      <c r="C1886" s="130">
        <f t="shared" si="60"/>
        <v>4.5501335548831989E-3</v>
      </c>
      <c r="E1886" s="128">
        <v>44371</v>
      </c>
      <c r="F1886" s="76">
        <v>4266.4902339999999</v>
      </c>
      <c r="G1886" s="130">
        <f t="shared" si="61"/>
        <v>5.8112495772011021E-3</v>
      </c>
      <c r="J1886"/>
      <c r="K1886"/>
      <c r="L1886"/>
      <c r="M1886"/>
      <c r="N1886"/>
      <c r="O1886"/>
      <c r="P1886"/>
      <c r="Q1886"/>
      <c r="R1886"/>
      <c r="V1886">
        <v>1799</v>
      </c>
      <c r="W1886">
        <v>-4.790392223530158E-3</v>
      </c>
      <c r="X1886">
        <v>6.046710293954493E-3</v>
      </c>
      <c r="Y1886"/>
      <c r="Z1886"/>
      <c r="AA1886"/>
      <c r="AB1886"/>
      <c r="AC1886"/>
      <c r="AD1886"/>
      <c r="AG1886">
        <v>1838</v>
      </c>
      <c r="AH1886">
        <v>1.345174809247344E-2</v>
      </c>
      <c r="AI1886">
        <v>-2.0254068051290174E-2</v>
      </c>
      <c r="AJ1886"/>
      <c r="AK1886"/>
      <c r="AL1886"/>
      <c r="AM1886"/>
      <c r="AN1886"/>
      <c r="AO1886"/>
    </row>
    <row r="1887" spans="1:41">
      <c r="A1887" s="34">
        <v>44372</v>
      </c>
      <c r="B1887" s="33">
        <v>153.37171900000001</v>
      </c>
      <c r="C1887" s="130">
        <f t="shared" si="60"/>
        <v>5.1419212766099509E-3</v>
      </c>
      <c r="E1887" s="128">
        <v>44372</v>
      </c>
      <c r="F1887" s="76">
        <v>4280.7001950000003</v>
      </c>
      <c r="G1887" s="130">
        <f t="shared" si="61"/>
        <v>3.3305973342585356E-3</v>
      </c>
      <c r="J1887"/>
      <c r="K1887"/>
      <c r="L1887"/>
      <c r="M1887"/>
      <c r="N1887"/>
      <c r="O1887"/>
      <c r="P1887"/>
      <c r="Q1887"/>
      <c r="R1887"/>
      <c r="V1887">
        <v>1800</v>
      </c>
      <c r="W1887">
        <v>7.8335055364770496E-3</v>
      </c>
      <c r="X1887">
        <v>3.5181083709477107E-3</v>
      </c>
      <c r="Y1887"/>
      <c r="Z1887"/>
      <c r="AA1887"/>
      <c r="AB1887"/>
      <c r="AC1887"/>
      <c r="AD1887"/>
      <c r="AG1887">
        <v>1839</v>
      </c>
      <c r="AH1887">
        <v>6.003436737577277E-4</v>
      </c>
      <c r="AI1887">
        <v>8.7057119277885314E-3</v>
      </c>
      <c r="AJ1887"/>
      <c r="AK1887"/>
      <c r="AL1887"/>
      <c r="AM1887"/>
      <c r="AN1887"/>
      <c r="AO1887"/>
    </row>
    <row r="1888" spans="1:41">
      <c r="A1888" s="34">
        <v>44375</v>
      </c>
      <c r="B1888" s="33">
        <v>153.194244</v>
      </c>
      <c r="C1888" s="130">
        <f t="shared" si="60"/>
        <v>-1.1571559682395903E-3</v>
      </c>
      <c r="E1888" s="128">
        <v>44375</v>
      </c>
      <c r="F1888" s="76">
        <v>4290.6098629999997</v>
      </c>
      <c r="G1888" s="130">
        <f t="shared" si="61"/>
        <v>2.3149642695309866E-3</v>
      </c>
      <c r="J1888"/>
      <c r="K1888"/>
      <c r="L1888"/>
      <c r="M1888"/>
      <c r="N1888"/>
      <c r="O1888"/>
      <c r="P1888"/>
      <c r="Q1888"/>
      <c r="R1888"/>
      <c r="V1888">
        <v>1801</v>
      </c>
      <c r="W1888">
        <v>8.1885108269033841E-4</v>
      </c>
      <c r="X1888">
        <v>-2.5297658669262767E-2</v>
      </c>
      <c r="Y1888"/>
      <c r="Z1888"/>
      <c r="AA1888"/>
      <c r="AB1888"/>
      <c r="AC1888"/>
      <c r="AD1888"/>
      <c r="AG1888">
        <v>1840</v>
      </c>
      <c r="AH1888">
        <v>-4.5803783676914246E-3</v>
      </c>
      <c r="AI1888">
        <v>-4.6302792508639253E-3</v>
      </c>
      <c r="AJ1888"/>
      <c r="AK1888"/>
      <c r="AL1888"/>
      <c r="AM1888"/>
      <c r="AN1888"/>
      <c r="AO1888"/>
    </row>
    <row r="1889" spans="1:41">
      <c r="A1889" s="34">
        <v>44376</v>
      </c>
      <c r="B1889" s="33">
        <v>153.203598</v>
      </c>
      <c r="C1889" s="130">
        <f t="shared" si="60"/>
        <v>6.105973537753717E-5</v>
      </c>
      <c r="E1889" s="128">
        <v>44376</v>
      </c>
      <c r="F1889" s="76">
        <v>4291.7998049999997</v>
      </c>
      <c r="G1889" s="130">
        <f t="shared" si="61"/>
        <v>2.7733633166264265E-4</v>
      </c>
      <c r="J1889"/>
      <c r="K1889"/>
      <c r="L1889"/>
      <c r="M1889"/>
      <c r="N1889"/>
      <c r="O1889"/>
      <c r="P1889"/>
      <c r="Q1889"/>
      <c r="R1889"/>
      <c r="V1889">
        <v>1802</v>
      </c>
      <c r="W1889">
        <v>-1.4774618608183712E-2</v>
      </c>
      <c r="X1889">
        <v>1.0024404320086819E-2</v>
      </c>
      <c r="Y1889"/>
      <c r="Z1889"/>
      <c r="AA1889"/>
      <c r="AB1889"/>
      <c r="AC1889"/>
      <c r="AD1889"/>
      <c r="AG1889">
        <v>1841</v>
      </c>
      <c r="AH1889">
        <v>1.3939681056280872E-3</v>
      </c>
      <c r="AI1889">
        <v>9.5347285793797986E-3</v>
      </c>
      <c r="AJ1889"/>
      <c r="AK1889"/>
      <c r="AL1889"/>
      <c r="AM1889"/>
      <c r="AN1889"/>
      <c r="AO1889"/>
    </row>
    <row r="1890" spans="1:41">
      <c r="A1890" s="34">
        <v>44377</v>
      </c>
      <c r="B1890" s="33">
        <v>153.86672999999999</v>
      </c>
      <c r="C1890" s="130">
        <f t="shared" si="60"/>
        <v>4.3284362029147013E-3</v>
      </c>
      <c r="E1890" s="128">
        <v>44377</v>
      </c>
      <c r="F1890" s="76">
        <v>4297.5</v>
      </c>
      <c r="G1890" s="130">
        <f t="shared" si="61"/>
        <v>1.3281595738364944E-3</v>
      </c>
      <c r="J1890"/>
      <c r="K1890"/>
      <c r="L1890"/>
      <c r="M1890"/>
      <c r="N1890"/>
      <c r="O1890"/>
      <c r="P1890"/>
      <c r="Q1890"/>
      <c r="R1890"/>
      <c r="V1890">
        <v>1803</v>
      </c>
      <c r="W1890">
        <v>3.3067427297997975E-3</v>
      </c>
      <c r="X1890">
        <v>2.0484020775046428E-2</v>
      </c>
      <c r="Y1890"/>
      <c r="Z1890"/>
      <c r="AA1890"/>
      <c r="AB1890"/>
      <c r="AC1890"/>
      <c r="AD1890"/>
      <c r="AG1890">
        <v>1842</v>
      </c>
      <c r="AH1890">
        <v>-4.5769952249335062E-3</v>
      </c>
      <c r="AI1890">
        <v>6.3592660749270408E-3</v>
      </c>
      <c r="AJ1890"/>
      <c r="AK1890"/>
      <c r="AL1890"/>
      <c r="AM1890"/>
      <c r="AN1890"/>
      <c r="AO1890"/>
    </row>
    <row r="1891" spans="1:41">
      <c r="A1891" s="34">
        <v>44378</v>
      </c>
      <c r="B1891" s="33">
        <v>155.00619499999999</v>
      </c>
      <c r="C1891" s="130">
        <f t="shared" si="60"/>
        <v>7.4055320471163675E-3</v>
      </c>
      <c r="E1891" s="128">
        <v>44378</v>
      </c>
      <c r="F1891" s="76">
        <v>4319.9399409999996</v>
      </c>
      <c r="G1891" s="130">
        <f t="shared" si="61"/>
        <v>5.2216267597439527E-3</v>
      </c>
      <c r="J1891"/>
      <c r="K1891"/>
      <c r="L1891"/>
      <c r="M1891"/>
      <c r="N1891"/>
      <c r="O1891"/>
      <c r="P1891"/>
      <c r="Q1891"/>
      <c r="R1891"/>
      <c r="V1891">
        <v>1804</v>
      </c>
      <c r="W1891">
        <v>-8.4402824980676276E-4</v>
      </c>
      <c r="X1891">
        <v>-7.2368233657219136E-3</v>
      </c>
      <c r="Y1891"/>
      <c r="Z1891"/>
      <c r="AA1891"/>
      <c r="AB1891"/>
      <c r="AC1891"/>
      <c r="AD1891"/>
      <c r="AG1891">
        <v>1843</v>
      </c>
      <c r="AH1891">
        <v>-3.0268012078948771E-3</v>
      </c>
      <c r="AI1891">
        <v>2.8119054019580198E-3</v>
      </c>
      <c r="AJ1891"/>
      <c r="AK1891"/>
      <c r="AL1891"/>
      <c r="AM1891"/>
      <c r="AN1891"/>
      <c r="AO1891"/>
    </row>
    <row r="1892" spans="1:41">
      <c r="A1892" s="34">
        <v>44379</v>
      </c>
      <c r="B1892" s="33">
        <v>157.82685900000001</v>
      </c>
      <c r="C1892" s="130">
        <f t="shared" si="60"/>
        <v>1.8197104960869612E-2</v>
      </c>
      <c r="E1892" s="128">
        <v>44379</v>
      </c>
      <c r="F1892" s="76">
        <v>4352.3398440000001</v>
      </c>
      <c r="G1892" s="130">
        <f t="shared" si="61"/>
        <v>7.5000818165310811E-3</v>
      </c>
      <c r="J1892"/>
      <c r="K1892"/>
      <c r="L1892"/>
      <c r="M1892"/>
      <c r="N1892"/>
      <c r="O1892"/>
      <c r="P1892"/>
      <c r="Q1892"/>
      <c r="R1892"/>
      <c r="V1892">
        <v>1805</v>
      </c>
      <c r="W1892">
        <v>-9.7717367157981235E-3</v>
      </c>
      <c r="X1892">
        <v>-3.294485063556226E-3</v>
      </c>
      <c r="Y1892"/>
      <c r="Z1892"/>
      <c r="AA1892"/>
      <c r="AB1892"/>
      <c r="AC1892"/>
      <c r="AD1892"/>
      <c r="AG1892">
        <v>1844</v>
      </c>
      <c r="AH1892">
        <v>-3.9498248981947306E-3</v>
      </c>
      <c r="AI1892">
        <v>3.1042849962644955E-3</v>
      </c>
      <c r="AJ1892"/>
      <c r="AK1892"/>
      <c r="AL1892"/>
      <c r="AM1892"/>
      <c r="AN1892"/>
      <c r="AO1892"/>
    </row>
    <row r="1893" spans="1:41">
      <c r="A1893" s="34">
        <v>44383</v>
      </c>
      <c r="B1893" s="33">
        <v>156.88351399999999</v>
      </c>
      <c r="C1893" s="130">
        <f t="shared" si="60"/>
        <v>-5.9770878415569429E-3</v>
      </c>
      <c r="E1893" s="128">
        <v>44383</v>
      </c>
      <c r="F1893" s="76">
        <v>4343.5400390000004</v>
      </c>
      <c r="G1893" s="130">
        <f t="shared" si="61"/>
        <v>-2.0218561315083856E-3</v>
      </c>
      <c r="J1893"/>
      <c r="K1893"/>
      <c r="L1893"/>
      <c r="M1893"/>
      <c r="N1893"/>
      <c r="O1893"/>
      <c r="P1893"/>
      <c r="Q1893"/>
      <c r="R1893"/>
      <c r="V1893">
        <v>1806</v>
      </c>
      <c r="W1893">
        <v>-1.1223135648415544E-2</v>
      </c>
      <c r="X1893">
        <v>-2.1940782806418747E-3</v>
      </c>
      <c r="Y1893"/>
      <c r="Z1893"/>
      <c r="AA1893"/>
      <c r="AB1893"/>
      <c r="AC1893"/>
      <c r="AD1893"/>
      <c r="AG1893">
        <v>1845</v>
      </c>
      <c r="AH1893">
        <v>8.0065819560490754E-3</v>
      </c>
      <c r="AI1893">
        <v>-1.2437752372976823E-3</v>
      </c>
      <c r="AJ1893"/>
      <c r="AK1893"/>
      <c r="AL1893"/>
      <c r="AM1893"/>
      <c r="AN1893"/>
      <c r="AO1893"/>
    </row>
    <row r="1894" spans="1:41">
      <c r="A1894" s="34">
        <v>44384</v>
      </c>
      <c r="B1894" s="33">
        <v>158.22848500000001</v>
      </c>
      <c r="C1894" s="130">
        <f t="shared" si="60"/>
        <v>8.5730550375102844E-3</v>
      </c>
      <c r="E1894" s="128">
        <v>44384</v>
      </c>
      <c r="F1894" s="76">
        <v>4358.1298829999996</v>
      </c>
      <c r="G1894" s="130">
        <f t="shared" si="61"/>
        <v>3.3589753677873658E-3</v>
      </c>
      <c r="J1894"/>
      <c r="K1894"/>
      <c r="L1894"/>
      <c r="M1894"/>
      <c r="N1894"/>
      <c r="O1894"/>
      <c r="P1894"/>
      <c r="Q1894"/>
      <c r="R1894"/>
      <c r="V1894">
        <v>1807</v>
      </c>
      <c r="W1894">
        <v>1.1463942365715412E-2</v>
      </c>
      <c r="X1894">
        <v>8.0320256439498309E-3</v>
      </c>
      <c r="Y1894"/>
      <c r="Z1894"/>
      <c r="AA1894"/>
      <c r="AB1894"/>
      <c r="AC1894"/>
      <c r="AD1894"/>
      <c r="AG1894">
        <v>1846</v>
      </c>
      <c r="AH1894">
        <v>-4.857744918011558E-3</v>
      </c>
      <c r="AI1894">
        <v>-2.3369617884681972E-3</v>
      </c>
      <c r="AJ1894"/>
      <c r="AK1894"/>
      <c r="AL1894"/>
      <c r="AM1894"/>
      <c r="AN1894"/>
      <c r="AO1894"/>
    </row>
    <row r="1895" spans="1:41">
      <c r="A1895" s="34">
        <v>44385</v>
      </c>
      <c r="B1895" s="33">
        <v>157.92027300000001</v>
      </c>
      <c r="C1895" s="130">
        <f t="shared" si="60"/>
        <v>-1.9478919993451084E-3</v>
      </c>
      <c r="E1895" s="128">
        <v>44385</v>
      </c>
      <c r="F1895" s="76">
        <v>4320.8198240000002</v>
      </c>
      <c r="G1895" s="130">
        <f t="shared" si="61"/>
        <v>-8.5610250271651797E-3</v>
      </c>
      <c r="J1895"/>
      <c r="K1895"/>
      <c r="L1895"/>
      <c r="M1895"/>
      <c r="N1895"/>
      <c r="O1895"/>
      <c r="P1895"/>
      <c r="Q1895"/>
      <c r="R1895"/>
      <c r="V1895">
        <v>1808</v>
      </c>
      <c r="W1895">
        <v>4.9535278332779971E-3</v>
      </c>
      <c r="X1895">
        <v>-1.0312758668792039E-2</v>
      </c>
      <c r="Y1895"/>
      <c r="Z1895"/>
      <c r="AA1895"/>
      <c r="AB1895"/>
      <c r="AC1895"/>
      <c r="AD1895"/>
      <c r="AG1895">
        <v>1847</v>
      </c>
      <c r="AH1895">
        <v>8.8779690482597203E-3</v>
      </c>
      <c r="AI1895">
        <v>-6.1298783907760626E-3</v>
      </c>
      <c r="AJ1895"/>
      <c r="AK1895"/>
      <c r="AL1895"/>
      <c r="AM1895"/>
      <c r="AN1895"/>
      <c r="AO1895"/>
    </row>
    <row r="1896" spans="1:41">
      <c r="A1896" s="34">
        <v>44386</v>
      </c>
      <c r="B1896" s="33">
        <v>158.546066</v>
      </c>
      <c r="C1896" s="130">
        <f t="shared" si="60"/>
        <v>3.962714780767808E-3</v>
      </c>
      <c r="E1896" s="128">
        <v>44386</v>
      </c>
      <c r="F1896" s="76">
        <v>4369.5498049999997</v>
      </c>
      <c r="G1896" s="130">
        <f t="shared" si="61"/>
        <v>1.1277947932318016E-2</v>
      </c>
      <c r="J1896"/>
      <c r="K1896"/>
      <c r="L1896"/>
      <c r="M1896"/>
      <c r="N1896"/>
      <c r="O1896"/>
      <c r="P1896"/>
      <c r="Q1896"/>
      <c r="R1896"/>
      <c r="V1896">
        <v>1809</v>
      </c>
      <c r="W1896">
        <v>1.3073480559080398E-3</v>
      </c>
      <c r="X1896">
        <v>1.2847294050375152E-2</v>
      </c>
      <c r="Y1896"/>
      <c r="Z1896"/>
      <c r="AA1896"/>
      <c r="AB1896"/>
      <c r="AC1896"/>
      <c r="AD1896"/>
      <c r="AG1896">
        <v>1848</v>
      </c>
      <c r="AH1896">
        <v>9.0229767227413878E-3</v>
      </c>
      <c r="AI1896">
        <v>-1.5701314331366779E-2</v>
      </c>
      <c r="AJ1896"/>
      <c r="AK1896"/>
      <c r="AL1896"/>
      <c r="AM1896"/>
      <c r="AN1896"/>
      <c r="AO1896"/>
    </row>
    <row r="1897" spans="1:41">
      <c r="A1897" s="34">
        <v>44389</v>
      </c>
      <c r="B1897" s="33">
        <v>158.29385400000001</v>
      </c>
      <c r="C1897" s="130">
        <f t="shared" si="60"/>
        <v>-1.5907805621615733E-3</v>
      </c>
      <c r="E1897" s="128">
        <v>44389</v>
      </c>
      <c r="F1897" s="76">
        <v>4384.6298829999996</v>
      </c>
      <c r="G1897" s="130">
        <f t="shared" si="61"/>
        <v>3.4511743023832998E-3</v>
      </c>
      <c r="J1897"/>
      <c r="K1897"/>
      <c r="L1897"/>
      <c r="M1897"/>
      <c r="N1897"/>
      <c r="O1897"/>
      <c r="P1897"/>
      <c r="Q1897"/>
      <c r="R1897"/>
      <c r="V1897">
        <v>1810</v>
      </c>
      <c r="W1897">
        <v>5.4456145136120354E-3</v>
      </c>
      <c r="X1897">
        <v>5.8469903937506239E-4</v>
      </c>
      <c r="Y1897"/>
      <c r="Z1897"/>
      <c r="AA1897"/>
      <c r="AB1897"/>
      <c r="AC1897"/>
      <c r="AD1897"/>
      <c r="AG1897">
        <v>1849</v>
      </c>
      <c r="AH1897">
        <v>-2.143764923972666E-3</v>
      </c>
      <c r="AI1897">
        <v>2.8472288058405265E-3</v>
      </c>
      <c r="AJ1897"/>
      <c r="AK1897"/>
      <c r="AL1897"/>
      <c r="AM1897"/>
      <c r="AN1897"/>
      <c r="AO1897"/>
    </row>
    <row r="1898" spans="1:41">
      <c r="A1898" s="34">
        <v>44390</v>
      </c>
      <c r="B1898" s="33">
        <v>158.097748</v>
      </c>
      <c r="C1898" s="130">
        <f t="shared" si="60"/>
        <v>-1.2388731150611478E-3</v>
      </c>
      <c r="E1898" s="128">
        <v>44390</v>
      </c>
      <c r="F1898" s="76">
        <v>4369.2099609999996</v>
      </c>
      <c r="G1898" s="130">
        <f t="shared" si="61"/>
        <v>-3.5168126869238973E-3</v>
      </c>
      <c r="J1898"/>
      <c r="K1898"/>
      <c r="L1898"/>
      <c r="M1898"/>
      <c r="N1898"/>
      <c r="O1898"/>
      <c r="P1898"/>
      <c r="Q1898"/>
      <c r="R1898"/>
      <c r="V1898">
        <v>1811</v>
      </c>
      <c r="W1898">
        <v>1.8962813644885466E-4</v>
      </c>
      <c r="X1898">
        <v>1.0205858790758752E-2</v>
      </c>
      <c r="Y1898"/>
      <c r="Z1898"/>
      <c r="AA1898"/>
      <c r="AB1898"/>
      <c r="AC1898"/>
      <c r="AD1898"/>
      <c r="AG1898">
        <v>1850</v>
      </c>
      <c r="AH1898">
        <v>2.5020754567957868E-3</v>
      </c>
      <c r="AI1898">
        <v>5.6633809037894677E-3</v>
      </c>
      <c r="AJ1898"/>
      <c r="AK1898"/>
      <c r="AL1898"/>
      <c r="AM1898"/>
      <c r="AN1898"/>
      <c r="AO1898"/>
    </row>
    <row r="1899" spans="1:41">
      <c r="A1899" s="34">
        <v>44391</v>
      </c>
      <c r="B1899" s="33">
        <v>159.171829</v>
      </c>
      <c r="C1899" s="130">
        <f t="shared" si="60"/>
        <v>6.793777986009053E-3</v>
      </c>
      <c r="E1899" s="128">
        <v>44391</v>
      </c>
      <c r="F1899" s="76">
        <v>4374.2998049999997</v>
      </c>
      <c r="G1899" s="130">
        <f t="shared" si="61"/>
        <v>1.1649346324467205E-3</v>
      </c>
      <c r="J1899"/>
      <c r="K1899"/>
      <c r="L1899"/>
      <c r="M1899"/>
      <c r="N1899"/>
      <c r="O1899"/>
      <c r="P1899"/>
      <c r="Q1899"/>
      <c r="R1899"/>
      <c r="V1899">
        <v>1812</v>
      </c>
      <c r="W1899">
        <v>1.8663496909602337E-3</v>
      </c>
      <c r="X1899">
        <v>-8.5095119510942294E-4</v>
      </c>
      <c r="Y1899"/>
      <c r="Z1899"/>
      <c r="AA1899"/>
      <c r="AB1899"/>
      <c r="AC1899"/>
      <c r="AD1899"/>
      <c r="AG1899">
        <v>1851</v>
      </c>
      <c r="AH1899">
        <v>2.7977908969328367E-3</v>
      </c>
      <c r="AI1899">
        <v>4.5755508468037481E-3</v>
      </c>
      <c r="AJ1899"/>
      <c r="AK1899"/>
      <c r="AL1899"/>
      <c r="AM1899"/>
      <c r="AN1899"/>
      <c r="AO1899"/>
    </row>
    <row r="1900" spans="1:41">
      <c r="A1900" s="34">
        <v>44392</v>
      </c>
      <c r="B1900" s="33">
        <v>157.25711100000001</v>
      </c>
      <c r="C1900" s="130">
        <f t="shared" si="60"/>
        <v>-1.2029251733986128E-2</v>
      </c>
      <c r="E1900" s="128">
        <v>44392</v>
      </c>
      <c r="F1900" s="76">
        <v>4360.0297849999997</v>
      </c>
      <c r="G1900" s="130">
        <f t="shared" si="61"/>
        <v>-3.2622409610993577E-3</v>
      </c>
      <c r="J1900"/>
      <c r="K1900"/>
      <c r="L1900"/>
      <c r="M1900"/>
      <c r="N1900"/>
      <c r="O1900"/>
      <c r="P1900"/>
      <c r="Q1900"/>
      <c r="R1900"/>
      <c r="V1900">
        <v>1813</v>
      </c>
      <c r="W1900">
        <v>3.1423333478322836E-3</v>
      </c>
      <c r="X1900">
        <v>3.3495878227264566E-3</v>
      </c>
      <c r="Y1900"/>
      <c r="Z1900"/>
      <c r="AA1900"/>
      <c r="AB1900"/>
      <c r="AC1900"/>
      <c r="AD1900"/>
      <c r="AG1900">
        <v>1852</v>
      </c>
      <c r="AH1900">
        <v>6.1891518882623503E-3</v>
      </c>
      <c r="AI1900">
        <v>-1.6624799239135714E-2</v>
      </c>
      <c r="AJ1900"/>
      <c r="AK1900"/>
      <c r="AL1900"/>
      <c r="AM1900"/>
      <c r="AN1900"/>
      <c r="AO1900"/>
    </row>
    <row r="1901" spans="1:41">
      <c r="A1901" s="34">
        <v>44393</v>
      </c>
      <c r="B1901" s="33">
        <v>157.004974</v>
      </c>
      <c r="C1901" s="130">
        <f t="shared" si="60"/>
        <v>-1.6033424396306294E-3</v>
      </c>
      <c r="E1901" s="128">
        <v>44393</v>
      </c>
      <c r="F1901" s="76">
        <v>4327.1601559999999</v>
      </c>
      <c r="G1901" s="130">
        <f t="shared" si="61"/>
        <v>-7.5388542328501101E-3</v>
      </c>
      <c r="J1901"/>
      <c r="K1901"/>
      <c r="L1901"/>
      <c r="M1901"/>
      <c r="N1901"/>
      <c r="O1901"/>
      <c r="P1901"/>
      <c r="Q1901"/>
      <c r="R1901"/>
      <c r="V1901">
        <v>1814</v>
      </c>
      <c r="W1901">
        <v>3.5874601784311962E-3</v>
      </c>
      <c r="X1901">
        <v>-5.1571437948656606E-3</v>
      </c>
      <c r="Y1901"/>
      <c r="Z1901"/>
      <c r="AA1901"/>
      <c r="AB1901"/>
      <c r="AC1901"/>
      <c r="AD1901"/>
      <c r="AG1901">
        <v>1853</v>
      </c>
      <c r="AH1901">
        <v>-4.4096446549713062E-3</v>
      </c>
      <c r="AI1901">
        <v>-4.2642681174496983E-3</v>
      </c>
      <c r="AJ1901"/>
      <c r="AK1901"/>
      <c r="AL1901"/>
      <c r="AM1901"/>
      <c r="AN1901"/>
      <c r="AO1901"/>
    </row>
    <row r="1902" spans="1:41">
      <c r="A1902" s="34">
        <v>44396</v>
      </c>
      <c r="B1902" s="33">
        <v>155.86547899999999</v>
      </c>
      <c r="C1902" s="130">
        <f t="shared" si="60"/>
        <v>-7.2577000012751872E-3</v>
      </c>
      <c r="E1902" s="128">
        <v>44396</v>
      </c>
      <c r="F1902" s="76">
        <v>4258.4902339999999</v>
      </c>
      <c r="G1902" s="130">
        <f t="shared" si="61"/>
        <v>-1.586951245721353E-2</v>
      </c>
      <c r="J1902"/>
      <c r="K1902"/>
      <c r="L1902"/>
      <c r="M1902"/>
      <c r="N1902"/>
      <c r="O1902"/>
      <c r="P1902"/>
      <c r="Q1902"/>
      <c r="R1902"/>
      <c r="V1902">
        <v>1815</v>
      </c>
      <c r="W1902">
        <v>-1.8858313520544166E-3</v>
      </c>
      <c r="X1902">
        <v>4.7652134194516816E-3</v>
      </c>
      <c r="Y1902"/>
      <c r="Z1902"/>
      <c r="AA1902"/>
      <c r="AB1902"/>
      <c r="AC1902"/>
      <c r="AD1902"/>
      <c r="AG1902">
        <v>1854</v>
      </c>
      <c r="AH1902">
        <v>-2.0609345879850386E-3</v>
      </c>
      <c r="AI1902">
        <v>-1.9388466172583982E-2</v>
      </c>
      <c r="AJ1902"/>
      <c r="AK1902"/>
      <c r="AL1902"/>
      <c r="AM1902"/>
      <c r="AN1902"/>
      <c r="AO1902"/>
    </row>
    <row r="1903" spans="1:41">
      <c r="A1903" s="34">
        <v>44397</v>
      </c>
      <c r="B1903" s="33">
        <v>157.33183299999999</v>
      </c>
      <c r="C1903" s="130">
        <f t="shared" si="60"/>
        <v>9.4078176220149141E-3</v>
      </c>
      <c r="E1903" s="128">
        <v>44397</v>
      </c>
      <c r="F1903" s="76">
        <v>4323.0600590000004</v>
      </c>
      <c r="G1903" s="130">
        <f t="shared" si="61"/>
        <v>1.5162609622647897E-2</v>
      </c>
      <c r="J1903"/>
      <c r="K1903"/>
      <c r="L1903"/>
      <c r="M1903"/>
      <c r="N1903"/>
      <c r="O1903"/>
      <c r="P1903"/>
      <c r="Q1903"/>
      <c r="R1903"/>
      <c r="V1903">
        <v>1816</v>
      </c>
      <c r="W1903">
        <v>-8.3415277095850017E-4</v>
      </c>
      <c r="X1903">
        <v>-1.3926386486290104E-2</v>
      </c>
      <c r="Y1903"/>
      <c r="Z1903"/>
      <c r="AA1903"/>
      <c r="AB1903"/>
      <c r="AC1903"/>
      <c r="AD1903"/>
      <c r="AG1903">
        <v>1855</v>
      </c>
      <c r="AH1903">
        <v>6.1661079131129139E-3</v>
      </c>
      <c r="AI1903">
        <v>6.0070335093804668E-3</v>
      </c>
      <c r="AJ1903"/>
      <c r="AK1903"/>
      <c r="AL1903"/>
      <c r="AM1903"/>
      <c r="AN1903"/>
      <c r="AO1903"/>
    </row>
    <row r="1904" spans="1:41">
      <c r="A1904" s="34">
        <v>44398</v>
      </c>
      <c r="B1904" s="33">
        <v>158.303223</v>
      </c>
      <c r="C1904" s="130">
        <f t="shared" si="60"/>
        <v>6.1741478598295735E-3</v>
      </c>
      <c r="E1904" s="128">
        <v>44398</v>
      </c>
      <c r="F1904" s="76">
        <v>4358.6899409999996</v>
      </c>
      <c r="G1904" s="130">
        <f t="shared" si="61"/>
        <v>8.2418198021151443E-3</v>
      </c>
      <c r="J1904"/>
      <c r="K1904"/>
      <c r="L1904"/>
      <c r="M1904"/>
      <c r="N1904"/>
      <c r="O1904"/>
      <c r="P1904"/>
      <c r="Q1904"/>
      <c r="R1904"/>
      <c r="V1904">
        <v>1817</v>
      </c>
      <c r="W1904">
        <v>-1.2962641726997157E-3</v>
      </c>
      <c r="X1904">
        <v>6.9356026983630138E-4</v>
      </c>
      <c r="Y1904"/>
      <c r="Z1904"/>
      <c r="AA1904"/>
      <c r="AB1904"/>
      <c r="AC1904"/>
      <c r="AD1904"/>
      <c r="AG1904">
        <v>1856</v>
      </c>
      <c r="AH1904">
        <v>1.0937111744555848E-3</v>
      </c>
      <c r="AI1904">
        <v>1.3824245786030712E-2</v>
      </c>
      <c r="AJ1904"/>
      <c r="AK1904"/>
      <c r="AL1904"/>
      <c r="AM1904"/>
      <c r="AN1904"/>
      <c r="AO1904"/>
    </row>
    <row r="1905" spans="1:41">
      <c r="A1905" s="34">
        <v>44399</v>
      </c>
      <c r="B1905" s="33">
        <v>158.760864</v>
      </c>
      <c r="C1905" s="130">
        <f t="shared" si="60"/>
        <v>2.8909139771588562E-3</v>
      </c>
      <c r="E1905" s="128">
        <v>44399</v>
      </c>
      <c r="F1905" s="76">
        <v>4367.4799800000001</v>
      </c>
      <c r="G1905" s="130">
        <f t="shared" si="61"/>
        <v>2.0166699441767967E-3</v>
      </c>
      <c r="J1905"/>
      <c r="K1905"/>
      <c r="L1905"/>
      <c r="M1905"/>
      <c r="N1905"/>
      <c r="O1905"/>
      <c r="P1905"/>
      <c r="Q1905"/>
      <c r="R1905"/>
      <c r="V1905">
        <v>1818</v>
      </c>
      <c r="W1905">
        <v>1.8572354752854534E-3</v>
      </c>
      <c r="X1905">
        <v>5.1678825415141343E-3</v>
      </c>
      <c r="Y1905"/>
      <c r="Z1905"/>
      <c r="AA1905"/>
      <c r="AB1905"/>
      <c r="AC1905"/>
      <c r="AD1905"/>
      <c r="AG1905">
        <v>1857</v>
      </c>
      <c r="AH1905">
        <v>7.9240402497063778E-4</v>
      </c>
      <c r="AI1905">
        <v>-3.3224563153151235E-3</v>
      </c>
      <c r="AJ1905"/>
      <c r="AK1905"/>
      <c r="AL1905"/>
      <c r="AM1905"/>
      <c r="AN1905"/>
      <c r="AO1905"/>
    </row>
    <row r="1906" spans="1:41">
      <c r="A1906" s="34">
        <v>44400</v>
      </c>
      <c r="B1906" s="33">
        <v>160.45137</v>
      </c>
      <c r="C1906" s="130">
        <f t="shared" si="60"/>
        <v>1.0648127992047203E-2</v>
      </c>
      <c r="E1906" s="128">
        <v>44400</v>
      </c>
      <c r="F1906" s="76">
        <v>4411.7900390000004</v>
      </c>
      <c r="G1906" s="130">
        <f t="shared" si="61"/>
        <v>1.014545211492884E-2</v>
      </c>
      <c r="J1906"/>
      <c r="K1906"/>
      <c r="L1906"/>
      <c r="M1906"/>
      <c r="N1906"/>
      <c r="O1906"/>
      <c r="P1906"/>
      <c r="Q1906"/>
      <c r="R1906"/>
      <c r="V1906">
        <v>1819</v>
      </c>
      <c r="W1906">
        <v>-3.053545569815172E-4</v>
      </c>
      <c r="X1906">
        <v>-7.3254995355490002E-3</v>
      </c>
      <c r="Y1906"/>
      <c r="Z1906"/>
      <c r="AA1906"/>
      <c r="AB1906"/>
      <c r="AC1906"/>
      <c r="AD1906"/>
      <c r="AG1906">
        <v>1858</v>
      </c>
      <c r="AH1906">
        <v>4.2494377886144279E-4</v>
      </c>
      <c r="AI1906">
        <v>-8.9422367533662332E-3</v>
      </c>
      <c r="AJ1906"/>
      <c r="AK1906"/>
      <c r="AL1906"/>
      <c r="AM1906"/>
      <c r="AN1906"/>
      <c r="AO1906"/>
    </row>
    <row r="1907" spans="1:41">
      <c r="A1907" s="34">
        <v>44403</v>
      </c>
      <c r="B1907" s="33">
        <v>160.52612300000001</v>
      </c>
      <c r="C1907" s="130">
        <f t="shared" si="60"/>
        <v>4.6589193971990011E-4</v>
      </c>
      <c r="E1907" s="128">
        <v>44403</v>
      </c>
      <c r="F1907" s="76">
        <v>4422.2998049999997</v>
      </c>
      <c r="G1907" s="130">
        <f t="shared" si="61"/>
        <v>2.3821999476614751E-3</v>
      </c>
      <c r="J1907"/>
      <c r="K1907"/>
      <c r="L1907"/>
      <c r="M1907"/>
      <c r="N1907"/>
      <c r="O1907"/>
      <c r="P1907"/>
      <c r="Q1907"/>
      <c r="R1907"/>
      <c r="V1907">
        <v>1820</v>
      </c>
      <c r="W1907">
        <v>5.7486828851395499E-3</v>
      </c>
      <c r="X1907">
        <v>-1.1216018914786036E-2</v>
      </c>
      <c r="Y1907"/>
      <c r="Z1907"/>
      <c r="AA1907"/>
      <c r="AB1907"/>
      <c r="AC1907"/>
      <c r="AD1907"/>
      <c r="AG1907">
        <v>1859</v>
      </c>
      <c r="AH1907">
        <v>-1.0070405512305216E-3</v>
      </c>
      <c r="AI1907">
        <v>-1.9363708224001811E-3</v>
      </c>
      <c r="AJ1907"/>
      <c r="AK1907"/>
      <c r="AL1907"/>
      <c r="AM1907"/>
      <c r="AN1907"/>
      <c r="AO1907"/>
    </row>
    <row r="1908" spans="1:41">
      <c r="A1908" s="34">
        <v>44404</v>
      </c>
      <c r="B1908" s="33">
        <v>161.263992</v>
      </c>
      <c r="C1908" s="130">
        <f t="shared" si="60"/>
        <v>4.5965665040075075E-3</v>
      </c>
      <c r="E1908" s="128">
        <v>44404</v>
      </c>
      <c r="F1908" s="76">
        <v>4401.4599609999996</v>
      </c>
      <c r="G1908" s="130">
        <f t="shared" si="61"/>
        <v>-4.7124448632898793E-3</v>
      </c>
      <c r="J1908"/>
      <c r="K1908"/>
      <c r="L1908"/>
      <c r="M1908"/>
      <c r="N1908"/>
      <c r="O1908"/>
      <c r="P1908"/>
      <c r="Q1908"/>
      <c r="R1908"/>
      <c r="V1908">
        <v>1821</v>
      </c>
      <c r="W1908">
        <v>4.3575157214941786E-4</v>
      </c>
      <c r="X1908">
        <v>4.8045142862944406E-3</v>
      </c>
      <c r="Y1908"/>
      <c r="Z1908"/>
      <c r="AA1908"/>
      <c r="AB1908"/>
      <c r="AC1908"/>
      <c r="AD1908"/>
      <c r="AG1908">
        <v>1860</v>
      </c>
      <c r="AH1908">
        <v>3.5299583938100758E-3</v>
      </c>
      <c r="AI1908">
        <v>7.0247832630646115E-3</v>
      </c>
      <c r="AJ1908"/>
      <c r="AK1908"/>
      <c r="AL1908"/>
      <c r="AM1908"/>
      <c r="AN1908"/>
      <c r="AO1908"/>
    </row>
    <row r="1909" spans="1:41">
      <c r="A1909" s="34">
        <v>44405</v>
      </c>
      <c r="B1909" s="33">
        <v>160.815674</v>
      </c>
      <c r="C1909" s="130">
        <f t="shared" si="60"/>
        <v>-2.7800254380407527E-3</v>
      </c>
      <c r="E1909" s="128">
        <v>44405</v>
      </c>
      <c r="F1909" s="76">
        <v>4400.6401370000003</v>
      </c>
      <c r="G1909" s="130">
        <f t="shared" si="61"/>
        <v>-1.8626183295166954E-4</v>
      </c>
      <c r="J1909"/>
      <c r="K1909"/>
      <c r="L1909"/>
      <c r="M1909"/>
      <c r="N1909"/>
      <c r="O1909"/>
      <c r="P1909"/>
      <c r="Q1909"/>
      <c r="R1909"/>
      <c r="V1909">
        <v>1822</v>
      </c>
      <c r="W1909">
        <v>1.0600908156996278E-2</v>
      </c>
      <c r="X1909">
        <v>6.0302943096431031E-3</v>
      </c>
      <c r="Y1909"/>
      <c r="Z1909"/>
      <c r="AA1909"/>
      <c r="AB1909"/>
      <c r="AC1909"/>
      <c r="AD1909"/>
      <c r="AG1909">
        <v>1861</v>
      </c>
      <c r="AH1909">
        <v>-1.397776002021729E-4</v>
      </c>
      <c r="AI1909">
        <v>-6.4410310251539031E-4</v>
      </c>
      <c r="AJ1909"/>
      <c r="AK1909"/>
      <c r="AL1909"/>
      <c r="AM1909"/>
      <c r="AN1909"/>
      <c r="AO1909"/>
    </row>
    <row r="1910" spans="1:41">
      <c r="A1910" s="34">
        <v>44406</v>
      </c>
      <c r="B1910" s="33">
        <v>160.815674</v>
      </c>
      <c r="C1910" s="130">
        <f t="shared" si="60"/>
        <v>0</v>
      </c>
      <c r="E1910" s="128">
        <v>44406</v>
      </c>
      <c r="F1910" s="76">
        <v>4419.1499020000001</v>
      </c>
      <c r="G1910" s="130">
        <f t="shared" si="61"/>
        <v>4.206152837713798E-3</v>
      </c>
      <c r="J1910"/>
      <c r="K1910"/>
      <c r="L1910"/>
      <c r="M1910"/>
      <c r="N1910"/>
      <c r="O1910"/>
      <c r="P1910"/>
      <c r="Q1910"/>
      <c r="R1910"/>
      <c r="V1910">
        <v>1823</v>
      </c>
      <c r="W1910">
        <v>4.0464295080421793E-3</v>
      </c>
      <c r="X1910">
        <v>-4.9144421500454203E-3</v>
      </c>
      <c r="Y1910"/>
      <c r="Z1910"/>
      <c r="AA1910"/>
      <c r="AB1910"/>
      <c r="AC1910"/>
      <c r="AD1910"/>
      <c r="AG1910">
        <v>1862</v>
      </c>
      <c r="AH1910">
        <v>2.3973690994491437E-3</v>
      </c>
      <c r="AI1910">
        <v>7.5139232342307759E-3</v>
      </c>
      <c r="AJ1910"/>
      <c r="AK1910"/>
      <c r="AL1910"/>
      <c r="AM1910"/>
      <c r="AN1910"/>
      <c r="AO1910"/>
    </row>
    <row r="1911" spans="1:41">
      <c r="A1911" s="34">
        <v>44407</v>
      </c>
      <c r="B1911" s="33">
        <v>160.83431999999999</v>
      </c>
      <c r="C1911" s="130">
        <f t="shared" si="60"/>
        <v>1.1594640955202989E-4</v>
      </c>
      <c r="E1911" s="128">
        <v>44407</v>
      </c>
      <c r="F1911" s="76">
        <v>4395.2597660000001</v>
      </c>
      <c r="G1911" s="130">
        <f t="shared" si="61"/>
        <v>-5.4060478892530633E-3</v>
      </c>
      <c r="J1911"/>
      <c r="K1911"/>
      <c r="L1911"/>
      <c r="M1911"/>
      <c r="N1911"/>
      <c r="O1911"/>
      <c r="P1911"/>
      <c r="Q1911"/>
      <c r="R1911"/>
      <c r="V1911">
        <v>1824</v>
      </c>
      <c r="W1911">
        <v>-3.2968469868958389E-3</v>
      </c>
      <c r="X1911">
        <v>1.3901406895374183E-4</v>
      </c>
      <c r="Y1911"/>
      <c r="Z1911"/>
      <c r="AA1911"/>
      <c r="AB1911"/>
      <c r="AC1911"/>
      <c r="AD1911"/>
      <c r="AG1911">
        <v>1863</v>
      </c>
      <c r="AH1911">
        <v>-1.3394100043721828E-3</v>
      </c>
      <c r="AI1911">
        <v>-7.8587380554916327E-4</v>
      </c>
      <c r="AJ1911"/>
      <c r="AK1911"/>
      <c r="AL1911"/>
      <c r="AM1911"/>
      <c r="AN1911"/>
      <c r="AO1911"/>
    </row>
    <row r="1912" spans="1:41">
      <c r="A1912" s="34">
        <v>44410</v>
      </c>
      <c r="B1912" s="33">
        <v>160.899719</v>
      </c>
      <c r="C1912" s="130">
        <f t="shared" si="60"/>
        <v>4.0662341221707861E-4</v>
      </c>
      <c r="E1912" s="128">
        <v>44410</v>
      </c>
      <c r="F1912" s="76">
        <v>4387.1601559999999</v>
      </c>
      <c r="G1912" s="130">
        <f t="shared" si="61"/>
        <v>-1.8428057569328683E-3</v>
      </c>
      <c r="J1912"/>
      <c r="K1912"/>
      <c r="L1912"/>
      <c r="M1912"/>
      <c r="N1912"/>
      <c r="O1912"/>
      <c r="P1912"/>
      <c r="Q1912"/>
      <c r="R1912"/>
      <c r="V1912">
        <v>1825</v>
      </c>
      <c r="W1912">
        <v>-2.0455484984318911E-3</v>
      </c>
      <c r="X1912">
        <v>5.6680476010067295E-3</v>
      </c>
      <c r="Y1912"/>
      <c r="Z1912"/>
      <c r="AA1912"/>
      <c r="AB1912"/>
      <c r="AC1912"/>
      <c r="AD1912"/>
      <c r="AG1912">
        <v>1864</v>
      </c>
      <c r="AH1912">
        <v>-3.146385791493718E-3</v>
      </c>
      <c r="AI1912">
        <v>5.0232022273702997E-3</v>
      </c>
      <c r="AJ1912"/>
      <c r="AK1912"/>
      <c r="AL1912"/>
      <c r="AM1912"/>
      <c r="AN1912"/>
      <c r="AO1912"/>
    </row>
    <row r="1913" spans="1:41">
      <c r="A1913" s="34">
        <v>44411</v>
      </c>
      <c r="B1913" s="33">
        <v>162.87979100000001</v>
      </c>
      <c r="C1913" s="130">
        <f t="shared" si="60"/>
        <v>1.2306248962436081E-2</v>
      </c>
      <c r="E1913" s="128">
        <v>44411</v>
      </c>
      <c r="F1913" s="76">
        <v>4423.1499020000001</v>
      </c>
      <c r="G1913" s="130">
        <f t="shared" si="61"/>
        <v>8.2034265265606126E-3</v>
      </c>
      <c r="J1913"/>
      <c r="K1913"/>
      <c r="L1913"/>
      <c r="M1913"/>
      <c r="N1913"/>
      <c r="O1913"/>
      <c r="P1913"/>
      <c r="Q1913"/>
      <c r="R1913"/>
      <c r="V1913">
        <v>1826</v>
      </c>
      <c r="W1913">
        <v>-5.0257997571845764E-3</v>
      </c>
      <c r="X1913">
        <v>1.6851001377490321E-2</v>
      </c>
      <c r="Y1913"/>
      <c r="Z1913"/>
      <c r="AA1913"/>
      <c r="AB1913"/>
      <c r="AC1913"/>
      <c r="AD1913"/>
      <c r="AG1913">
        <v>1865</v>
      </c>
      <c r="AH1913">
        <v>-6.4795901468278031E-4</v>
      </c>
      <c r="AI1913">
        <v>1.8132736906748825E-3</v>
      </c>
      <c r="AJ1913"/>
      <c r="AK1913"/>
      <c r="AL1913"/>
      <c r="AM1913"/>
      <c r="AN1913"/>
      <c r="AO1913"/>
    </row>
    <row r="1914" spans="1:41">
      <c r="A1914" s="34">
        <v>44412</v>
      </c>
      <c r="B1914" s="33">
        <v>161.917801</v>
      </c>
      <c r="C1914" s="130">
        <f t="shared" si="60"/>
        <v>-5.906134788692197E-3</v>
      </c>
      <c r="E1914" s="128">
        <v>44412</v>
      </c>
      <c r="F1914" s="76">
        <v>4402.6601559999999</v>
      </c>
      <c r="G1914" s="130">
        <f t="shared" si="61"/>
        <v>-4.6323878805770114E-3</v>
      </c>
      <c r="J1914"/>
      <c r="K1914"/>
      <c r="L1914"/>
      <c r="M1914"/>
      <c r="N1914"/>
      <c r="O1914"/>
      <c r="P1914"/>
      <c r="Q1914"/>
      <c r="R1914"/>
      <c r="V1914">
        <v>1827</v>
      </c>
      <c r="W1914">
        <v>2.3172374101859006E-3</v>
      </c>
      <c r="X1914">
        <v>1.2120989027665983E-2</v>
      </c>
      <c r="Y1914"/>
      <c r="Z1914"/>
      <c r="AA1914"/>
      <c r="AB1914"/>
      <c r="AC1914"/>
      <c r="AD1914"/>
      <c r="AG1914">
        <v>1866</v>
      </c>
      <c r="AH1914">
        <v>1.7051071795163679E-3</v>
      </c>
      <c r="AI1914">
        <v>-9.3622539999416372E-4</v>
      </c>
      <c r="AJ1914"/>
      <c r="AK1914"/>
      <c r="AL1914"/>
      <c r="AM1914"/>
      <c r="AN1914"/>
      <c r="AO1914"/>
    </row>
    <row r="1915" spans="1:41">
      <c r="A1915" s="34">
        <v>44413</v>
      </c>
      <c r="B1915" s="33">
        <v>162.225998</v>
      </c>
      <c r="C1915" s="130">
        <f t="shared" si="60"/>
        <v>1.9034164131219084E-3</v>
      </c>
      <c r="E1915" s="128">
        <v>44413</v>
      </c>
      <c r="F1915" s="76">
        <v>4429.1000979999999</v>
      </c>
      <c r="G1915" s="130">
        <f t="shared" si="61"/>
        <v>6.0054469486969806E-3</v>
      </c>
      <c r="J1915"/>
      <c r="K1915"/>
      <c r="L1915"/>
      <c r="M1915"/>
      <c r="N1915"/>
      <c r="O1915"/>
      <c r="P1915"/>
      <c r="Q1915"/>
      <c r="R1915"/>
      <c r="V1915">
        <v>1828</v>
      </c>
      <c r="W1915">
        <v>8.6276432706703136E-5</v>
      </c>
      <c r="X1915">
        <v>-1.0598072574847634E-3</v>
      </c>
      <c r="Y1915"/>
      <c r="Z1915"/>
      <c r="AA1915"/>
      <c r="AB1915"/>
      <c r="AC1915"/>
      <c r="AD1915"/>
      <c r="AG1915">
        <v>1867</v>
      </c>
      <c r="AH1915">
        <v>-1.2253795838646621E-2</v>
      </c>
      <c r="AI1915">
        <v>1.1761462367959857E-2</v>
      </c>
      <c r="AJ1915"/>
      <c r="AK1915"/>
      <c r="AL1915"/>
      <c r="AM1915"/>
      <c r="AN1915"/>
      <c r="AO1915"/>
    </row>
    <row r="1916" spans="1:41">
      <c r="A1916" s="34">
        <v>44414</v>
      </c>
      <c r="B1916" s="33">
        <v>161.68429599999999</v>
      </c>
      <c r="C1916" s="130">
        <f t="shared" si="60"/>
        <v>-3.3391811835240797E-3</v>
      </c>
      <c r="E1916" s="128">
        <v>44414</v>
      </c>
      <c r="F1916" s="76">
        <v>4436.5200199999999</v>
      </c>
      <c r="G1916" s="130">
        <f t="shared" si="61"/>
        <v>1.6752662698570698E-3</v>
      </c>
      <c r="J1916"/>
      <c r="K1916"/>
      <c r="L1916"/>
      <c r="M1916"/>
      <c r="N1916"/>
      <c r="O1916"/>
      <c r="P1916"/>
      <c r="Q1916"/>
      <c r="R1916"/>
      <c r="V1916">
        <v>1829</v>
      </c>
      <c r="W1916">
        <v>9.8977000815031165E-4</v>
      </c>
      <c r="X1916">
        <v>4.8546283451273765E-4</v>
      </c>
      <c r="Y1916"/>
      <c r="Z1916"/>
      <c r="AA1916"/>
      <c r="AB1916"/>
      <c r="AC1916"/>
      <c r="AD1916"/>
      <c r="AG1916">
        <v>1868</v>
      </c>
      <c r="AH1916">
        <v>2.5233575724155468E-3</v>
      </c>
      <c r="AI1916">
        <v>-1.0764227637108464E-3</v>
      </c>
      <c r="AJ1916"/>
      <c r="AK1916"/>
      <c r="AL1916"/>
      <c r="AM1916"/>
      <c r="AN1916"/>
      <c r="AO1916"/>
    </row>
    <row r="1917" spans="1:41">
      <c r="A1917" s="34">
        <v>44417</v>
      </c>
      <c r="B1917" s="33">
        <v>162.24468999999999</v>
      </c>
      <c r="C1917" s="130">
        <f t="shared" si="60"/>
        <v>3.4659766833508823E-3</v>
      </c>
      <c r="E1917" s="128">
        <v>44417</v>
      </c>
      <c r="F1917" s="76">
        <v>4432.3500979999999</v>
      </c>
      <c r="G1917" s="130">
        <f t="shared" si="61"/>
        <v>-9.3990830227337564E-4</v>
      </c>
      <c r="J1917"/>
      <c r="K1917"/>
      <c r="L1917"/>
      <c r="M1917"/>
      <c r="N1917"/>
      <c r="O1917"/>
      <c r="P1917"/>
      <c r="Q1917"/>
      <c r="R1917"/>
      <c r="V1917">
        <v>1830</v>
      </c>
      <c r="W1917">
        <v>-1.9957809214298699E-3</v>
      </c>
      <c r="X1917">
        <v>6.2164138230122422E-3</v>
      </c>
      <c r="Y1917"/>
      <c r="Z1917"/>
      <c r="AA1917"/>
      <c r="AB1917"/>
      <c r="AC1917"/>
      <c r="AD1917"/>
      <c r="AG1917">
        <v>1869</v>
      </c>
      <c r="AH1917">
        <v>-3.2137558617370229E-4</v>
      </c>
      <c r="AI1917">
        <v>-3.3073276293815162E-3</v>
      </c>
      <c r="AJ1917"/>
      <c r="AK1917"/>
      <c r="AL1917"/>
      <c r="AM1917"/>
      <c r="AN1917"/>
      <c r="AO1917"/>
    </row>
    <row r="1918" spans="1:41">
      <c r="A1918" s="34">
        <v>44418</v>
      </c>
      <c r="B1918" s="33">
        <v>162.30072000000001</v>
      </c>
      <c r="C1918" s="130">
        <f t="shared" si="60"/>
        <v>3.4534258101156422E-4</v>
      </c>
      <c r="E1918" s="128">
        <v>44418</v>
      </c>
      <c r="F1918" s="76">
        <v>4436.75</v>
      </c>
      <c r="G1918" s="130">
        <f t="shared" si="61"/>
        <v>9.9267925653830232E-4</v>
      </c>
      <c r="J1918"/>
      <c r="K1918"/>
      <c r="L1918"/>
      <c r="M1918"/>
      <c r="N1918"/>
      <c r="O1918"/>
      <c r="P1918"/>
      <c r="Q1918"/>
      <c r="R1918"/>
      <c r="V1918">
        <v>1831</v>
      </c>
      <c r="W1918">
        <v>-5.7669089207207256E-3</v>
      </c>
      <c r="X1918">
        <v>1.3486843314986643E-2</v>
      </c>
      <c r="Y1918"/>
      <c r="Z1918"/>
      <c r="AA1918"/>
      <c r="AB1918"/>
      <c r="AC1918"/>
      <c r="AD1918"/>
      <c r="AG1918">
        <v>1870</v>
      </c>
      <c r="AH1918">
        <v>-1.4090901566718764E-5</v>
      </c>
      <c r="AI1918">
        <v>8.8481865964422941E-3</v>
      </c>
      <c r="AJ1918"/>
      <c r="AK1918"/>
      <c r="AL1918"/>
      <c r="AM1918"/>
      <c r="AN1918"/>
      <c r="AO1918"/>
    </row>
    <row r="1919" spans="1:41">
      <c r="A1919" s="34">
        <v>44419</v>
      </c>
      <c r="B1919" s="33">
        <v>162.32875100000001</v>
      </c>
      <c r="C1919" s="130">
        <f t="shared" si="60"/>
        <v>1.7271026277639794E-4</v>
      </c>
      <c r="E1919" s="128">
        <v>44419</v>
      </c>
      <c r="F1919" s="76">
        <v>4442.4101559999999</v>
      </c>
      <c r="G1919" s="130">
        <f t="shared" si="61"/>
        <v>1.2757437313348544E-3</v>
      </c>
      <c r="J1919"/>
      <c r="K1919"/>
      <c r="L1919"/>
      <c r="M1919"/>
      <c r="N1919"/>
      <c r="O1919"/>
      <c r="P1919"/>
      <c r="Q1919"/>
      <c r="R1919"/>
      <c r="V1919">
        <v>1832</v>
      </c>
      <c r="W1919">
        <v>1.5983535219679305E-3</v>
      </c>
      <c r="X1919">
        <v>-1.7944325372351235E-3</v>
      </c>
      <c r="Y1919"/>
      <c r="Z1919"/>
      <c r="AA1919"/>
      <c r="AB1919"/>
      <c r="AC1919"/>
      <c r="AD1919"/>
      <c r="AG1919">
        <v>1871</v>
      </c>
      <c r="AH1919">
        <v>-3.640365707507834E-3</v>
      </c>
      <c r="AI1919">
        <v>2.8436270474369585E-3</v>
      </c>
      <c r="AJ1919"/>
      <c r="AK1919"/>
      <c r="AL1919"/>
      <c r="AM1919"/>
      <c r="AN1919"/>
      <c r="AO1919"/>
    </row>
    <row r="1920" spans="1:41">
      <c r="A1920" s="34">
        <v>44420</v>
      </c>
      <c r="B1920" s="33">
        <v>163.63635300000001</v>
      </c>
      <c r="C1920" s="130">
        <f t="shared" si="60"/>
        <v>8.0552705047302608E-3</v>
      </c>
      <c r="E1920" s="128">
        <v>44420</v>
      </c>
      <c r="F1920" s="76">
        <v>4460.830078</v>
      </c>
      <c r="G1920" s="130">
        <f t="shared" si="61"/>
        <v>4.1463803100489855E-3</v>
      </c>
      <c r="J1920"/>
      <c r="K1920"/>
      <c r="L1920"/>
      <c r="M1920"/>
      <c r="N1920"/>
      <c r="O1920"/>
      <c r="P1920"/>
      <c r="Q1920"/>
      <c r="R1920"/>
      <c r="V1920">
        <v>1833</v>
      </c>
      <c r="W1920">
        <v>-7.3617392021354516E-3</v>
      </c>
      <c r="X1920">
        <v>1.0656226162881545E-2</v>
      </c>
      <c r="Y1920"/>
      <c r="Z1920"/>
      <c r="AA1920"/>
      <c r="AB1920"/>
      <c r="AC1920"/>
      <c r="AD1920"/>
      <c r="AG1920">
        <v>1872</v>
      </c>
      <c r="AH1920">
        <v>-4.7690830492940822E-3</v>
      </c>
      <c r="AI1920">
        <v>4.9441078915992646E-3</v>
      </c>
      <c r="AJ1920"/>
      <c r="AK1920"/>
      <c r="AL1920"/>
      <c r="AM1920"/>
      <c r="AN1920"/>
      <c r="AO1920"/>
    </row>
    <row r="1921" spans="1:41">
      <c r="A1921" s="34">
        <v>44421</v>
      </c>
      <c r="B1921" s="33">
        <v>164.61705000000001</v>
      </c>
      <c r="C1921" s="130">
        <f t="shared" si="60"/>
        <v>5.993148722887952E-3</v>
      </c>
      <c r="E1921" s="128">
        <v>44421</v>
      </c>
      <c r="F1921" s="76">
        <v>4468</v>
      </c>
      <c r="G1921" s="130">
        <f t="shared" si="61"/>
        <v>1.6073066838750011E-3</v>
      </c>
      <c r="J1921"/>
      <c r="K1921"/>
      <c r="L1921"/>
      <c r="M1921"/>
      <c r="N1921"/>
      <c r="O1921"/>
      <c r="P1921"/>
      <c r="Q1921"/>
      <c r="R1921"/>
      <c r="V1921">
        <v>1834</v>
      </c>
      <c r="W1921">
        <v>1.7916229006317524E-3</v>
      </c>
      <c r="X1921">
        <v>-5.879349748940145E-3</v>
      </c>
      <c r="Y1921"/>
      <c r="Z1921"/>
      <c r="AA1921"/>
      <c r="AB1921"/>
      <c r="AC1921"/>
      <c r="AD1921"/>
      <c r="AG1921">
        <v>1873</v>
      </c>
      <c r="AH1921">
        <v>7.8700277194680771E-3</v>
      </c>
      <c r="AI1921">
        <v>-9.6938950535770344E-3</v>
      </c>
      <c r="AJ1921"/>
      <c r="AK1921"/>
      <c r="AL1921"/>
      <c r="AM1921"/>
      <c r="AN1921"/>
      <c r="AO1921"/>
    </row>
    <row r="1922" spans="1:41">
      <c r="A1922" s="34">
        <v>44424</v>
      </c>
      <c r="B1922" s="33">
        <v>166.10209699999999</v>
      </c>
      <c r="C1922" s="130">
        <f t="shared" si="60"/>
        <v>9.0212222852977877E-3</v>
      </c>
      <c r="E1922" s="128">
        <v>44424</v>
      </c>
      <c r="F1922" s="76">
        <v>4479.7099609999996</v>
      </c>
      <c r="G1922" s="130">
        <f t="shared" si="61"/>
        <v>2.6208507162040211E-3</v>
      </c>
      <c r="J1922"/>
      <c r="K1922"/>
      <c r="L1922"/>
      <c r="M1922"/>
      <c r="N1922"/>
      <c r="O1922"/>
      <c r="P1922"/>
      <c r="Q1922"/>
      <c r="R1922"/>
      <c r="V1922">
        <v>1835</v>
      </c>
      <c r="W1922">
        <v>1.8938287054303888E-3</v>
      </c>
      <c r="X1922">
        <v>9.2003619113250265E-3</v>
      </c>
      <c r="Y1922"/>
      <c r="Z1922"/>
      <c r="AA1922"/>
      <c r="AB1922"/>
      <c r="AC1922"/>
      <c r="AD1922"/>
      <c r="AG1922">
        <v>1874</v>
      </c>
      <c r="AH1922">
        <v>5.3339270294889317E-3</v>
      </c>
      <c r="AI1922">
        <v>-6.8168403978918161E-4</v>
      </c>
      <c r="AJ1922"/>
      <c r="AK1922"/>
      <c r="AL1922"/>
      <c r="AM1922"/>
      <c r="AN1922"/>
      <c r="AO1922"/>
    </row>
    <row r="1923" spans="1:41">
      <c r="A1923" s="34">
        <v>44425</v>
      </c>
      <c r="B1923" s="33">
        <v>167.62449599999999</v>
      </c>
      <c r="C1923" s="130">
        <f t="shared" si="60"/>
        <v>9.1654411804325819E-3</v>
      </c>
      <c r="E1923" s="128">
        <v>44425</v>
      </c>
      <c r="F1923" s="76">
        <v>4448.080078</v>
      </c>
      <c r="G1923" s="130">
        <f t="shared" si="61"/>
        <v>-7.0606988567043106E-3</v>
      </c>
      <c r="J1923"/>
      <c r="K1923"/>
      <c r="L1923"/>
      <c r="M1923"/>
      <c r="N1923"/>
      <c r="O1923"/>
      <c r="P1923"/>
      <c r="Q1923"/>
      <c r="R1923"/>
      <c r="V1923">
        <v>1836</v>
      </c>
      <c r="W1923">
        <v>6.7741091486364204E-3</v>
      </c>
      <c r="X1923">
        <v>-3.1652895857415169E-3</v>
      </c>
      <c r="Y1923"/>
      <c r="Z1923"/>
      <c r="AA1923"/>
      <c r="AB1923"/>
      <c r="AC1923"/>
      <c r="AD1923"/>
      <c r="AG1923">
        <v>1875</v>
      </c>
      <c r="AH1923">
        <v>-6.9787129382602817E-3</v>
      </c>
      <c r="AI1923">
        <v>8.9271474602846627E-3</v>
      </c>
      <c r="AJ1923"/>
      <c r="AK1923"/>
      <c r="AL1923"/>
      <c r="AM1923"/>
      <c r="AN1923"/>
      <c r="AO1923"/>
    </row>
    <row r="1924" spans="1:41">
      <c r="A1924" s="34">
        <v>44426</v>
      </c>
      <c r="B1924" s="33">
        <v>165.49501000000001</v>
      </c>
      <c r="C1924" s="130">
        <f t="shared" ref="C1924:C1987" si="62">(B1924-B1923)/B1923</f>
        <v>-1.2703906951642592E-2</v>
      </c>
      <c r="E1924" s="128">
        <v>44426</v>
      </c>
      <c r="F1924" s="76">
        <v>4400.2700199999999</v>
      </c>
      <c r="G1924" s="130">
        <f t="shared" ref="G1924:G1987" si="63">(F1924-F1923)/F1923</f>
        <v>-1.07484706124034E-2</v>
      </c>
      <c r="J1924"/>
      <c r="K1924"/>
      <c r="L1924"/>
      <c r="M1924"/>
      <c r="N1924"/>
      <c r="O1924"/>
      <c r="P1924"/>
      <c r="Q1924"/>
      <c r="R1924"/>
      <c r="V1924">
        <v>1837</v>
      </c>
      <c r="W1924">
        <v>1.8000119005189973E-3</v>
      </c>
      <c r="X1924">
        <v>-7.10657194254289E-3</v>
      </c>
      <c r="Y1924"/>
      <c r="Z1924"/>
      <c r="AA1924"/>
      <c r="AB1924"/>
      <c r="AC1924"/>
      <c r="AD1924"/>
      <c r="AG1924">
        <v>1876</v>
      </c>
      <c r="AH1924">
        <v>1.6362400437507562E-3</v>
      </c>
      <c r="AI1924">
        <v>1.789618442329206E-4</v>
      </c>
      <c r="AJ1924"/>
      <c r="AK1924"/>
      <c r="AL1924"/>
      <c r="AM1924"/>
      <c r="AN1924"/>
      <c r="AO1924"/>
    </row>
    <row r="1925" spans="1:41">
      <c r="A1925" s="34">
        <v>44427</v>
      </c>
      <c r="B1925" s="33">
        <v>166.78389000000001</v>
      </c>
      <c r="C1925" s="130">
        <f t="shared" si="62"/>
        <v>7.7880293792544318E-3</v>
      </c>
      <c r="E1925" s="128">
        <v>44427</v>
      </c>
      <c r="F1925" s="76">
        <v>4405.7998049999997</v>
      </c>
      <c r="G1925" s="130">
        <f t="shared" si="63"/>
        <v>1.2566921972665031E-3</v>
      </c>
      <c r="J1925"/>
      <c r="K1925"/>
      <c r="L1925"/>
      <c r="M1925"/>
      <c r="N1925"/>
      <c r="O1925"/>
      <c r="P1925"/>
      <c r="Q1925"/>
      <c r="R1925"/>
      <c r="V1925">
        <v>1838</v>
      </c>
      <c r="W1925">
        <v>1.345174809247344E-2</v>
      </c>
      <c r="X1925">
        <v>-2.0254068051290174E-2</v>
      </c>
      <c r="Y1925"/>
      <c r="Z1925"/>
      <c r="AA1925"/>
      <c r="AB1925"/>
      <c r="AC1925"/>
      <c r="AD1925"/>
      <c r="AG1925">
        <v>1877</v>
      </c>
      <c r="AH1925">
        <v>-2.7959956989243523E-3</v>
      </c>
      <c r="AI1925">
        <v>7.8430205777280581E-4</v>
      </c>
      <c r="AJ1925"/>
      <c r="AK1925"/>
      <c r="AL1925"/>
      <c r="AM1925"/>
      <c r="AN1925"/>
      <c r="AO1925"/>
    </row>
    <row r="1926" spans="1:41">
      <c r="A1926" s="34">
        <v>44428</v>
      </c>
      <c r="B1926" s="33">
        <v>167.596497</v>
      </c>
      <c r="C1926" s="130">
        <f t="shared" si="62"/>
        <v>4.8722151761779004E-3</v>
      </c>
      <c r="E1926" s="128">
        <v>44428</v>
      </c>
      <c r="F1926" s="76">
        <v>4441.669922</v>
      </c>
      <c r="G1926" s="130">
        <f t="shared" si="63"/>
        <v>8.1415676126029499E-3</v>
      </c>
      <c r="J1926"/>
      <c r="K1926"/>
      <c r="L1926"/>
      <c r="M1926"/>
      <c r="N1926"/>
      <c r="O1926"/>
      <c r="P1926"/>
      <c r="Q1926"/>
      <c r="R1926"/>
      <c r="V1926">
        <v>1839</v>
      </c>
      <c r="W1926">
        <v>6.003436737577277E-4</v>
      </c>
      <c r="X1926">
        <v>8.7057119277885314E-3</v>
      </c>
      <c r="Y1926"/>
      <c r="Z1926"/>
      <c r="AA1926"/>
      <c r="AB1926"/>
      <c r="AC1926"/>
      <c r="AD1926"/>
      <c r="AG1926">
        <v>1878</v>
      </c>
      <c r="AH1926">
        <v>1.8107751628109261E-5</v>
      </c>
      <c r="AI1926">
        <v>-5.4082324966256709E-3</v>
      </c>
      <c r="AJ1926"/>
      <c r="AK1926"/>
      <c r="AL1926"/>
      <c r="AM1926"/>
      <c r="AN1926"/>
      <c r="AO1926"/>
    </row>
    <row r="1927" spans="1:41">
      <c r="A1927" s="34">
        <v>44431</v>
      </c>
      <c r="B1927" s="33">
        <v>166.87303199999999</v>
      </c>
      <c r="C1927" s="130">
        <f t="shared" si="62"/>
        <v>-4.3167071684082061E-3</v>
      </c>
      <c r="E1927" s="128">
        <v>44431</v>
      </c>
      <c r="F1927" s="76">
        <v>4479.5297849999997</v>
      </c>
      <c r="G1927" s="130">
        <f t="shared" si="63"/>
        <v>8.5237903006876517E-3</v>
      </c>
      <c r="J1927"/>
      <c r="K1927"/>
      <c r="L1927"/>
      <c r="M1927"/>
      <c r="N1927"/>
      <c r="O1927"/>
      <c r="P1927"/>
      <c r="Q1927"/>
      <c r="R1927"/>
      <c r="V1927">
        <v>1840</v>
      </c>
      <c r="W1927">
        <v>-4.5803783676914246E-3</v>
      </c>
      <c r="X1927">
        <v>-4.6302792508639253E-3</v>
      </c>
      <c r="Y1927"/>
      <c r="Z1927"/>
      <c r="AA1927"/>
      <c r="AB1927"/>
      <c r="AC1927"/>
      <c r="AD1927"/>
      <c r="AG1927">
        <v>1879</v>
      </c>
      <c r="AH1927">
        <v>2.9531183886853229E-3</v>
      </c>
      <c r="AI1927">
        <v>-3.3888339733708197E-3</v>
      </c>
      <c r="AJ1927"/>
      <c r="AK1927"/>
      <c r="AL1927"/>
      <c r="AM1927"/>
      <c r="AN1927"/>
      <c r="AO1927"/>
    </row>
    <row r="1928" spans="1:41">
      <c r="A1928" s="34">
        <v>44432</v>
      </c>
      <c r="B1928" s="33">
        <v>164.78723099999999</v>
      </c>
      <c r="C1928" s="130">
        <f t="shared" si="62"/>
        <v>-1.2499329430294068E-2</v>
      </c>
      <c r="E1928" s="128">
        <v>44432</v>
      </c>
      <c r="F1928" s="76">
        <v>4486.2299800000001</v>
      </c>
      <c r="G1928" s="130">
        <f t="shared" si="63"/>
        <v>1.4957362316099321E-3</v>
      </c>
      <c r="J1928"/>
      <c r="K1928"/>
      <c r="L1928"/>
      <c r="M1928"/>
      <c r="N1928"/>
      <c r="O1928"/>
      <c r="P1928"/>
      <c r="Q1928"/>
      <c r="R1928"/>
      <c r="V1928">
        <v>1841</v>
      </c>
      <c r="W1928">
        <v>1.3939681056280872E-3</v>
      </c>
      <c r="X1928">
        <v>9.5347285793797986E-3</v>
      </c>
      <c r="Y1928"/>
      <c r="Z1928"/>
      <c r="AA1928"/>
      <c r="AB1928"/>
      <c r="AC1928"/>
      <c r="AD1928"/>
      <c r="AG1928">
        <v>1880</v>
      </c>
      <c r="AH1928">
        <v>-1.0908758483654029E-2</v>
      </c>
      <c r="AI1928">
        <v>-2.2157103045226407E-3</v>
      </c>
      <c r="AJ1928"/>
      <c r="AK1928"/>
      <c r="AL1928"/>
      <c r="AM1928"/>
      <c r="AN1928"/>
      <c r="AO1928"/>
    </row>
    <row r="1929" spans="1:41">
      <c r="A1929" s="34">
        <v>44433</v>
      </c>
      <c r="B1929" s="33">
        <v>163.69735700000001</v>
      </c>
      <c r="C1929" s="130">
        <f t="shared" si="62"/>
        <v>-6.6138255578794243E-3</v>
      </c>
      <c r="E1929" s="128">
        <v>44433</v>
      </c>
      <c r="F1929" s="76">
        <v>4496.1899409999996</v>
      </c>
      <c r="G1929" s="130">
        <f t="shared" si="63"/>
        <v>2.2201182383430923E-3</v>
      </c>
      <c r="J1929"/>
      <c r="K1929"/>
      <c r="L1929"/>
      <c r="M1929"/>
      <c r="N1929"/>
      <c r="O1929"/>
      <c r="P1929"/>
      <c r="Q1929"/>
      <c r="R1929"/>
      <c r="V1929">
        <v>1842</v>
      </c>
      <c r="W1929">
        <v>-4.5769952249335062E-3</v>
      </c>
      <c r="X1929">
        <v>6.3592660749270408E-3</v>
      </c>
      <c r="Y1929"/>
      <c r="Z1929"/>
      <c r="AA1929"/>
      <c r="AB1929"/>
      <c r="AC1929"/>
      <c r="AD1929"/>
      <c r="AG1929">
        <v>1881</v>
      </c>
      <c r="AH1929">
        <v>6.7448024058848165E-3</v>
      </c>
      <c r="AI1929">
        <v>7.2574876178892658E-3</v>
      </c>
      <c r="AJ1929"/>
      <c r="AK1929"/>
      <c r="AL1929"/>
      <c r="AM1929"/>
      <c r="AN1929"/>
      <c r="AO1929"/>
    </row>
    <row r="1930" spans="1:41">
      <c r="A1930" s="34">
        <v>44434</v>
      </c>
      <c r="B1930" s="33">
        <v>162.82359299999999</v>
      </c>
      <c r="C1930" s="130">
        <f t="shared" si="62"/>
        <v>-5.3376793371197962E-3</v>
      </c>
      <c r="E1930" s="128">
        <v>44434</v>
      </c>
      <c r="F1930" s="76">
        <v>4470</v>
      </c>
      <c r="G1930" s="130">
        <f t="shared" si="63"/>
        <v>-5.8249187297845159E-3</v>
      </c>
      <c r="J1930"/>
      <c r="K1930"/>
      <c r="L1930"/>
      <c r="M1930"/>
      <c r="N1930"/>
      <c r="O1930"/>
      <c r="P1930"/>
      <c r="Q1930"/>
      <c r="R1930"/>
      <c r="V1930">
        <v>1843</v>
      </c>
      <c r="W1930">
        <v>-3.0268012078948771E-3</v>
      </c>
      <c r="X1930">
        <v>2.8119054019580198E-3</v>
      </c>
      <c r="Y1930"/>
      <c r="Z1930"/>
      <c r="AA1930"/>
      <c r="AB1930"/>
      <c r="AC1930"/>
      <c r="AD1930"/>
      <c r="AG1930">
        <v>1882</v>
      </c>
      <c r="AH1930">
        <v>-5.3724417939689923E-4</v>
      </c>
      <c r="AI1930">
        <v>5.6617360003262283E-3</v>
      </c>
      <c r="AJ1930"/>
      <c r="AK1930"/>
      <c r="AL1930"/>
      <c r="AM1930"/>
      <c r="AN1930"/>
      <c r="AO1930"/>
    </row>
    <row r="1931" spans="1:41">
      <c r="A1931" s="34">
        <v>44435</v>
      </c>
      <c r="B1931" s="33">
        <v>162.475922</v>
      </c>
      <c r="C1931" s="130">
        <f t="shared" si="62"/>
        <v>-2.1352618106148242E-3</v>
      </c>
      <c r="E1931" s="128">
        <v>44435</v>
      </c>
      <c r="F1931" s="76">
        <v>4509.3701170000004</v>
      </c>
      <c r="G1931" s="130">
        <f t="shared" si="63"/>
        <v>8.8076324384788341E-3</v>
      </c>
      <c r="J1931"/>
      <c r="K1931"/>
      <c r="L1931"/>
      <c r="M1931"/>
      <c r="N1931"/>
      <c r="O1931"/>
      <c r="P1931"/>
      <c r="Q1931"/>
      <c r="R1931"/>
      <c r="V1931">
        <v>1844</v>
      </c>
      <c r="W1931">
        <v>-3.9498248981947306E-3</v>
      </c>
      <c r="X1931">
        <v>3.1042849962644955E-3</v>
      </c>
      <c r="Y1931"/>
      <c r="Z1931"/>
      <c r="AA1931"/>
      <c r="AB1931"/>
      <c r="AC1931"/>
      <c r="AD1931"/>
      <c r="AG1931">
        <v>1883</v>
      </c>
      <c r="AH1931">
        <v>-3.2100548477740081E-3</v>
      </c>
      <c r="AI1931">
        <v>2.1267716590528066E-3</v>
      </c>
      <c r="AJ1931"/>
      <c r="AK1931"/>
      <c r="AL1931"/>
      <c r="AM1931"/>
      <c r="AN1931"/>
      <c r="AO1931"/>
    </row>
    <row r="1932" spans="1:41">
      <c r="A1932" s="34">
        <v>44438</v>
      </c>
      <c r="B1932" s="33">
        <v>163.16180399999999</v>
      </c>
      <c r="C1932" s="130">
        <f t="shared" si="62"/>
        <v>4.2214378078740331E-3</v>
      </c>
      <c r="E1932" s="128">
        <v>44438</v>
      </c>
      <c r="F1932" s="76">
        <v>4528.7900390000004</v>
      </c>
      <c r="G1932" s="130">
        <f t="shared" si="63"/>
        <v>4.3065708726787218E-3</v>
      </c>
      <c r="J1932"/>
      <c r="K1932"/>
      <c r="L1932"/>
      <c r="M1932"/>
      <c r="N1932"/>
      <c r="O1932"/>
      <c r="P1932"/>
      <c r="Q1932"/>
      <c r="R1932"/>
      <c r="V1932">
        <v>1845</v>
      </c>
      <c r="W1932">
        <v>8.0065819560490754E-3</v>
      </c>
      <c r="X1932">
        <v>-1.2437752372976823E-3</v>
      </c>
      <c r="Y1932"/>
      <c r="Z1932"/>
      <c r="AA1932"/>
      <c r="AB1932"/>
      <c r="AC1932"/>
      <c r="AD1932"/>
      <c r="AG1932">
        <v>1884</v>
      </c>
      <c r="AH1932">
        <v>2.8086159612102429E-3</v>
      </c>
      <c r="AI1932">
        <v>3.0026336159908592E-3</v>
      </c>
      <c r="AJ1932"/>
      <c r="AK1932"/>
      <c r="AL1932"/>
      <c r="AM1932"/>
      <c r="AN1932"/>
      <c r="AO1932"/>
    </row>
    <row r="1933" spans="1:41">
      <c r="A1933" s="34">
        <v>44439</v>
      </c>
      <c r="B1933" s="33">
        <v>162.66387900000001</v>
      </c>
      <c r="C1933" s="130">
        <f t="shared" si="62"/>
        <v>-3.0517252677592414E-3</v>
      </c>
      <c r="E1933" s="128">
        <v>44439</v>
      </c>
      <c r="F1933" s="76">
        <v>4522.6801759999998</v>
      </c>
      <c r="G1933" s="130">
        <f t="shared" si="63"/>
        <v>-1.3491159774211353E-3</v>
      </c>
      <c r="J1933"/>
      <c r="K1933"/>
      <c r="L1933"/>
      <c r="M1933"/>
      <c r="N1933"/>
      <c r="O1933"/>
      <c r="P1933"/>
      <c r="Q1933"/>
      <c r="R1933"/>
      <c r="V1933">
        <v>1846</v>
      </c>
      <c r="W1933">
        <v>-4.857744918011558E-3</v>
      </c>
      <c r="X1933">
        <v>-2.3369617884681972E-3</v>
      </c>
      <c r="Y1933"/>
      <c r="Z1933"/>
      <c r="AA1933"/>
      <c r="AB1933"/>
      <c r="AC1933"/>
      <c r="AD1933"/>
      <c r="AG1933">
        <v>1885</v>
      </c>
      <c r="AH1933">
        <v>3.1446102025190353E-3</v>
      </c>
      <c r="AI1933">
        <v>1.8598713173950026E-4</v>
      </c>
      <c r="AJ1933"/>
      <c r="AK1933"/>
      <c r="AL1933"/>
      <c r="AM1933"/>
      <c r="AN1933"/>
      <c r="AO1933"/>
    </row>
    <row r="1934" spans="1:41">
      <c r="A1934" s="34">
        <v>44440</v>
      </c>
      <c r="B1934" s="33">
        <v>163.23698400000001</v>
      </c>
      <c r="C1934" s="130">
        <f t="shared" si="62"/>
        <v>3.5232468543308143E-3</v>
      </c>
      <c r="E1934" s="128">
        <v>44440</v>
      </c>
      <c r="F1934" s="76">
        <v>4524.0898440000001</v>
      </c>
      <c r="G1934" s="130">
        <f t="shared" si="63"/>
        <v>3.116886326565308E-4</v>
      </c>
      <c r="J1934"/>
      <c r="K1934"/>
      <c r="L1934"/>
      <c r="M1934"/>
      <c r="N1934"/>
      <c r="O1934"/>
      <c r="P1934"/>
      <c r="Q1934"/>
      <c r="R1934"/>
      <c r="V1934">
        <v>1847</v>
      </c>
      <c r="W1934">
        <v>8.8779690482597203E-3</v>
      </c>
      <c r="X1934">
        <v>-6.1298783907760626E-3</v>
      </c>
      <c r="Y1934"/>
      <c r="Z1934"/>
      <c r="AA1934"/>
      <c r="AB1934"/>
      <c r="AC1934"/>
      <c r="AD1934"/>
      <c r="AG1934">
        <v>1886</v>
      </c>
      <c r="AH1934">
        <v>-4.3176288216273525E-4</v>
      </c>
      <c r="AI1934">
        <v>2.7467271516937218E-3</v>
      </c>
      <c r="AJ1934"/>
      <c r="AK1934"/>
      <c r="AL1934"/>
      <c r="AM1934"/>
      <c r="AN1934"/>
      <c r="AO1934"/>
    </row>
    <row r="1935" spans="1:41">
      <c r="A1935" s="34">
        <v>44441</v>
      </c>
      <c r="B1935" s="33">
        <v>164.355042</v>
      </c>
      <c r="C1935" s="130">
        <f t="shared" si="62"/>
        <v>6.8492934174769525E-3</v>
      </c>
      <c r="E1935" s="128">
        <v>44441</v>
      </c>
      <c r="F1935" s="76">
        <v>4536.9501950000003</v>
      </c>
      <c r="G1935" s="130">
        <f t="shared" si="63"/>
        <v>2.8426382860314088E-3</v>
      </c>
      <c r="J1935"/>
      <c r="K1935"/>
      <c r="L1935"/>
      <c r="M1935"/>
      <c r="N1935"/>
      <c r="O1935"/>
      <c r="P1935"/>
      <c r="Q1935"/>
      <c r="R1935"/>
      <c r="V1935">
        <v>1848</v>
      </c>
      <c r="W1935">
        <v>9.0229767227413878E-3</v>
      </c>
      <c r="X1935">
        <v>-1.5701314331366779E-2</v>
      </c>
      <c r="Y1935"/>
      <c r="Z1935"/>
      <c r="AA1935"/>
      <c r="AB1935"/>
      <c r="AC1935"/>
      <c r="AD1935"/>
      <c r="AG1935">
        <v>1887</v>
      </c>
      <c r="AH1935">
        <v>2.5989300399349577E-4</v>
      </c>
      <c r="AI1935">
        <v>1.7443327669146877E-5</v>
      </c>
      <c r="AJ1935"/>
      <c r="AK1935"/>
      <c r="AL1935"/>
      <c r="AM1935"/>
      <c r="AN1935"/>
      <c r="AO1935"/>
    </row>
    <row r="1936" spans="1:41">
      <c r="A1936" s="34">
        <v>44442</v>
      </c>
      <c r="B1936" s="33">
        <v>164.458405</v>
      </c>
      <c r="C1936" s="130">
        <f t="shared" si="62"/>
        <v>6.2890069414482371E-4</v>
      </c>
      <c r="E1936" s="128">
        <v>44442</v>
      </c>
      <c r="F1936" s="76">
        <v>4535.4301759999998</v>
      </c>
      <c r="G1936" s="130">
        <f t="shared" si="63"/>
        <v>-3.3503100864445398E-4</v>
      </c>
      <c r="J1936"/>
      <c r="K1936"/>
      <c r="L1936"/>
      <c r="M1936"/>
      <c r="N1936"/>
      <c r="O1936"/>
      <c r="P1936"/>
      <c r="Q1936"/>
      <c r="R1936"/>
      <c r="V1936">
        <v>1849</v>
      </c>
      <c r="W1936">
        <v>-2.143764923972666E-3</v>
      </c>
      <c r="X1936">
        <v>2.8472288058405265E-3</v>
      </c>
      <c r="Y1936"/>
      <c r="Z1936"/>
      <c r="AA1936"/>
      <c r="AB1936"/>
      <c r="AC1936"/>
      <c r="AD1936"/>
      <c r="AG1936">
        <v>1888</v>
      </c>
      <c r="AH1936">
        <v>2.6827447563169148E-3</v>
      </c>
      <c r="AI1936">
        <v>-1.3545851824804205E-3</v>
      </c>
      <c r="AJ1936"/>
      <c r="AK1936"/>
      <c r="AL1936"/>
      <c r="AM1936"/>
      <c r="AN1936"/>
      <c r="AO1936"/>
    </row>
    <row r="1937" spans="1:41">
      <c r="A1937" s="34">
        <v>44446</v>
      </c>
      <c r="B1937" s="33">
        <v>161.90283199999999</v>
      </c>
      <c r="C1937" s="130">
        <f t="shared" si="62"/>
        <v>-1.5539327406221711E-2</v>
      </c>
      <c r="E1937" s="128">
        <v>44446</v>
      </c>
      <c r="F1937" s="76">
        <v>4520.0297849999997</v>
      </c>
      <c r="G1937" s="130">
        <f t="shared" si="63"/>
        <v>-3.3955744885003224E-3</v>
      </c>
      <c r="J1937"/>
      <c r="K1937"/>
      <c r="L1937"/>
      <c r="M1937"/>
      <c r="N1937"/>
      <c r="O1937"/>
      <c r="P1937"/>
      <c r="Q1937"/>
      <c r="R1937"/>
      <c r="V1937">
        <v>1850</v>
      </c>
      <c r="W1937">
        <v>2.5020754567957868E-3</v>
      </c>
      <c r="X1937">
        <v>5.6633809037894677E-3</v>
      </c>
      <c r="Y1937"/>
      <c r="Z1937"/>
      <c r="AA1937"/>
      <c r="AB1937"/>
      <c r="AC1937"/>
      <c r="AD1937"/>
      <c r="AG1937">
        <v>1889</v>
      </c>
      <c r="AH1937">
        <v>4.4298010835253339E-3</v>
      </c>
      <c r="AI1937">
        <v>7.9182567621861877E-4</v>
      </c>
      <c r="AJ1937"/>
      <c r="AK1937"/>
      <c r="AL1937"/>
      <c r="AM1937"/>
      <c r="AN1937"/>
      <c r="AO1937"/>
    </row>
    <row r="1938" spans="1:41">
      <c r="A1938" s="34">
        <v>44447</v>
      </c>
      <c r="B1938" s="33">
        <v>161.508194</v>
      </c>
      <c r="C1938" s="130">
        <f t="shared" si="62"/>
        <v>-2.4374990549886509E-3</v>
      </c>
      <c r="E1938" s="128">
        <v>44447</v>
      </c>
      <c r="F1938" s="76">
        <v>4514.0698240000002</v>
      </c>
      <c r="G1938" s="130">
        <f t="shared" si="63"/>
        <v>-1.3185667536479667E-3</v>
      </c>
      <c r="J1938"/>
      <c r="K1938"/>
      <c r="L1938"/>
      <c r="M1938"/>
      <c r="N1938"/>
      <c r="O1938"/>
      <c r="P1938"/>
      <c r="Q1938"/>
      <c r="R1938"/>
      <c r="V1938">
        <v>1851</v>
      </c>
      <c r="W1938">
        <v>2.7977908969328367E-3</v>
      </c>
      <c r="X1938">
        <v>4.5755508468037481E-3</v>
      </c>
      <c r="Y1938"/>
      <c r="Z1938"/>
      <c r="AA1938"/>
      <c r="AB1938"/>
      <c r="AC1938"/>
      <c r="AD1938"/>
      <c r="AG1938">
        <v>1890</v>
      </c>
      <c r="AH1938">
        <v>1.0556839919520717E-2</v>
      </c>
      <c r="AI1938">
        <v>-3.0567581029896356E-3</v>
      </c>
      <c r="AJ1938"/>
      <c r="AK1938"/>
      <c r="AL1938"/>
      <c r="AM1938"/>
      <c r="AN1938"/>
      <c r="AO1938"/>
    </row>
    <row r="1939" spans="1:41">
      <c r="A1939" s="34">
        <v>44448</v>
      </c>
      <c r="B1939" s="33">
        <v>157.90974399999999</v>
      </c>
      <c r="C1939" s="130">
        <f t="shared" si="62"/>
        <v>-2.2280293716862524E-2</v>
      </c>
      <c r="E1939" s="128">
        <v>44448</v>
      </c>
      <c r="F1939" s="76">
        <v>4493.2797849999997</v>
      </c>
      <c r="G1939" s="130">
        <f t="shared" si="63"/>
        <v>-4.6056086437710432E-3</v>
      </c>
      <c r="J1939"/>
      <c r="K1939"/>
      <c r="L1939"/>
      <c r="M1939"/>
      <c r="N1939"/>
      <c r="O1939"/>
      <c r="P1939"/>
      <c r="Q1939"/>
      <c r="R1939"/>
      <c r="V1939">
        <v>1852</v>
      </c>
      <c r="W1939">
        <v>6.1891518882623503E-3</v>
      </c>
      <c r="X1939">
        <v>-1.6624799239135714E-2</v>
      </c>
      <c r="Y1939"/>
      <c r="Z1939"/>
      <c r="AA1939"/>
      <c r="AB1939"/>
      <c r="AC1939"/>
      <c r="AD1939"/>
      <c r="AG1939">
        <v>1891</v>
      </c>
      <c r="AH1939">
        <v>-3.1683342801125799E-3</v>
      </c>
      <c r="AI1939">
        <v>1.1464781486041943E-3</v>
      </c>
      <c r="AJ1939"/>
      <c r="AK1939"/>
      <c r="AL1939"/>
      <c r="AM1939"/>
      <c r="AN1939"/>
      <c r="AO1939"/>
    </row>
    <row r="1940" spans="1:41">
      <c r="A1940" s="34">
        <v>44449</v>
      </c>
      <c r="B1940" s="33">
        <v>156.87623600000001</v>
      </c>
      <c r="C1940" s="130">
        <f t="shared" si="62"/>
        <v>-6.5449286017459666E-3</v>
      </c>
      <c r="E1940" s="128">
        <v>44449</v>
      </c>
      <c r="F1940" s="76">
        <v>4458.580078</v>
      </c>
      <c r="G1940" s="130">
        <f t="shared" si="63"/>
        <v>-7.7225787532391029E-3</v>
      </c>
      <c r="J1940"/>
      <c r="K1940"/>
      <c r="L1940"/>
      <c r="M1940"/>
      <c r="N1940"/>
      <c r="O1940"/>
      <c r="P1940"/>
      <c r="Q1940"/>
      <c r="R1940"/>
      <c r="V1940">
        <v>1853</v>
      </c>
      <c r="W1940">
        <v>-4.4096446549713062E-3</v>
      </c>
      <c r="X1940">
        <v>-4.2642681174496983E-3</v>
      </c>
      <c r="Y1940"/>
      <c r="Z1940"/>
      <c r="AA1940"/>
      <c r="AB1940"/>
      <c r="AC1940"/>
      <c r="AD1940"/>
      <c r="AG1940">
        <v>1892</v>
      </c>
      <c r="AH1940">
        <v>5.0926756024885821E-3</v>
      </c>
      <c r="AI1940">
        <v>-1.7337002347012163E-3</v>
      </c>
      <c r="AJ1940"/>
      <c r="AK1940"/>
      <c r="AL1940"/>
      <c r="AM1940"/>
      <c r="AN1940"/>
      <c r="AO1940"/>
    </row>
    <row r="1941" spans="1:41">
      <c r="A1941" s="34">
        <v>44452</v>
      </c>
      <c r="B1941" s="33">
        <v>155.77697800000001</v>
      </c>
      <c r="C1941" s="130">
        <f t="shared" si="62"/>
        <v>-7.0071671020969159E-3</v>
      </c>
      <c r="E1941" s="128">
        <v>44452</v>
      </c>
      <c r="F1941" s="76">
        <v>4468.7299800000001</v>
      </c>
      <c r="G1941" s="130">
        <f t="shared" si="63"/>
        <v>2.2764875414221755E-3</v>
      </c>
      <c r="J1941"/>
      <c r="K1941"/>
      <c r="L1941"/>
      <c r="M1941"/>
      <c r="N1941"/>
      <c r="O1941"/>
      <c r="P1941"/>
      <c r="Q1941"/>
      <c r="R1941"/>
      <c r="V1941">
        <v>1854</v>
      </c>
      <c r="W1941">
        <v>-2.0609345879850386E-3</v>
      </c>
      <c r="X1941">
        <v>-1.9388466172583982E-2</v>
      </c>
      <c r="Y1941"/>
      <c r="Z1941"/>
      <c r="AA1941"/>
      <c r="AB1941"/>
      <c r="AC1941"/>
      <c r="AD1941"/>
      <c r="AG1941">
        <v>1893</v>
      </c>
      <c r="AH1941">
        <v>-8.8071229948352735E-4</v>
      </c>
      <c r="AI1941">
        <v>-7.6803127276816527E-3</v>
      </c>
      <c r="AJ1941"/>
      <c r="AK1941"/>
      <c r="AL1941"/>
      <c r="AM1941"/>
      <c r="AN1941"/>
      <c r="AO1941"/>
    </row>
    <row r="1942" spans="1:41">
      <c r="A1942" s="34">
        <v>44453</v>
      </c>
      <c r="B1942" s="33">
        <v>154.837433</v>
      </c>
      <c r="C1942" s="130">
        <f t="shared" si="62"/>
        <v>-6.031346942678587E-3</v>
      </c>
      <c r="E1942" s="128">
        <v>44453</v>
      </c>
      <c r="F1942" s="76">
        <v>4443.0498049999997</v>
      </c>
      <c r="G1942" s="130">
        <f t="shared" si="63"/>
        <v>-5.7466383323524096E-3</v>
      </c>
      <c r="J1942"/>
      <c r="K1942"/>
      <c r="L1942"/>
      <c r="M1942"/>
      <c r="N1942"/>
      <c r="O1942"/>
      <c r="P1942"/>
      <c r="Q1942"/>
      <c r="R1942"/>
      <c r="V1942">
        <v>1855</v>
      </c>
      <c r="W1942">
        <v>6.1661079131129139E-3</v>
      </c>
      <c r="X1942">
        <v>6.0070335093804668E-3</v>
      </c>
      <c r="Y1942"/>
      <c r="Z1942"/>
      <c r="AA1942"/>
      <c r="AB1942"/>
      <c r="AC1942"/>
      <c r="AD1942"/>
      <c r="AG1942">
        <v>1894</v>
      </c>
      <c r="AH1942">
        <v>2.4751022398313226E-3</v>
      </c>
      <c r="AI1942">
        <v>8.8028456924866931E-3</v>
      </c>
      <c r="AJ1942"/>
      <c r="AK1942"/>
      <c r="AL1942"/>
      <c r="AM1942"/>
      <c r="AN1942"/>
      <c r="AO1942"/>
    </row>
    <row r="1943" spans="1:41">
      <c r="A1943" s="34">
        <v>44454</v>
      </c>
      <c r="B1943" s="33">
        <v>155.41992200000001</v>
      </c>
      <c r="C1943" s="130">
        <f t="shared" si="62"/>
        <v>3.7619391429720328E-3</v>
      </c>
      <c r="E1943" s="128">
        <v>44454</v>
      </c>
      <c r="F1943" s="76">
        <v>4480.7001950000003</v>
      </c>
      <c r="G1943" s="130">
        <f t="shared" si="63"/>
        <v>8.4739968383047877E-3</v>
      </c>
      <c r="J1943"/>
      <c r="K1943"/>
      <c r="L1943"/>
      <c r="M1943"/>
      <c r="N1943"/>
      <c r="O1943"/>
      <c r="P1943"/>
      <c r="Q1943"/>
      <c r="R1943"/>
      <c r="V1943">
        <v>1856</v>
      </c>
      <c r="W1943">
        <v>1.0937111744555848E-3</v>
      </c>
      <c r="X1943">
        <v>1.3824245786030712E-2</v>
      </c>
      <c r="Y1943"/>
      <c r="Z1943"/>
      <c r="AA1943"/>
      <c r="AB1943"/>
      <c r="AC1943"/>
      <c r="AD1943"/>
      <c r="AG1943">
        <v>1895</v>
      </c>
      <c r="AH1943">
        <v>-6.7795820034630909E-4</v>
      </c>
      <c r="AI1943">
        <v>4.1291325027296086E-3</v>
      </c>
      <c r="AJ1943"/>
      <c r="AK1943"/>
      <c r="AL1943"/>
      <c r="AM1943"/>
      <c r="AN1943"/>
      <c r="AO1943"/>
    </row>
    <row r="1944" spans="1:41">
      <c r="A1944" s="34">
        <v>44455</v>
      </c>
      <c r="B1944" s="33">
        <v>155.23204000000001</v>
      </c>
      <c r="C1944" s="130">
        <f t="shared" si="62"/>
        <v>-1.2088669044628775E-3</v>
      </c>
      <c r="E1944" s="128">
        <v>44455</v>
      </c>
      <c r="F1944" s="76">
        <v>4473.75</v>
      </c>
      <c r="G1944" s="130">
        <f t="shared" si="63"/>
        <v>-1.5511403792996573E-3</v>
      </c>
      <c r="J1944"/>
      <c r="K1944"/>
      <c r="L1944"/>
      <c r="M1944"/>
      <c r="N1944"/>
      <c r="O1944"/>
      <c r="P1944"/>
      <c r="Q1944"/>
      <c r="R1944"/>
      <c r="V1944">
        <v>1857</v>
      </c>
      <c r="W1944">
        <v>7.9240402497063778E-4</v>
      </c>
      <c r="X1944">
        <v>-3.3224563153151235E-3</v>
      </c>
      <c r="Y1944"/>
      <c r="Z1944"/>
      <c r="AA1944"/>
      <c r="AB1944"/>
      <c r="AC1944"/>
      <c r="AD1944"/>
      <c r="AG1944">
        <v>1896</v>
      </c>
      <c r="AH1944">
        <v>-4.7815872604424449E-4</v>
      </c>
      <c r="AI1944">
        <v>-3.0386539608796529E-3</v>
      </c>
      <c r="AJ1944"/>
      <c r="AK1944"/>
      <c r="AL1944"/>
      <c r="AM1944"/>
      <c r="AN1944"/>
      <c r="AO1944"/>
    </row>
    <row r="1945" spans="1:41">
      <c r="A1945" s="34">
        <v>44456</v>
      </c>
      <c r="B1945" s="33">
        <v>154.79045099999999</v>
      </c>
      <c r="C1945" s="130">
        <f t="shared" si="62"/>
        <v>-2.8447026786481821E-3</v>
      </c>
      <c r="E1945" s="128">
        <v>44456</v>
      </c>
      <c r="F1945" s="76">
        <v>4432.9902339999999</v>
      </c>
      <c r="G1945" s="130">
        <f t="shared" si="63"/>
        <v>-9.1108725342274668E-3</v>
      </c>
      <c r="J1945"/>
      <c r="K1945"/>
      <c r="L1945"/>
      <c r="M1945"/>
      <c r="N1945"/>
      <c r="O1945"/>
      <c r="P1945"/>
      <c r="Q1945"/>
      <c r="R1945"/>
      <c r="V1945">
        <v>1858</v>
      </c>
      <c r="W1945">
        <v>4.2494377886144279E-4</v>
      </c>
      <c r="X1945">
        <v>-8.9422367533662332E-3</v>
      </c>
      <c r="Y1945"/>
      <c r="Z1945"/>
      <c r="AA1945"/>
      <c r="AB1945"/>
      <c r="AC1945"/>
      <c r="AD1945"/>
      <c r="AG1945">
        <v>1897</v>
      </c>
      <c r="AH1945">
        <v>4.0824707248798865E-3</v>
      </c>
      <c r="AI1945">
        <v>-2.9175360924331662E-3</v>
      </c>
      <c r="AJ1945"/>
      <c r="AK1945"/>
      <c r="AL1945"/>
      <c r="AM1945"/>
      <c r="AN1945"/>
      <c r="AO1945"/>
    </row>
    <row r="1946" spans="1:41">
      <c r="A1946" s="34">
        <v>44459</v>
      </c>
      <c r="B1946" s="33">
        <v>153.90725699999999</v>
      </c>
      <c r="C1946" s="130">
        <f t="shared" si="62"/>
        <v>-5.7057395614152143E-3</v>
      </c>
      <c r="E1946" s="128">
        <v>44459</v>
      </c>
      <c r="F1946" s="76">
        <v>4357.7299800000001</v>
      </c>
      <c r="G1946" s="130">
        <f t="shared" si="63"/>
        <v>-1.6977311030999174E-2</v>
      </c>
      <c r="J1946"/>
      <c r="K1946"/>
      <c r="L1946"/>
      <c r="M1946"/>
      <c r="N1946"/>
      <c r="O1946"/>
      <c r="P1946"/>
      <c r="Q1946"/>
      <c r="R1946"/>
      <c r="V1946">
        <v>1859</v>
      </c>
      <c r="W1946">
        <v>-1.0070405512305216E-3</v>
      </c>
      <c r="X1946">
        <v>-1.9363708224001811E-3</v>
      </c>
      <c r="Y1946"/>
      <c r="Z1946"/>
      <c r="AA1946"/>
      <c r="AB1946"/>
      <c r="AC1946"/>
      <c r="AD1946"/>
      <c r="AG1946">
        <v>1898</v>
      </c>
      <c r="AH1946">
        <v>-6.6045194875037939E-3</v>
      </c>
      <c r="AI1946">
        <v>3.3422785264044363E-3</v>
      </c>
      <c r="AJ1946"/>
      <c r="AK1946"/>
      <c r="AL1946"/>
      <c r="AM1946"/>
      <c r="AN1946"/>
      <c r="AO1946"/>
    </row>
    <row r="1947" spans="1:41">
      <c r="A1947" s="34">
        <v>44460</v>
      </c>
      <c r="B1947" s="33">
        <v>154.58374000000001</v>
      </c>
      <c r="C1947" s="130">
        <f t="shared" si="62"/>
        <v>4.3953937792551188E-3</v>
      </c>
      <c r="E1947" s="128">
        <v>44460</v>
      </c>
      <c r="F1947" s="76">
        <v>4354.1899409999996</v>
      </c>
      <c r="G1947" s="130">
        <f t="shared" si="63"/>
        <v>-8.123585023045493E-4</v>
      </c>
      <c r="J1947"/>
      <c r="K1947"/>
      <c r="L1947"/>
      <c r="M1947"/>
      <c r="N1947"/>
      <c r="O1947"/>
      <c r="P1947"/>
      <c r="Q1947"/>
      <c r="R1947"/>
      <c r="V1947">
        <v>1860</v>
      </c>
      <c r="W1947">
        <v>3.5299583938100758E-3</v>
      </c>
      <c r="X1947">
        <v>7.0247832630646115E-3</v>
      </c>
      <c r="Y1947"/>
      <c r="Z1947"/>
      <c r="AA1947"/>
      <c r="AB1947"/>
      <c r="AC1947"/>
      <c r="AD1947"/>
      <c r="AG1947">
        <v>1899</v>
      </c>
      <c r="AH1947">
        <v>-6.8509034982266873E-4</v>
      </c>
      <c r="AI1947">
        <v>-6.8537638830274417E-3</v>
      </c>
      <c r="AJ1947"/>
      <c r="AK1947"/>
      <c r="AL1947"/>
      <c r="AM1947"/>
      <c r="AN1947"/>
      <c r="AO1947"/>
    </row>
    <row r="1948" spans="1:41">
      <c r="A1948" s="34">
        <v>44461</v>
      </c>
      <c r="B1948" s="33">
        <v>154.02003500000001</v>
      </c>
      <c r="C1948" s="130">
        <f t="shared" si="62"/>
        <v>-3.6465995712097452E-3</v>
      </c>
      <c r="E1948" s="128">
        <v>44461</v>
      </c>
      <c r="F1948" s="76">
        <v>4395.6401370000003</v>
      </c>
      <c r="G1948" s="130">
        <f t="shared" si="63"/>
        <v>9.5196113540423725E-3</v>
      </c>
      <c r="J1948"/>
      <c r="K1948"/>
      <c r="L1948"/>
      <c r="M1948"/>
      <c r="N1948"/>
      <c r="O1948"/>
      <c r="P1948"/>
      <c r="Q1948"/>
      <c r="R1948"/>
      <c r="V1948">
        <v>1861</v>
      </c>
      <c r="W1948">
        <v>-1.397776002021729E-4</v>
      </c>
      <c r="X1948">
        <v>-6.4410310251539031E-4</v>
      </c>
      <c r="Y1948"/>
      <c r="Z1948"/>
      <c r="AA1948"/>
      <c r="AB1948"/>
      <c r="AC1948"/>
      <c r="AD1948"/>
      <c r="AG1948">
        <v>1900</v>
      </c>
      <c r="AH1948">
        <v>-3.8954164672182117E-3</v>
      </c>
      <c r="AI1948">
        <v>-1.1974095989995319E-2</v>
      </c>
      <c r="AJ1948"/>
      <c r="AK1948"/>
      <c r="AL1948"/>
      <c r="AM1948"/>
      <c r="AN1948"/>
      <c r="AO1948"/>
    </row>
    <row r="1949" spans="1:41">
      <c r="A1949" s="34">
        <v>44462</v>
      </c>
      <c r="B1949" s="33">
        <v>154.893799</v>
      </c>
      <c r="C1949" s="130">
        <f t="shared" si="62"/>
        <v>5.6730541581813962E-3</v>
      </c>
      <c r="E1949" s="128">
        <v>44462</v>
      </c>
      <c r="F1949" s="76">
        <v>4448.9799800000001</v>
      </c>
      <c r="G1949" s="130">
        <f t="shared" si="63"/>
        <v>1.2134715613094727E-2</v>
      </c>
      <c r="J1949"/>
      <c r="K1949"/>
      <c r="L1949"/>
      <c r="M1949"/>
      <c r="N1949"/>
      <c r="O1949"/>
      <c r="P1949"/>
      <c r="Q1949"/>
      <c r="R1949"/>
      <c r="V1949">
        <v>1862</v>
      </c>
      <c r="W1949">
        <v>2.3973690994491437E-3</v>
      </c>
      <c r="X1949">
        <v>7.5139232342307759E-3</v>
      </c>
      <c r="Y1949"/>
      <c r="Z1949"/>
      <c r="AA1949"/>
      <c r="AB1949"/>
      <c r="AC1949"/>
      <c r="AD1949"/>
      <c r="AG1949">
        <v>1901</v>
      </c>
      <c r="AH1949">
        <v>5.5666215985886915E-3</v>
      </c>
      <c r="AI1949">
        <v>9.5959880240592058E-3</v>
      </c>
      <c r="AJ1949"/>
      <c r="AK1949"/>
      <c r="AL1949"/>
      <c r="AM1949"/>
      <c r="AN1949"/>
      <c r="AO1949"/>
    </row>
    <row r="1950" spans="1:41">
      <c r="A1950" s="34">
        <v>44463</v>
      </c>
      <c r="B1950" s="33">
        <v>154.42401100000001</v>
      </c>
      <c r="C1950" s="130">
        <f t="shared" si="62"/>
        <v>-3.0329684147006692E-3</v>
      </c>
      <c r="E1950" s="128">
        <v>44463</v>
      </c>
      <c r="F1950" s="76">
        <v>4455.4799800000001</v>
      </c>
      <c r="G1950" s="130">
        <f t="shared" si="63"/>
        <v>1.4610090468422381E-3</v>
      </c>
      <c r="J1950"/>
      <c r="K1950"/>
      <c r="L1950"/>
      <c r="M1950"/>
      <c r="N1950"/>
      <c r="O1950"/>
      <c r="P1950"/>
      <c r="Q1950"/>
      <c r="R1950"/>
      <c r="V1950">
        <v>1863</v>
      </c>
      <c r="W1950">
        <v>-1.3394100043721828E-3</v>
      </c>
      <c r="X1950">
        <v>-7.8587380554916327E-4</v>
      </c>
      <c r="Y1950"/>
      <c r="Z1950"/>
      <c r="AA1950"/>
      <c r="AB1950"/>
      <c r="AC1950"/>
      <c r="AD1950"/>
      <c r="AG1950">
        <v>1902</v>
      </c>
      <c r="AH1950">
        <v>3.7306686402907192E-3</v>
      </c>
      <c r="AI1950">
        <v>4.5111511618244251E-3</v>
      </c>
      <c r="AJ1950"/>
      <c r="AK1950"/>
      <c r="AL1950"/>
      <c r="AM1950"/>
      <c r="AN1950"/>
      <c r="AO1950"/>
    </row>
    <row r="1951" spans="1:41">
      <c r="A1951" s="34">
        <v>44466</v>
      </c>
      <c r="B1951" s="33">
        <v>153.30595400000001</v>
      </c>
      <c r="C1951" s="130">
        <f t="shared" si="62"/>
        <v>-7.240175881715656E-3</v>
      </c>
      <c r="E1951" s="128">
        <v>44466</v>
      </c>
      <c r="F1951" s="76">
        <v>4443.1098629999997</v>
      </c>
      <c r="G1951" s="130">
        <f t="shared" si="63"/>
        <v>-2.77638257954879E-3</v>
      </c>
      <c r="J1951"/>
      <c r="K1951"/>
      <c r="L1951"/>
      <c r="M1951"/>
      <c r="N1951"/>
      <c r="O1951"/>
      <c r="P1951"/>
      <c r="Q1951"/>
      <c r="R1951"/>
      <c r="V1951">
        <v>1864</v>
      </c>
      <c r="W1951">
        <v>-3.146385791493718E-3</v>
      </c>
      <c r="X1951">
        <v>5.0232022273702997E-3</v>
      </c>
      <c r="Y1951"/>
      <c r="Z1951"/>
      <c r="AA1951"/>
      <c r="AB1951"/>
      <c r="AC1951"/>
      <c r="AD1951"/>
      <c r="AG1951">
        <v>1903</v>
      </c>
      <c r="AH1951">
        <v>1.8665750862229841E-3</v>
      </c>
      <c r="AI1951">
        <v>1.5009485795381252E-4</v>
      </c>
      <c r="AJ1951"/>
      <c r="AK1951"/>
      <c r="AL1951"/>
      <c r="AM1951"/>
      <c r="AN1951"/>
      <c r="AO1951"/>
    </row>
    <row r="1952" spans="1:41">
      <c r="A1952" s="34">
        <v>44467</v>
      </c>
      <c r="B1952" s="33">
        <v>152.96772799999999</v>
      </c>
      <c r="C1952" s="130">
        <f t="shared" si="62"/>
        <v>-2.2062156829213567E-3</v>
      </c>
      <c r="E1952" s="128">
        <v>44467</v>
      </c>
      <c r="F1952" s="76">
        <v>4352.6298829999996</v>
      </c>
      <c r="G1952" s="130">
        <f t="shared" si="63"/>
        <v>-2.0364110451886901E-2</v>
      </c>
      <c r="J1952"/>
      <c r="K1952"/>
      <c r="L1952"/>
      <c r="M1952"/>
      <c r="N1952"/>
      <c r="O1952"/>
      <c r="P1952"/>
      <c r="Q1952"/>
      <c r="R1952"/>
      <c r="V1952">
        <v>1865</v>
      </c>
      <c r="W1952">
        <v>-6.4795901468278031E-4</v>
      </c>
      <c r="X1952">
        <v>1.8132736906748825E-3</v>
      </c>
      <c r="Y1952"/>
      <c r="Z1952"/>
      <c r="AA1952"/>
      <c r="AB1952"/>
      <c r="AC1952"/>
      <c r="AD1952"/>
      <c r="AG1952">
        <v>1904</v>
      </c>
      <c r="AH1952">
        <v>6.2708219840756484E-3</v>
      </c>
      <c r="AI1952">
        <v>3.8746301308531916E-3</v>
      </c>
      <c r="AJ1952"/>
      <c r="AK1952"/>
      <c r="AL1952"/>
      <c r="AM1952"/>
      <c r="AN1952"/>
      <c r="AO1952"/>
    </row>
    <row r="1953" spans="1:41">
      <c r="A1953" s="34">
        <v>44468</v>
      </c>
      <c r="B1953" s="33">
        <v>154.10458399999999</v>
      </c>
      <c r="C1953" s="130">
        <f t="shared" si="62"/>
        <v>7.4319989900091515E-3</v>
      </c>
      <c r="E1953" s="128">
        <v>44468</v>
      </c>
      <c r="F1953" s="76">
        <v>4359.4599609999996</v>
      </c>
      <c r="G1953" s="130">
        <f t="shared" si="63"/>
        <v>1.5691841906145269E-3</v>
      </c>
      <c r="J1953"/>
      <c r="K1953"/>
      <c r="L1953"/>
      <c r="M1953"/>
      <c r="N1953"/>
      <c r="O1953"/>
      <c r="P1953"/>
      <c r="Q1953"/>
      <c r="R1953"/>
      <c r="V1953">
        <v>1866</v>
      </c>
      <c r="W1953">
        <v>1.7051071795163679E-3</v>
      </c>
      <c r="X1953">
        <v>-9.3622539999416372E-4</v>
      </c>
      <c r="Y1953"/>
      <c r="Z1953"/>
      <c r="AA1953"/>
      <c r="AB1953"/>
      <c r="AC1953"/>
      <c r="AD1953"/>
      <c r="AG1953">
        <v>1905</v>
      </c>
      <c r="AH1953">
        <v>4.8974111398551734E-4</v>
      </c>
      <c r="AI1953">
        <v>1.8924588336759578E-3</v>
      </c>
      <c r="AJ1953"/>
      <c r="AK1953"/>
      <c r="AL1953"/>
      <c r="AM1953"/>
      <c r="AN1953"/>
      <c r="AO1953"/>
    </row>
    <row r="1954" spans="1:41">
      <c r="A1954" s="34">
        <v>44469</v>
      </c>
      <c r="B1954" s="33">
        <v>151.73689300000001</v>
      </c>
      <c r="C1954" s="130">
        <f t="shared" si="62"/>
        <v>-1.5364182807177102E-2</v>
      </c>
      <c r="E1954" s="128">
        <v>44469</v>
      </c>
      <c r="F1954" s="76">
        <v>4307.5400390000004</v>
      </c>
      <c r="G1954" s="130">
        <f t="shared" si="63"/>
        <v>-1.1909714153697473E-2</v>
      </c>
      <c r="J1954"/>
      <c r="K1954"/>
      <c r="L1954"/>
      <c r="M1954"/>
      <c r="N1954"/>
      <c r="O1954"/>
      <c r="P1954"/>
      <c r="Q1954"/>
      <c r="R1954"/>
      <c r="V1954">
        <v>1867</v>
      </c>
      <c r="W1954">
        <v>-1.2253795838646621E-2</v>
      </c>
      <c r="X1954">
        <v>1.1761462367959857E-2</v>
      </c>
      <c r="Y1954"/>
      <c r="Z1954"/>
      <c r="AA1954"/>
      <c r="AB1954"/>
      <c r="AC1954"/>
      <c r="AD1954"/>
      <c r="AG1954">
        <v>1906</v>
      </c>
      <c r="AH1954">
        <v>2.8349787986601811E-3</v>
      </c>
      <c r="AI1954">
        <v>-7.54742366195006E-3</v>
      </c>
      <c r="AJ1954"/>
      <c r="AK1954"/>
      <c r="AL1954"/>
      <c r="AM1954"/>
      <c r="AN1954"/>
      <c r="AO1954"/>
    </row>
    <row r="1955" spans="1:41">
      <c r="A1955" s="34">
        <v>44470</v>
      </c>
      <c r="B1955" s="33">
        <v>150.76919599999999</v>
      </c>
      <c r="C1955" s="130">
        <f t="shared" si="62"/>
        <v>-6.3774668168539292E-3</v>
      </c>
      <c r="E1955" s="128">
        <v>44470</v>
      </c>
      <c r="F1955" s="76">
        <v>4357.0400390000004</v>
      </c>
      <c r="G1955" s="130">
        <f t="shared" si="63"/>
        <v>1.149147763034873E-2</v>
      </c>
      <c r="J1955"/>
      <c r="K1955"/>
      <c r="L1955"/>
      <c r="M1955"/>
      <c r="N1955"/>
      <c r="O1955"/>
      <c r="P1955"/>
      <c r="Q1955"/>
      <c r="R1955"/>
      <c r="V1955">
        <v>1868</v>
      </c>
      <c r="W1955">
        <v>2.5233575724155468E-3</v>
      </c>
      <c r="X1955">
        <v>-1.0764227637108464E-3</v>
      </c>
      <c r="Y1955"/>
      <c r="Z1955"/>
      <c r="AA1955"/>
      <c r="AB1955"/>
      <c r="AC1955"/>
      <c r="AD1955"/>
      <c r="AG1955">
        <v>1907</v>
      </c>
      <c r="AH1955">
        <v>-1.3531655680076022E-3</v>
      </c>
      <c r="AI1955">
        <v>1.1669037350559327E-3</v>
      </c>
      <c r="AJ1955"/>
      <c r="AK1955"/>
      <c r="AL1955"/>
      <c r="AM1955"/>
      <c r="AN1955"/>
      <c r="AO1955"/>
    </row>
    <row r="1956" spans="1:41">
      <c r="A1956" s="34">
        <v>44473</v>
      </c>
      <c r="B1956" s="33">
        <v>149.594742</v>
      </c>
      <c r="C1956" s="130">
        <f t="shared" si="62"/>
        <v>-7.7897477147785363E-3</v>
      </c>
      <c r="E1956" s="128">
        <v>44473</v>
      </c>
      <c r="F1956" s="76">
        <v>4300.4599609999996</v>
      </c>
      <c r="G1956" s="130">
        <f t="shared" si="63"/>
        <v>-1.2985898108245698E-2</v>
      </c>
      <c r="J1956"/>
      <c r="K1956"/>
      <c r="L1956"/>
      <c r="M1956"/>
      <c r="N1956"/>
      <c r="O1956"/>
      <c r="P1956"/>
      <c r="Q1956"/>
      <c r="R1956"/>
      <c r="V1956">
        <v>1869</v>
      </c>
      <c r="W1956">
        <v>-3.2137558617370229E-4</v>
      </c>
      <c r="X1956">
        <v>-3.3073276293815162E-3</v>
      </c>
      <c r="Y1956"/>
      <c r="Z1956"/>
      <c r="AA1956"/>
      <c r="AB1956"/>
      <c r="AC1956"/>
      <c r="AD1956"/>
      <c r="AG1956">
        <v>1908</v>
      </c>
      <c r="AH1956">
        <v>2.2522564150947988E-4</v>
      </c>
      <c r="AI1956">
        <v>3.980927196204318E-3</v>
      </c>
      <c r="AJ1956"/>
      <c r="AK1956"/>
      <c r="AL1956"/>
      <c r="AM1956"/>
      <c r="AN1956"/>
      <c r="AO1956"/>
    </row>
    <row r="1957" spans="1:41">
      <c r="A1957" s="34">
        <v>44474</v>
      </c>
      <c r="B1957" s="33">
        <v>149.932953</v>
      </c>
      <c r="C1957" s="130">
        <f t="shared" si="62"/>
        <v>2.2608481787414771E-3</v>
      </c>
      <c r="E1957" s="128">
        <v>44474</v>
      </c>
      <c r="F1957" s="76">
        <v>4345.7202150000003</v>
      </c>
      <c r="G1957" s="130">
        <f t="shared" si="63"/>
        <v>1.05245146822565E-2</v>
      </c>
      <c r="J1957"/>
      <c r="K1957"/>
      <c r="L1957"/>
      <c r="M1957"/>
      <c r="N1957"/>
      <c r="O1957"/>
      <c r="P1957"/>
      <c r="Q1957"/>
      <c r="R1957"/>
      <c r="V1957">
        <v>1870</v>
      </c>
      <c r="W1957">
        <v>-1.4090901566718764E-5</v>
      </c>
      <c r="X1957">
        <v>8.8481865964422941E-3</v>
      </c>
      <c r="Y1957"/>
      <c r="Z1957"/>
      <c r="AA1957"/>
      <c r="AB1957"/>
      <c r="AC1957"/>
      <c r="AD1957"/>
      <c r="AG1957">
        <v>1909</v>
      </c>
      <c r="AH1957">
        <v>2.9105554044053729E-4</v>
      </c>
      <c r="AI1957">
        <v>-5.6971034296936004E-3</v>
      </c>
      <c r="AJ1957"/>
      <c r="AK1957"/>
      <c r="AL1957"/>
      <c r="AM1957"/>
      <c r="AN1957"/>
      <c r="AO1957"/>
    </row>
    <row r="1958" spans="1:41">
      <c r="A1958" s="34">
        <v>44475</v>
      </c>
      <c r="B1958" s="33">
        <v>150.24302700000001</v>
      </c>
      <c r="C1958" s="130">
        <f t="shared" si="62"/>
        <v>2.0680843923617941E-3</v>
      </c>
      <c r="E1958" s="128">
        <v>44475</v>
      </c>
      <c r="F1958" s="76">
        <v>4363.5498049999997</v>
      </c>
      <c r="G1958" s="130">
        <f t="shared" si="63"/>
        <v>4.1027928899926586E-3</v>
      </c>
      <c r="J1958"/>
      <c r="K1958"/>
      <c r="L1958"/>
      <c r="M1958"/>
      <c r="N1958"/>
      <c r="O1958"/>
      <c r="P1958"/>
      <c r="Q1958"/>
      <c r="R1958"/>
      <c r="V1958">
        <v>1871</v>
      </c>
      <c r="W1958">
        <v>-3.640365707507834E-3</v>
      </c>
      <c r="X1958">
        <v>2.8436270474369585E-3</v>
      </c>
      <c r="Y1958"/>
      <c r="Z1958"/>
      <c r="AA1958"/>
      <c r="AB1958"/>
      <c r="AC1958"/>
      <c r="AD1958"/>
      <c r="AG1958">
        <v>1910</v>
      </c>
      <c r="AH1958">
        <v>4.5609073024032245E-4</v>
      </c>
      <c r="AI1958">
        <v>-2.2988964871731906E-3</v>
      </c>
      <c r="AJ1958"/>
      <c r="AK1958"/>
      <c r="AL1958"/>
      <c r="AM1958"/>
      <c r="AN1958"/>
      <c r="AO1958"/>
    </row>
    <row r="1959" spans="1:41">
      <c r="A1959" s="34">
        <v>44476</v>
      </c>
      <c r="B1959" s="33">
        <v>151.586578</v>
      </c>
      <c r="C1959" s="130">
        <f t="shared" si="62"/>
        <v>8.9425181775656757E-3</v>
      </c>
      <c r="E1959" s="128">
        <v>44476</v>
      </c>
      <c r="F1959" s="76">
        <v>4399.7597660000001</v>
      </c>
      <c r="G1959" s="130">
        <f t="shared" si="63"/>
        <v>8.2982806701344565E-3</v>
      </c>
      <c r="J1959"/>
      <c r="K1959"/>
      <c r="L1959"/>
      <c r="M1959"/>
      <c r="N1959"/>
      <c r="O1959"/>
      <c r="P1959"/>
      <c r="Q1959"/>
      <c r="R1959"/>
      <c r="V1959">
        <v>1872</v>
      </c>
      <c r="W1959">
        <v>-4.7690830492940822E-3</v>
      </c>
      <c r="X1959">
        <v>4.9441078915992646E-3</v>
      </c>
      <c r="Y1959"/>
      <c r="Z1959"/>
      <c r="AA1959"/>
      <c r="AB1959"/>
      <c r="AC1959"/>
      <c r="AD1959"/>
      <c r="AG1959">
        <v>1911</v>
      </c>
      <c r="AH1959">
        <v>7.2122391121945215E-3</v>
      </c>
      <c r="AI1959">
        <v>9.9118741436609106E-4</v>
      </c>
      <c r="AJ1959"/>
      <c r="AK1959"/>
      <c r="AL1959"/>
      <c r="AM1959"/>
      <c r="AN1959"/>
      <c r="AO1959"/>
    </row>
    <row r="1960" spans="1:41">
      <c r="A1960" s="34">
        <v>44477</v>
      </c>
      <c r="B1960" s="33">
        <v>151.20135500000001</v>
      </c>
      <c r="C1960" s="130">
        <f t="shared" si="62"/>
        <v>-2.5412738059170143E-3</v>
      </c>
      <c r="E1960" s="128">
        <v>44477</v>
      </c>
      <c r="F1960" s="76">
        <v>4391.3398440000001</v>
      </c>
      <c r="G1960" s="130">
        <f t="shared" si="63"/>
        <v>-1.9137231230365412E-3</v>
      </c>
      <c r="J1960"/>
      <c r="K1960"/>
      <c r="L1960"/>
      <c r="M1960"/>
      <c r="N1960"/>
      <c r="O1960"/>
      <c r="P1960"/>
      <c r="Q1960"/>
      <c r="R1960"/>
      <c r="V1960">
        <v>1873</v>
      </c>
      <c r="W1960">
        <v>7.8700277194680771E-3</v>
      </c>
      <c r="X1960">
        <v>-9.6938950535770344E-3</v>
      </c>
      <c r="Y1960"/>
      <c r="Z1960"/>
      <c r="AA1960"/>
      <c r="AB1960"/>
      <c r="AC1960"/>
      <c r="AD1960"/>
      <c r="AG1960">
        <v>1912</v>
      </c>
      <c r="AH1960">
        <v>-3.1280498735752628E-3</v>
      </c>
      <c r="AI1960">
        <v>-1.5043380070017486E-3</v>
      </c>
      <c r="AJ1960"/>
      <c r="AK1960"/>
      <c r="AL1960"/>
      <c r="AM1960"/>
      <c r="AN1960"/>
      <c r="AO1960"/>
    </row>
    <row r="1961" spans="1:41">
      <c r="A1961" s="34">
        <v>44480</v>
      </c>
      <c r="B1961" s="33">
        <v>150.56246899999999</v>
      </c>
      <c r="C1961" s="130">
        <f t="shared" si="62"/>
        <v>-4.2253986414342226E-3</v>
      </c>
      <c r="E1961" s="128">
        <v>44480</v>
      </c>
      <c r="F1961" s="76">
        <v>4361.1899409999996</v>
      </c>
      <c r="G1961" s="130">
        <f t="shared" si="63"/>
        <v>-6.8657639971078602E-3</v>
      </c>
      <c r="J1961"/>
      <c r="K1961"/>
      <c r="L1961"/>
      <c r="M1961"/>
      <c r="N1961"/>
      <c r="O1961"/>
      <c r="P1961"/>
      <c r="Q1961"/>
      <c r="R1961"/>
      <c r="V1961">
        <v>1874</v>
      </c>
      <c r="W1961">
        <v>5.3339270294889317E-3</v>
      </c>
      <c r="X1961">
        <v>-6.8168403978918161E-4</v>
      </c>
      <c r="Y1961"/>
      <c r="Z1961"/>
      <c r="AA1961"/>
      <c r="AB1961"/>
      <c r="AC1961"/>
      <c r="AD1961"/>
      <c r="AG1961">
        <v>1913</v>
      </c>
      <c r="AH1961">
        <v>1.3059120602062408E-3</v>
      </c>
      <c r="AI1961">
        <v>4.6995348884907393E-3</v>
      </c>
      <c r="AJ1961"/>
      <c r="AK1961"/>
      <c r="AL1961"/>
      <c r="AM1961"/>
      <c r="AN1961"/>
      <c r="AO1961"/>
    </row>
    <row r="1962" spans="1:41">
      <c r="A1962" s="34">
        <v>44481</v>
      </c>
      <c r="B1962" s="33">
        <v>148.15725699999999</v>
      </c>
      <c r="C1962" s="130">
        <f t="shared" si="62"/>
        <v>-1.5974844302002023E-2</v>
      </c>
      <c r="E1962" s="128">
        <v>44481</v>
      </c>
      <c r="F1962" s="76">
        <v>4350.6499020000001</v>
      </c>
      <c r="G1962" s="130">
        <f t="shared" si="63"/>
        <v>-2.4167805444361692E-3</v>
      </c>
      <c r="J1962"/>
      <c r="K1962"/>
      <c r="L1962"/>
      <c r="M1962"/>
      <c r="N1962"/>
      <c r="O1962"/>
      <c r="P1962"/>
      <c r="Q1962"/>
      <c r="R1962"/>
      <c r="V1962">
        <v>1875</v>
      </c>
      <c r="W1962">
        <v>-6.9787129382602817E-3</v>
      </c>
      <c r="X1962">
        <v>8.9271474602846627E-3</v>
      </c>
      <c r="Y1962"/>
      <c r="Z1962"/>
      <c r="AA1962"/>
      <c r="AB1962"/>
      <c r="AC1962"/>
      <c r="AD1962"/>
      <c r="AG1962">
        <v>1914</v>
      </c>
      <c r="AH1962">
        <v>-1.6706326319218989E-3</v>
      </c>
      <c r="AI1962">
        <v>3.3458989017789687E-3</v>
      </c>
      <c r="AJ1962"/>
      <c r="AK1962"/>
      <c r="AL1962"/>
      <c r="AM1962"/>
      <c r="AN1962"/>
      <c r="AO1962"/>
    </row>
    <row r="1963" spans="1:41">
      <c r="A1963" s="34">
        <v>44482</v>
      </c>
      <c r="B1963" s="33">
        <v>149.57595800000001</v>
      </c>
      <c r="C1963" s="130">
        <f t="shared" si="62"/>
        <v>9.5756429939846087E-3</v>
      </c>
      <c r="E1963" s="128">
        <v>44482</v>
      </c>
      <c r="F1963" s="76">
        <v>4363.7998049999997</v>
      </c>
      <c r="G1963" s="130">
        <f t="shared" si="63"/>
        <v>3.0225146348720248E-3</v>
      </c>
      <c r="J1963"/>
      <c r="K1963"/>
      <c r="L1963"/>
      <c r="M1963"/>
      <c r="N1963"/>
      <c r="O1963"/>
      <c r="P1963"/>
      <c r="Q1963"/>
      <c r="R1963"/>
      <c r="V1963">
        <v>1876</v>
      </c>
      <c r="W1963">
        <v>1.6362400437507562E-3</v>
      </c>
      <c r="X1963">
        <v>1.789618442329206E-4</v>
      </c>
      <c r="Y1963"/>
      <c r="Z1963"/>
      <c r="AA1963"/>
      <c r="AB1963"/>
      <c r="AC1963"/>
      <c r="AD1963"/>
      <c r="AG1963">
        <v>1915</v>
      </c>
      <c r="AH1963">
        <v>2.1930735088468755E-3</v>
      </c>
      <c r="AI1963">
        <v>-3.1329818111202512E-3</v>
      </c>
      <c r="AJ1963"/>
      <c r="AK1963"/>
      <c r="AL1963"/>
      <c r="AM1963"/>
      <c r="AN1963"/>
      <c r="AO1963"/>
    </row>
    <row r="1964" spans="1:41">
      <c r="A1964" s="34">
        <v>44483</v>
      </c>
      <c r="B1964" s="33">
        <v>150.43095400000001</v>
      </c>
      <c r="C1964" s="130">
        <f t="shared" si="62"/>
        <v>5.7161325351497982E-3</v>
      </c>
      <c r="E1964" s="128">
        <v>44483</v>
      </c>
      <c r="F1964" s="76">
        <v>4438.2597660000001</v>
      </c>
      <c r="G1964" s="130">
        <f t="shared" si="63"/>
        <v>1.7063101958684029E-2</v>
      </c>
      <c r="J1964"/>
      <c r="K1964"/>
      <c r="L1964"/>
      <c r="M1964"/>
      <c r="N1964"/>
      <c r="O1964"/>
      <c r="P1964"/>
      <c r="Q1964"/>
      <c r="R1964"/>
      <c r="V1964">
        <v>1877</v>
      </c>
      <c r="W1964">
        <v>-2.7959956989243523E-3</v>
      </c>
      <c r="X1964">
        <v>7.8430205777280581E-4</v>
      </c>
      <c r="Y1964"/>
      <c r="Z1964"/>
      <c r="AA1964"/>
      <c r="AB1964"/>
      <c r="AC1964"/>
      <c r="AD1964"/>
      <c r="AG1964">
        <v>1916</v>
      </c>
      <c r="AH1964">
        <v>4.2129783807353283E-4</v>
      </c>
      <c r="AI1964">
        <v>5.7138141846476949E-4</v>
      </c>
      <c r="AJ1964"/>
      <c r="AK1964"/>
      <c r="AL1964"/>
      <c r="AM1964"/>
      <c r="AN1964"/>
      <c r="AO1964"/>
    </row>
    <row r="1965" spans="1:41">
      <c r="A1965" s="34">
        <v>44484</v>
      </c>
      <c r="B1965" s="33">
        <v>151.549026</v>
      </c>
      <c r="C1965" s="130">
        <f t="shared" si="62"/>
        <v>7.4324596784780322E-3</v>
      </c>
      <c r="E1965" s="128">
        <v>44484</v>
      </c>
      <c r="F1965" s="76">
        <v>4471.3701170000004</v>
      </c>
      <c r="G1965" s="130">
        <f t="shared" si="63"/>
        <v>7.4602102503434822E-3</v>
      </c>
      <c r="J1965"/>
      <c r="K1965"/>
      <c r="L1965"/>
      <c r="M1965"/>
      <c r="N1965"/>
      <c r="O1965"/>
      <c r="P1965"/>
      <c r="Q1965"/>
      <c r="R1965"/>
      <c r="V1965">
        <v>1878</v>
      </c>
      <c r="W1965">
        <v>1.8107751628109261E-5</v>
      </c>
      <c r="X1965">
        <v>-5.4082324966256709E-3</v>
      </c>
      <c r="Y1965"/>
      <c r="Z1965"/>
      <c r="AA1965"/>
      <c r="AB1965"/>
      <c r="AC1965"/>
      <c r="AD1965"/>
      <c r="AG1965">
        <v>1917</v>
      </c>
      <c r="AH1965">
        <v>3.2328386674348065E-4</v>
      </c>
      <c r="AI1965">
        <v>9.5245986459137376E-4</v>
      </c>
      <c r="AJ1965"/>
      <c r="AK1965"/>
      <c r="AL1965"/>
      <c r="AM1965"/>
      <c r="AN1965"/>
      <c r="AO1965"/>
    </row>
    <row r="1966" spans="1:41">
      <c r="A1966" s="34">
        <v>44487</v>
      </c>
      <c r="B1966" s="33">
        <v>150.44035299999999</v>
      </c>
      <c r="C1966" s="130">
        <f t="shared" si="62"/>
        <v>-7.3156062382084214E-3</v>
      </c>
      <c r="E1966" s="128">
        <v>44487</v>
      </c>
      <c r="F1966" s="76">
        <v>4486.4599609999996</v>
      </c>
      <c r="G1966" s="130">
        <f t="shared" si="63"/>
        <v>3.3747696131501371E-3</v>
      </c>
      <c r="J1966"/>
      <c r="K1966"/>
      <c r="L1966"/>
      <c r="M1966"/>
      <c r="N1966"/>
      <c r="O1966"/>
      <c r="P1966"/>
      <c r="Q1966"/>
      <c r="R1966"/>
      <c r="V1966">
        <v>1879</v>
      </c>
      <c r="W1966">
        <v>2.9531183886853229E-3</v>
      </c>
      <c r="X1966">
        <v>-3.3888339733708197E-3</v>
      </c>
      <c r="Y1966"/>
      <c r="Z1966"/>
      <c r="AA1966"/>
      <c r="AB1966"/>
      <c r="AC1966"/>
      <c r="AD1966"/>
      <c r="AG1966">
        <v>1918</v>
      </c>
      <c r="AH1966">
        <v>4.7986975173312484E-3</v>
      </c>
      <c r="AI1966">
        <v>-6.5231720728226288E-4</v>
      </c>
      <c r="AJ1966"/>
      <c r="AK1966"/>
      <c r="AL1966"/>
      <c r="AM1966"/>
      <c r="AN1966"/>
      <c r="AO1966"/>
    </row>
    <row r="1967" spans="1:41">
      <c r="A1967" s="34">
        <v>44488</v>
      </c>
      <c r="B1967" s="33">
        <v>153.963638</v>
      </c>
      <c r="C1967" s="130">
        <f t="shared" si="62"/>
        <v>2.3419813432636761E-2</v>
      </c>
      <c r="E1967" s="128">
        <v>44488</v>
      </c>
      <c r="F1967" s="76">
        <v>4519.6298829999996</v>
      </c>
      <c r="G1967" s="130">
        <f t="shared" si="63"/>
        <v>7.3933395791649292E-3</v>
      </c>
      <c r="J1967"/>
      <c r="K1967"/>
      <c r="L1967"/>
      <c r="M1967"/>
      <c r="N1967"/>
      <c r="O1967"/>
      <c r="P1967"/>
      <c r="Q1967"/>
      <c r="R1967"/>
      <c r="V1967">
        <v>1880</v>
      </c>
      <c r="W1967">
        <v>-1.0908758483654029E-2</v>
      </c>
      <c r="X1967">
        <v>-2.2157103045226407E-3</v>
      </c>
      <c r="Y1967"/>
      <c r="Z1967"/>
      <c r="AA1967"/>
      <c r="AB1967"/>
      <c r="AC1967"/>
      <c r="AD1967"/>
      <c r="AG1967">
        <v>1919</v>
      </c>
      <c r="AH1967">
        <v>3.6279043120332863E-3</v>
      </c>
      <c r="AI1967">
        <v>-2.0205976281582852E-3</v>
      </c>
      <c r="AJ1967"/>
      <c r="AK1967"/>
      <c r="AL1967"/>
      <c r="AM1967"/>
      <c r="AN1967"/>
      <c r="AO1967"/>
    </row>
    <row r="1968" spans="1:41">
      <c r="A1968" s="34">
        <v>44489</v>
      </c>
      <c r="B1968" s="33">
        <v>153.87908899999999</v>
      </c>
      <c r="C1968" s="130">
        <f t="shared" si="62"/>
        <v>-5.4914914390376875E-4</v>
      </c>
      <c r="E1968" s="128">
        <v>44489</v>
      </c>
      <c r="F1968" s="76">
        <v>4536.1899409999996</v>
      </c>
      <c r="G1968" s="130">
        <f t="shared" si="63"/>
        <v>3.6640296724934343E-3</v>
      </c>
      <c r="J1968"/>
      <c r="K1968"/>
      <c r="L1968"/>
      <c r="M1968"/>
      <c r="N1968"/>
      <c r="O1968"/>
      <c r="P1968"/>
      <c r="Q1968"/>
      <c r="R1968"/>
      <c r="V1968">
        <v>1881</v>
      </c>
      <c r="W1968">
        <v>6.7448024058848165E-3</v>
      </c>
      <c r="X1968">
        <v>7.2574876178892658E-3</v>
      </c>
      <c r="Y1968"/>
      <c r="Z1968"/>
      <c r="AA1968"/>
      <c r="AB1968"/>
      <c r="AC1968"/>
      <c r="AD1968"/>
      <c r="AG1968">
        <v>1920</v>
      </c>
      <c r="AH1968">
        <v>5.3471276785817395E-3</v>
      </c>
      <c r="AI1968">
        <v>-2.7262769623777184E-3</v>
      </c>
      <c r="AJ1968"/>
      <c r="AK1968"/>
      <c r="AL1968"/>
      <c r="AM1968"/>
      <c r="AN1968"/>
      <c r="AO1968"/>
    </row>
    <row r="1969" spans="1:41">
      <c r="A1969" s="34">
        <v>44490</v>
      </c>
      <c r="B1969" s="33">
        <v>153.522018</v>
      </c>
      <c r="C1969" s="130">
        <f t="shared" si="62"/>
        <v>-2.3204647383894416E-3</v>
      </c>
      <c r="E1969" s="128">
        <v>44490</v>
      </c>
      <c r="F1969" s="76">
        <v>4549.7797849999997</v>
      </c>
      <c r="G1969" s="130">
        <f t="shared" si="63"/>
        <v>2.9958719050032136E-3</v>
      </c>
      <c r="J1969"/>
      <c r="K1969"/>
      <c r="L1969"/>
      <c r="M1969"/>
      <c r="N1969"/>
      <c r="O1969"/>
      <c r="P1969"/>
      <c r="Q1969"/>
      <c r="R1969"/>
      <c r="V1969">
        <v>1882</v>
      </c>
      <c r="W1969">
        <v>-5.3724417939689923E-4</v>
      </c>
      <c r="X1969">
        <v>5.6617360003262283E-3</v>
      </c>
      <c r="Y1969"/>
      <c r="Z1969"/>
      <c r="AA1969"/>
      <c r="AB1969"/>
      <c r="AC1969"/>
      <c r="AD1969"/>
      <c r="AG1969">
        <v>1921</v>
      </c>
      <c r="AH1969">
        <v>5.4290096042692434E-3</v>
      </c>
      <c r="AI1969">
        <v>-1.2489708460973553E-2</v>
      </c>
      <c r="AJ1969"/>
      <c r="AK1969"/>
      <c r="AL1969"/>
      <c r="AM1969"/>
      <c r="AN1969"/>
      <c r="AO1969"/>
    </row>
    <row r="1970" spans="1:41">
      <c r="A1970" s="34">
        <v>44491</v>
      </c>
      <c r="B1970" s="33">
        <v>153.82270800000001</v>
      </c>
      <c r="C1970" s="130">
        <f t="shared" si="62"/>
        <v>1.9586115654107871E-3</v>
      </c>
      <c r="E1970" s="128">
        <v>44491</v>
      </c>
      <c r="F1970" s="76">
        <v>4544.8999020000001</v>
      </c>
      <c r="G1970" s="130">
        <f t="shared" si="63"/>
        <v>-1.0725536686606051E-3</v>
      </c>
      <c r="J1970"/>
      <c r="K1970"/>
      <c r="L1970"/>
      <c r="M1970"/>
      <c r="N1970"/>
      <c r="O1970"/>
      <c r="P1970"/>
      <c r="Q1970"/>
      <c r="R1970"/>
      <c r="V1970">
        <v>1883</v>
      </c>
      <c r="W1970">
        <v>-3.2100548477740081E-3</v>
      </c>
      <c r="X1970">
        <v>2.1267716590528066E-3</v>
      </c>
      <c r="Y1970"/>
      <c r="Z1970"/>
      <c r="AA1970"/>
      <c r="AB1970"/>
      <c r="AC1970"/>
      <c r="AD1970"/>
      <c r="AG1970">
        <v>1922</v>
      </c>
      <c r="AH1970">
        <v>-6.9875626965451732E-3</v>
      </c>
      <c r="AI1970">
        <v>-3.7609079158582269E-3</v>
      </c>
      <c r="AJ1970"/>
      <c r="AK1970"/>
      <c r="AL1970"/>
      <c r="AM1970"/>
      <c r="AN1970"/>
      <c r="AO1970"/>
    </row>
    <row r="1971" spans="1:41">
      <c r="A1971" s="34">
        <v>44494</v>
      </c>
      <c r="B1971" s="33">
        <v>154.160965</v>
      </c>
      <c r="C1971" s="130">
        <f t="shared" si="62"/>
        <v>2.1990056240590869E-3</v>
      </c>
      <c r="E1971" s="128">
        <v>44494</v>
      </c>
      <c r="F1971" s="76">
        <v>4566.4799800000001</v>
      </c>
      <c r="G1971" s="130">
        <f t="shared" si="63"/>
        <v>4.7481965423492745E-3</v>
      </c>
      <c r="J1971"/>
      <c r="K1971"/>
      <c r="L1971"/>
      <c r="M1971"/>
      <c r="N1971"/>
      <c r="O1971"/>
      <c r="P1971"/>
      <c r="Q1971"/>
      <c r="R1971"/>
      <c r="V1971">
        <v>1884</v>
      </c>
      <c r="W1971">
        <v>2.8086159612102429E-3</v>
      </c>
      <c r="X1971">
        <v>3.0026336159908592E-3</v>
      </c>
      <c r="Y1971"/>
      <c r="Z1971"/>
      <c r="AA1971"/>
      <c r="AB1971"/>
      <c r="AC1971"/>
      <c r="AD1971"/>
      <c r="AG1971">
        <v>1923</v>
      </c>
      <c r="AH1971">
        <v>4.6469683146050404E-3</v>
      </c>
      <c r="AI1971">
        <v>-3.3902761173385376E-3</v>
      </c>
      <c r="AJ1971"/>
      <c r="AK1971"/>
      <c r="AL1971"/>
      <c r="AM1971"/>
      <c r="AN1971"/>
      <c r="AO1971"/>
    </row>
    <row r="1972" spans="1:41">
      <c r="A1972" s="34">
        <v>44495</v>
      </c>
      <c r="B1972" s="33">
        <v>155.73001099999999</v>
      </c>
      <c r="C1972" s="130">
        <f t="shared" si="62"/>
        <v>1.0177972095594925E-2</v>
      </c>
      <c r="E1972" s="128">
        <v>44495</v>
      </c>
      <c r="F1972" s="76">
        <v>4574.7900390000004</v>
      </c>
      <c r="G1972" s="130">
        <f t="shared" si="63"/>
        <v>1.8197953426701248E-3</v>
      </c>
      <c r="J1972"/>
      <c r="K1972"/>
      <c r="L1972"/>
      <c r="M1972"/>
      <c r="N1972"/>
      <c r="O1972"/>
      <c r="P1972"/>
      <c r="Q1972"/>
      <c r="R1972"/>
      <c r="V1972">
        <v>1885</v>
      </c>
      <c r="W1972">
        <v>3.1446102025190353E-3</v>
      </c>
      <c r="X1972">
        <v>1.8598713173950026E-4</v>
      </c>
      <c r="Y1972"/>
      <c r="Z1972"/>
      <c r="AA1972"/>
      <c r="AB1972"/>
      <c r="AC1972"/>
      <c r="AD1972"/>
      <c r="AG1972">
        <v>1924</v>
      </c>
      <c r="AH1972">
        <v>2.9914814820944133E-3</v>
      </c>
      <c r="AI1972">
        <v>5.1500861305085362E-3</v>
      </c>
      <c r="AJ1972"/>
      <c r="AK1972"/>
      <c r="AL1972"/>
      <c r="AM1972"/>
      <c r="AN1972"/>
      <c r="AO1972"/>
    </row>
    <row r="1973" spans="1:41">
      <c r="A1973" s="34">
        <v>44496</v>
      </c>
      <c r="B1973" s="33">
        <v>153.841476</v>
      </c>
      <c r="C1973" s="130">
        <f t="shared" si="62"/>
        <v>-1.2126981741496123E-2</v>
      </c>
      <c r="E1973" s="128">
        <v>44496</v>
      </c>
      <c r="F1973" s="76">
        <v>4551.6801759999998</v>
      </c>
      <c r="G1973" s="130">
        <f t="shared" si="63"/>
        <v>-5.0515680070537519E-3</v>
      </c>
      <c r="J1973"/>
      <c r="K1973"/>
      <c r="L1973"/>
      <c r="M1973"/>
      <c r="N1973"/>
      <c r="O1973"/>
      <c r="P1973"/>
      <c r="Q1973"/>
      <c r="R1973"/>
      <c r="V1973">
        <v>1886</v>
      </c>
      <c r="W1973">
        <v>-4.3176288216273525E-4</v>
      </c>
      <c r="X1973">
        <v>2.7467271516937218E-3</v>
      </c>
      <c r="Y1973"/>
      <c r="Z1973"/>
      <c r="AA1973"/>
      <c r="AB1973"/>
      <c r="AC1973"/>
      <c r="AD1973"/>
      <c r="AG1973">
        <v>1925</v>
      </c>
      <c r="AH1973">
        <v>-2.2256341799304015E-3</v>
      </c>
      <c r="AI1973">
        <v>1.0749424480618053E-2</v>
      </c>
      <c r="AJ1973"/>
      <c r="AK1973"/>
      <c r="AL1973"/>
      <c r="AM1973"/>
      <c r="AN1973"/>
      <c r="AO1973"/>
    </row>
    <row r="1974" spans="1:41">
      <c r="A1974" s="34">
        <v>44497</v>
      </c>
      <c r="B1974" s="33">
        <v>153.00531000000001</v>
      </c>
      <c r="C1974" s="130">
        <f t="shared" si="62"/>
        <v>-5.4352442640370376E-3</v>
      </c>
      <c r="E1974" s="128">
        <v>44497</v>
      </c>
      <c r="F1974" s="76">
        <v>4596.419922</v>
      </c>
      <c r="G1974" s="130">
        <f t="shared" si="63"/>
        <v>9.8292815553919968E-3</v>
      </c>
      <c r="J1974"/>
      <c r="K1974"/>
      <c r="L1974"/>
      <c r="M1974"/>
      <c r="N1974"/>
      <c r="O1974"/>
      <c r="P1974"/>
      <c r="Q1974"/>
      <c r="R1974"/>
      <c r="V1974">
        <v>1887</v>
      </c>
      <c r="W1974">
        <v>2.5989300399349577E-4</v>
      </c>
      <c r="X1974">
        <v>1.7443327669146877E-5</v>
      </c>
      <c r="Y1974"/>
      <c r="Z1974"/>
      <c r="AA1974"/>
      <c r="AB1974"/>
      <c r="AC1974"/>
      <c r="AD1974"/>
      <c r="AG1974">
        <v>1926</v>
      </c>
      <c r="AH1974">
        <v>-6.8714114711129074E-3</v>
      </c>
      <c r="AI1974">
        <v>8.3671477027228401E-3</v>
      </c>
      <c r="AJ1974"/>
      <c r="AK1974"/>
      <c r="AL1974"/>
      <c r="AM1974"/>
      <c r="AN1974"/>
      <c r="AO1974"/>
    </row>
    <row r="1975" spans="1:41">
      <c r="A1975" s="34">
        <v>44498</v>
      </c>
      <c r="B1975" s="33">
        <v>153.03350800000001</v>
      </c>
      <c r="C1975" s="130">
        <f t="shared" si="62"/>
        <v>1.8429425749997351E-4</v>
      </c>
      <c r="E1975" s="128">
        <v>44498</v>
      </c>
      <c r="F1975" s="76">
        <v>4605.3798829999996</v>
      </c>
      <c r="G1975" s="130">
        <f t="shared" si="63"/>
        <v>1.9493347326936345E-3</v>
      </c>
      <c r="J1975"/>
      <c r="K1975"/>
      <c r="L1975"/>
      <c r="M1975"/>
      <c r="N1975"/>
      <c r="O1975"/>
      <c r="P1975"/>
      <c r="Q1975"/>
      <c r="R1975"/>
      <c r="V1975">
        <v>1888</v>
      </c>
      <c r="W1975">
        <v>2.6827447563169148E-3</v>
      </c>
      <c r="X1975">
        <v>-1.3545851824804205E-3</v>
      </c>
      <c r="Y1975"/>
      <c r="Z1975"/>
      <c r="AA1975"/>
      <c r="AB1975"/>
      <c r="AC1975"/>
      <c r="AD1975"/>
      <c r="AG1975">
        <v>1927</v>
      </c>
      <c r="AH1975">
        <v>-3.5298493944921389E-3</v>
      </c>
      <c r="AI1975">
        <v>5.7499676328352312E-3</v>
      </c>
      <c r="AJ1975"/>
      <c r="AK1975"/>
      <c r="AL1975"/>
      <c r="AM1975"/>
      <c r="AN1975"/>
      <c r="AO1975"/>
    </row>
    <row r="1976" spans="1:41">
      <c r="A1976" s="34">
        <v>44501</v>
      </c>
      <c r="B1976" s="33">
        <v>153.16502399999999</v>
      </c>
      <c r="C1976" s="130">
        <f t="shared" si="62"/>
        <v>8.5939348655574455E-4</v>
      </c>
      <c r="E1976" s="128">
        <v>44501</v>
      </c>
      <c r="F1976" s="76">
        <v>4613.669922</v>
      </c>
      <c r="G1976" s="130">
        <f t="shared" si="63"/>
        <v>1.8000771294897399E-3</v>
      </c>
      <c r="J1976"/>
      <c r="K1976"/>
      <c r="L1976"/>
      <c r="M1976"/>
      <c r="N1976"/>
      <c r="O1976"/>
      <c r="P1976"/>
      <c r="Q1976"/>
      <c r="R1976"/>
      <c r="V1976">
        <v>1889</v>
      </c>
      <c r="W1976">
        <v>4.4298010835253339E-3</v>
      </c>
      <c r="X1976">
        <v>7.9182567621861877E-4</v>
      </c>
      <c r="Y1976"/>
      <c r="Z1976"/>
      <c r="AA1976"/>
      <c r="AB1976"/>
      <c r="AC1976"/>
      <c r="AD1976"/>
      <c r="AG1976">
        <v>1928</v>
      </c>
      <c r="AH1976">
        <v>-2.805302795262094E-3</v>
      </c>
      <c r="AI1976">
        <v>-3.0196159345224219E-3</v>
      </c>
      <c r="AJ1976"/>
      <c r="AK1976"/>
      <c r="AL1976"/>
      <c r="AM1976"/>
      <c r="AN1976"/>
      <c r="AO1976"/>
    </row>
    <row r="1977" spans="1:41">
      <c r="A1977" s="34">
        <v>44502</v>
      </c>
      <c r="B1977" s="33">
        <v>155.579666</v>
      </c>
      <c r="C1977" s="130">
        <f t="shared" si="62"/>
        <v>1.5764969945096702E-2</v>
      </c>
      <c r="E1977" s="128">
        <v>44502</v>
      </c>
      <c r="F1977" s="76">
        <v>4630.6499020000001</v>
      </c>
      <c r="G1977" s="130">
        <f t="shared" si="63"/>
        <v>3.6803629837132653E-3</v>
      </c>
      <c r="J1977"/>
      <c r="K1977"/>
      <c r="L1977"/>
      <c r="M1977"/>
      <c r="N1977"/>
      <c r="O1977"/>
      <c r="P1977"/>
      <c r="Q1977"/>
      <c r="R1977"/>
      <c r="V1977">
        <v>1890</v>
      </c>
      <c r="W1977">
        <v>1.0556839919520717E-2</v>
      </c>
      <c r="X1977">
        <v>-3.0567581029896356E-3</v>
      </c>
      <c r="Y1977"/>
      <c r="Z1977"/>
      <c r="AA1977"/>
      <c r="AB1977"/>
      <c r="AC1977"/>
      <c r="AD1977"/>
      <c r="AG1977">
        <v>1929</v>
      </c>
      <c r="AH1977">
        <v>-9.870936508877869E-4</v>
      </c>
      <c r="AI1977">
        <v>9.7947260893666219E-3</v>
      </c>
      <c r="AJ1977"/>
      <c r="AK1977"/>
      <c r="AL1977"/>
      <c r="AM1977"/>
      <c r="AN1977"/>
      <c r="AO1977"/>
    </row>
    <row r="1978" spans="1:41">
      <c r="A1978" s="34">
        <v>44503</v>
      </c>
      <c r="B1978" s="33">
        <v>155.08171100000001</v>
      </c>
      <c r="C1978" s="130">
        <f t="shared" si="62"/>
        <v>-3.2006431997353073E-3</v>
      </c>
      <c r="E1978" s="128">
        <v>44503</v>
      </c>
      <c r="F1978" s="76">
        <v>4660.5698240000002</v>
      </c>
      <c r="G1978" s="130">
        <f t="shared" si="63"/>
        <v>6.4612792228316554E-3</v>
      </c>
      <c r="J1978"/>
      <c r="K1978"/>
      <c r="L1978"/>
      <c r="M1978"/>
      <c r="N1978"/>
      <c r="O1978"/>
      <c r="P1978"/>
      <c r="Q1978"/>
      <c r="R1978"/>
      <c r="V1978">
        <v>1891</v>
      </c>
      <c r="W1978">
        <v>-3.1683342801125799E-3</v>
      </c>
      <c r="X1978">
        <v>1.1464781486041943E-3</v>
      </c>
      <c r="Y1978"/>
      <c r="Z1978"/>
      <c r="AA1978"/>
      <c r="AB1978"/>
      <c r="AC1978"/>
      <c r="AD1978"/>
      <c r="AG1978">
        <v>1930</v>
      </c>
      <c r="AH1978">
        <v>2.6219951948727397E-3</v>
      </c>
      <c r="AI1978">
        <v>1.6845756778059821E-3</v>
      </c>
      <c r="AJ1978"/>
      <c r="AK1978"/>
      <c r="AL1978"/>
      <c r="AM1978"/>
      <c r="AN1978"/>
      <c r="AO1978"/>
    </row>
    <row r="1979" spans="1:41">
      <c r="A1979" s="34">
        <v>44504</v>
      </c>
      <c r="B1979" s="33">
        <v>154.64952099999999</v>
      </c>
      <c r="C1979" s="130">
        <f t="shared" si="62"/>
        <v>-2.786853441409476E-3</v>
      </c>
      <c r="E1979" s="128">
        <v>44504</v>
      </c>
      <c r="F1979" s="76">
        <v>4680.0600590000004</v>
      </c>
      <c r="G1979" s="130">
        <f t="shared" si="63"/>
        <v>4.1819424954505757E-3</v>
      </c>
      <c r="J1979"/>
      <c r="K1979"/>
      <c r="L1979"/>
      <c r="M1979"/>
      <c r="N1979"/>
      <c r="O1979"/>
      <c r="P1979"/>
      <c r="Q1979"/>
      <c r="R1979"/>
      <c r="V1979">
        <v>1892</v>
      </c>
      <c r="W1979">
        <v>5.0926756024885821E-3</v>
      </c>
      <c r="X1979">
        <v>-1.7337002347012163E-3</v>
      </c>
      <c r="Y1979"/>
      <c r="Z1979"/>
      <c r="AA1979"/>
      <c r="AB1979"/>
      <c r="AC1979"/>
      <c r="AD1979"/>
      <c r="AG1979">
        <v>1931</v>
      </c>
      <c r="AH1979">
        <v>-1.5074262510167426E-3</v>
      </c>
      <c r="AI1979">
        <v>1.5831027359560737E-4</v>
      </c>
      <c r="AJ1979"/>
      <c r="AK1979"/>
      <c r="AL1979"/>
      <c r="AM1979"/>
      <c r="AN1979"/>
      <c r="AO1979"/>
    </row>
    <row r="1980" spans="1:41">
      <c r="A1980" s="34">
        <v>44505</v>
      </c>
      <c r="B1980" s="33">
        <v>153.550217</v>
      </c>
      <c r="C1980" s="130">
        <f t="shared" si="62"/>
        <v>-7.1083569667182442E-3</v>
      </c>
      <c r="E1980" s="128">
        <v>44505</v>
      </c>
      <c r="F1980" s="76">
        <v>4697.5297849999997</v>
      </c>
      <c r="G1980" s="130">
        <f t="shared" si="63"/>
        <v>3.7327995324342384E-3</v>
      </c>
      <c r="J1980"/>
      <c r="K1980"/>
      <c r="L1980"/>
      <c r="M1980"/>
      <c r="N1980"/>
      <c r="O1980"/>
      <c r="P1980"/>
      <c r="Q1980"/>
      <c r="R1980"/>
      <c r="V1980">
        <v>1893</v>
      </c>
      <c r="W1980">
        <v>-8.8071229948352735E-4</v>
      </c>
      <c r="X1980">
        <v>-7.6803127276816527E-3</v>
      </c>
      <c r="Y1980"/>
      <c r="Z1980"/>
      <c r="AA1980"/>
      <c r="AB1980"/>
      <c r="AC1980"/>
      <c r="AD1980"/>
      <c r="AG1980">
        <v>1932</v>
      </c>
      <c r="AH1980">
        <v>2.2255893028411819E-3</v>
      </c>
      <c r="AI1980">
        <v>-1.9139006701846511E-3</v>
      </c>
      <c r="AJ1980"/>
      <c r="AK1980"/>
      <c r="AL1980"/>
      <c r="AM1980"/>
      <c r="AN1980"/>
      <c r="AO1980"/>
    </row>
    <row r="1981" spans="1:41">
      <c r="A1981" s="34">
        <v>44508</v>
      </c>
      <c r="B1981" s="33">
        <v>153.024078</v>
      </c>
      <c r="C1981" s="130">
        <f t="shared" si="62"/>
        <v>-3.4264946691674202E-3</v>
      </c>
      <c r="E1981" s="128">
        <v>44508</v>
      </c>
      <c r="F1981" s="76">
        <v>4701.7001950000003</v>
      </c>
      <c r="G1981" s="130">
        <f t="shared" si="63"/>
        <v>8.8778787807103376E-4</v>
      </c>
      <c r="J1981"/>
      <c r="K1981"/>
      <c r="L1981"/>
      <c r="M1981"/>
      <c r="N1981"/>
      <c r="O1981"/>
      <c r="P1981"/>
      <c r="Q1981"/>
      <c r="R1981"/>
      <c r="V1981">
        <v>1894</v>
      </c>
      <c r="W1981">
        <v>2.4751022398313226E-3</v>
      </c>
      <c r="X1981">
        <v>8.8028456924866931E-3</v>
      </c>
      <c r="Y1981"/>
      <c r="Z1981"/>
      <c r="AA1981"/>
      <c r="AB1981"/>
      <c r="AC1981"/>
      <c r="AD1981"/>
      <c r="AG1981">
        <v>1933</v>
      </c>
      <c r="AH1981">
        <v>4.1139902454650065E-3</v>
      </c>
      <c r="AI1981">
        <v>-1.2713519594335977E-3</v>
      </c>
      <c r="AJ1981"/>
      <c r="AK1981"/>
      <c r="AL1981"/>
      <c r="AM1981"/>
      <c r="AN1981"/>
      <c r="AO1981"/>
    </row>
    <row r="1982" spans="1:41">
      <c r="A1982" s="34">
        <v>44509</v>
      </c>
      <c r="B1982" s="33">
        <v>152.68585200000001</v>
      </c>
      <c r="C1982" s="130">
        <f t="shared" si="62"/>
        <v>-2.2102796136434927E-3</v>
      </c>
      <c r="E1982" s="128">
        <v>44509</v>
      </c>
      <c r="F1982" s="76">
        <v>4685.25</v>
      </c>
      <c r="G1982" s="130">
        <f t="shared" si="63"/>
        <v>-3.4987758295380524E-3</v>
      </c>
      <c r="J1982"/>
      <c r="K1982"/>
      <c r="L1982"/>
      <c r="M1982"/>
      <c r="N1982"/>
      <c r="O1982"/>
      <c r="P1982"/>
      <c r="Q1982"/>
      <c r="R1982"/>
      <c r="V1982">
        <v>1895</v>
      </c>
      <c r="W1982">
        <v>-6.7795820034630909E-4</v>
      </c>
      <c r="X1982">
        <v>4.1291325027296086E-3</v>
      </c>
      <c r="Y1982"/>
      <c r="Z1982"/>
      <c r="AA1982"/>
      <c r="AB1982"/>
      <c r="AC1982"/>
      <c r="AD1982"/>
      <c r="AG1982">
        <v>1934</v>
      </c>
      <c r="AH1982">
        <v>5.822911969948141E-4</v>
      </c>
      <c r="AI1982">
        <v>-9.1732220563926813E-4</v>
      </c>
      <c r="AJ1982"/>
      <c r="AK1982"/>
      <c r="AL1982"/>
      <c r="AM1982"/>
      <c r="AN1982"/>
      <c r="AO1982"/>
    </row>
    <row r="1983" spans="1:41">
      <c r="A1983" s="34">
        <v>44510</v>
      </c>
      <c r="B1983" s="33">
        <v>154.33947800000001</v>
      </c>
      <c r="C1983" s="130">
        <f t="shared" si="62"/>
        <v>1.0830250336488299E-2</v>
      </c>
      <c r="E1983" s="128">
        <v>44510</v>
      </c>
      <c r="F1983" s="76">
        <v>4646.7099609999996</v>
      </c>
      <c r="G1983" s="130">
        <f t="shared" si="63"/>
        <v>-8.2258233818900666E-3</v>
      </c>
      <c r="J1983"/>
      <c r="K1983"/>
      <c r="L1983"/>
      <c r="M1983"/>
      <c r="N1983"/>
      <c r="O1983"/>
      <c r="P1983"/>
      <c r="Q1983"/>
      <c r="R1983"/>
      <c r="V1983">
        <v>1896</v>
      </c>
      <c r="W1983">
        <v>-4.7815872604424449E-4</v>
      </c>
      <c r="X1983">
        <v>-3.0386539608796529E-3</v>
      </c>
      <c r="Y1983"/>
      <c r="Z1983"/>
      <c r="AA1983"/>
      <c r="AB1983"/>
      <c r="AC1983"/>
      <c r="AD1983"/>
      <c r="AG1983">
        <v>1935</v>
      </c>
      <c r="AH1983">
        <v>-8.5974050596951627E-3</v>
      </c>
      <c r="AI1983">
        <v>5.2018305711948407E-3</v>
      </c>
      <c r="AJ1983"/>
      <c r="AK1983"/>
      <c r="AL1983"/>
      <c r="AM1983"/>
      <c r="AN1983"/>
      <c r="AO1983"/>
    </row>
    <row r="1984" spans="1:41">
      <c r="A1984" s="34">
        <v>44511</v>
      </c>
      <c r="B1984" s="33">
        <v>153.20262099999999</v>
      </c>
      <c r="C1984" s="130">
        <f t="shared" si="62"/>
        <v>-7.3659507906332321E-3</v>
      </c>
      <c r="E1984" s="128">
        <v>44511</v>
      </c>
      <c r="F1984" s="76">
        <v>4649.2700199999999</v>
      </c>
      <c r="G1984" s="130">
        <f t="shared" si="63"/>
        <v>5.5094013215523032E-4</v>
      </c>
      <c r="J1984"/>
      <c r="K1984"/>
      <c r="L1984"/>
      <c r="M1984"/>
      <c r="N1984"/>
      <c r="O1984"/>
      <c r="P1984"/>
      <c r="Q1984"/>
      <c r="R1984"/>
      <c r="V1984">
        <v>1897</v>
      </c>
      <c r="W1984">
        <v>4.0824707248798865E-3</v>
      </c>
      <c r="X1984">
        <v>-2.9175360924331662E-3</v>
      </c>
      <c r="Y1984"/>
      <c r="Z1984"/>
      <c r="AA1984"/>
      <c r="AB1984"/>
      <c r="AC1984"/>
      <c r="AD1984"/>
      <c r="AG1984">
        <v>1936</v>
      </c>
      <c r="AH1984">
        <v>-1.1586923000154433E-3</v>
      </c>
      <c r="AI1984">
        <v>-1.5987445363252343E-4</v>
      </c>
      <c r="AJ1984"/>
      <c r="AK1984"/>
      <c r="AL1984"/>
      <c r="AM1984"/>
      <c r="AN1984"/>
      <c r="AO1984"/>
    </row>
    <row r="1985" spans="1:41">
      <c r="A1985" s="34">
        <v>44512</v>
      </c>
      <c r="B1985" s="33">
        <v>155.03471400000001</v>
      </c>
      <c r="C1985" s="130">
        <f t="shared" si="62"/>
        <v>1.1958627000252265E-2</v>
      </c>
      <c r="E1985" s="128">
        <v>44512</v>
      </c>
      <c r="F1985" s="76">
        <v>4682.8500979999999</v>
      </c>
      <c r="G1985" s="130">
        <f t="shared" si="63"/>
        <v>7.2226559988012827E-3</v>
      </c>
      <c r="J1985"/>
      <c r="K1985"/>
      <c r="L1985"/>
      <c r="M1985"/>
      <c r="N1985"/>
      <c r="O1985"/>
      <c r="P1985"/>
      <c r="Q1985"/>
      <c r="R1985"/>
      <c r="V1985">
        <v>1898</v>
      </c>
      <c r="W1985">
        <v>-6.6045194875037939E-3</v>
      </c>
      <c r="X1985">
        <v>3.3422785264044363E-3</v>
      </c>
      <c r="Y1985"/>
      <c r="Z1985"/>
      <c r="AA1985"/>
      <c r="AB1985"/>
      <c r="AC1985"/>
      <c r="AD1985"/>
      <c r="AG1985">
        <v>1937</v>
      </c>
      <c r="AH1985">
        <v>-1.242466571090158E-2</v>
      </c>
      <c r="AI1985">
        <v>7.819057067130538E-3</v>
      </c>
      <c r="AJ1985"/>
      <c r="AK1985"/>
      <c r="AL1985"/>
      <c r="AM1985"/>
      <c r="AN1985"/>
      <c r="AO1985"/>
    </row>
    <row r="1986" spans="1:41">
      <c r="A1986" s="34">
        <v>44515</v>
      </c>
      <c r="B1986" s="33">
        <v>153.634827</v>
      </c>
      <c r="C1986" s="130">
        <f t="shared" si="62"/>
        <v>-9.0295067722704139E-3</v>
      </c>
      <c r="E1986" s="128">
        <v>44515</v>
      </c>
      <c r="F1986" s="76">
        <v>4682.7998049999997</v>
      </c>
      <c r="G1986" s="130">
        <f t="shared" si="63"/>
        <v>-1.0739827017251226E-5</v>
      </c>
      <c r="J1986"/>
      <c r="K1986"/>
      <c r="L1986"/>
      <c r="M1986"/>
      <c r="N1986"/>
      <c r="O1986"/>
      <c r="P1986"/>
      <c r="Q1986"/>
      <c r="R1986"/>
      <c r="V1986">
        <v>1899</v>
      </c>
      <c r="W1986">
        <v>-6.8509034982266873E-4</v>
      </c>
      <c r="X1986">
        <v>-6.8537638830274417E-3</v>
      </c>
      <c r="Y1986"/>
      <c r="Z1986"/>
      <c r="AA1986"/>
      <c r="AB1986"/>
      <c r="AC1986"/>
      <c r="AD1986"/>
      <c r="AG1986">
        <v>1938</v>
      </c>
      <c r="AH1986">
        <v>-3.4907323603688202E-3</v>
      </c>
      <c r="AI1986">
        <v>-4.2318463928702824E-3</v>
      </c>
      <c r="AJ1986"/>
      <c r="AK1986"/>
      <c r="AL1986"/>
      <c r="AM1986"/>
      <c r="AN1986"/>
      <c r="AO1986"/>
    </row>
    <row r="1987" spans="1:41">
      <c r="A1987" s="34">
        <v>44516</v>
      </c>
      <c r="B1987" s="33">
        <v>152.83618200000001</v>
      </c>
      <c r="C1987" s="130">
        <f t="shared" si="62"/>
        <v>-5.1983330576471009E-3</v>
      </c>
      <c r="E1987" s="128">
        <v>44516</v>
      </c>
      <c r="F1987" s="76">
        <v>4700.8999020000001</v>
      </c>
      <c r="G1987" s="130">
        <f t="shared" si="63"/>
        <v>3.8652297244640508E-3</v>
      </c>
      <c r="J1987"/>
      <c r="K1987"/>
      <c r="L1987"/>
      <c r="M1987"/>
      <c r="N1987"/>
      <c r="O1987"/>
      <c r="P1987"/>
      <c r="Q1987"/>
      <c r="R1987"/>
      <c r="V1987">
        <v>1900</v>
      </c>
      <c r="W1987">
        <v>-3.8954164672182117E-3</v>
      </c>
      <c r="X1987">
        <v>-1.1974095989995319E-2</v>
      </c>
      <c r="Y1987"/>
      <c r="Z1987"/>
      <c r="AA1987"/>
      <c r="AB1987"/>
      <c r="AC1987"/>
      <c r="AD1987"/>
      <c r="AG1987">
        <v>1939</v>
      </c>
      <c r="AH1987">
        <v>-3.753173550895654E-3</v>
      </c>
      <c r="AI1987">
        <v>6.0296610923178291E-3</v>
      </c>
      <c r="AJ1987"/>
      <c r="AK1987"/>
      <c r="AL1987"/>
      <c r="AM1987"/>
      <c r="AN1987"/>
      <c r="AO1987"/>
    </row>
    <row r="1988" spans="1:41">
      <c r="A1988" s="34">
        <v>44517</v>
      </c>
      <c r="B1988" s="33">
        <v>153.40931699999999</v>
      </c>
      <c r="C1988" s="130">
        <f t="shared" ref="C1988:C2051" si="64">(B1988-B1987)/B1987</f>
        <v>3.7499955344342433E-3</v>
      </c>
      <c r="E1988" s="128">
        <v>44517</v>
      </c>
      <c r="F1988" s="76">
        <v>4688.669922</v>
      </c>
      <c r="G1988" s="130">
        <f t="shared" ref="G1988:G2051" si="65">(F1988-F1987)/F1987</f>
        <v>-2.6016252749387022E-3</v>
      </c>
      <c r="J1988"/>
      <c r="K1988"/>
      <c r="L1988"/>
      <c r="M1988"/>
      <c r="N1988"/>
      <c r="O1988"/>
      <c r="P1988"/>
      <c r="Q1988"/>
      <c r="R1988"/>
      <c r="V1988">
        <v>1901</v>
      </c>
      <c r="W1988">
        <v>5.5666215985886915E-3</v>
      </c>
      <c r="X1988">
        <v>9.5959880240592058E-3</v>
      </c>
      <c r="Y1988"/>
      <c r="Z1988"/>
      <c r="AA1988"/>
      <c r="AB1988"/>
      <c r="AC1988"/>
      <c r="AD1988"/>
      <c r="AG1988">
        <v>1940</v>
      </c>
      <c r="AH1988">
        <v>-3.1991405047876527E-3</v>
      </c>
      <c r="AI1988">
        <v>-2.5474978275647569E-3</v>
      </c>
      <c r="AJ1988"/>
      <c r="AK1988"/>
      <c r="AL1988"/>
      <c r="AM1988"/>
      <c r="AN1988"/>
      <c r="AO1988"/>
    </row>
    <row r="1989" spans="1:41">
      <c r="A1989" s="34">
        <v>44518</v>
      </c>
      <c r="B1989" s="33">
        <v>152.582504</v>
      </c>
      <c r="C1989" s="130">
        <f t="shared" si="64"/>
        <v>-5.3895879087968775E-3</v>
      </c>
      <c r="E1989" s="128">
        <v>44518</v>
      </c>
      <c r="F1989" s="76">
        <v>4704.5400390000004</v>
      </c>
      <c r="G1989" s="130">
        <f t="shared" si="65"/>
        <v>3.3847801751910977E-3</v>
      </c>
      <c r="J1989"/>
      <c r="K1989"/>
      <c r="L1989"/>
      <c r="M1989"/>
      <c r="N1989"/>
      <c r="O1989"/>
      <c r="P1989"/>
      <c r="Q1989"/>
      <c r="R1989"/>
      <c r="V1989">
        <v>1902</v>
      </c>
      <c r="W1989">
        <v>3.7306686402907192E-3</v>
      </c>
      <c r="X1989">
        <v>4.5111511618244251E-3</v>
      </c>
      <c r="Y1989"/>
      <c r="Z1989"/>
      <c r="AA1989"/>
      <c r="AB1989"/>
      <c r="AC1989"/>
      <c r="AD1989"/>
      <c r="AG1989">
        <v>1941</v>
      </c>
      <c r="AH1989">
        <v>2.3611095772298695E-3</v>
      </c>
      <c r="AI1989">
        <v>6.1128872610749178E-3</v>
      </c>
      <c r="AJ1989"/>
      <c r="AK1989"/>
      <c r="AL1989"/>
      <c r="AM1989"/>
      <c r="AN1989"/>
      <c r="AO1989"/>
    </row>
    <row r="1990" spans="1:41">
      <c r="A1990" s="34">
        <v>44519</v>
      </c>
      <c r="B1990" s="33">
        <v>153.04289199999999</v>
      </c>
      <c r="C1990" s="130">
        <f t="shared" si="64"/>
        <v>3.0173053130652166E-3</v>
      </c>
      <c r="E1990" s="128">
        <v>44519</v>
      </c>
      <c r="F1990" s="76">
        <v>4697.9599609999996</v>
      </c>
      <c r="G1990" s="130">
        <f t="shared" si="65"/>
        <v>-1.3986655327519611E-3</v>
      </c>
      <c r="J1990"/>
      <c r="K1990"/>
      <c r="L1990"/>
      <c r="M1990"/>
      <c r="N1990"/>
      <c r="O1990"/>
      <c r="P1990"/>
      <c r="Q1990"/>
      <c r="R1990"/>
      <c r="V1990">
        <v>1903</v>
      </c>
      <c r="W1990">
        <v>1.8665750862229841E-3</v>
      </c>
      <c r="X1990">
        <v>1.5009485795381252E-4</v>
      </c>
      <c r="Y1990"/>
      <c r="Z1990"/>
      <c r="AA1990"/>
      <c r="AB1990"/>
      <c r="AC1990"/>
      <c r="AD1990"/>
      <c r="AG1990">
        <v>1942</v>
      </c>
      <c r="AH1990">
        <v>-4.6112235709914356E-4</v>
      </c>
      <c r="AI1990">
        <v>-1.0900180222005139E-3</v>
      </c>
      <c r="AJ1990"/>
      <c r="AK1990"/>
      <c r="AL1990"/>
      <c r="AM1990"/>
      <c r="AN1990"/>
      <c r="AO1990"/>
    </row>
    <row r="1991" spans="1:41">
      <c r="A1991" s="34">
        <v>44522</v>
      </c>
      <c r="B1991" s="33">
        <v>151.02853400000001</v>
      </c>
      <c r="C1991" s="130">
        <f t="shared" si="64"/>
        <v>-1.3162048715075165E-2</v>
      </c>
      <c r="E1991" s="128">
        <v>44522</v>
      </c>
      <c r="F1991" s="76">
        <v>4682.9399409999996</v>
      </c>
      <c r="G1991" s="130">
        <f t="shared" si="65"/>
        <v>-3.1971366560567273E-3</v>
      </c>
      <c r="J1991"/>
      <c r="K1991"/>
      <c r="L1991"/>
      <c r="M1991"/>
      <c r="N1991"/>
      <c r="O1991"/>
      <c r="P1991"/>
      <c r="Q1991"/>
      <c r="R1991"/>
      <c r="V1991">
        <v>1904</v>
      </c>
      <c r="W1991">
        <v>6.2708219840756484E-3</v>
      </c>
      <c r="X1991">
        <v>3.8746301308531916E-3</v>
      </c>
      <c r="Y1991"/>
      <c r="Z1991"/>
      <c r="AA1991"/>
      <c r="AB1991"/>
      <c r="AC1991"/>
      <c r="AD1991"/>
      <c r="AG1991">
        <v>1943</v>
      </c>
      <c r="AH1991">
        <v>-1.3898868104227557E-3</v>
      </c>
      <c r="AI1991">
        <v>-7.7209857238047111E-3</v>
      </c>
      <c r="AJ1991"/>
      <c r="AK1991"/>
      <c r="AL1991"/>
      <c r="AM1991"/>
      <c r="AN1991"/>
      <c r="AO1991"/>
    </row>
    <row r="1992" spans="1:41">
      <c r="A1992" s="34">
        <v>44523</v>
      </c>
      <c r="B1992" s="33">
        <v>151.96478300000001</v>
      </c>
      <c r="C1992" s="130">
        <f t="shared" si="64"/>
        <v>6.1991530686512763E-3</v>
      </c>
      <c r="E1992" s="128">
        <v>44523</v>
      </c>
      <c r="F1992" s="76">
        <v>4690.7001950000003</v>
      </c>
      <c r="G1992" s="130">
        <f t="shared" si="65"/>
        <v>1.6571329331085936E-3</v>
      </c>
      <c r="J1992"/>
      <c r="K1992"/>
      <c r="L1992"/>
      <c r="M1992"/>
      <c r="N1992"/>
      <c r="O1992"/>
      <c r="P1992"/>
      <c r="Q1992"/>
      <c r="R1992"/>
      <c r="V1992">
        <v>1905</v>
      </c>
      <c r="W1992">
        <v>4.8974111398551734E-4</v>
      </c>
      <c r="X1992">
        <v>1.8924588336759578E-3</v>
      </c>
      <c r="Y1992"/>
      <c r="Z1992"/>
      <c r="AA1992"/>
      <c r="AB1992"/>
      <c r="AC1992"/>
      <c r="AD1992"/>
      <c r="AG1992">
        <v>1944</v>
      </c>
      <c r="AH1992">
        <v>-3.0142731933927667E-3</v>
      </c>
      <c r="AI1992">
        <v>-1.3963037837606407E-2</v>
      </c>
      <c r="AJ1992"/>
      <c r="AK1992"/>
      <c r="AL1992"/>
      <c r="AM1992"/>
      <c r="AN1992"/>
      <c r="AO1992"/>
    </row>
    <row r="1993" spans="1:41">
      <c r="A1993" s="34">
        <v>44524</v>
      </c>
      <c r="B1993" s="33">
        <v>151.53923</v>
      </c>
      <c r="C1993" s="130">
        <f t="shared" si="64"/>
        <v>-2.8003396023670024E-3</v>
      </c>
      <c r="E1993" s="128">
        <v>44524</v>
      </c>
      <c r="F1993" s="76">
        <v>4701.4599609999996</v>
      </c>
      <c r="G1993" s="130">
        <f t="shared" si="65"/>
        <v>2.2938507158203098E-3</v>
      </c>
      <c r="J1993"/>
      <c r="K1993"/>
      <c r="L1993"/>
      <c r="M1993"/>
      <c r="N1993"/>
      <c r="O1993"/>
      <c r="P1993"/>
      <c r="Q1993"/>
      <c r="R1993"/>
      <c r="V1993">
        <v>1906</v>
      </c>
      <c r="W1993">
        <v>2.8349787986601811E-3</v>
      </c>
      <c r="X1993">
        <v>-7.54742366195006E-3</v>
      </c>
      <c r="Y1993"/>
      <c r="Z1993"/>
      <c r="AA1993"/>
      <c r="AB1993"/>
      <c r="AC1993"/>
      <c r="AD1993"/>
      <c r="AG1993">
        <v>1945</v>
      </c>
      <c r="AH1993">
        <v>2.7207606854016382E-3</v>
      </c>
      <c r="AI1993">
        <v>-3.5331191877061878E-3</v>
      </c>
      <c r="AJ1993"/>
      <c r="AK1993"/>
      <c r="AL1993"/>
      <c r="AM1993"/>
      <c r="AN1993"/>
      <c r="AO1993"/>
    </row>
    <row r="1994" spans="1:41">
      <c r="A1994" s="34">
        <v>44526</v>
      </c>
      <c r="B1994" s="33">
        <v>150.555679</v>
      </c>
      <c r="C1994" s="130">
        <f t="shared" si="64"/>
        <v>-6.4904051577931703E-3</v>
      </c>
      <c r="E1994" s="128">
        <v>44526</v>
      </c>
      <c r="F1994" s="76">
        <v>4594.6201170000004</v>
      </c>
      <c r="G1994" s="130">
        <f t="shared" si="65"/>
        <v>-2.272482269045515E-2</v>
      </c>
      <c r="J1994"/>
      <c r="K1994"/>
      <c r="L1994"/>
      <c r="M1994"/>
      <c r="N1994"/>
      <c r="O1994"/>
      <c r="P1994"/>
      <c r="Q1994"/>
      <c r="R1994"/>
      <c r="V1994">
        <v>1907</v>
      </c>
      <c r="W1994">
        <v>-1.3531655680076022E-3</v>
      </c>
      <c r="X1994">
        <v>1.1669037350559327E-3</v>
      </c>
      <c r="Y1994"/>
      <c r="Z1994"/>
      <c r="AA1994"/>
      <c r="AB1994"/>
      <c r="AC1994"/>
      <c r="AD1994"/>
      <c r="AG1994">
        <v>1946</v>
      </c>
      <c r="AH1994">
        <v>-1.8451729343692521E-3</v>
      </c>
      <c r="AI1994">
        <v>1.1364784288411624E-2</v>
      </c>
      <c r="AJ1994"/>
      <c r="AK1994"/>
      <c r="AL1994"/>
      <c r="AM1994"/>
      <c r="AN1994"/>
      <c r="AO1994"/>
    </row>
    <row r="1995" spans="1:41">
      <c r="A1995" s="34">
        <v>44529</v>
      </c>
      <c r="B1995" s="33">
        <v>151.07582099999999</v>
      </c>
      <c r="C1995" s="130">
        <f t="shared" si="64"/>
        <v>3.4548148794838404E-3</v>
      </c>
      <c r="E1995" s="128">
        <v>44529</v>
      </c>
      <c r="F1995" s="76">
        <v>4655.2700199999999</v>
      </c>
      <c r="G1995" s="130">
        <f t="shared" si="65"/>
        <v>1.3200199680403641E-2</v>
      </c>
      <c r="J1995"/>
      <c r="K1995"/>
      <c r="L1995"/>
      <c r="M1995"/>
      <c r="N1995"/>
      <c r="O1995"/>
      <c r="P1995"/>
      <c r="Q1995"/>
      <c r="R1995"/>
      <c r="V1995">
        <v>1908</v>
      </c>
      <c r="W1995">
        <v>2.2522564150947988E-4</v>
      </c>
      <c r="X1995">
        <v>3.980927196204318E-3</v>
      </c>
      <c r="Y1995"/>
      <c r="Z1995"/>
      <c r="AA1995"/>
      <c r="AB1995"/>
      <c r="AC1995"/>
      <c r="AD1995"/>
      <c r="AG1995">
        <v>1947</v>
      </c>
      <c r="AH1995">
        <v>3.4461669652329301E-3</v>
      </c>
      <c r="AI1995">
        <v>8.6885486478617963E-3</v>
      </c>
      <c r="AJ1995"/>
      <c r="AK1995"/>
      <c r="AL1995"/>
      <c r="AM1995"/>
      <c r="AN1995"/>
      <c r="AO1995"/>
    </row>
    <row r="1996" spans="1:41">
      <c r="A1996" s="34">
        <v>44530</v>
      </c>
      <c r="B1996" s="33">
        <v>147.46324200000001</v>
      </c>
      <c r="C1996" s="130">
        <f t="shared" si="64"/>
        <v>-2.3912357226243255E-2</v>
      </c>
      <c r="E1996" s="128">
        <v>44530</v>
      </c>
      <c r="F1996" s="76">
        <v>4567</v>
      </c>
      <c r="G1996" s="130">
        <f t="shared" si="65"/>
        <v>-1.8961310433288237E-2</v>
      </c>
      <c r="J1996"/>
      <c r="K1996"/>
      <c r="L1996"/>
      <c r="M1996"/>
      <c r="N1996"/>
      <c r="O1996"/>
      <c r="P1996"/>
      <c r="Q1996"/>
      <c r="R1996"/>
      <c r="V1996">
        <v>1909</v>
      </c>
      <c r="W1996">
        <v>2.9105554044053729E-4</v>
      </c>
      <c r="X1996">
        <v>-5.6971034296936004E-3</v>
      </c>
      <c r="Y1996"/>
      <c r="Z1996"/>
      <c r="AA1996"/>
      <c r="AB1996"/>
      <c r="AC1996"/>
      <c r="AD1996"/>
      <c r="AG1996">
        <v>1948</v>
      </c>
      <c r="AH1996">
        <v>-1.4967768333600758E-3</v>
      </c>
      <c r="AI1996">
        <v>2.9577858802023139E-3</v>
      </c>
      <c r="AJ1996"/>
      <c r="AK1996"/>
      <c r="AL1996"/>
      <c r="AM1996"/>
      <c r="AN1996"/>
      <c r="AO1996"/>
    </row>
    <row r="1997" spans="1:41">
      <c r="A1997" s="34">
        <v>44531</v>
      </c>
      <c r="B1997" s="33">
        <v>149.49650600000001</v>
      </c>
      <c r="C1997" s="130">
        <f t="shared" si="64"/>
        <v>1.378827681002702E-2</v>
      </c>
      <c r="E1997" s="128">
        <v>44531</v>
      </c>
      <c r="F1997" s="76">
        <v>4513.0400390000004</v>
      </c>
      <c r="G1997" s="130">
        <f t="shared" si="65"/>
        <v>-1.1815187431574243E-2</v>
      </c>
      <c r="J1997"/>
      <c r="K1997"/>
      <c r="L1997"/>
      <c r="M1997"/>
      <c r="N1997"/>
      <c r="O1997"/>
      <c r="P1997"/>
      <c r="Q1997"/>
      <c r="R1997"/>
      <c r="V1997">
        <v>1910</v>
      </c>
      <c r="W1997">
        <v>4.5609073024032245E-4</v>
      </c>
      <c r="X1997">
        <v>-2.2988964871731906E-3</v>
      </c>
      <c r="Y1997"/>
      <c r="Z1997"/>
      <c r="AA1997"/>
      <c r="AB1997"/>
      <c r="AC1997"/>
      <c r="AD1997"/>
      <c r="AG1997">
        <v>1949</v>
      </c>
      <c r="AH1997">
        <v>-3.8854669480919458E-3</v>
      </c>
      <c r="AI1997">
        <v>1.1090843685431558E-3</v>
      </c>
      <c r="AJ1997"/>
      <c r="AK1997"/>
      <c r="AL1997"/>
      <c r="AM1997"/>
      <c r="AN1997"/>
      <c r="AO1997"/>
    </row>
    <row r="1998" spans="1:41">
      <c r="A1998" s="34">
        <v>44532</v>
      </c>
      <c r="B1998" s="33">
        <v>148.56025700000001</v>
      </c>
      <c r="C1998" s="130">
        <f t="shared" si="64"/>
        <v>-6.2626814836729602E-3</v>
      </c>
      <c r="E1998" s="128">
        <v>44532</v>
      </c>
      <c r="F1998" s="76">
        <v>4577.1000979999999</v>
      </c>
      <c r="G1998" s="130">
        <f t="shared" si="65"/>
        <v>1.419443622179649E-2</v>
      </c>
      <c r="J1998"/>
      <c r="K1998"/>
      <c r="L1998"/>
      <c r="M1998"/>
      <c r="N1998"/>
      <c r="O1998"/>
      <c r="P1998"/>
      <c r="Q1998"/>
      <c r="R1998"/>
      <c r="V1998">
        <v>1911</v>
      </c>
      <c r="W1998">
        <v>7.2122391121945215E-3</v>
      </c>
      <c r="X1998">
        <v>9.9118741436609106E-4</v>
      </c>
      <c r="Y1998"/>
      <c r="Z1998"/>
      <c r="AA1998"/>
      <c r="AB1998"/>
      <c r="AC1998"/>
      <c r="AD1998"/>
      <c r="AG1998">
        <v>1950</v>
      </c>
      <c r="AH1998">
        <v>-1.0273785226725418E-3</v>
      </c>
      <c r="AI1998">
        <v>-1.9336731929214358E-2</v>
      </c>
      <c r="AJ1998"/>
      <c r="AK1998"/>
      <c r="AL1998"/>
      <c r="AM1998"/>
      <c r="AN1998"/>
      <c r="AO1998"/>
    </row>
    <row r="1999" spans="1:41">
      <c r="A1999" s="34">
        <v>44533</v>
      </c>
      <c r="B1999" s="33">
        <v>150.725922</v>
      </c>
      <c r="C1999" s="130">
        <f t="shared" si="64"/>
        <v>1.4577687490133986E-2</v>
      </c>
      <c r="E1999" s="128">
        <v>44533</v>
      </c>
      <c r="F1999" s="76">
        <v>4538.4301759999998</v>
      </c>
      <c r="G1999" s="130">
        <f t="shared" si="65"/>
        <v>-8.4485637569729297E-3</v>
      </c>
      <c r="J1999"/>
      <c r="K1999"/>
      <c r="L1999"/>
      <c r="M1999"/>
      <c r="N1999"/>
      <c r="O1999"/>
      <c r="P1999"/>
      <c r="Q1999"/>
      <c r="R1999"/>
      <c r="V1999">
        <v>1912</v>
      </c>
      <c r="W1999">
        <v>-3.1280498735752628E-3</v>
      </c>
      <c r="X1999">
        <v>-1.5043380070017486E-3</v>
      </c>
      <c r="Y1999"/>
      <c r="Z1999"/>
      <c r="AA1999"/>
      <c r="AB1999"/>
      <c r="AC1999"/>
      <c r="AD1999"/>
      <c r="AG1999">
        <v>1951</v>
      </c>
      <c r="AH1999">
        <v>4.4448279927877914E-3</v>
      </c>
      <c r="AI1999">
        <v>-2.8756438021732642E-3</v>
      </c>
      <c r="AJ1999"/>
      <c r="AK1999"/>
      <c r="AL1999"/>
      <c r="AM1999"/>
      <c r="AN1999"/>
      <c r="AO1999"/>
    </row>
    <row r="2000" spans="1:41">
      <c r="A2000" s="34">
        <v>44536</v>
      </c>
      <c r="B2000" s="33">
        <v>154.09260599999999</v>
      </c>
      <c r="C2000" s="130">
        <f t="shared" si="64"/>
        <v>2.2336463133395146E-2</v>
      </c>
      <c r="E2000" s="128">
        <v>44536</v>
      </c>
      <c r="F2000" s="76">
        <v>4591.669922</v>
      </c>
      <c r="G2000" s="130">
        <f t="shared" si="65"/>
        <v>1.1730872556229054E-2</v>
      </c>
      <c r="J2000"/>
      <c r="K2000"/>
      <c r="L2000"/>
      <c r="M2000"/>
      <c r="N2000"/>
      <c r="O2000"/>
      <c r="P2000"/>
      <c r="Q2000"/>
      <c r="R2000"/>
      <c r="V2000">
        <v>1913</v>
      </c>
      <c r="W2000">
        <v>1.3059120602062408E-3</v>
      </c>
      <c r="X2000">
        <v>4.6995348884907393E-3</v>
      </c>
      <c r="Y2000"/>
      <c r="Z2000"/>
      <c r="AA2000"/>
      <c r="AB2000"/>
      <c r="AC2000"/>
      <c r="AD2000"/>
      <c r="AG2000">
        <v>1952</v>
      </c>
      <c r="AH2000">
        <v>-8.4979647122279713E-3</v>
      </c>
      <c r="AI2000">
        <v>-3.411749441469502E-3</v>
      </c>
      <c r="AJ2000"/>
      <c r="AK2000"/>
      <c r="AL2000"/>
      <c r="AM2000"/>
      <c r="AN2000"/>
      <c r="AO2000"/>
    </row>
    <row r="2001" spans="1:41">
      <c r="A2001" s="34">
        <v>44537</v>
      </c>
      <c r="B2001" s="33">
        <v>154.489822</v>
      </c>
      <c r="C2001" s="130">
        <f t="shared" si="64"/>
        <v>2.5777745623953852E-3</v>
      </c>
      <c r="E2001" s="128">
        <v>44537</v>
      </c>
      <c r="F2001" s="76">
        <v>4686.75</v>
      </c>
      <c r="G2001" s="130">
        <f t="shared" si="65"/>
        <v>2.0707080346617293E-2</v>
      </c>
      <c r="J2001"/>
      <c r="K2001"/>
      <c r="L2001"/>
      <c r="M2001"/>
      <c r="N2001"/>
      <c r="O2001"/>
      <c r="P2001"/>
      <c r="Q2001"/>
      <c r="R2001"/>
      <c r="V2001">
        <v>1914</v>
      </c>
      <c r="W2001">
        <v>-1.6706326319218989E-3</v>
      </c>
      <c r="X2001">
        <v>3.3458989017789687E-3</v>
      </c>
      <c r="Y2001"/>
      <c r="Z2001"/>
      <c r="AA2001"/>
      <c r="AB2001"/>
      <c r="AC2001"/>
      <c r="AD2001"/>
      <c r="AG2001">
        <v>1953</v>
      </c>
      <c r="AH2001">
        <v>-3.395654018427491E-3</v>
      </c>
      <c r="AI2001">
        <v>1.4887131648776222E-2</v>
      </c>
      <c r="AJ2001"/>
      <c r="AK2001"/>
      <c r="AL2001"/>
      <c r="AM2001"/>
      <c r="AN2001"/>
      <c r="AO2001"/>
    </row>
    <row r="2002" spans="1:41">
      <c r="A2002" s="34">
        <v>44538</v>
      </c>
      <c r="B2002" s="33">
        <v>155.416595</v>
      </c>
      <c r="C2002" s="130">
        <f t="shared" si="64"/>
        <v>5.9989259357163165E-3</v>
      </c>
      <c r="E2002" s="128">
        <v>44538</v>
      </c>
      <c r="F2002" s="76">
        <v>4701.2099609999996</v>
      </c>
      <c r="G2002" s="130">
        <f t="shared" si="65"/>
        <v>3.085285325652012E-3</v>
      </c>
      <c r="J2002"/>
      <c r="K2002"/>
      <c r="L2002"/>
      <c r="M2002"/>
      <c r="N2002"/>
      <c r="O2002"/>
      <c r="P2002"/>
      <c r="Q2002"/>
      <c r="R2002"/>
      <c r="V2002">
        <v>1915</v>
      </c>
      <c r="W2002">
        <v>2.1930735088468755E-3</v>
      </c>
      <c r="X2002">
        <v>-3.1329818111202512E-3</v>
      </c>
      <c r="Y2002"/>
      <c r="Z2002"/>
      <c r="AA2002"/>
      <c r="AB2002"/>
      <c r="AC2002"/>
      <c r="AD2002"/>
      <c r="AG2002">
        <v>1954</v>
      </c>
      <c r="AH2002">
        <v>-4.1974926362151367E-3</v>
      </c>
      <c r="AI2002">
        <v>-8.7884054720305613E-3</v>
      </c>
      <c r="AJ2002"/>
      <c r="AK2002"/>
      <c r="AL2002"/>
      <c r="AM2002"/>
      <c r="AN2002"/>
      <c r="AO2002"/>
    </row>
    <row r="2003" spans="1:41">
      <c r="A2003" s="34">
        <v>44539</v>
      </c>
      <c r="B2003" s="33">
        <v>156.89189099999999</v>
      </c>
      <c r="C2003" s="130">
        <f t="shared" si="64"/>
        <v>9.4925255568749645E-3</v>
      </c>
      <c r="E2003" s="128">
        <v>44539</v>
      </c>
      <c r="F2003" s="76">
        <v>4667.4501950000003</v>
      </c>
      <c r="G2003" s="130">
        <f t="shared" si="65"/>
        <v>-7.1810802495658249E-3</v>
      </c>
      <c r="J2003"/>
      <c r="K2003"/>
      <c r="L2003"/>
      <c r="M2003"/>
      <c r="N2003"/>
      <c r="O2003"/>
      <c r="P2003"/>
      <c r="Q2003"/>
      <c r="R2003"/>
      <c r="V2003">
        <v>1916</v>
      </c>
      <c r="W2003">
        <v>4.2129783807353283E-4</v>
      </c>
      <c r="X2003">
        <v>5.7138141846476949E-4</v>
      </c>
      <c r="Y2003"/>
      <c r="Z2003"/>
      <c r="AA2003"/>
      <c r="AB2003"/>
      <c r="AC2003"/>
      <c r="AD2003"/>
      <c r="AG2003">
        <v>1955</v>
      </c>
      <c r="AH2003">
        <v>1.5088480294733779E-3</v>
      </c>
      <c r="AI2003">
        <v>9.0156666527831213E-3</v>
      </c>
      <c r="AJ2003"/>
      <c r="AK2003"/>
      <c r="AL2003"/>
      <c r="AM2003"/>
      <c r="AN2003"/>
      <c r="AO2003"/>
    </row>
    <row r="2004" spans="1:41">
      <c r="A2004" s="34">
        <v>44540</v>
      </c>
      <c r="B2004" s="33">
        <v>156.504166</v>
      </c>
      <c r="C2004" s="130">
        <f t="shared" si="64"/>
        <v>-2.4712876970804632E-3</v>
      </c>
      <c r="E2004" s="128">
        <v>44540</v>
      </c>
      <c r="F2004" s="76">
        <v>4712.0200199999999</v>
      </c>
      <c r="G2004" s="130">
        <f t="shared" si="65"/>
        <v>9.5490735065036029E-3</v>
      </c>
      <c r="J2004"/>
      <c r="K2004"/>
      <c r="L2004"/>
      <c r="M2004"/>
      <c r="N2004"/>
      <c r="O2004"/>
      <c r="P2004"/>
      <c r="Q2004"/>
      <c r="R2004"/>
      <c r="V2004">
        <v>1917</v>
      </c>
      <c r="W2004">
        <v>3.2328386674348065E-4</v>
      </c>
      <c r="X2004">
        <v>9.5245986459137376E-4</v>
      </c>
      <c r="Y2004"/>
      <c r="Z2004"/>
      <c r="AA2004"/>
      <c r="AB2004"/>
      <c r="AC2004"/>
      <c r="AD2004"/>
      <c r="AG2004">
        <v>1956</v>
      </c>
      <c r="AH2004">
        <v>1.3994041870640265E-3</v>
      </c>
      <c r="AI2004">
        <v>2.7033887029286321E-3</v>
      </c>
      <c r="AJ2004"/>
      <c r="AK2004"/>
      <c r="AL2004"/>
      <c r="AM2004"/>
      <c r="AN2004"/>
      <c r="AO2004"/>
    </row>
    <row r="2005" spans="1:41">
      <c r="A2005" s="34">
        <v>44543</v>
      </c>
      <c r="B2005" s="33">
        <v>159.303436</v>
      </c>
      <c r="C2005" s="130">
        <f t="shared" si="64"/>
        <v>1.7886233137078326E-2</v>
      </c>
      <c r="E2005" s="128">
        <v>44543</v>
      </c>
      <c r="F2005" s="76">
        <v>4668.9702150000003</v>
      </c>
      <c r="G2005" s="130">
        <f t="shared" si="65"/>
        <v>-9.1361676769785138E-3</v>
      </c>
      <c r="J2005"/>
      <c r="K2005"/>
      <c r="L2005"/>
      <c r="M2005"/>
      <c r="N2005"/>
      <c r="O2005"/>
      <c r="P2005"/>
      <c r="Q2005"/>
      <c r="R2005"/>
      <c r="V2005">
        <v>1918</v>
      </c>
      <c r="W2005">
        <v>4.7986975173312484E-3</v>
      </c>
      <c r="X2005">
        <v>-6.5231720728226288E-4</v>
      </c>
      <c r="Y2005"/>
      <c r="Z2005"/>
      <c r="AA2005"/>
      <c r="AB2005"/>
      <c r="AC2005"/>
      <c r="AD2005"/>
      <c r="AG2005">
        <v>1957</v>
      </c>
      <c r="AH2005">
        <v>5.3024425220729553E-3</v>
      </c>
      <c r="AI2005">
        <v>2.9958381480615012E-3</v>
      </c>
      <c r="AJ2005"/>
      <c r="AK2005"/>
      <c r="AL2005"/>
      <c r="AM2005"/>
      <c r="AN2005"/>
      <c r="AO2005"/>
    </row>
    <row r="2006" spans="1:41">
      <c r="A2006" s="34">
        <v>44544</v>
      </c>
      <c r="B2006" s="33">
        <v>161.04350299999999</v>
      </c>
      <c r="C2006" s="130">
        <f t="shared" si="64"/>
        <v>1.0922972182470578E-2</v>
      </c>
      <c r="E2006" s="128">
        <v>44544</v>
      </c>
      <c r="F2006" s="76">
        <v>4634.0898440000001</v>
      </c>
      <c r="G2006" s="130">
        <f t="shared" si="65"/>
        <v>-7.4706775571067108E-3</v>
      </c>
      <c r="J2006"/>
      <c r="K2006"/>
      <c r="L2006"/>
      <c r="M2006"/>
      <c r="N2006"/>
      <c r="O2006"/>
      <c r="P2006"/>
      <c r="Q2006"/>
      <c r="R2006"/>
      <c r="V2006">
        <v>1919</v>
      </c>
      <c r="W2006">
        <v>3.6279043120332863E-3</v>
      </c>
      <c r="X2006">
        <v>-2.0205976281582852E-3</v>
      </c>
      <c r="Y2006"/>
      <c r="Z2006"/>
      <c r="AA2006"/>
      <c r="AB2006"/>
      <c r="AC2006"/>
      <c r="AD2006"/>
      <c r="AG2006">
        <v>1958</v>
      </c>
      <c r="AH2006">
        <v>-1.2176116006786023E-3</v>
      </c>
      <c r="AI2006">
        <v>-6.9611152235793893E-4</v>
      </c>
      <c r="AJ2006"/>
      <c r="AK2006"/>
      <c r="AL2006"/>
      <c r="AM2006"/>
      <c r="AN2006"/>
      <c r="AO2006"/>
    </row>
    <row r="2007" spans="1:41">
      <c r="A2007" s="34">
        <v>44545</v>
      </c>
      <c r="B2007" s="33">
        <v>161.847397</v>
      </c>
      <c r="C2007" s="130">
        <f t="shared" si="64"/>
        <v>4.9917816305822277E-3</v>
      </c>
      <c r="E2007" s="128">
        <v>44545</v>
      </c>
      <c r="F2007" s="76">
        <v>4709.8500979999999</v>
      </c>
      <c r="G2007" s="130">
        <f t="shared" si="65"/>
        <v>1.6348464650095335E-2</v>
      </c>
      <c r="J2007"/>
      <c r="K2007"/>
      <c r="L2007"/>
      <c r="M2007"/>
      <c r="N2007"/>
      <c r="O2007"/>
      <c r="P2007"/>
      <c r="Q2007"/>
      <c r="R2007"/>
      <c r="V2007">
        <v>1920</v>
      </c>
      <c r="W2007">
        <v>5.3471276785817395E-3</v>
      </c>
      <c r="X2007">
        <v>-2.7262769623777184E-3</v>
      </c>
      <c r="Y2007"/>
      <c r="Z2007"/>
      <c r="AA2007"/>
      <c r="AB2007"/>
      <c r="AC2007"/>
      <c r="AD2007"/>
      <c r="AG2007">
        <v>1959</v>
      </c>
      <c r="AH2007">
        <v>-2.1737927203676218E-3</v>
      </c>
      <c r="AI2007">
        <v>-4.691971276740238E-3</v>
      </c>
      <c r="AJ2007"/>
      <c r="AK2007"/>
      <c r="AL2007"/>
      <c r="AM2007"/>
      <c r="AN2007"/>
      <c r="AO2007"/>
    </row>
    <row r="2008" spans="1:41">
      <c r="A2008" s="34">
        <v>44546</v>
      </c>
      <c r="B2008" s="33">
        <v>163.61582899999999</v>
      </c>
      <c r="C2008" s="130">
        <f t="shared" si="64"/>
        <v>1.0926539646479393E-2</v>
      </c>
      <c r="E2008" s="128">
        <v>44546</v>
      </c>
      <c r="F2008" s="76">
        <v>4668.669922</v>
      </c>
      <c r="G2008" s="130">
        <f t="shared" si="65"/>
        <v>-8.7434154257874739E-3</v>
      </c>
      <c r="J2008"/>
      <c r="K2008"/>
      <c r="L2008"/>
      <c r="M2008"/>
      <c r="N2008"/>
      <c r="O2008"/>
      <c r="P2008"/>
      <c r="Q2008"/>
      <c r="R2008"/>
      <c r="V2008">
        <v>1921</v>
      </c>
      <c r="W2008">
        <v>5.4290096042692434E-3</v>
      </c>
      <c r="X2008">
        <v>-1.2489708460973553E-2</v>
      </c>
      <c r="Y2008"/>
      <c r="Z2008"/>
      <c r="AA2008"/>
      <c r="AB2008"/>
      <c r="AC2008"/>
      <c r="AD2008"/>
      <c r="AG2008">
        <v>1960</v>
      </c>
      <c r="AH2008">
        <v>-8.844674753881945E-3</v>
      </c>
      <c r="AI2008">
        <v>6.4278942094457758E-3</v>
      </c>
      <c r="AJ2008"/>
      <c r="AK2008"/>
      <c r="AL2008"/>
      <c r="AM2008"/>
      <c r="AN2008"/>
      <c r="AO2008"/>
    </row>
    <row r="2009" spans="1:41">
      <c r="A2009" s="34">
        <v>44547</v>
      </c>
      <c r="B2009" s="33">
        <v>159.09539799999999</v>
      </c>
      <c r="C2009" s="130">
        <f t="shared" si="64"/>
        <v>-2.7628323174037166E-2</v>
      </c>
      <c r="E2009" s="128">
        <v>44547</v>
      </c>
      <c r="F2009" s="76">
        <v>4620.6401370000003</v>
      </c>
      <c r="G2009" s="130">
        <f t="shared" si="65"/>
        <v>-1.0287680603349307E-2</v>
      </c>
      <c r="J2009"/>
      <c r="K2009"/>
      <c r="L2009"/>
      <c r="M2009"/>
      <c r="N2009"/>
      <c r="O2009"/>
      <c r="P2009"/>
      <c r="Q2009"/>
      <c r="R2009"/>
      <c r="V2009">
        <v>1922</v>
      </c>
      <c r="W2009">
        <v>-6.9875626965451732E-3</v>
      </c>
      <c r="X2009">
        <v>-3.7609079158582269E-3</v>
      </c>
      <c r="Y2009"/>
      <c r="Z2009"/>
      <c r="AA2009"/>
      <c r="AB2009"/>
      <c r="AC2009"/>
      <c r="AD2009"/>
      <c r="AG2009">
        <v>1961</v>
      </c>
      <c r="AH2009">
        <v>5.6619063712480336E-3</v>
      </c>
      <c r="AI2009">
        <v>-2.6393917363760088E-3</v>
      </c>
      <c r="AJ2009"/>
      <c r="AK2009"/>
      <c r="AL2009"/>
      <c r="AM2009"/>
      <c r="AN2009"/>
      <c r="AO2009"/>
    </row>
    <row r="2010" spans="1:41">
      <c r="A2010" s="34">
        <v>44550</v>
      </c>
      <c r="B2010" s="33">
        <v>158.64144899999999</v>
      </c>
      <c r="C2010" s="130">
        <f t="shared" si="64"/>
        <v>-2.8533132052002814E-3</v>
      </c>
      <c r="E2010" s="128">
        <v>44550</v>
      </c>
      <c r="F2010" s="76">
        <v>4568.0200199999999</v>
      </c>
      <c r="G2010" s="130">
        <f t="shared" si="65"/>
        <v>-1.138805781013809E-2</v>
      </c>
      <c r="J2010"/>
      <c r="K2010"/>
      <c r="L2010"/>
      <c r="M2010"/>
      <c r="N2010"/>
      <c r="O2010"/>
      <c r="P2010"/>
      <c r="Q2010"/>
      <c r="R2010"/>
      <c r="V2010">
        <v>1923</v>
      </c>
      <c r="W2010">
        <v>4.6469683146050404E-3</v>
      </c>
      <c r="X2010">
        <v>-3.3902761173385376E-3</v>
      </c>
      <c r="Y2010"/>
      <c r="Z2010"/>
      <c r="AA2010"/>
      <c r="AB2010"/>
      <c r="AC2010"/>
      <c r="AD2010"/>
      <c r="AG2010">
        <v>1962</v>
      </c>
      <c r="AH2010">
        <v>3.4706252060089961E-3</v>
      </c>
      <c r="AI2010">
        <v>1.3592476752675033E-2</v>
      </c>
      <c r="AJ2010"/>
      <c r="AK2010"/>
      <c r="AL2010"/>
      <c r="AM2010"/>
      <c r="AN2010"/>
      <c r="AO2010"/>
    </row>
    <row r="2011" spans="1:41">
      <c r="A2011" s="34">
        <v>44551</v>
      </c>
      <c r="B2011" s="33">
        <v>158.13076799999999</v>
      </c>
      <c r="C2011" s="130">
        <f t="shared" si="64"/>
        <v>-3.2190893566536025E-3</v>
      </c>
      <c r="E2011" s="128">
        <v>44551</v>
      </c>
      <c r="F2011" s="76">
        <v>4649.2299800000001</v>
      </c>
      <c r="G2011" s="130">
        <f t="shared" si="65"/>
        <v>1.7777934344517198E-2</v>
      </c>
      <c r="J2011"/>
      <c r="K2011"/>
      <c r="L2011"/>
      <c r="M2011"/>
      <c r="N2011"/>
      <c r="O2011"/>
      <c r="P2011"/>
      <c r="Q2011"/>
      <c r="R2011"/>
      <c r="V2011">
        <v>1924</v>
      </c>
      <c r="W2011">
        <v>2.9914814820944133E-3</v>
      </c>
      <c r="X2011">
        <v>5.1500861305085362E-3</v>
      </c>
      <c r="Y2011"/>
      <c r="Z2011"/>
      <c r="AA2011"/>
      <c r="AB2011"/>
      <c r="AC2011"/>
      <c r="AD2011"/>
      <c r="AG2011">
        <v>1963</v>
      </c>
      <c r="AH2011">
        <v>4.4450895539302386E-3</v>
      </c>
      <c r="AI2011">
        <v>3.0151206964132435E-3</v>
      </c>
      <c r="AJ2011"/>
      <c r="AK2011"/>
      <c r="AL2011"/>
      <c r="AM2011"/>
      <c r="AN2011"/>
      <c r="AO2011"/>
    </row>
    <row r="2012" spans="1:41">
      <c r="A2012" s="34">
        <v>44552</v>
      </c>
      <c r="B2012" s="33">
        <v>158.81167600000001</v>
      </c>
      <c r="C2012" s="130">
        <f t="shared" si="64"/>
        <v>4.3059804781319759E-3</v>
      </c>
      <c r="E2012" s="128">
        <v>44552</v>
      </c>
      <c r="F2012" s="76">
        <v>4696.5600590000004</v>
      </c>
      <c r="G2012" s="130">
        <f t="shared" si="65"/>
        <v>1.0180197409808559E-2</v>
      </c>
      <c r="J2012"/>
      <c r="K2012"/>
      <c r="L2012"/>
      <c r="M2012"/>
      <c r="N2012"/>
      <c r="O2012"/>
      <c r="P2012"/>
      <c r="Q2012"/>
      <c r="R2012"/>
      <c r="V2012">
        <v>1925</v>
      </c>
      <c r="W2012">
        <v>-2.2256341799304015E-3</v>
      </c>
      <c r="X2012">
        <v>1.0749424480618053E-2</v>
      </c>
      <c r="Y2012"/>
      <c r="Z2012"/>
      <c r="AA2012"/>
      <c r="AB2012"/>
      <c r="AC2012"/>
      <c r="AD2012"/>
      <c r="AG2012">
        <v>1964</v>
      </c>
      <c r="AH2012">
        <v>-3.9282933949257668E-3</v>
      </c>
      <c r="AI2012">
        <v>7.3030630080759039E-3</v>
      </c>
      <c r="AJ2012"/>
      <c r="AK2012"/>
      <c r="AL2012"/>
      <c r="AM2012"/>
      <c r="AN2012"/>
      <c r="AO2012"/>
    </row>
    <row r="2013" spans="1:41">
      <c r="A2013" s="34">
        <v>44553</v>
      </c>
      <c r="B2013" s="33">
        <v>159.11431899999999</v>
      </c>
      <c r="C2013" s="130">
        <f t="shared" si="64"/>
        <v>1.9056722252587342E-3</v>
      </c>
      <c r="E2013" s="128">
        <v>44553</v>
      </c>
      <c r="F2013" s="76">
        <v>4725.7900390000004</v>
      </c>
      <c r="G2013" s="130">
        <f t="shared" si="65"/>
        <v>6.2236998213164056E-3</v>
      </c>
      <c r="J2013"/>
      <c r="K2013"/>
      <c r="L2013"/>
      <c r="M2013"/>
      <c r="N2013"/>
      <c r="O2013"/>
      <c r="P2013"/>
      <c r="Q2013"/>
      <c r="R2013"/>
      <c r="V2013">
        <v>1926</v>
      </c>
      <c r="W2013">
        <v>-6.8714114711129074E-3</v>
      </c>
      <c r="X2013">
        <v>8.3671477027228401E-3</v>
      </c>
      <c r="Y2013"/>
      <c r="Z2013"/>
      <c r="AA2013"/>
      <c r="AB2013"/>
      <c r="AC2013"/>
      <c r="AD2013"/>
      <c r="AG2013">
        <v>1965</v>
      </c>
      <c r="AH2013">
        <v>1.3522092333727878E-2</v>
      </c>
      <c r="AI2013">
        <v>-6.1287527545629489E-3</v>
      </c>
      <c r="AJ2013"/>
      <c r="AK2013"/>
      <c r="AL2013"/>
      <c r="AM2013"/>
      <c r="AN2013"/>
      <c r="AO2013"/>
    </row>
    <row r="2014" spans="1:41">
      <c r="A2014" s="34">
        <v>44557</v>
      </c>
      <c r="B2014" s="33">
        <v>160.45721399999999</v>
      </c>
      <c r="C2014" s="130">
        <f t="shared" si="64"/>
        <v>8.4398123842015661E-3</v>
      </c>
      <c r="E2014" s="128">
        <v>44557</v>
      </c>
      <c r="F2014" s="76">
        <v>4791.1899409999996</v>
      </c>
      <c r="G2014" s="130">
        <f t="shared" si="65"/>
        <v>1.3838935174919055E-2</v>
      </c>
      <c r="J2014"/>
      <c r="K2014"/>
      <c r="L2014"/>
      <c r="M2014"/>
      <c r="N2014"/>
      <c r="O2014"/>
      <c r="P2014"/>
      <c r="Q2014"/>
      <c r="R2014"/>
      <c r="V2014">
        <v>1927</v>
      </c>
      <c r="W2014">
        <v>-3.5298493944921389E-3</v>
      </c>
      <c r="X2014">
        <v>5.7499676328352312E-3</v>
      </c>
      <c r="Y2014"/>
      <c r="Z2014"/>
      <c r="AA2014"/>
      <c r="AB2014"/>
      <c r="AC2014"/>
      <c r="AD2014"/>
      <c r="AG2014">
        <v>1966</v>
      </c>
      <c r="AH2014">
        <v>-8.6560060013598649E-5</v>
      </c>
      <c r="AI2014">
        <v>3.7505897325070328E-3</v>
      </c>
      <c r="AJ2014"/>
      <c r="AK2014"/>
      <c r="AL2014"/>
      <c r="AM2014"/>
      <c r="AN2014"/>
      <c r="AO2014"/>
    </row>
    <row r="2015" spans="1:41">
      <c r="A2015" s="34">
        <v>44558</v>
      </c>
      <c r="B2015" s="33">
        <v>161.100281</v>
      </c>
      <c r="C2015" s="130">
        <f t="shared" si="64"/>
        <v>4.0077163498551211E-3</v>
      </c>
      <c r="E2015" s="128">
        <v>44558</v>
      </c>
      <c r="F2015" s="76">
        <v>4786.3500979999999</v>
      </c>
      <c r="G2015" s="130">
        <f t="shared" si="65"/>
        <v>-1.0101546921743602E-3</v>
      </c>
      <c r="J2015"/>
      <c r="K2015"/>
      <c r="L2015"/>
      <c r="M2015"/>
      <c r="N2015"/>
      <c r="O2015"/>
      <c r="P2015"/>
      <c r="Q2015"/>
      <c r="R2015"/>
      <c r="V2015">
        <v>1928</v>
      </c>
      <c r="W2015">
        <v>-2.805302795262094E-3</v>
      </c>
      <c r="X2015">
        <v>-3.0196159345224219E-3</v>
      </c>
      <c r="Y2015"/>
      <c r="Z2015"/>
      <c r="AA2015"/>
      <c r="AB2015"/>
      <c r="AC2015"/>
      <c r="AD2015"/>
      <c r="AG2015">
        <v>1967</v>
      </c>
      <c r="AH2015">
        <v>-1.092244729426946E-3</v>
      </c>
      <c r="AI2015">
        <v>4.0881166344301596E-3</v>
      </c>
      <c r="AJ2015"/>
      <c r="AK2015"/>
      <c r="AL2015"/>
      <c r="AM2015"/>
      <c r="AN2015"/>
      <c r="AO2015"/>
    </row>
    <row r="2016" spans="1:41">
      <c r="A2016" s="34">
        <v>44559</v>
      </c>
      <c r="B2016" s="33">
        <v>162.23509200000001</v>
      </c>
      <c r="C2016" s="130">
        <f t="shared" si="64"/>
        <v>7.0441279987588186E-3</v>
      </c>
      <c r="E2016" s="128">
        <v>44559</v>
      </c>
      <c r="F2016" s="76">
        <v>4793.0600590000004</v>
      </c>
      <c r="G2016" s="130">
        <f t="shared" si="65"/>
        <v>1.4018951523843328E-3</v>
      </c>
      <c r="J2016"/>
      <c r="K2016"/>
      <c r="L2016"/>
      <c r="M2016"/>
      <c r="N2016"/>
      <c r="O2016"/>
      <c r="P2016"/>
      <c r="Q2016"/>
      <c r="R2016"/>
      <c r="V2016">
        <v>1929</v>
      </c>
      <c r="W2016">
        <v>-9.870936508877869E-4</v>
      </c>
      <c r="X2016">
        <v>9.7947260893666219E-3</v>
      </c>
      <c r="Y2016"/>
      <c r="Z2016"/>
      <c r="AA2016"/>
      <c r="AB2016"/>
      <c r="AC2016"/>
      <c r="AD2016"/>
      <c r="AG2016">
        <v>1968</v>
      </c>
      <c r="AH2016">
        <v>1.3372497386276733E-3</v>
      </c>
      <c r="AI2016">
        <v>-2.4098034072882785E-3</v>
      </c>
      <c r="AJ2016"/>
      <c r="AK2016"/>
      <c r="AL2016"/>
      <c r="AM2016"/>
      <c r="AN2016"/>
      <c r="AO2016"/>
    </row>
    <row r="2017" spans="1:41">
      <c r="A2017" s="34">
        <v>44560</v>
      </c>
      <c r="B2017" s="33">
        <v>162.95384200000001</v>
      </c>
      <c r="C2017" s="130">
        <f t="shared" si="64"/>
        <v>4.4302992104815397E-3</v>
      </c>
      <c r="E2017" s="128">
        <v>44560</v>
      </c>
      <c r="F2017" s="76">
        <v>4778.7299800000001</v>
      </c>
      <c r="G2017" s="130">
        <f t="shared" si="65"/>
        <v>-2.98975577681162E-3</v>
      </c>
      <c r="J2017"/>
      <c r="K2017"/>
      <c r="L2017"/>
      <c r="M2017"/>
      <c r="N2017"/>
      <c r="O2017"/>
      <c r="P2017"/>
      <c r="Q2017"/>
      <c r="R2017"/>
      <c r="V2017">
        <v>1930</v>
      </c>
      <c r="W2017">
        <v>2.6219951948727397E-3</v>
      </c>
      <c r="X2017">
        <v>1.6845756778059821E-3</v>
      </c>
      <c r="Y2017"/>
      <c r="Z2017"/>
      <c r="AA2017"/>
      <c r="AB2017"/>
      <c r="AC2017"/>
      <c r="AD2017"/>
      <c r="AG2017">
        <v>1969</v>
      </c>
      <c r="AH2017">
        <v>1.4737362123838347E-3</v>
      </c>
      <c r="AI2017">
        <v>3.2744603299654398E-3</v>
      </c>
      <c r="AJ2017"/>
      <c r="AK2017"/>
      <c r="AL2017"/>
      <c r="AM2017"/>
      <c r="AN2017"/>
      <c r="AO2017"/>
    </row>
    <row r="2018" spans="1:41">
      <c r="A2018" s="34">
        <v>44561</v>
      </c>
      <c r="B2018" s="33">
        <v>161.78117399999999</v>
      </c>
      <c r="C2018" s="130">
        <f t="shared" si="64"/>
        <v>-7.1963200474893727E-3</v>
      </c>
      <c r="E2018" s="128">
        <v>44561</v>
      </c>
      <c r="F2018" s="76">
        <v>4766.1801759999998</v>
      </c>
      <c r="G2018" s="130">
        <f t="shared" si="65"/>
        <v>-2.6261797700484891E-3</v>
      </c>
      <c r="J2018"/>
      <c r="K2018"/>
      <c r="L2018"/>
      <c r="M2018"/>
      <c r="N2018"/>
      <c r="O2018"/>
      <c r="P2018"/>
      <c r="Q2018"/>
      <c r="R2018"/>
      <c r="V2018">
        <v>1931</v>
      </c>
      <c r="W2018">
        <v>-1.5074262510167426E-3</v>
      </c>
      <c r="X2018">
        <v>1.5831027359560737E-4</v>
      </c>
      <c r="Y2018"/>
      <c r="Z2018"/>
      <c r="AA2018"/>
      <c r="AB2018"/>
      <c r="AC2018"/>
      <c r="AD2018"/>
      <c r="AG2018">
        <v>1970</v>
      </c>
      <c r="AH2018">
        <v>6.0038856014410008E-3</v>
      </c>
      <c r="AI2018">
        <v>-4.1840902587708759E-3</v>
      </c>
      <c r="AJ2018"/>
      <c r="AK2018"/>
      <c r="AL2018"/>
      <c r="AM2018"/>
      <c r="AN2018"/>
      <c r="AO2018"/>
    </row>
    <row r="2019" spans="1:41">
      <c r="A2019" s="34">
        <v>44564</v>
      </c>
      <c r="B2019" s="33">
        <v>162.225662</v>
      </c>
      <c r="C2019" s="130">
        <f t="shared" si="64"/>
        <v>2.7474643001416648E-3</v>
      </c>
      <c r="D2019" s="33">
        <f>AVERAGE(B2019:B2269)</f>
        <v>165.24023969721117</v>
      </c>
      <c r="E2019" s="128">
        <v>44564</v>
      </c>
      <c r="F2019" s="76">
        <v>4796.5600590000004</v>
      </c>
      <c r="G2019" s="130">
        <f t="shared" si="65"/>
        <v>6.3740525700177637E-3</v>
      </c>
      <c r="J2019"/>
      <c r="K2019"/>
      <c r="L2019"/>
      <c r="M2019"/>
      <c r="N2019"/>
      <c r="O2019"/>
      <c r="P2019"/>
      <c r="Q2019"/>
      <c r="R2019"/>
      <c r="V2019">
        <v>1932</v>
      </c>
      <c r="W2019">
        <v>2.2255893028411819E-3</v>
      </c>
      <c r="X2019">
        <v>-1.9139006701846511E-3</v>
      </c>
      <c r="Y2019"/>
      <c r="Z2019"/>
      <c r="AA2019"/>
      <c r="AB2019"/>
      <c r="AC2019"/>
      <c r="AD2019"/>
      <c r="AG2019">
        <v>1971</v>
      </c>
      <c r="AH2019">
        <v>-6.6600068160185023E-3</v>
      </c>
      <c r="AI2019">
        <v>1.6084388089647505E-3</v>
      </c>
      <c r="AJ2019"/>
      <c r="AK2019"/>
      <c r="AL2019"/>
      <c r="AM2019"/>
      <c r="AN2019"/>
      <c r="AO2019"/>
    </row>
    <row r="2020" spans="1:41">
      <c r="A2020" s="34">
        <v>44565</v>
      </c>
      <c r="B2020" s="33">
        <v>161.79061899999999</v>
      </c>
      <c r="C2020" s="130">
        <f t="shared" si="64"/>
        <v>-2.681715054428364E-3</v>
      </c>
      <c r="E2020" s="128">
        <v>44565</v>
      </c>
      <c r="F2020" s="76">
        <v>4793.5400390000004</v>
      </c>
      <c r="G2020" s="130">
        <f t="shared" si="65"/>
        <v>-6.2962205473344015E-4</v>
      </c>
      <c r="J2020"/>
      <c r="K2020"/>
      <c r="L2020"/>
      <c r="M2020"/>
      <c r="N2020"/>
      <c r="O2020"/>
      <c r="P2020"/>
      <c r="Q2020"/>
      <c r="R2020"/>
      <c r="V2020">
        <v>1933</v>
      </c>
      <c r="W2020">
        <v>4.1139902454650065E-3</v>
      </c>
      <c r="X2020">
        <v>-1.2713519594335977E-3</v>
      </c>
      <c r="Y2020"/>
      <c r="Z2020"/>
      <c r="AA2020"/>
      <c r="AB2020"/>
      <c r="AC2020"/>
      <c r="AD2020"/>
      <c r="AG2020">
        <v>1972</v>
      </c>
      <c r="AH2020">
        <v>-2.8606963973839077E-3</v>
      </c>
      <c r="AI2020">
        <v>1.2689977952775905E-2</v>
      </c>
      <c r="AJ2020"/>
      <c r="AK2020"/>
      <c r="AL2020"/>
      <c r="AM2020"/>
      <c r="AN2020"/>
      <c r="AO2020"/>
    </row>
    <row r="2021" spans="1:41">
      <c r="A2021" s="34">
        <v>44566</v>
      </c>
      <c r="B2021" s="33">
        <v>162.86874399999999</v>
      </c>
      <c r="C2021" s="130">
        <f t="shared" si="64"/>
        <v>6.6637052671144059E-3</v>
      </c>
      <c r="E2021" s="128">
        <v>44566</v>
      </c>
      <c r="F2021" s="76">
        <v>4700.580078</v>
      </c>
      <c r="G2021" s="130">
        <f t="shared" si="65"/>
        <v>-1.939275780397846E-2</v>
      </c>
      <c r="J2021"/>
      <c r="K2021"/>
      <c r="L2021"/>
      <c r="M2021"/>
      <c r="N2021"/>
      <c r="O2021"/>
      <c r="P2021"/>
      <c r="Q2021"/>
      <c r="R2021"/>
      <c r="V2021">
        <v>1934</v>
      </c>
      <c r="W2021">
        <v>5.822911969948141E-4</v>
      </c>
      <c r="X2021">
        <v>-9.1732220563926813E-4</v>
      </c>
      <c r="Y2021"/>
      <c r="Z2021"/>
      <c r="AA2021"/>
      <c r="AB2021"/>
      <c r="AC2021"/>
      <c r="AD2021"/>
      <c r="AG2021">
        <v>1973</v>
      </c>
      <c r="AH2021">
        <v>3.2986081211692651E-4</v>
      </c>
      <c r="AI2021">
        <v>1.6194739205767079E-3</v>
      </c>
      <c r="AJ2021"/>
      <c r="AK2021"/>
      <c r="AL2021"/>
      <c r="AM2021"/>
      <c r="AN2021"/>
      <c r="AO2021"/>
    </row>
    <row r="2022" spans="1:41">
      <c r="A2022" s="34">
        <v>44567</v>
      </c>
      <c r="B2022" s="33">
        <v>162.31075999999999</v>
      </c>
      <c r="C2022" s="130">
        <f t="shared" si="64"/>
        <v>-3.4259734943372852E-3</v>
      </c>
      <c r="E2022" s="128">
        <v>44567</v>
      </c>
      <c r="F2022" s="76">
        <v>4696.0498049999997</v>
      </c>
      <c r="G2022" s="130">
        <f t="shared" si="65"/>
        <v>-9.6376892315976558E-4</v>
      </c>
      <c r="J2022"/>
      <c r="K2022"/>
      <c r="L2022"/>
      <c r="M2022"/>
      <c r="N2022"/>
      <c r="O2022"/>
      <c r="P2022"/>
      <c r="Q2022"/>
      <c r="R2022"/>
      <c r="V2022">
        <v>1935</v>
      </c>
      <c r="W2022">
        <v>-8.5974050596951627E-3</v>
      </c>
      <c r="X2022">
        <v>5.2018305711948407E-3</v>
      </c>
      <c r="Y2022"/>
      <c r="Z2022"/>
      <c r="AA2022"/>
      <c r="AB2022"/>
      <c r="AC2022"/>
      <c r="AD2022"/>
      <c r="AG2022">
        <v>1974</v>
      </c>
      <c r="AH2022">
        <v>7.1315611370393597E-4</v>
      </c>
      <c r="AI2022">
        <v>1.0869210157858039E-3</v>
      </c>
      <c r="AJ2022"/>
      <c r="AK2022"/>
      <c r="AL2022"/>
      <c r="AM2022"/>
      <c r="AN2022"/>
      <c r="AO2022"/>
    </row>
    <row r="2023" spans="1:41">
      <c r="A2023" s="34">
        <v>44568</v>
      </c>
      <c r="B2023" s="33">
        <v>164.50479100000001</v>
      </c>
      <c r="C2023" s="130">
        <f t="shared" si="64"/>
        <v>1.351747105367521E-2</v>
      </c>
      <c r="E2023" s="128">
        <v>44568</v>
      </c>
      <c r="F2023" s="76">
        <v>4677.0297849999997</v>
      </c>
      <c r="G2023" s="130">
        <f t="shared" si="65"/>
        <v>-4.0502168396401696E-3</v>
      </c>
      <c r="J2023"/>
      <c r="K2023"/>
      <c r="L2023"/>
      <c r="M2023"/>
      <c r="N2023"/>
      <c r="O2023"/>
      <c r="P2023"/>
      <c r="Q2023"/>
      <c r="R2023"/>
      <c r="V2023">
        <v>1936</v>
      </c>
      <c r="W2023">
        <v>-1.1586923000154433E-3</v>
      </c>
      <c r="X2023">
        <v>-1.5987445363252343E-4</v>
      </c>
      <c r="Y2023"/>
      <c r="Z2023"/>
      <c r="AA2023"/>
      <c r="AB2023"/>
      <c r="AC2023"/>
      <c r="AD2023"/>
      <c r="AG2023">
        <v>1975</v>
      </c>
      <c r="AH2023">
        <v>9.1759674725548634E-3</v>
      </c>
      <c r="AI2023">
        <v>-5.4956044888415986E-3</v>
      </c>
      <c r="AJ2023"/>
      <c r="AK2023"/>
      <c r="AL2023"/>
      <c r="AM2023"/>
      <c r="AN2023"/>
      <c r="AO2023"/>
    </row>
    <row r="2024" spans="1:41">
      <c r="A2024" s="34">
        <v>44571</v>
      </c>
      <c r="B2024" s="33">
        <v>163.691498</v>
      </c>
      <c r="C2024" s="130">
        <f t="shared" si="64"/>
        <v>-4.9438864063236663E-3</v>
      </c>
      <c r="E2024" s="128">
        <v>44571</v>
      </c>
      <c r="F2024" s="76">
        <v>4670.2900390000004</v>
      </c>
      <c r="G2024" s="130">
        <f t="shared" si="65"/>
        <v>-1.4410312334581993E-3</v>
      </c>
      <c r="J2024"/>
      <c r="K2024"/>
      <c r="L2024"/>
      <c r="M2024"/>
      <c r="N2024"/>
      <c r="O2024"/>
      <c r="P2024"/>
      <c r="Q2024"/>
      <c r="R2024"/>
      <c r="V2024">
        <v>1937</v>
      </c>
      <c r="W2024">
        <v>-1.242466571090158E-2</v>
      </c>
      <c r="X2024">
        <v>7.819057067130538E-3</v>
      </c>
      <c r="Y2024"/>
      <c r="Z2024"/>
      <c r="AA2024"/>
      <c r="AB2024"/>
      <c r="AC2024"/>
      <c r="AD2024"/>
      <c r="AG2024">
        <v>1976</v>
      </c>
      <c r="AH2024">
        <v>-1.5919761085662976E-3</v>
      </c>
      <c r="AI2024">
        <v>8.053255331397953E-3</v>
      </c>
      <c r="AJ2024"/>
      <c r="AK2024"/>
      <c r="AL2024"/>
      <c r="AM2024"/>
      <c r="AN2024"/>
      <c r="AO2024"/>
    </row>
    <row r="2025" spans="1:41">
      <c r="A2025" s="34">
        <v>44572</v>
      </c>
      <c r="B2025" s="33">
        <v>161.95138499999999</v>
      </c>
      <c r="C2025" s="130">
        <f t="shared" si="64"/>
        <v>-1.0630442150392001E-2</v>
      </c>
      <c r="E2025" s="128">
        <v>44572</v>
      </c>
      <c r="F2025" s="76">
        <v>4713.0698240000002</v>
      </c>
      <c r="G2025" s="130">
        <f t="shared" si="65"/>
        <v>9.1599846353781697E-3</v>
      </c>
      <c r="J2025"/>
      <c r="K2025"/>
      <c r="L2025"/>
      <c r="M2025"/>
      <c r="N2025"/>
      <c r="O2025"/>
      <c r="P2025"/>
      <c r="Q2025"/>
      <c r="R2025"/>
      <c r="V2025">
        <v>1938</v>
      </c>
      <c r="W2025">
        <v>-3.4907323603688202E-3</v>
      </c>
      <c r="X2025">
        <v>-4.2318463928702824E-3</v>
      </c>
      <c r="Y2025"/>
      <c r="Z2025"/>
      <c r="AA2025"/>
      <c r="AB2025"/>
      <c r="AC2025"/>
      <c r="AD2025"/>
      <c r="AG2025">
        <v>1977</v>
      </c>
      <c r="AH2025">
        <v>-1.3570422449430985E-3</v>
      </c>
      <c r="AI2025">
        <v>5.5389847403936737E-3</v>
      </c>
      <c r="AJ2025"/>
      <c r="AK2025"/>
      <c r="AL2025"/>
      <c r="AM2025"/>
      <c r="AN2025"/>
      <c r="AO2025"/>
    </row>
    <row r="2026" spans="1:41">
      <c r="A2026" s="34">
        <v>44573</v>
      </c>
      <c r="B2026" s="33">
        <v>160.57067900000001</v>
      </c>
      <c r="C2026" s="130">
        <f t="shared" si="64"/>
        <v>-8.5254349630907774E-3</v>
      </c>
      <c r="E2026" s="128">
        <v>44573</v>
      </c>
      <c r="F2026" s="76">
        <v>4726.3500979999999</v>
      </c>
      <c r="G2026" s="130">
        <f t="shared" si="65"/>
        <v>2.8177545625090519E-3</v>
      </c>
      <c r="J2026"/>
      <c r="K2026"/>
      <c r="L2026"/>
      <c r="M2026"/>
      <c r="N2026"/>
      <c r="O2026"/>
      <c r="P2026"/>
      <c r="Q2026"/>
      <c r="R2026"/>
      <c r="V2026">
        <v>1939</v>
      </c>
      <c r="W2026">
        <v>-3.753173550895654E-3</v>
      </c>
      <c r="X2026">
        <v>6.0296610923178291E-3</v>
      </c>
      <c r="Y2026"/>
      <c r="Z2026"/>
      <c r="AA2026"/>
      <c r="AB2026"/>
      <c r="AC2026"/>
      <c r="AD2026"/>
      <c r="AG2026">
        <v>1978</v>
      </c>
      <c r="AH2026">
        <v>-3.8106252528207589E-3</v>
      </c>
      <c r="AI2026">
        <v>7.5434247852549973E-3</v>
      </c>
      <c r="AJ2026"/>
      <c r="AK2026"/>
      <c r="AL2026"/>
      <c r="AM2026"/>
      <c r="AN2026"/>
      <c r="AO2026"/>
    </row>
    <row r="2027" spans="1:41">
      <c r="A2027" s="34">
        <v>44574</v>
      </c>
      <c r="B2027" s="33">
        <v>159.596588</v>
      </c>
      <c r="C2027" s="130">
        <f t="shared" si="64"/>
        <v>-6.0664313439193684E-3</v>
      </c>
      <c r="E2027" s="128">
        <v>44574</v>
      </c>
      <c r="F2027" s="76">
        <v>4659.0297849999997</v>
      </c>
      <c r="G2027" s="130">
        <f t="shared" si="65"/>
        <v>-1.4243615391184712E-2</v>
      </c>
      <c r="J2027"/>
      <c r="K2027"/>
      <c r="L2027"/>
      <c r="M2027"/>
      <c r="N2027"/>
      <c r="O2027"/>
      <c r="P2027"/>
      <c r="Q2027"/>
      <c r="R2027"/>
      <c r="V2027">
        <v>1940</v>
      </c>
      <c r="W2027">
        <v>-3.1991405047876527E-3</v>
      </c>
      <c r="X2027">
        <v>-2.5474978275647569E-3</v>
      </c>
      <c r="Y2027"/>
      <c r="Z2027"/>
      <c r="AA2027"/>
      <c r="AB2027"/>
      <c r="AC2027"/>
      <c r="AD2027"/>
      <c r="AG2027">
        <v>1979</v>
      </c>
      <c r="AH2027">
        <v>-1.7202058611182733E-3</v>
      </c>
      <c r="AI2027">
        <v>2.6079937391893073E-3</v>
      </c>
      <c r="AJ2027"/>
      <c r="AK2027"/>
      <c r="AL2027"/>
      <c r="AM2027"/>
      <c r="AN2027"/>
      <c r="AO2027"/>
    </row>
    <row r="2028" spans="1:41">
      <c r="A2028" s="34">
        <v>44575</v>
      </c>
      <c r="B2028" s="33">
        <v>158.72657799999999</v>
      </c>
      <c r="C2028" s="130">
        <f t="shared" si="64"/>
        <v>-5.4513070166638386E-3</v>
      </c>
      <c r="E2028" s="128">
        <v>44575</v>
      </c>
      <c r="F2028" s="76">
        <v>4662.8500979999999</v>
      </c>
      <c r="G2028" s="130">
        <f t="shared" si="65"/>
        <v>8.1998037709479234E-4</v>
      </c>
      <c r="J2028"/>
      <c r="K2028"/>
      <c r="L2028"/>
      <c r="M2028"/>
      <c r="N2028"/>
      <c r="O2028"/>
      <c r="P2028"/>
      <c r="Q2028"/>
      <c r="R2028"/>
      <c r="V2028">
        <v>1941</v>
      </c>
      <c r="W2028">
        <v>2.3611095772298695E-3</v>
      </c>
      <c r="X2028">
        <v>6.1128872610749178E-3</v>
      </c>
      <c r="Y2028"/>
      <c r="Z2028"/>
      <c r="AA2028"/>
      <c r="AB2028"/>
      <c r="AC2028"/>
      <c r="AD2028"/>
      <c r="AG2028">
        <v>1980</v>
      </c>
      <c r="AH2028">
        <v>-1.0296858657781599E-3</v>
      </c>
      <c r="AI2028">
        <v>-2.4690899637598925E-3</v>
      </c>
      <c r="AJ2028"/>
      <c r="AK2028"/>
      <c r="AL2028"/>
      <c r="AM2028"/>
      <c r="AN2028"/>
      <c r="AO2028"/>
    </row>
    <row r="2029" spans="1:41">
      <c r="A2029" s="34">
        <v>44579</v>
      </c>
      <c r="B2029" s="33">
        <v>158.026749</v>
      </c>
      <c r="C2029" s="130">
        <f t="shared" si="64"/>
        <v>-4.4090221613672922E-3</v>
      </c>
      <c r="E2029" s="128">
        <v>44579</v>
      </c>
      <c r="F2029" s="76">
        <v>4577.1098629999997</v>
      </c>
      <c r="G2029" s="130">
        <f t="shared" si="65"/>
        <v>-1.8387945826690011E-2</v>
      </c>
      <c r="J2029"/>
      <c r="K2029"/>
      <c r="L2029"/>
      <c r="M2029"/>
      <c r="N2029"/>
      <c r="O2029"/>
      <c r="P2029"/>
      <c r="Q2029"/>
      <c r="R2029"/>
      <c r="V2029">
        <v>1942</v>
      </c>
      <c r="W2029">
        <v>-4.6112235709914356E-4</v>
      </c>
      <c r="X2029">
        <v>-1.0900180222005139E-3</v>
      </c>
      <c r="Y2029"/>
      <c r="Z2029"/>
      <c r="AA2029"/>
      <c r="AB2029"/>
      <c r="AC2029"/>
      <c r="AD2029"/>
      <c r="AG2029">
        <v>1981</v>
      </c>
      <c r="AH2029">
        <v>6.3742240262256861E-3</v>
      </c>
      <c r="AI2029">
        <v>-1.4600047408115753E-2</v>
      </c>
      <c r="AJ2029"/>
      <c r="AK2029"/>
      <c r="AL2029"/>
      <c r="AM2029"/>
      <c r="AN2029"/>
      <c r="AO2029"/>
    </row>
    <row r="2030" spans="1:41">
      <c r="A2030" s="34">
        <v>44580</v>
      </c>
      <c r="B2030" s="33">
        <v>157.53497300000001</v>
      </c>
      <c r="C2030" s="130">
        <f t="shared" si="64"/>
        <v>-3.1119794788665011E-3</v>
      </c>
      <c r="E2030" s="128">
        <v>44580</v>
      </c>
      <c r="F2030" s="76">
        <v>4532.7597660000001</v>
      </c>
      <c r="G2030" s="130">
        <f t="shared" si="65"/>
        <v>-9.6895417255575614E-3</v>
      </c>
      <c r="J2030"/>
      <c r="K2030"/>
      <c r="L2030"/>
      <c r="M2030"/>
      <c r="N2030"/>
      <c r="O2030"/>
      <c r="P2030"/>
      <c r="Q2030"/>
      <c r="R2030"/>
      <c r="V2030">
        <v>1943</v>
      </c>
      <c r="W2030">
        <v>-1.3898868104227557E-3</v>
      </c>
      <c r="X2030">
        <v>-7.7209857238047111E-3</v>
      </c>
      <c r="Y2030"/>
      <c r="Z2030"/>
      <c r="AA2030"/>
      <c r="AB2030"/>
      <c r="AC2030"/>
      <c r="AD2030"/>
      <c r="AG2030">
        <v>1982</v>
      </c>
      <c r="AH2030">
        <v>-3.9568770898470605E-3</v>
      </c>
      <c r="AI2030">
        <v>4.5078172220022906E-3</v>
      </c>
      <c r="AJ2030"/>
      <c r="AK2030"/>
      <c r="AL2030"/>
      <c r="AM2030"/>
      <c r="AN2030"/>
      <c r="AO2030"/>
    </row>
    <row r="2031" spans="1:41">
      <c r="A2031" s="34">
        <v>44581</v>
      </c>
      <c r="B2031" s="33">
        <v>156.27719099999999</v>
      </c>
      <c r="C2031" s="130">
        <f t="shared" si="64"/>
        <v>-7.9841445746781578E-3</v>
      </c>
      <c r="E2031" s="128">
        <v>44581</v>
      </c>
      <c r="F2031" s="76">
        <v>4482.7299800000001</v>
      </c>
      <c r="G2031" s="130">
        <f t="shared" si="65"/>
        <v>-1.1037378679380039E-2</v>
      </c>
      <c r="J2031"/>
      <c r="K2031"/>
      <c r="L2031"/>
      <c r="M2031"/>
      <c r="N2031"/>
      <c r="O2031"/>
      <c r="P2031"/>
      <c r="Q2031"/>
      <c r="R2031"/>
      <c r="V2031">
        <v>1944</v>
      </c>
      <c r="W2031">
        <v>-3.0142731933927667E-3</v>
      </c>
      <c r="X2031">
        <v>-1.3963037837606407E-2</v>
      </c>
      <c r="Y2031"/>
      <c r="Z2031"/>
      <c r="AA2031"/>
      <c r="AB2031"/>
      <c r="AC2031"/>
      <c r="AD2031"/>
      <c r="AG2031">
        <v>1983</v>
      </c>
      <c r="AH2031">
        <v>7.0148727709236644E-3</v>
      </c>
      <c r="AI2031">
        <v>2.0778322787761826E-4</v>
      </c>
      <c r="AJ2031"/>
      <c r="AK2031"/>
      <c r="AL2031"/>
      <c r="AM2031"/>
      <c r="AN2031"/>
      <c r="AO2031"/>
    </row>
    <row r="2032" spans="1:41">
      <c r="A2032" s="34">
        <v>44582</v>
      </c>
      <c r="B2032" s="33">
        <v>155.91781599999999</v>
      </c>
      <c r="C2032" s="130">
        <f t="shared" si="64"/>
        <v>-2.2995998181206114E-3</v>
      </c>
      <c r="E2032" s="128">
        <v>44582</v>
      </c>
      <c r="F2032" s="76">
        <v>4397.9399409999996</v>
      </c>
      <c r="G2032" s="130">
        <f t="shared" si="65"/>
        <v>-1.8914821855944227E-2</v>
      </c>
      <c r="J2032"/>
      <c r="K2032"/>
      <c r="L2032"/>
      <c r="M2032"/>
      <c r="N2032"/>
      <c r="O2032"/>
      <c r="P2032"/>
      <c r="Q2032"/>
      <c r="R2032"/>
      <c r="V2032">
        <v>1945</v>
      </c>
      <c r="W2032">
        <v>2.7207606854016382E-3</v>
      </c>
      <c r="X2032">
        <v>-3.5331191877061878E-3</v>
      </c>
      <c r="Y2032"/>
      <c r="Z2032"/>
      <c r="AA2032"/>
      <c r="AB2032"/>
      <c r="AC2032"/>
      <c r="AD2032"/>
      <c r="AG2032">
        <v>1984</v>
      </c>
      <c r="AH2032">
        <v>-4.9013800077074825E-3</v>
      </c>
      <c r="AI2032">
        <v>4.8906401806902309E-3</v>
      </c>
      <c r="AJ2032"/>
      <c r="AK2032"/>
      <c r="AL2032"/>
      <c r="AM2032"/>
      <c r="AN2032"/>
      <c r="AO2032"/>
    </row>
    <row r="2033" spans="1:41">
      <c r="A2033" s="34">
        <v>44585</v>
      </c>
      <c r="B2033" s="33">
        <v>154.12098700000001</v>
      </c>
      <c r="C2033" s="130">
        <f t="shared" si="64"/>
        <v>-1.1524205803395644E-2</v>
      </c>
      <c r="E2033" s="128">
        <v>44585</v>
      </c>
      <c r="F2033" s="76">
        <v>4410.1298829999996</v>
      </c>
      <c r="G2033" s="130">
        <f t="shared" si="65"/>
        <v>2.7717390786442244E-3</v>
      </c>
      <c r="J2033"/>
      <c r="K2033"/>
      <c r="L2033"/>
      <c r="M2033"/>
      <c r="N2033"/>
      <c r="O2033"/>
      <c r="P2033"/>
      <c r="Q2033"/>
      <c r="R2033"/>
      <c r="V2033">
        <v>1946</v>
      </c>
      <c r="W2033">
        <v>-1.8451729343692521E-3</v>
      </c>
      <c r="X2033">
        <v>1.1364784288411624E-2</v>
      </c>
      <c r="Y2033"/>
      <c r="Z2033"/>
      <c r="AA2033"/>
      <c r="AB2033"/>
      <c r="AC2033"/>
      <c r="AD2033"/>
      <c r="AG2033">
        <v>1985</v>
      </c>
      <c r="AH2033">
        <v>-2.7261873527956323E-3</v>
      </c>
      <c r="AI2033">
        <v>6.5914170772596835E-3</v>
      </c>
      <c r="AJ2033"/>
      <c r="AK2033"/>
      <c r="AL2033"/>
      <c r="AM2033"/>
      <c r="AN2033"/>
      <c r="AO2033"/>
    </row>
    <row r="2034" spans="1:41">
      <c r="A2034" s="34">
        <v>44586</v>
      </c>
      <c r="B2034" s="33">
        <v>158.52796900000001</v>
      </c>
      <c r="C2034" s="130">
        <f t="shared" si="64"/>
        <v>2.8594301696238156E-2</v>
      </c>
      <c r="E2034" s="128">
        <v>44586</v>
      </c>
      <c r="F2034" s="76">
        <v>4356.4501950000003</v>
      </c>
      <c r="G2034" s="130">
        <f t="shared" si="65"/>
        <v>-1.2171906366504458E-2</v>
      </c>
      <c r="J2034"/>
      <c r="K2034"/>
      <c r="L2034"/>
      <c r="M2034"/>
      <c r="N2034"/>
      <c r="O2034"/>
      <c r="P2034"/>
      <c r="Q2034"/>
      <c r="R2034"/>
      <c r="V2034">
        <v>1947</v>
      </c>
      <c r="W2034">
        <v>3.4461669652329301E-3</v>
      </c>
      <c r="X2034">
        <v>8.6885486478617963E-3</v>
      </c>
      <c r="Y2034"/>
      <c r="Z2034"/>
      <c r="AA2034"/>
      <c r="AB2034"/>
      <c r="AC2034"/>
      <c r="AD2034"/>
      <c r="AG2034">
        <v>1986</v>
      </c>
      <c r="AH2034">
        <v>2.354328457004133E-3</v>
      </c>
      <c r="AI2034">
        <v>-4.9559537319428353E-3</v>
      </c>
      <c r="AJ2034"/>
      <c r="AK2034"/>
      <c r="AL2034"/>
      <c r="AM2034"/>
      <c r="AN2034"/>
      <c r="AO2034"/>
    </row>
    <row r="2035" spans="1:41">
      <c r="A2035" s="34">
        <v>44587</v>
      </c>
      <c r="B2035" s="33">
        <v>159.237244</v>
      </c>
      <c r="C2035" s="130">
        <f t="shared" si="64"/>
        <v>4.4741316278390656E-3</v>
      </c>
      <c r="E2035" s="128">
        <v>44587</v>
      </c>
      <c r="F2035" s="76">
        <v>4349.9301759999998</v>
      </c>
      <c r="G2035" s="130">
        <f t="shared" si="65"/>
        <v>-1.4966357259136535E-3</v>
      </c>
      <c r="J2035"/>
      <c r="K2035"/>
      <c r="L2035"/>
      <c r="M2035"/>
      <c r="N2035"/>
      <c r="O2035"/>
      <c r="P2035"/>
      <c r="Q2035"/>
      <c r="R2035"/>
      <c r="V2035">
        <v>1948</v>
      </c>
      <c r="W2035">
        <v>-1.4967768333600758E-3</v>
      </c>
      <c r="X2035">
        <v>2.9577858802023139E-3</v>
      </c>
      <c r="Y2035"/>
      <c r="Z2035"/>
      <c r="AA2035"/>
      <c r="AB2035"/>
      <c r="AC2035"/>
      <c r="AD2035"/>
      <c r="AG2035">
        <v>1987</v>
      </c>
      <c r="AH2035">
        <v>-2.8347744799857542E-3</v>
      </c>
      <c r="AI2035">
        <v>6.2195546551768524E-3</v>
      </c>
      <c r="AJ2035"/>
      <c r="AK2035"/>
      <c r="AL2035"/>
      <c r="AM2035"/>
      <c r="AN2035"/>
      <c r="AO2035"/>
    </row>
    <row r="2036" spans="1:41">
      <c r="A2036" s="34">
        <v>44588</v>
      </c>
      <c r="B2036" s="33">
        <v>161.327225</v>
      </c>
      <c r="C2036" s="130">
        <f t="shared" si="64"/>
        <v>1.3124950843786235E-2</v>
      </c>
      <c r="E2036" s="128">
        <v>44588</v>
      </c>
      <c r="F2036" s="76">
        <v>4326.5097660000001</v>
      </c>
      <c r="G2036" s="130">
        <f t="shared" si="65"/>
        <v>-5.3840887215196812E-3</v>
      </c>
      <c r="J2036"/>
      <c r="K2036"/>
      <c r="L2036"/>
      <c r="M2036"/>
      <c r="N2036"/>
      <c r="O2036"/>
      <c r="P2036"/>
      <c r="Q2036"/>
      <c r="R2036"/>
      <c r="V2036">
        <v>1949</v>
      </c>
      <c r="W2036">
        <v>-3.8854669480919458E-3</v>
      </c>
      <c r="X2036">
        <v>1.1090843685431558E-3</v>
      </c>
      <c r="Y2036"/>
      <c r="Z2036"/>
      <c r="AA2036"/>
      <c r="AB2036"/>
      <c r="AC2036"/>
      <c r="AD2036"/>
      <c r="AG2036">
        <v>1988</v>
      </c>
      <c r="AH2036">
        <v>1.9383352114448293E-3</v>
      </c>
      <c r="AI2036">
        <v>-3.3370007441967907E-3</v>
      </c>
      <c r="AJ2036"/>
      <c r="AK2036"/>
      <c r="AL2036"/>
      <c r="AM2036"/>
      <c r="AN2036"/>
      <c r="AO2036"/>
    </row>
    <row r="2037" spans="1:41">
      <c r="A2037" s="34">
        <v>44589</v>
      </c>
      <c r="B2037" s="33">
        <v>162.46206699999999</v>
      </c>
      <c r="C2037" s="130">
        <f t="shared" si="64"/>
        <v>7.0344109619439122E-3</v>
      </c>
      <c r="E2037" s="128">
        <v>44589</v>
      </c>
      <c r="F2037" s="76">
        <v>4431.8500979999999</v>
      </c>
      <c r="G2037" s="130">
        <f t="shared" si="65"/>
        <v>2.4347646878742711E-2</v>
      </c>
      <c r="J2037"/>
      <c r="K2037"/>
      <c r="L2037"/>
      <c r="M2037"/>
      <c r="N2037"/>
      <c r="O2037"/>
      <c r="P2037"/>
      <c r="Q2037"/>
      <c r="R2037"/>
      <c r="V2037">
        <v>1950</v>
      </c>
      <c r="W2037">
        <v>-1.0273785226725418E-3</v>
      </c>
      <c r="X2037">
        <v>-1.9336731929214358E-2</v>
      </c>
      <c r="Y2037"/>
      <c r="Z2037"/>
      <c r="AA2037"/>
      <c r="AB2037"/>
      <c r="AC2037"/>
      <c r="AD2037"/>
      <c r="AG2037">
        <v>1989</v>
      </c>
      <c r="AH2037">
        <v>-7.2476779178736002E-3</v>
      </c>
      <c r="AI2037">
        <v>4.0505412618168733E-3</v>
      </c>
      <c r="AJ2037"/>
      <c r="AK2037"/>
      <c r="AL2037"/>
      <c r="AM2037"/>
      <c r="AN2037"/>
      <c r="AO2037"/>
    </row>
    <row r="2038" spans="1:41">
      <c r="A2038" s="34">
        <v>44592</v>
      </c>
      <c r="B2038" s="33">
        <v>162.93490600000001</v>
      </c>
      <c r="C2038" s="130">
        <f t="shared" si="64"/>
        <v>2.9104578609111371E-3</v>
      </c>
      <c r="E2038" s="128">
        <v>44592</v>
      </c>
      <c r="F2038" s="76">
        <v>4515.5498049999997</v>
      </c>
      <c r="G2038" s="130">
        <f t="shared" si="65"/>
        <v>1.8885951724263342E-2</v>
      </c>
      <c r="J2038"/>
      <c r="K2038"/>
      <c r="L2038"/>
      <c r="M2038"/>
      <c r="N2038"/>
      <c r="O2038"/>
      <c r="P2038"/>
      <c r="Q2038"/>
      <c r="R2038"/>
      <c r="V2038">
        <v>1951</v>
      </c>
      <c r="W2038">
        <v>4.4448279927877914E-3</v>
      </c>
      <c r="X2038">
        <v>-2.8756438021732642E-3</v>
      </c>
      <c r="Y2038"/>
      <c r="Z2038"/>
      <c r="AA2038"/>
      <c r="AB2038"/>
      <c r="AC2038"/>
      <c r="AD2038"/>
      <c r="AG2038">
        <v>1990</v>
      </c>
      <c r="AH2038">
        <v>3.7448656333312329E-3</v>
      </c>
      <c r="AI2038">
        <v>-2.0877327002226395E-3</v>
      </c>
      <c r="AJ2038"/>
      <c r="AK2038"/>
      <c r="AL2038"/>
      <c r="AM2038"/>
      <c r="AN2038"/>
      <c r="AO2038"/>
    </row>
    <row r="2039" spans="1:41">
      <c r="A2039" s="34">
        <v>44593</v>
      </c>
      <c r="B2039" s="33">
        <v>161.60150100000001</v>
      </c>
      <c r="C2039" s="130">
        <f t="shared" si="64"/>
        <v>-8.1836669178794556E-3</v>
      </c>
      <c r="E2039" s="128">
        <v>44593</v>
      </c>
      <c r="F2039" s="76">
        <v>4546.5400390000004</v>
      </c>
      <c r="G2039" s="130">
        <f t="shared" si="65"/>
        <v>6.8630034742803115E-3</v>
      </c>
      <c r="J2039"/>
      <c r="K2039"/>
      <c r="L2039"/>
      <c r="M2039"/>
      <c r="N2039"/>
      <c r="O2039"/>
      <c r="P2039"/>
      <c r="Q2039"/>
      <c r="R2039"/>
      <c r="V2039">
        <v>1952</v>
      </c>
      <c r="W2039">
        <v>-8.4979647122279713E-3</v>
      </c>
      <c r="X2039">
        <v>-3.411749441469502E-3</v>
      </c>
      <c r="Y2039"/>
      <c r="Z2039"/>
      <c r="AA2039"/>
      <c r="AB2039"/>
      <c r="AC2039"/>
      <c r="AD2039"/>
      <c r="AG2039">
        <v>1991</v>
      </c>
      <c r="AH2039">
        <v>-1.3646991669317315E-3</v>
      </c>
      <c r="AI2039">
        <v>3.6585498827520413E-3</v>
      </c>
      <c r="AJ2039"/>
      <c r="AK2039"/>
      <c r="AL2039"/>
      <c r="AM2039"/>
      <c r="AN2039"/>
      <c r="AO2039"/>
    </row>
    <row r="2040" spans="1:41">
      <c r="A2040" s="34">
        <v>44594</v>
      </c>
      <c r="B2040" s="33">
        <v>163.38887</v>
      </c>
      <c r="C2040" s="130">
        <f t="shared" si="64"/>
        <v>1.1060349000099844E-2</v>
      </c>
      <c r="E2040" s="128">
        <v>44594</v>
      </c>
      <c r="F2040" s="76">
        <v>4589.3798829999996</v>
      </c>
      <c r="G2040" s="130">
        <f t="shared" si="65"/>
        <v>9.4225155024526483E-3</v>
      </c>
      <c r="J2040"/>
      <c r="K2040"/>
      <c r="L2040"/>
      <c r="M2040"/>
      <c r="N2040"/>
      <c r="O2040"/>
      <c r="P2040"/>
      <c r="Q2040"/>
      <c r="R2040"/>
      <c r="V2040">
        <v>1953</v>
      </c>
      <c r="W2040">
        <v>-3.395654018427491E-3</v>
      </c>
      <c r="X2040">
        <v>1.4887131648776222E-2</v>
      </c>
      <c r="Y2040"/>
      <c r="Z2040"/>
      <c r="AA2040"/>
      <c r="AB2040"/>
      <c r="AC2040"/>
      <c r="AD2040"/>
      <c r="AG2040">
        <v>1992</v>
      </c>
      <c r="AH2040">
        <v>-3.459776052030742E-3</v>
      </c>
      <c r="AI2040">
        <v>-1.9265046638424408E-2</v>
      </c>
      <c r="AJ2040"/>
      <c r="AK2040"/>
      <c r="AL2040"/>
      <c r="AM2040"/>
      <c r="AN2040"/>
      <c r="AO2040"/>
    </row>
    <row r="2041" spans="1:41">
      <c r="A2041" s="34">
        <v>44595</v>
      </c>
      <c r="B2041" s="33">
        <v>163.37939499999999</v>
      </c>
      <c r="C2041" s="130">
        <f t="shared" si="64"/>
        <v>-5.7990486132923276E-5</v>
      </c>
      <c r="E2041" s="128">
        <v>44595</v>
      </c>
      <c r="F2041" s="76">
        <v>4477.4399409999996</v>
      </c>
      <c r="G2041" s="130">
        <f t="shared" si="65"/>
        <v>-2.4391082205822267E-2</v>
      </c>
      <c r="J2041"/>
      <c r="K2041"/>
      <c r="L2041"/>
      <c r="M2041"/>
      <c r="N2041"/>
      <c r="O2041"/>
      <c r="P2041"/>
      <c r="Q2041"/>
      <c r="R2041"/>
      <c r="V2041">
        <v>1954</v>
      </c>
      <c r="W2041">
        <v>-4.1974926362151367E-3</v>
      </c>
      <c r="X2041">
        <v>-8.7884054720305613E-3</v>
      </c>
      <c r="Y2041"/>
      <c r="Z2041"/>
      <c r="AA2041"/>
      <c r="AB2041"/>
      <c r="AC2041"/>
      <c r="AD2041"/>
      <c r="AG2041">
        <v>1993</v>
      </c>
      <c r="AH2041">
        <v>2.1867362671565589E-3</v>
      </c>
      <c r="AI2041">
        <v>1.1013463413247082E-2</v>
      </c>
      <c r="AJ2041"/>
      <c r="AK2041"/>
      <c r="AL2041"/>
      <c r="AM2041"/>
      <c r="AN2041"/>
      <c r="AO2041"/>
    </row>
    <row r="2042" spans="1:41">
      <c r="A2042" s="34">
        <v>44596</v>
      </c>
      <c r="B2042" s="33">
        <v>162.31075999999999</v>
      </c>
      <c r="C2042" s="130">
        <f t="shared" si="64"/>
        <v>-6.5408186876931484E-3</v>
      </c>
      <c r="E2042" s="128">
        <v>44596</v>
      </c>
      <c r="F2042" s="76">
        <v>4500.5297849999997</v>
      </c>
      <c r="G2042" s="130">
        <f t="shared" si="65"/>
        <v>5.1569299207267884E-3</v>
      </c>
      <c r="J2042"/>
      <c r="K2042"/>
      <c r="L2042"/>
      <c r="M2042"/>
      <c r="N2042"/>
      <c r="O2042"/>
      <c r="P2042"/>
      <c r="Q2042"/>
      <c r="R2042"/>
      <c r="V2042">
        <v>1955</v>
      </c>
      <c r="W2042">
        <v>1.5088480294733779E-3</v>
      </c>
      <c r="X2042">
        <v>9.0156666527831213E-3</v>
      </c>
      <c r="Y2042"/>
      <c r="Z2042"/>
      <c r="AA2042"/>
      <c r="AB2042"/>
      <c r="AC2042"/>
      <c r="AD2042"/>
      <c r="AG2042">
        <v>1994</v>
      </c>
      <c r="AH2042">
        <v>-1.3351288417777107E-2</v>
      </c>
      <c r="AI2042">
        <v>-5.6100220155111298E-3</v>
      </c>
      <c r="AJ2042"/>
      <c r="AK2042"/>
      <c r="AL2042"/>
      <c r="AM2042"/>
      <c r="AN2042"/>
      <c r="AO2042"/>
    </row>
    <row r="2043" spans="1:41">
      <c r="A2043" s="34">
        <v>44599</v>
      </c>
      <c r="B2043" s="33">
        <v>161.77172899999999</v>
      </c>
      <c r="C2043" s="130">
        <f t="shared" si="64"/>
        <v>-3.3209813077087085E-3</v>
      </c>
      <c r="E2043" s="128">
        <v>44599</v>
      </c>
      <c r="F2043" s="76">
        <v>4483.8701170000004</v>
      </c>
      <c r="G2043" s="130">
        <f t="shared" si="65"/>
        <v>-3.7017126418149747E-3</v>
      </c>
      <c r="J2043"/>
      <c r="K2043"/>
      <c r="L2043"/>
      <c r="M2043"/>
      <c r="N2043"/>
      <c r="O2043"/>
      <c r="P2043"/>
      <c r="Q2043"/>
      <c r="R2043"/>
      <c r="V2043">
        <v>1956</v>
      </c>
      <c r="W2043">
        <v>1.3994041870640265E-3</v>
      </c>
      <c r="X2043">
        <v>2.7033887029286321E-3</v>
      </c>
      <c r="Y2043"/>
      <c r="Z2043"/>
      <c r="AA2043"/>
      <c r="AB2043"/>
      <c r="AC2043"/>
      <c r="AD2043"/>
      <c r="AG2043">
        <v>1995</v>
      </c>
      <c r="AH2043">
        <v>8.0536773576465655E-3</v>
      </c>
      <c r="AI2043">
        <v>-1.9868864789220807E-2</v>
      </c>
      <c r="AJ2043"/>
      <c r="AK2043"/>
      <c r="AL2043"/>
      <c r="AM2043"/>
      <c r="AN2043"/>
      <c r="AO2043"/>
    </row>
    <row r="2044" spans="1:41">
      <c r="A2044" s="34">
        <v>44600</v>
      </c>
      <c r="B2044" s="33">
        <v>162.19729599999999</v>
      </c>
      <c r="C2044" s="130">
        <f t="shared" si="64"/>
        <v>2.6306636062472999E-3</v>
      </c>
      <c r="E2044" s="128">
        <v>44600</v>
      </c>
      <c r="F2044" s="76">
        <v>4521.5400390000004</v>
      </c>
      <c r="G2044" s="130">
        <f t="shared" si="65"/>
        <v>8.401207219892369E-3</v>
      </c>
      <c r="J2044"/>
      <c r="K2044"/>
      <c r="L2044"/>
      <c r="M2044"/>
      <c r="N2044"/>
      <c r="O2044"/>
      <c r="P2044"/>
      <c r="Q2044"/>
      <c r="R2044"/>
      <c r="V2044">
        <v>1957</v>
      </c>
      <c r="W2044">
        <v>5.3024425220729553E-3</v>
      </c>
      <c r="X2044">
        <v>2.9958381480615012E-3</v>
      </c>
      <c r="Y2044"/>
      <c r="Z2044"/>
      <c r="AA2044"/>
      <c r="AB2044"/>
      <c r="AC2044"/>
      <c r="AD2044"/>
      <c r="AG2044">
        <v>1996</v>
      </c>
      <c r="AH2044">
        <v>-3.3304833338736054E-3</v>
      </c>
      <c r="AI2044">
        <v>1.7524919555670097E-2</v>
      </c>
      <c r="AJ2044"/>
      <c r="AK2044"/>
      <c r="AL2044"/>
      <c r="AM2044"/>
      <c r="AN2044"/>
      <c r="AO2044"/>
    </row>
    <row r="2045" spans="1:41">
      <c r="A2045" s="34">
        <v>44601</v>
      </c>
      <c r="B2045" s="33">
        <v>162.17837499999999</v>
      </c>
      <c r="C2045" s="130">
        <f t="shared" si="64"/>
        <v>-1.1665422585100286E-4</v>
      </c>
      <c r="E2045" s="128">
        <v>44601</v>
      </c>
      <c r="F2045" s="76">
        <v>4587.1801759999998</v>
      </c>
      <c r="G2045" s="130">
        <f t="shared" si="65"/>
        <v>1.4517207949908283E-2</v>
      </c>
      <c r="J2045"/>
      <c r="K2045"/>
      <c r="L2045"/>
      <c r="M2045"/>
      <c r="N2045"/>
      <c r="O2045"/>
      <c r="P2045"/>
      <c r="Q2045"/>
      <c r="R2045"/>
      <c r="V2045">
        <v>1958</v>
      </c>
      <c r="W2045">
        <v>-1.2176116006786023E-3</v>
      </c>
      <c r="X2045">
        <v>-6.9611152235793893E-4</v>
      </c>
      <c r="Y2045"/>
      <c r="Z2045"/>
      <c r="AA2045"/>
      <c r="AB2045"/>
      <c r="AC2045"/>
      <c r="AD2045"/>
      <c r="AG2045">
        <v>1997</v>
      </c>
      <c r="AH2045">
        <v>8.5018742917932783E-3</v>
      </c>
      <c r="AI2045">
        <v>-1.6950438048766208E-2</v>
      </c>
      <c r="AJ2045"/>
      <c r="AK2045"/>
      <c r="AL2045"/>
      <c r="AM2045"/>
      <c r="AN2045"/>
      <c r="AO2045"/>
    </row>
    <row r="2046" spans="1:41">
      <c r="A2046" s="34">
        <v>44602</v>
      </c>
      <c r="B2046" s="33">
        <v>160.22074900000001</v>
      </c>
      <c r="C2046" s="130">
        <f t="shared" si="64"/>
        <v>-1.2070820169458329E-2</v>
      </c>
      <c r="E2046" s="128">
        <v>44602</v>
      </c>
      <c r="F2046" s="76">
        <v>4504.080078</v>
      </c>
      <c r="G2046" s="130">
        <f t="shared" si="65"/>
        <v>-1.811572574253292E-2</v>
      </c>
      <c r="J2046"/>
      <c r="K2046"/>
      <c r="L2046"/>
      <c r="M2046"/>
      <c r="N2046"/>
      <c r="O2046"/>
      <c r="P2046"/>
      <c r="Q2046"/>
      <c r="R2046"/>
      <c r="V2046">
        <v>1959</v>
      </c>
      <c r="W2046">
        <v>-2.1737927203676218E-3</v>
      </c>
      <c r="X2046">
        <v>-4.691971276740238E-3</v>
      </c>
      <c r="Y2046"/>
      <c r="Z2046"/>
      <c r="AA2046"/>
      <c r="AB2046"/>
      <c r="AC2046"/>
      <c r="AD2046"/>
      <c r="AG2046">
        <v>1998</v>
      </c>
      <c r="AH2046">
        <v>1.2907007821999177E-2</v>
      </c>
      <c r="AI2046">
        <v>-1.176135265770123E-3</v>
      </c>
      <c r="AJ2046"/>
      <c r="AK2046"/>
      <c r="AL2046"/>
      <c r="AM2046"/>
      <c r="AN2046"/>
      <c r="AO2046"/>
    </row>
    <row r="2047" spans="1:41">
      <c r="A2047" s="34">
        <v>44603</v>
      </c>
      <c r="B2047" s="33">
        <v>158.60363799999999</v>
      </c>
      <c r="C2047" s="130">
        <f t="shared" si="64"/>
        <v>-1.0093018601479778E-2</v>
      </c>
      <c r="E2047" s="128">
        <v>44603</v>
      </c>
      <c r="F2047" s="76">
        <v>4418.6401370000003</v>
      </c>
      <c r="G2047" s="130">
        <f t="shared" si="65"/>
        <v>-1.8969454254893832E-2</v>
      </c>
      <c r="J2047"/>
      <c r="K2047"/>
      <c r="L2047"/>
      <c r="M2047"/>
      <c r="N2047"/>
      <c r="O2047"/>
      <c r="P2047"/>
      <c r="Q2047"/>
      <c r="R2047"/>
      <c r="V2047">
        <v>1960</v>
      </c>
      <c r="W2047">
        <v>-8.844674753881945E-3</v>
      </c>
      <c r="X2047">
        <v>6.4278942094457758E-3</v>
      </c>
      <c r="Y2047"/>
      <c r="Z2047"/>
      <c r="AA2047"/>
      <c r="AB2047"/>
      <c r="AC2047"/>
      <c r="AD2047"/>
      <c r="AG2047">
        <v>1999</v>
      </c>
      <c r="AH2047">
        <v>1.6887866052786088E-3</v>
      </c>
      <c r="AI2047">
        <v>1.9018293741338684E-2</v>
      </c>
      <c r="AJ2047"/>
      <c r="AK2047"/>
      <c r="AL2047"/>
      <c r="AM2047"/>
      <c r="AN2047"/>
      <c r="AO2047"/>
    </row>
    <row r="2048" spans="1:41">
      <c r="A2048" s="34">
        <v>44606</v>
      </c>
      <c r="B2048" s="33">
        <v>156.60820000000001</v>
      </c>
      <c r="C2048" s="130">
        <f t="shared" si="64"/>
        <v>-1.2581287700348833E-2</v>
      </c>
      <c r="E2048" s="128">
        <v>44606</v>
      </c>
      <c r="F2048" s="76">
        <v>4401.669922</v>
      </c>
      <c r="G2048" s="130">
        <f t="shared" si="65"/>
        <v>-3.8405967614104164E-3</v>
      </c>
      <c r="J2048"/>
      <c r="K2048"/>
      <c r="L2048"/>
      <c r="M2048"/>
      <c r="N2048"/>
      <c r="O2048"/>
      <c r="P2048"/>
      <c r="Q2048"/>
      <c r="R2048"/>
      <c r="V2048">
        <v>1961</v>
      </c>
      <c r="W2048">
        <v>5.6619063712480336E-3</v>
      </c>
      <c r="X2048">
        <v>-2.6393917363760088E-3</v>
      </c>
      <c r="Y2048"/>
      <c r="Z2048"/>
      <c r="AA2048"/>
      <c r="AB2048"/>
      <c r="AC2048"/>
      <c r="AD2048"/>
      <c r="AG2048">
        <v>2000</v>
      </c>
      <c r="AH2048">
        <v>3.6311843906322171E-3</v>
      </c>
      <c r="AI2048">
        <v>-5.4589906498020511E-4</v>
      </c>
      <c r="AJ2048"/>
      <c r="AK2048"/>
      <c r="AL2048"/>
      <c r="AM2048"/>
      <c r="AN2048"/>
      <c r="AO2048"/>
    </row>
    <row r="2049" spans="1:41">
      <c r="A2049" s="34">
        <v>44607</v>
      </c>
      <c r="B2049" s="33">
        <v>158.22532699999999</v>
      </c>
      <c r="C2049" s="130">
        <f t="shared" si="64"/>
        <v>1.0325940787263899E-2</v>
      </c>
      <c r="E2049" s="128">
        <v>44607</v>
      </c>
      <c r="F2049" s="76">
        <v>4471.0698240000002</v>
      </c>
      <c r="G2049" s="130">
        <f t="shared" si="65"/>
        <v>1.5766721092177367E-2</v>
      </c>
      <c r="J2049"/>
      <c r="K2049"/>
      <c r="L2049"/>
      <c r="M2049"/>
      <c r="N2049"/>
      <c r="O2049"/>
      <c r="P2049"/>
      <c r="Q2049"/>
      <c r="R2049"/>
      <c r="V2049">
        <v>1962</v>
      </c>
      <c r="W2049">
        <v>3.4706252060089961E-3</v>
      </c>
      <c r="X2049">
        <v>1.3592476752675033E-2</v>
      </c>
      <c r="Y2049"/>
      <c r="Z2049"/>
      <c r="AA2049"/>
      <c r="AB2049"/>
      <c r="AC2049"/>
      <c r="AD2049"/>
      <c r="AG2049">
        <v>2001</v>
      </c>
      <c r="AH2049">
        <v>5.6147154965544869E-3</v>
      </c>
      <c r="AI2049">
        <v>-1.2795795746120312E-2</v>
      </c>
      <c r="AJ2049"/>
      <c r="AK2049"/>
      <c r="AL2049"/>
      <c r="AM2049"/>
      <c r="AN2049"/>
      <c r="AO2049"/>
    </row>
    <row r="2050" spans="1:41">
      <c r="A2050" s="34">
        <v>44608</v>
      </c>
      <c r="B2050" s="33">
        <v>158.13076799999999</v>
      </c>
      <c r="C2050" s="130">
        <f t="shared" si="64"/>
        <v>-5.9762240213290154E-4</v>
      </c>
      <c r="E2050" s="128">
        <v>44608</v>
      </c>
      <c r="F2050" s="76">
        <v>4475.0097660000001</v>
      </c>
      <c r="G2050" s="130">
        <f t="shared" si="65"/>
        <v>8.8120788873637893E-4</v>
      </c>
      <c r="J2050"/>
      <c r="K2050"/>
      <c r="L2050"/>
      <c r="M2050"/>
      <c r="N2050"/>
      <c r="O2050"/>
      <c r="P2050"/>
      <c r="Q2050"/>
      <c r="R2050"/>
      <c r="V2050">
        <v>1963</v>
      </c>
      <c r="W2050">
        <v>4.4450895539302386E-3</v>
      </c>
      <c r="X2050">
        <v>3.0151206964132435E-3</v>
      </c>
      <c r="Y2050"/>
      <c r="Z2050"/>
      <c r="AA2050"/>
      <c r="AB2050"/>
      <c r="AC2050"/>
      <c r="AD2050"/>
      <c r="AG2050">
        <v>2002</v>
      </c>
      <c r="AH2050">
        <v>-1.177876187662465E-3</v>
      </c>
      <c r="AI2050">
        <v>1.0726949694166068E-2</v>
      </c>
      <c r="AJ2050"/>
      <c r="AK2050"/>
      <c r="AL2050"/>
      <c r="AM2050"/>
      <c r="AN2050"/>
      <c r="AO2050"/>
    </row>
    <row r="2051" spans="1:41">
      <c r="A2051" s="34">
        <v>44609</v>
      </c>
      <c r="B2051" s="33">
        <v>157.16615300000001</v>
      </c>
      <c r="C2051" s="130">
        <f t="shared" si="64"/>
        <v>-6.1001094992467293E-3</v>
      </c>
      <c r="E2051" s="128">
        <v>44609</v>
      </c>
      <c r="F2051" s="76">
        <v>4380.2597660000001</v>
      </c>
      <c r="G2051" s="130">
        <f t="shared" si="65"/>
        <v>-2.1173138150420743E-2</v>
      </c>
      <c r="J2051"/>
      <c r="K2051"/>
      <c r="L2051"/>
      <c r="M2051"/>
      <c r="N2051"/>
      <c r="O2051"/>
      <c r="P2051"/>
      <c r="Q2051"/>
      <c r="R2051"/>
      <c r="V2051">
        <v>1964</v>
      </c>
      <c r="W2051">
        <v>-3.9282933949257668E-3</v>
      </c>
      <c r="X2051">
        <v>7.3030630080759039E-3</v>
      </c>
      <c r="Y2051"/>
      <c r="Z2051"/>
      <c r="AA2051"/>
      <c r="AB2051"/>
      <c r="AC2051"/>
      <c r="AD2051"/>
      <c r="AG2051">
        <v>2003</v>
      </c>
      <c r="AH2051">
        <v>1.0380338889262332E-2</v>
      </c>
      <c r="AI2051">
        <v>-1.9516506566240845E-2</v>
      </c>
      <c r="AJ2051"/>
      <c r="AK2051"/>
      <c r="AL2051"/>
      <c r="AM2051"/>
      <c r="AN2051"/>
      <c r="AO2051"/>
    </row>
    <row r="2052" spans="1:41">
      <c r="A2052" s="34">
        <v>44610</v>
      </c>
      <c r="B2052" s="33">
        <v>155.481506</v>
      </c>
      <c r="C2052" s="130">
        <f t="shared" ref="C2052:C2115" si="66">(B2052-B2051)/B2051</f>
        <v>-1.0718891872348701E-2</v>
      </c>
      <c r="E2052" s="128">
        <v>44610</v>
      </c>
      <c r="F2052" s="76">
        <v>4348.8701170000004</v>
      </c>
      <c r="G2052" s="130">
        <f t="shared" ref="G2052:G2115" si="67">(F2052-F2051)/F2051</f>
        <v>-7.1661615239464165E-3</v>
      </c>
      <c r="J2052"/>
      <c r="K2052"/>
      <c r="L2052"/>
      <c r="M2052"/>
      <c r="N2052"/>
      <c r="O2052"/>
      <c r="P2052"/>
      <c r="Q2052"/>
      <c r="R2052"/>
      <c r="V2052">
        <v>1965</v>
      </c>
      <c r="W2052">
        <v>1.3522092333727878E-2</v>
      </c>
      <c r="X2052">
        <v>-6.1287527545629489E-3</v>
      </c>
      <c r="Y2052"/>
      <c r="Z2052"/>
      <c r="AA2052"/>
      <c r="AB2052"/>
      <c r="AC2052"/>
      <c r="AD2052"/>
      <c r="AG2052">
        <v>2004</v>
      </c>
      <c r="AH2052">
        <v>6.426867913805279E-3</v>
      </c>
      <c r="AI2052">
        <v>-1.3897545470911991E-2</v>
      </c>
      <c r="AJ2052"/>
      <c r="AK2052"/>
      <c r="AL2052"/>
      <c r="AM2052"/>
      <c r="AN2052"/>
      <c r="AO2052"/>
    </row>
    <row r="2053" spans="1:41">
      <c r="A2053" s="34">
        <v>44614</v>
      </c>
      <c r="B2053" s="33">
        <v>153.36857599999999</v>
      </c>
      <c r="C2053" s="130">
        <f t="shared" si="66"/>
        <v>-1.3589590520174185E-2</v>
      </c>
      <c r="E2053" s="128">
        <v>44614</v>
      </c>
      <c r="F2053" s="76">
        <v>4304.7597660000001</v>
      </c>
      <c r="G2053" s="130">
        <f t="shared" si="67"/>
        <v>-1.0142945135926271E-2</v>
      </c>
      <c r="J2053"/>
      <c r="K2053"/>
      <c r="L2053"/>
      <c r="M2053"/>
      <c r="N2053"/>
      <c r="O2053"/>
      <c r="P2053"/>
      <c r="Q2053"/>
      <c r="R2053"/>
      <c r="V2053">
        <v>1966</v>
      </c>
      <c r="W2053">
        <v>-8.6560060013598649E-5</v>
      </c>
      <c r="X2053">
        <v>3.7505897325070328E-3</v>
      </c>
      <c r="Y2053"/>
      <c r="Z2053"/>
      <c r="AA2053"/>
      <c r="AB2053"/>
      <c r="AC2053"/>
      <c r="AD2053"/>
      <c r="AG2053">
        <v>2005</v>
      </c>
      <c r="AH2053">
        <v>3.0593667028562489E-3</v>
      </c>
      <c r="AI2053">
        <v>1.3289097947239085E-2</v>
      </c>
      <c r="AJ2053"/>
      <c r="AK2053"/>
      <c r="AL2053"/>
      <c r="AM2053"/>
      <c r="AN2053"/>
      <c r="AO2053"/>
    </row>
    <row r="2054" spans="1:41">
      <c r="A2054" s="34">
        <v>44615</v>
      </c>
      <c r="B2054" s="33">
        <v>153.44473300000001</v>
      </c>
      <c r="C2054" s="130">
        <f t="shared" si="66"/>
        <v>4.9656195542966601E-4</v>
      </c>
      <c r="E2054" s="128">
        <v>44615</v>
      </c>
      <c r="F2054" s="76">
        <v>4225.5</v>
      </c>
      <c r="G2054" s="130">
        <f t="shared" si="67"/>
        <v>-1.8412122930996592E-2</v>
      </c>
      <c r="J2054"/>
      <c r="K2054"/>
      <c r="L2054"/>
      <c r="M2054"/>
      <c r="N2054"/>
      <c r="O2054"/>
      <c r="P2054"/>
      <c r="Q2054"/>
      <c r="R2054"/>
      <c r="V2054">
        <v>1967</v>
      </c>
      <c r="W2054">
        <v>-1.092244729426946E-3</v>
      </c>
      <c r="X2054">
        <v>4.0881166344301596E-3</v>
      </c>
      <c r="Y2054"/>
      <c r="Z2054"/>
      <c r="AA2054"/>
      <c r="AB2054"/>
      <c r="AC2054"/>
      <c r="AD2054"/>
      <c r="AG2054">
        <v>2006</v>
      </c>
      <c r="AH2054">
        <v>6.4288933822613343E-3</v>
      </c>
      <c r="AI2054">
        <v>-1.5172308808048807E-2</v>
      </c>
      <c r="AJ2054"/>
      <c r="AK2054"/>
      <c r="AL2054"/>
      <c r="AM2054"/>
      <c r="AN2054"/>
      <c r="AO2054"/>
    </row>
    <row r="2055" spans="1:41">
      <c r="A2055" s="34">
        <v>44616</v>
      </c>
      <c r="B2055" s="33">
        <v>150.51326</v>
      </c>
      <c r="C2055" s="130">
        <f t="shared" si="66"/>
        <v>-1.910442243723029E-2</v>
      </c>
      <c r="E2055" s="128">
        <v>44616</v>
      </c>
      <c r="F2055" s="76">
        <v>4288.7001950000003</v>
      </c>
      <c r="G2055" s="130">
        <f t="shared" si="67"/>
        <v>1.4956855993373647E-2</v>
      </c>
      <c r="J2055"/>
      <c r="K2055"/>
      <c r="L2055"/>
      <c r="M2055"/>
      <c r="N2055"/>
      <c r="O2055"/>
      <c r="P2055"/>
      <c r="Q2055"/>
      <c r="R2055"/>
      <c r="V2055">
        <v>1968</v>
      </c>
      <c r="W2055">
        <v>1.3372497386276733E-3</v>
      </c>
      <c r="X2055">
        <v>-2.4098034072882785E-3</v>
      </c>
      <c r="Y2055"/>
      <c r="Z2055"/>
      <c r="AA2055"/>
      <c r="AB2055"/>
      <c r="AC2055"/>
      <c r="AD2055"/>
      <c r="AG2055">
        <v>2007</v>
      </c>
      <c r="AH2055">
        <v>-1.5461070546604068E-2</v>
      </c>
      <c r="AI2055">
        <v>5.1733899432547612E-3</v>
      </c>
      <c r="AJ2055"/>
      <c r="AK2055"/>
      <c r="AL2055"/>
      <c r="AM2055"/>
      <c r="AN2055"/>
      <c r="AO2055"/>
    </row>
    <row r="2056" spans="1:41">
      <c r="A2056" s="34">
        <v>44617</v>
      </c>
      <c r="B2056" s="33">
        <v>157.994202</v>
      </c>
      <c r="C2056" s="130">
        <f t="shared" si="66"/>
        <v>4.9702876676779167E-2</v>
      </c>
      <c r="E2056" s="128">
        <v>44617</v>
      </c>
      <c r="F2056" s="76">
        <v>4384.6499020000001</v>
      </c>
      <c r="G2056" s="130">
        <f t="shared" si="67"/>
        <v>2.2372677649946979E-2</v>
      </c>
      <c r="J2056"/>
      <c r="K2056"/>
      <c r="L2056"/>
      <c r="M2056"/>
      <c r="N2056"/>
      <c r="O2056"/>
      <c r="P2056"/>
      <c r="Q2056"/>
      <c r="R2056"/>
      <c r="V2056">
        <v>1969</v>
      </c>
      <c r="W2056">
        <v>1.4737362123838347E-3</v>
      </c>
      <c r="X2056">
        <v>3.2744603299654398E-3</v>
      </c>
      <c r="Y2056"/>
      <c r="Z2056"/>
      <c r="AA2056"/>
      <c r="AB2056"/>
      <c r="AC2056"/>
      <c r="AD2056"/>
      <c r="AG2056">
        <v>2008</v>
      </c>
      <c r="AH2056">
        <v>-1.3947755352643259E-3</v>
      </c>
      <c r="AI2056">
        <v>-9.9932822748737653E-3</v>
      </c>
      <c r="AJ2056"/>
      <c r="AK2056"/>
      <c r="AL2056"/>
      <c r="AM2056"/>
      <c r="AN2056"/>
      <c r="AO2056"/>
    </row>
    <row r="2057" spans="1:41">
      <c r="A2057" s="34">
        <v>44620</v>
      </c>
      <c r="B2057" s="33">
        <v>156.633163</v>
      </c>
      <c r="C2057" s="130">
        <f t="shared" si="66"/>
        <v>-8.6144870050358247E-3</v>
      </c>
      <c r="E2057" s="128">
        <v>44620</v>
      </c>
      <c r="F2057" s="76">
        <v>4373.9399409999996</v>
      </c>
      <c r="G2057" s="130">
        <f t="shared" si="67"/>
        <v>-2.442603455093477E-3</v>
      </c>
      <c r="J2057"/>
      <c r="K2057"/>
      <c r="L2057"/>
      <c r="M2057"/>
      <c r="N2057"/>
      <c r="O2057"/>
      <c r="P2057"/>
      <c r="Q2057"/>
      <c r="R2057"/>
      <c r="V2057">
        <v>1970</v>
      </c>
      <c r="W2057">
        <v>6.0038856014410008E-3</v>
      </c>
      <c r="X2057">
        <v>-4.1840902587708759E-3</v>
      </c>
      <c r="Y2057"/>
      <c r="Z2057"/>
      <c r="AA2057"/>
      <c r="AB2057"/>
      <c r="AC2057"/>
      <c r="AD2057"/>
      <c r="AG2057">
        <v>2009</v>
      </c>
      <c r="AH2057">
        <v>-1.6024491249390289E-3</v>
      </c>
      <c r="AI2057">
        <v>1.9380383469456228E-2</v>
      </c>
      <c r="AJ2057"/>
      <c r="AK2057"/>
      <c r="AL2057"/>
      <c r="AM2057"/>
      <c r="AN2057"/>
      <c r="AO2057"/>
    </row>
    <row r="2058" spans="1:41">
      <c r="A2058" s="34">
        <v>44621</v>
      </c>
      <c r="B2058" s="33">
        <v>156.09065200000001</v>
      </c>
      <c r="C2058" s="130">
        <f t="shared" si="66"/>
        <v>-3.4635768671797199E-3</v>
      </c>
      <c r="E2058" s="128">
        <v>44621</v>
      </c>
      <c r="F2058" s="76">
        <v>4306.2597660000001</v>
      </c>
      <c r="G2058" s="130">
        <f t="shared" si="67"/>
        <v>-1.5473503503234206E-2</v>
      </c>
      <c r="J2058"/>
      <c r="K2058"/>
      <c r="L2058"/>
      <c r="M2058"/>
      <c r="N2058"/>
      <c r="O2058"/>
      <c r="P2058"/>
      <c r="Q2058"/>
      <c r="R2058"/>
      <c r="V2058">
        <v>1971</v>
      </c>
      <c r="W2058">
        <v>-6.6600068160185023E-3</v>
      </c>
      <c r="X2058">
        <v>1.6084388089647505E-3</v>
      </c>
      <c r="Y2058"/>
      <c r="Z2058"/>
      <c r="AA2058"/>
      <c r="AB2058"/>
      <c r="AC2058"/>
      <c r="AD2058"/>
      <c r="AG2058">
        <v>2010</v>
      </c>
      <c r="AH2058">
        <v>2.669995261972227E-3</v>
      </c>
      <c r="AI2058">
        <v>7.5102021478363323E-3</v>
      </c>
      <c r="AJ2058"/>
      <c r="AK2058"/>
      <c r="AL2058"/>
      <c r="AM2058"/>
      <c r="AN2058"/>
      <c r="AO2058"/>
    </row>
    <row r="2059" spans="1:41">
      <c r="A2059" s="34">
        <v>44622</v>
      </c>
      <c r="B2059" s="33">
        <v>158.03225699999999</v>
      </c>
      <c r="C2059" s="130">
        <f t="shared" si="66"/>
        <v>1.2438957587287042E-2</v>
      </c>
      <c r="E2059" s="128">
        <v>44622</v>
      </c>
      <c r="F2059" s="76">
        <v>4386.5400390000004</v>
      </c>
      <c r="G2059" s="130">
        <f t="shared" si="67"/>
        <v>1.8642691654101273E-2</v>
      </c>
      <c r="J2059"/>
      <c r="K2059"/>
      <c r="L2059"/>
      <c r="M2059"/>
      <c r="N2059"/>
      <c r="O2059"/>
      <c r="P2059"/>
      <c r="Q2059"/>
      <c r="R2059"/>
      <c r="V2059">
        <v>1972</v>
      </c>
      <c r="W2059">
        <v>-2.8606963973839077E-3</v>
      </c>
      <c r="X2059">
        <v>1.2689977952775905E-2</v>
      </c>
      <c r="Y2059"/>
      <c r="Z2059"/>
      <c r="AA2059"/>
      <c r="AB2059"/>
      <c r="AC2059"/>
      <c r="AD2059"/>
      <c r="AG2059">
        <v>2011</v>
      </c>
      <c r="AH2059">
        <v>1.3071928233238609E-3</v>
      </c>
      <c r="AI2059">
        <v>4.9165069979925447E-3</v>
      </c>
      <c r="AJ2059"/>
      <c r="AK2059"/>
      <c r="AL2059"/>
      <c r="AM2059"/>
      <c r="AN2059"/>
      <c r="AO2059"/>
    </row>
    <row r="2060" spans="1:41">
      <c r="A2060" s="34">
        <v>44623</v>
      </c>
      <c r="B2060" s="33">
        <v>160.35458399999999</v>
      </c>
      <c r="C2060" s="130">
        <f t="shared" si="66"/>
        <v>1.4695271991211272E-2</v>
      </c>
      <c r="E2060" s="128">
        <v>44623</v>
      </c>
      <c r="F2060" s="76">
        <v>4363.4902339999999</v>
      </c>
      <c r="G2060" s="130">
        <f t="shared" si="67"/>
        <v>-5.2546665014039685E-3</v>
      </c>
      <c r="J2060"/>
      <c r="K2060"/>
      <c r="L2060"/>
      <c r="M2060"/>
      <c r="N2060"/>
      <c r="O2060"/>
      <c r="P2060"/>
      <c r="Q2060"/>
      <c r="R2060"/>
      <c r="V2060">
        <v>1973</v>
      </c>
      <c r="W2060">
        <v>3.2986081211692651E-4</v>
      </c>
      <c r="X2060">
        <v>1.6194739205767079E-3</v>
      </c>
      <c r="Y2060"/>
      <c r="Z2060"/>
      <c r="AA2060"/>
      <c r="AB2060"/>
      <c r="AC2060"/>
      <c r="AD2060"/>
      <c r="AG2060">
        <v>2012</v>
      </c>
      <c r="AH2060">
        <v>5.0170255635222372E-3</v>
      </c>
      <c r="AI2060">
        <v>8.8219096113968179E-3</v>
      </c>
      <c r="AJ2060"/>
      <c r="AK2060"/>
      <c r="AL2060"/>
      <c r="AM2060"/>
      <c r="AN2060"/>
      <c r="AO2060"/>
    </row>
    <row r="2061" spans="1:41">
      <c r="A2061" s="34">
        <v>44624</v>
      </c>
      <c r="B2061" s="33">
        <v>161.30633499999999</v>
      </c>
      <c r="C2061" s="130">
        <f t="shared" si="66"/>
        <v>5.9352902564980721E-3</v>
      </c>
      <c r="E2061" s="128">
        <v>44624</v>
      </c>
      <c r="F2061" s="76">
        <v>4328.8701170000004</v>
      </c>
      <c r="G2061" s="130">
        <f t="shared" si="67"/>
        <v>-7.9340425080459756E-3</v>
      </c>
      <c r="J2061"/>
      <c r="K2061"/>
      <c r="L2061"/>
      <c r="M2061"/>
      <c r="N2061"/>
      <c r="O2061"/>
      <c r="P2061"/>
      <c r="Q2061"/>
      <c r="R2061"/>
      <c r="V2061">
        <v>1974</v>
      </c>
      <c r="W2061">
        <v>7.1315611370393597E-4</v>
      </c>
      <c r="X2061">
        <v>1.0869210157858039E-3</v>
      </c>
      <c r="Y2061"/>
      <c r="Z2061"/>
      <c r="AA2061"/>
      <c r="AB2061"/>
      <c r="AC2061"/>
      <c r="AD2061"/>
      <c r="AG2061">
        <v>2013</v>
      </c>
      <c r="AH2061">
        <v>2.5006523949090225E-3</v>
      </c>
      <c r="AI2061">
        <v>-3.5108070870833825E-3</v>
      </c>
      <c r="AJ2061"/>
      <c r="AK2061"/>
      <c r="AL2061"/>
      <c r="AM2061"/>
      <c r="AN2061"/>
      <c r="AO2061"/>
    </row>
    <row r="2062" spans="1:41">
      <c r="A2062" s="34">
        <v>44627</v>
      </c>
      <c r="B2062" s="33">
        <v>163.90469400000001</v>
      </c>
      <c r="C2062" s="130">
        <f t="shared" si="66"/>
        <v>1.6108226623585593E-2</v>
      </c>
      <c r="E2062" s="128">
        <v>44627</v>
      </c>
      <c r="F2062" s="76">
        <v>4201.0898440000001</v>
      </c>
      <c r="G2062" s="130">
        <f t="shared" si="67"/>
        <v>-2.9518158213662177E-2</v>
      </c>
      <c r="J2062"/>
      <c r="K2062"/>
      <c r="L2062"/>
      <c r="M2062"/>
      <c r="N2062"/>
      <c r="O2062"/>
      <c r="P2062"/>
      <c r="Q2062"/>
      <c r="R2062"/>
      <c r="V2062">
        <v>1975</v>
      </c>
      <c r="W2062">
        <v>9.1759674725548634E-3</v>
      </c>
      <c r="X2062">
        <v>-5.4956044888415986E-3</v>
      </c>
      <c r="Y2062"/>
      <c r="Z2062"/>
      <c r="AA2062"/>
      <c r="AB2062"/>
      <c r="AC2062"/>
      <c r="AD2062"/>
      <c r="AG2062">
        <v>2014</v>
      </c>
      <c r="AH2062">
        <v>4.2246098053428357E-3</v>
      </c>
      <c r="AI2062">
        <v>-2.8227146529585028E-3</v>
      </c>
      <c r="AJ2062"/>
      <c r="AK2062"/>
      <c r="AL2062"/>
      <c r="AM2062"/>
      <c r="AN2062"/>
      <c r="AO2062"/>
    </row>
    <row r="2063" spans="1:41">
      <c r="A2063" s="34">
        <v>44628</v>
      </c>
      <c r="B2063" s="33">
        <v>160.58300800000001</v>
      </c>
      <c r="C2063" s="130">
        <f t="shared" si="66"/>
        <v>-2.0265960168291457E-2</v>
      </c>
      <c r="E2063" s="128">
        <v>44628</v>
      </c>
      <c r="F2063" s="76">
        <v>4170.7001950000003</v>
      </c>
      <c r="G2063" s="130">
        <f t="shared" si="67"/>
        <v>-7.2337536516630932E-3</v>
      </c>
      <c r="J2063"/>
      <c r="K2063"/>
      <c r="L2063"/>
      <c r="M2063"/>
      <c r="N2063"/>
      <c r="O2063"/>
      <c r="P2063"/>
      <c r="Q2063"/>
      <c r="R2063"/>
      <c r="V2063">
        <v>1976</v>
      </c>
      <c r="W2063">
        <v>-1.5919761085662976E-3</v>
      </c>
      <c r="X2063">
        <v>8.053255331397953E-3</v>
      </c>
      <c r="Y2063"/>
      <c r="Z2063"/>
      <c r="AA2063"/>
      <c r="AB2063"/>
      <c r="AC2063"/>
      <c r="AD2063"/>
      <c r="AG2063">
        <v>2015</v>
      </c>
      <c r="AH2063">
        <v>2.7405786428412703E-3</v>
      </c>
      <c r="AI2063">
        <v>-5.7303344196528907E-3</v>
      </c>
      <c r="AJ2063"/>
      <c r="AK2063"/>
      <c r="AL2063"/>
      <c r="AM2063"/>
      <c r="AN2063"/>
      <c r="AO2063"/>
    </row>
    <row r="2064" spans="1:41">
      <c r="A2064" s="34">
        <v>44629</v>
      </c>
      <c r="B2064" s="33">
        <v>161.19215399999999</v>
      </c>
      <c r="C2064" s="130">
        <f t="shared" si="66"/>
        <v>3.7933403265181164E-3</v>
      </c>
      <c r="E2064" s="128">
        <v>44629</v>
      </c>
      <c r="F2064" s="76">
        <v>4277.8798829999996</v>
      </c>
      <c r="G2064" s="130">
        <f t="shared" si="67"/>
        <v>2.5698248013244992E-2</v>
      </c>
      <c r="J2064"/>
      <c r="K2064"/>
      <c r="L2064"/>
      <c r="M2064"/>
      <c r="N2064"/>
      <c r="O2064"/>
      <c r="P2064"/>
      <c r="Q2064"/>
      <c r="R2064"/>
      <c r="V2064">
        <v>1977</v>
      </c>
      <c r="W2064">
        <v>-1.3570422449430985E-3</v>
      </c>
      <c r="X2064">
        <v>5.5389847403936737E-3</v>
      </c>
      <c r="Y2064"/>
      <c r="Z2064"/>
      <c r="AA2064"/>
      <c r="AB2064"/>
      <c r="AC2064"/>
      <c r="AD2064"/>
      <c r="AG2064">
        <v>2016</v>
      </c>
      <c r="AH2064">
        <v>-3.8605672970737932E-3</v>
      </c>
      <c r="AI2064">
        <v>1.234387527025304E-3</v>
      </c>
      <c r="AJ2064"/>
      <c r="AK2064"/>
      <c r="AL2064"/>
      <c r="AM2064"/>
      <c r="AN2064"/>
      <c r="AO2064"/>
    </row>
    <row r="2065" spans="1:41">
      <c r="A2065" s="34">
        <v>44630</v>
      </c>
      <c r="B2065" s="33">
        <v>161.477676</v>
      </c>
      <c r="C2065" s="130">
        <f t="shared" si="66"/>
        <v>1.771314502069465E-3</v>
      </c>
      <c r="E2065" s="128">
        <v>44630</v>
      </c>
      <c r="F2065" s="76">
        <v>4259.5200199999999</v>
      </c>
      <c r="G2065" s="130">
        <f t="shared" si="67"/>
        <v>-4.2918135857344924E-3</v>
      </c>
      <c r="J2065"/>
      <c r="K2065"/>
      <c r="L2065"/>
      <c r="M2065"/>
      <c r="N2065"/>
      <c r="O2065"/>
      <c r="P2065"/>
      <c r="Q2065"/>
      <c r="R2065"/>
      <c r="V2065">
        <v>1978</v>
      </c>
      <c r="W2065">
        <v>-3.8106252528207589E-3</v>
      </c>
      <c r="X2065">
        <v>7.5434247852549973E-3</v>
      </c>
      <c r="Y2065"/>
      <c r="Z2065"/>
      <c r="AA2065"/>
      <c r="AB2065"/>
      <c r="AC2065"/>
      <c r="AD2065"/>
      <c r="AG2065">
        <v>2017</v>
      </c>
      <c r="AH2065">
        <v>1.7851298929115263E-3</v>
      </c>
      <c r="AI2065">
        <v>4.5889226771062379E-3</v>
      </c>
      <c r="AJ2065"/>
      <c r="AK2065"/>
      <c r="AL2065"/>
      <c r="AM2065"/>
      <c r="AN2065"/>
      <c r="AO2065"/>
    </row>
    <row r="2066" spans="1:41">
      <c r="A2066" s="34">
        <v>44631</v>
      </c>
      <c r="B2066" s="33">
        <v>161.18263200000001</v>
      </c>
      <c r="C2066" s="130">
        <f t="shared" si="66"/>
        <v>-1.8271503981763405E-3</v>
      </c>
      <c r="E2066" s="128">
        <v>44631</v>
      </c>
      <c r="F2066" s="76">
        <v>4204.3100590000004</v>
      </c>
      <c r="G2066" s="130">
        <f t="shared" si="67"/>
        <v>-1.2961545136721665E-2</v>
      </c>
      <c r="J2066"/>
      <c r="K2066"/>
      <c r="L2066"/>
      <c r="M2066"/>
      <c r="N2066"/>
      <c r="O2066"/>
      <c r="P2066"/>
      <c r="Q2066"/>
      <c r="R2066"/>
      <c r="V2066">
        <v>1979</v>
      </c>
      <c r="W2066">
        <v>-1.7202058611182733E-3</v>
      </c>
      <c r="X2066">
        <v>2.6079937391893073E-3</v>
      </c>
      <c r="Y2066"/>
      <c r="Z2066"/>
      <c r="AA2066"/>
      <c r="AB2066"/>
      <c r="AC2066"/>
      <c r="AD2066"/>
      <c r="AG2066">
        <v>2018</v>
      </c>
      <c r="AH2066">
        <v>-1.2973487243288606E-3</v>
      </c>
      <c r="AI2066">
        <v>6.6772666959542045E-4</v>
      </c>
      <c r="AJ2066"/>
      <c r="AK2066"/>
      <c r="AL2066"/>
      <c r="AM2066"/>
      <c r="AN2066"/>
      <c r="AO2066"/>
    </row>
    <row r="2067" spans="1:41">
      <c r="A2067" s="34">
        <v>44634</v>
      </c>
      <c r="B2067" s="33">
        <v>163.409775</v>
      </c>
      <c r="C2067" s="130">
        <f t="shared" si="66"/>
        <v>1.3817512298719527E-2</v>
      </c>
      <c r="E2067" s="128">
        <v>44634</v>
      </c>
      <c r="F2067" s="76">
        <v>4173.1098629999997</v>
      </c>
      <c r="G2067" s="130">
        <f t="shared" si="67"/>
        <v>-7.4210026287694127E-3</v>
      </c>
      <c r="J2067"/>
      <c r="K2067"/>
      <c r="L2067"/>
      <c r="M2067"/>
      <c r="N2067"/>
      <c r="O2067"/>
      <c r="P2067"/>
      <c r="Q2067"/>
      <c r="R2067"/>
      <c r="V2067">
        <v>1980</v>
      </c>
      <c r="W2067">
        <v>-1.0296858657781599E-3</v>
      </c>
      <c r="X2067">
        <v>-2.4690899637598925E-3</v>
      </c>
      <c r="Y2067"/>
      <c r="Z2067"/>
      <c r="AA2067"/>
      <c r="AB2067"/>
      <c r="AC2067"/>
      <c r="AD2067"/>
      <c r="AG2067">
        <v>2019</v>
      </c>
      <c r="AH2067">
        <v>4.0086204523996508E-3</v>
      </c>
      <c r="AI2067">
        <v>-2.340137825637811E-2</v>
      </c>
      <c r="AJ2067"/>
      <c r="AK2067"/>
      <c r="AL2067"/>
      <c r="AM2067"/>
      <c r="AN2067"/>
      <c r="AO2067"/>
    </row>
    <row r="2068" spans="1:41">
      <c r="A2068" s="34">
        <v>44635</v>
      </c>
      <c r="B2068" s="33">
        <v>167.64515700000001</v>
      </c>
      <c r="C2068" s="130">
        <f t="shared" si="66"/>
        <v>2.5918779950587507E-2</v>
      </c>
      <c r="E2068" s="128">
        <v>44635</v>
      </c>
      <c r="F2068" s="76">
        <v>4262.4501950000003</v>
      </c>
      <c r="G2068" s="130">
        <f t="shared" si="67"/>
        <v>2.1408574164825594E-2</v>
      </c>
      <c r="J2068"/>
      <c r="K2068"/>
      <c r="L2068"/>
      <c r="M2068"/>
      <c r="N2068"/>
      <c r="O2068"/>
      <c r="P2068"/>
      <c r="Q2068"/>
      <c r="R2068"/>
      <c r="V2068">
        <v>1981</v>
      </c>
      <c r="W2068">
        <v>6.3742240262256861E-3</v>
      </c>
      <c r="X2068">
        <v>-1.4600047408115753E-2</v>
      </c>
      <c r="Y2068"/>
      <c r="Z2068"/>
      <c r="AA2068"/>
      <c r="AB2068"/>
      <c r="AC2068"/>
      <c r="AD2068"/>
      <c r="AG2068">
        <v>2020</v>
      </c>
      <c r="AH2068">
        <v>-1.7199099581530521E-3</v>
      </c>
      <c r="AI2068">
        <v>7.5614103499328648E-4</v>
      </c>
      <c r="AJ2068"/>
      <c r="AK2068"/>
      <c r="AL2068"/>
      <c r="AM2068"/>
      <c r="AN2068"/>
      <c r="AO2068"/>
    </row>
    <row r="2069" spans="1:41">
      <c r="A2069" s="34">
        <v>44636</v>
      </c>
      <c r="B2069" s="33">
        <v>166.10327100000001</v>
      </c>
      <c r="C2069" s="130">
        <f t="shared" si="66"/>
        <v>-9.1973190731659792E-3</v>
      </c>
      <c r="E2069" s="128">
        <v>44636</v>
      </c>
      <c r="F2069" s="76">
        <v>4357.8598629999997</v>
      </c>
      <c r="G2069" s="130">
        <f t="shared" si="67"/>
        <v>2.2383761366154643E-2</v>
      </c>
      <c r="J2069"/>
      <c r="K2069"/>
      <c r="L2069"/>
      <c r="M2069"/>
      <c r="N2069"/>
      <c r="O2069"/>
      <c r="P2069"/>
      <c r="Q2069"/>
      <c r="R2069"/>
      <c r="V2069">
        <v>1982</v>
      </c>
      <c r="W2069">
        <v>-3.9568770898470605E-3</v>
      </c>
      <c r="X2069">
        <v>4.5078172220022906E-3</v>
      </c>
      <c r="Y2069"/>
      <c r="Z2069"/>
      <c r="AA2069"/>
      <c r="AB2069"/>
      <c r="AC2069"/>
      <c r="AD2069"/>
      <c r="AG2069">
        <v>2021</v>
      </c>
      <c r="AH2069">
        <v>7.8999242950078419E-3</v>
      </c>
      <c r="AI2069">
        <v>-1.1950141134648012E-2</v>
      </c>
      <c r="AJ2069"/>
      <c r="AK2069"/>
      <c r="AL2069"/>
      <c r="AM2069"/>
      <c r="AN2069"/>
      <c r="AO2069"/>
    </row>
    <row r="2070" spans="1:41">
      <c r="A2070" s="34">
        <v>44637</v>
      </c>
      <c r="B2070" s="33">
        <v>168.27333100000001</v>
      </c>
      <c r="C2070" s="130">
        <f t="shared" si="66"/>
        <v>1.3064522973783018E-2</v>
      </c>
      <c r="E2070" s="128">
        <v>44637</v>
      </c>
      <c r="F2070" s="76">
        <v>4411.669922</v>
      </c>
      <c r="G2070" s="130">
        <f t="shared" si="67"/>
        <v>1.2347817665471444E-2</v>
      </c>
      <c r="J2070"/>
      <c r="K2070"/>
      <c r="L2070"/>
      <c r="M2070"/>
      <c r="N2070"/>
      <c r="O2070"/>
      <c r="P2070"/>
      <c r="Q2070"/>
      <c r="R2070"/>
      <c r="V2070">
        <v>1983</v>
      </c>
      <c r="W2070">
        <v>7.0148727709236644E-3</v>
      </c>
      <c r="X2070">
        <v>2.0778322787761826E-4</v>
      </c>
      <c r="Y2070"/>
      <c r="Z2070"/>
      <c r="AA2070"/>
      <c r="AB2070"/>
      <c r="AC2070"/>
      <c r="AD2070"/>
      <c r="AG2070">
        <v>2022</v>
      </c>
      <c r="AH2070">
        <v>-2.5817223589706083E-3</v>
      </c>
      <c r="AI2070">
        <v>1.1406911255124089E-3</v>
      </c>
      <c r="AJ2070"/>
      <c r="AK2070"/>
      <c r="AL2070"/>
      <c r="AM2070"/>
      <c r="AN2070"/>
      <c r="AO2070"/>
    </row>
    <row r="2071" spans="1:41">
      <c r="A2071" s="34">
        <v>44638</v>
      </c>
      <c r="B2071" s="33">
        <v>166.407837</v>
      </c>
      <c r="C2071" s="130">
        <f t="shared" si="66"/>
        <v>-1.1086094207049436E-2</v>
      </c>
      <c r="E2071" s="128">
        <v>44638</v>
      </c>
      <c r="F2071" s="76">
        <v>4463.1201170000004</v>
      </c>
      <c r="G2071" s="130">
        <f t="shared" si="67"/>
        <v>1.1662294756783563E-2</v>
      </c>
      <c r="J2071"/>
      <c r="K2071"/>
      <c r="L2071"/>
      <c r="M2071"/>
      <c r="N2071"/>
      <c r="O2071"/>
      <c r="P2071"/>
      <c r="Q2071"/>
      <c r="R2071"/>
      <c r="V2071">
        <v>1984</v>
      </c>
      <c r="W2071">
        <v>-4.9013800077074825E-3</v>
      </c>
      <c r="X2071">
        <v>4.8906401806902309E-3</v>
      </c>
      <c r="Y2071"/>
      <c r="Z2071"/>
      <c r="AA2071"/>
      <c r="AB2071"/>
      <c r="AC2071"/>
      <c r="AD2071"/>
      <c r="AG2071">
        <v>2023</v>
      </c>
      <c r="AH2071">
        <v>-5.8103293623626238E-3</v>
      </c>
      <c r="AI2071">
        <v>1.4970313997740793E-2</v>
      </c>
      <c r="AJ2071"/>
      <c r="AK2071"/>
      <c r="AL2071"/>
      <c r="AM2071"/>
      <c r="AN2071"/>
      <c r="AO2071"/>
    </row>
    <row r="2072" spans="1:41">
      <c r="A2072" s="34">
        <v>44641</v>
      </c>
      <c r="B2072" s="33">
        <v>167.35012800000001</v>
      </c>
      <c r="C2072" s="130">
        <f t="shared" si="66"/>
        <v>5.6625397997331793E-3</v>
      </c>
      <c r="E2072" s="128">
        <v>44641</v>
      </c>
      <c r="F2072" s="76">
        <v>4461.1801759999998</v>
      </c>
      <c r="G2072" s="130">
        <f t="shared" si="67"/>
        <v>-4.346602710985348E-4</v>
      </c>
      <c r="J2072"/>
      <c r="K2072"/>
      <c r="L2072"/>
      <c r="M2072"/>
      <c r="N2072"/>
      <c r="O2072"/>
      <c r="P2072"/>
      <c r="Q2072"/>
      <c r="R2072"/>
      <c r="V2072">
        <v>1985</v>
      </c>
      <c r="W2072">
        <v>-2.7261873527956323E-3</v>
      </c>
      <c r="X2072">
        <v>6.5914170772596835E-3</v>
      </c>
      <c r="Y2072"/>
      <c r="Z2072"/>
      <c r="AA2072"/>
      <c r="AB2072"/>
      <c r="AC2072"/>
      <c r="AD2072"/>
      <c r="AG2072">
        <v>2024</v>
      </c>
      <c r="AH2072">
        <v>-4.6151874780681734E-3</v>
      </c>
      <c r="AI2072">
        <v>7.4329420405772253E-3</v>
      </c>
      <c r="AJ2072"/>
      <c r="AK2072"/>
      <c r="AL2072"/>
      <c r="AM2072"/>
      <c r="AN2072"/>
      <c r="AO2072"/>
    </row>
    <row r="2073" spans="1:41">
      <c r="A2073" s="34">
        <v>44642</v>
      </c>
      <c r="B2073" s="33">
        <v>166.56012000000001</v>
      </c>
      <c r="C2073" s="130">
        <f t="shared" si="66"/>
        <v>-4.7206895473662271E-3</v>
      </c>
      <c r="E2073" s="128">
        <v>44642</v>
      </c>
      <c r="F2073" s="76">
        <v>4511.6098629999997</v>
      </c>
      <c r="G2073" s="130">
        <f t="shared" si="67"/>
        <v>1.1304113488017936E-2</v>
      </c>
      <c r="J2073"/>
      <c r="K2073"/>
      <c r="L2073"/>
      <c r="M2073"/>
      <c r="N2073"/>
      <c r="O2073"/>
      <c r="P2073"/>
      <c r="Q2073"/>
      <c r="R2073"/>
      <c r="V2073">
        <v>1986</v>
      </c>
      <c r="W2073">
        <v>2.354328457004133E-3</v>
      </c>
      <c r="X2073">
        <v>-4.9559537319428353E-3</v>
      </c>
      <c r="Y2073"/>
      <c r="Z2073"/>
      <c r="AA2073"/>
      <c r="AB2073"/>
      <c r="AC2073"/>
      <c r="AD2073"/>
      <c r="AG2073">
        <v>2025</v>
      </c>
      <c r="AH2073">
        <v>-3.2190600744980099E-3</v>
      </c>
      <c r="AI2073">
        <v>-1.1024555316686703E-2</v>
      </c>
      <c r="AJ2073"/>
      <c r="AK2073"/>
      <c r="AL2073"/>
      <c r="AM2073"/>
      <c r="AN2073"/>
      <c r="AO2073"/>
    </row>
    <row r="2074" spans="1:41">
      <c r="A2074" s="34">
        <v>44643</v>
      </c>
      <c r="B2074" s="33">
        <v>165.93197599999999</v>
      </c>
      <c r="C2074" s="130">
        <f t="shared" si="66"/>
        <v>-3.7712749006185886E-3</v>
      </c>
      <c r="E2074" s="128">
        <v>44643</v>
      </c>
      <c r="F2074" s="76">
        <v>4456.2402339999999</v>
      </c>
      <c r="G2074" s="130">
        <f t="shared" si="67"/>
        <v>-1.2272698810703839E-2</v>
      </c>
      <c r="J2074"/>
      <c r="K2074"/>
      <c r="L2074"/>
      <c r="M2074"/>
      <c r="N2074"/>
      <c r="O2074"/>
      <c r="P2074"/>
      <c r="Q2074"/>
      <c r="R2074"/>
      <c r="V2074">
        <v>1987</v>
      </c>
      <c r="W2074">
        <v>-2.8347744799857542E-3</v>
      </c>
      <c r="X2074">
        <v>6.2195546551768524E-3</v>
      </c>
      <c r="Y2074"/>
      <c r="Z2074"/>
      <c r="AA2074"/>
      <c r="AB2074"/>
      <c r="AC2074"/>
      <c r="AD2074"/>
      <c r="AG2074">
        <v>2026</v>
      </c>
      <c r="AH2074">
        <v>-2.8698162087352234E-3</v>
      </c>
      <c r="AI2074">
        <v>3.689796585830016E-3</v>
      </c>
      <c r="AJ2074"/>
      <c r="AK2074"/>
      <c r="AL2074"/>
      <c r="AM2074"/>
      <c r="AN2074"/>
      <c r="AO2074"/>
    </row>
    <row r="2075" spans="1:41">
      <c r="A2075" s="34">
        <v>44644</v>
      </c>
      <c r="B2075" s="33">
        <v>166.788544</v>
      </c>
      <c r="C2075" s="130">
        <f t="shared" si="66"/>
        <v>5.1621635603255282E-3</v>
      </c>
      <c r="E2075" s="128">
        <v>44644</v>
      </c>
      <c r="F2075" s="76">
        <v>4520.1601559999999</v>
      </c>
      <c r="G2075" s="130">
        <f t="shared" si="67"/>
        <v>1.4343912949824161E-2</v>
      </c>
      <c r="J2075"/>
      <c r="K2075"/>
      <c r="L2075"/>
      <c r="M2075"/>
      <c r="N2075"/>
      <c r="O2075"/>
      <c r="P2075"/>
      <c r="Q2075"/>
      <c r="R2075"/>
      <c r="V2075">
        <v>1988</v>
      </c>
      <c r="W2075">
        <v>1.9383352114448293E-3</v>
      </c>
      <c r="X2075">
        <v>-3.3370007441967907E-3</v>
      </c>
      <c r="Y2075"/>
      <c r="Z2075"/>
      <c r="AA2075"/>
      <c r="AB2075"/>
      <c r="AC2075"/>
      <c r="AD2075"/>
      <c r="AG2075">
        <v>2027</v>
      </c>
      <c r="AH2075">
        <v>-2.2780470720570084E-3</v>
      </c>
      <c r="AI2075">
        <v>-1.6109898754633003E-2</v>
      </c>
      <c r="AJ2075"/>
      <c r="AK2075"/>
      <c r="AL2075"/>
      <c r="AM2075"/>
      <c r="AN2075"/>
      <c r="AO2075"/>
    </row>
    <row r="2076" spans="1:41">
      <c r="A2076" s="34">
        <v>44645</v>
      </c>
      <c r="B2076" s="33">
        <v>168.38752700000001</v>
      </c>
      <c r="C2076" s="130">
        <f t="shared" si="66"/>
        <v>9.5868874543326189E-3</v>
      </c>
      <c r="E2076" s="128">
        <v>44645</v>
      </c>
      <c r="F2076" s="76">
        <v>4543.0600590000004</v>
      </c>
      <c r="G2076" s="130">
        <f t="shared" si="67"/>
        <v>5.0661707129123351E-3</v>
      </c>
      <c r="J2076"/>
      <c r="K2076"/>
      <c r="L2076"/>
      <c r="M2076"/>
      <c r="N2076"/>
      <c r="O2076"/>
      <c r="P2076"/>
      <c r="Q2076"/>
      <c r="R2076"/>
      <c r="V2076">
        <v>1989</v>
      </c>
      <c r="W2076">
        <v>-7.2476779178736002E-3</v>
      </c>
      <c r="X2076">
        <v>4.0505412618168733E-3</v>
      </c>
      <c r="Y2076"/>
      <c r="Z2076"/>
      <c r="AA2076"/>
      <c r="AB2076"/>
      <c r="AC2076"/>
      <c r="AD2076"/>
      <c r="AG2076">
        <v>2028</v>
      </c>
      <c r="AH2076">
        <v>-1.541636267891664E-3</v>
      </c>
      <c r="AI2076">
        <v>-8.1479054576658969E-3</v>
      </c>
      <c r="AJ2076"/>
      <c r="AK2076"/>
      <c r="AL2076"/>
      <c r="AM2076"/>
      <c r="AN2076"/>
      <c r="AO2076"/>
    </row>
    <row r="2077" spans="1:41">
      <c r="A2077" s="34">
        <v>44648</v>
      </c>
      <c r="B2077" s="33">
        <v>169.25366199999999</v>
      </c>
      <c r="C2077" s="130">
        <f t="shared" si="66"/>
        <v>5.143700459476346E-3</v>
      </c>
      <c r="E2077" s="128">
        <v>44648</v>
      </c>
      <c r="F2077" s="76">
        <v>4575.5200199999999</v>
      </c>
      <c r="G2077" s="130">
        <f t="shared" si="67"/>
        <v>7.144955289705001E-3</v>
      </c>
      <c r="J2077"/>
      <c r="K2077"/>
      <c r="L2077"/>
      <c r="M2077"/>
      <c r="N2077"/>
      <c r="O2077"/>
      <c r="P2077"/>
      <c r="Q2077"/>
      <c r="R2077"/>
      <c r="V2077">
        <v>1990</v>
      </c>
      <c r="W2077">
        <v>3.7448656333312329E-3</v>
      </c>
      <c r="X2077">
        <v>-2.0877327002226395E-3</v>
      </c>
      <c r="Y2077"/>
      <c r="Z2077"/>
      <c r="AA2077"/>
      <c r="AB2077"/>
      <c r="AC2077"/>
      <c r="AD2077"/>
      <c r="AG2077">
        <v>2029</v>
      </c>
      <c r="AH2077">
        <v>-4.3078636747763991E-3</v>
      </c>
      <c r="AI2077">
        <v>-6.7295150046036397E-3</v>
      </c>
      <c r="AJ2077"/>
      <c r="AK2077"/>
      <c r="AL2077"/>
      <c r="AM2077"/>
      <c r="AN2077"/>
      <c r="AO2077"/>
    </row>
    <row r="2078" spans="1:41">
      <c r="A2078" s="34">
        <v>44649</v>
      </c>
      <c r="B2078" s="33">
        <v>169.16799900000001</v>
      </c>
      <c r="C2078" s="130">
        <f t="shared" si="66"/>
        <v>-5.0612198866327928E-4</v>
      </c>
      <c r="E2078" s="128">
        <v>44649</v>
      </c>
      <c r="F2078" s="76">
        <v>4631.6000979999999</v>
      </c>
      <c r="G2078" s="130">
        <f t="shared" si="67"/>
        <v>1.2256547398955531E-2</v>
      </c>
      <c r="J2078"/>
      <c r="K2078"/>
      <c r="L2078"/>
      <c r="M2078"/>
      <c r="N2078"/>
      <c r="O2078"/>
      <c r="P2078"/>
      <c r="Q2078"/>
      <c r="R2078"/>
      <c r="V2078">
        <v>1991</v>
      </c>
      <c r="W2078">
        <v>-1.3646991669317315E-3</v>
      </c>
      <c r="X2078">
        <v>3.6585498827520413E-3</v>
      </c>
      <c r="Y2078"/>
      <c r="Z2078"/>
      <c r="AA2078"/>
      <c r="AB2078"/>
      <c r="AC2078"/>
      <c r="AD2078"/>
      <c r="AG2078">
        <v>2030</v>
      </c>
      <c r="AH2078">
        <v>-1.0803984325229847E-3</v>
      </c>
      <c r="AI2078">
        <v>-1.7834423423421241E-2</v>
      </c>
      <c r="AJ2078"/>
      <c r="AK2078"/>
      <c r="AL2078"/>
      <c r="AM2078"/>
      <c r="AN2078"/>
      <c r="AO2078"/>
    </row>
    <row r="2079" spans="1:41">
      <c r="A2079" s="34">
        <v>44650</v>
      </c>
      <c r="B2079" s="33">
        <v>170.928787</v>
      </c>
      <c r="C2079" s="130">
        <f t="shared" si="66"/>
        <v>1.0408517038733731E-2</v>
      </c>
      <c r="E2079" s="128">
        <v>44650</v>
      </c>
      <c r="F2079" s="76">
        <v>4602.4501950000003</v>
      </c>
      <c r="G2079" s="130">
        <f t="shared" si="67"/>
        <v>-6.2937003159203968E-3</v>
      </c>
      <c r="J2079"/>
      <c r="K2079"/>
      <c r="L2079"/>
      <c r="M2079"/>
      <c r="N2079"/>
      <c r="O2079"/>
      <c r="P2079"/>
      <c r="Q2079"/>
      <c r="R2079"/>
      <c r="V2079">
        <v>1992</v>
      </c>
      <c r="W2079">
        <v>-3.459776052030742E-3</v>
      </c>
      <c r="X2079">
        <v>-1.9265046638424408E-2</v>
      </c>
      <c r="Y2079"/>
      <c r="Z2079"/>
      <c r="AA2079"/>
      <c r="AB2079"/>
      <c r="AC2079"/>
      <c r="AD2079"/>
      <c r="AG2079">
        <v>2031</v>
      </c>
      <c r="AH2079">
        <v>-6.3177738893022894E-3</v>
      </c>
      <c r="AI2079">
        <v>9.0895129679465139E-3</v>
      </c>
      <c r="AJ2079"/>
      <c r="AK2079"/>
      <c r="AL2079"/>
      <c r="AM2079"/>
      <c r="AN2079"/>
      <c r="AO2079"/>
    </row>
    <row r="2080" spans="1:41">
      <c r="A2080" s="34">
        <v>44651</v>
      </c>
      <c r="B2080" s="33">
        <v>168.68258700000001</v>
      </c>
      <c r="C2080" s="130">
        <f t="shared" si="66"/>
        <v>-1.3141145148359285E-2</v>
      </c>
      <c r="E2080" s="128">
        <v>44651</v>
      </c>
      <c r="F2080" s="76">
        <v>4530.4101559999999</v>
      </c>
      <c r="G2080" s="130">
        <f t="shared" si="67"/>
        <v>-1.5652540700660515E-2</v>
      </c>
      <c r="J2080"/>
      <c r="K2080"/>
      <c r="L2080"/>
      <c r="M2080"/>
      <c r="N2080"/>
      <c r="O2080"/>
      <c r="P2080"/>
      <c r="Q2080"/>
      <c r="R2080"/>
      <c r="V2080">
        <v>1993</v>
      </c>
      <c r="W2080">
        <v>2.1867362671565589E-3</v>
      </c>
      <c r="X2080">
        <v>1.1013463413247082E-2</v>
      </c>
      <c r="Y2080"/>
      <c r="Z2080"/>
      <c r="AA2080"/>
      <c r="AB2080"/>
      <c r="AC2080"/>
      <c r="AD2080"/>
      <c r="AG2080">
        <v>2032</v>
      </c>
      <c r="AH2080">
        <v>1.6459967173741492E-2</v>
      </c>
      <c r="AI2080">
        <v>-2.8631873540245951E-2</v>
      </c>
      <c r="AJ2080"/>
      <c r="AK2080"/>
      <c r="AL2080"/>
      <c r="AM2080"/>
      <c r="AN2080"/>
      <c r="AO2080"/>
    </row>
    <row r="2081" spans="1:41">
      <c r="A2081" s="34">
        <v>44652</v>
      </c>
      <c r="B2081" s="33">
        <v>169.59629799999999</v>
      </c>
      <c r="C2081" s="130">
        <f t="shared" si="66"/>
        <v>5.4167476101132945E-3</v>
      </c>
      <c r="E2081" s="128">
        <v>44652</v>
      </c>
      <c r="F2081" s="76">
        <v>4545.8598629999997</v>
      </c>
      <c r="G2081" s="130">
        <f t="shared" si="67"/>
        <v>3.41022257764861E-3</v>
      </c>
      <c r="J2081"/>
      <c r="K2081"/>
      <c r="L2081"/>
      <c r="M2081"/>
      <c r="N2081"/>
      <c r="O2081"/>
      <c r="P2081"/>
      <c r="Q2081"/>
      <c r="R2081"/>
      <c r="V2081">
        <v>1994</v>
      </c>
      <c r="W2081">
        <v>-1.3351288417777107E-2</v>
      </c>
      <c r="X2081">
        <v>-5.6100220155111298E-3</v>
      </c>
      <c r="Y2081"/>
      <c r="Z2081"/>
      <c r="AA2081"/>
      <c r="AB2081"/>
      <c r="AC2081"/>
      <c r="AD2081"/>
      <c r="AG2081">
        <v>2033</v>
      </c>
      <c r="AH2081">
        <v>2.7654649986646042E-3</v>
      </c>
      <c r="AI2081">
        <v>-4.2621007245782581E-3</v>
      </c>
      <c r="AJ2081"/>
      <c r="AK2081"/>
      <c r="AL2081"/>
      <c r="AM2081"/>
      <c r="AN2081"/>
      <c r="AO2081"/>
    </row>
    <row r="2082" spans="1:41">
      <c r="A2082" s="34">
        <v>44655</v>
      </c>
      <c r="B2082" s="33">
        <v>167.95924400000001</v>
      </c>
      <c r="C2082" s="130">
        <f t="shared" si="66"/>
        <v>-9.6526517341786432E-3</v>
      </c>
      <c r="E2082" s="128">
        <v>44655</v>
      </c>
      <c r="F2082" s="76">
        <v>4582.6401370000003</v>
      </c>
      <c r="G2082" s="130">
        <f t="shared" si="67"/>
        <v>8.0909388121189977E-3</v>
      </c>
      <c r="J2082"/>
      <c r="K2082"/>
      <c r="L2082"/>
      <c r="M2082"/>
      <c r="N2082"/>
      <c r="O2082"/>
      <c r="P2082"/>
      <c r="Q2082"/>
      <c r="R2082"/>
      <c r="V2082">
        <v>1995</v>
      </c>
      <c r="W2082">
        <v>8.0536773576465655E-3</v>
      </c>
      <c r="X2082">
        <v>-1.9868864789220807E-2</v>
      </c>
      <c r="Y2082"/>
      <c r="Z2082"/>
      <c r="AA2082"/>
      <c r="AB2082"/>
      <c r="AC2082"/>
      <c r="AD2082"/>
      <c r="AG2082">
        <v>2034</v>
      </c>
      <c r="AH2082">
        <v>7.677066460554648E-3</v>
      </c>
      <c r="AI2082">
        <v>-1.3061155182074329E-2</v>
      </c>
      <c r="AJ2082"/>
      <c r="AK2082"/>
      <c r="AL2082"/>
      <c r="AM2082"/>
      <c r="AN2082"/>
      <c r="AO2082"/>
    </row>
    <row r="2083" spans="1:41">
      <c r="A2083" s="34">
        <v>44656</v>
      </c>
      <c r="B2083" s="33">
        <v>169.04425000000001</v>
      </c>
      <c r="C2083" s="130">
        <f t="shared" si="66"/>
        <v>6.4599361973788879E-3</v>
      </c>
      <c r="E2083" s="128">
        <v>44656</v>
      </c>
      <c r="F2083" s="76">
        <v>4525.1201170000004</v>
      </c>
      <c r="G2083" s="130">
        <f t="shared" si="67"/>
        <v>-1.2551720903325193E-2</v>
      </c>
      <c r="J2083"/>
      <c r="K2083"/>
      <c r="L2083"/>
      <c r="M2083"/>
      <c r="N2083"/>
      <c r="O2083"/>
      <c r="P2083"/>
      <c r="Q2083"/>
      <c r="R2083"/>
      <c r="V2083">
        <v>1996</v>
      </c>
      <c r="W2083">
        <v>-3.3304833338736054E-3</v>
      </c>
      <c r="X2083">
        <v>1.7524919555670097E-2</v>
      </c>
      <c r="Y2083"/>
      <c r="Z2083"/>
      <c r="AA2083"/>
      <c r="AB2083"/>
      <c r="AC2083"/>
      <c r="AD2083"/>
      <c r="AG2083">
        <v>2035</v>
      </c>
      <c r="AH2083">
        <v>4.2190928466555762E-3</v>
      </c>
      <c r="AI2083">
        <v>2.0128554032087135E-2</v>
      </c>
      <c r="AJ2083"/>
      <c r="AK2083"/>
      <c r="AL2083"/>
      <c r="AM2083"/>
      <c r="AN2083"/>
      <c r="AO2083"/>
    </row>
    <row r="2084" spans="1:41">
      <c r="A2084" s="34">
        <v>44657</v>
      </c>
      <c r="B2084" s="33">
        <v>173.44143700000001</v>
      </c>
      <c r="C2084" s="130">
        <f t="shared" si="66"/>
        <v>2.6012047141502903E-2</v>
      </c>
      <c r="E2084" s="128">
        <v>44657</v>
      </c>
      <c r="F2084" s="76">
        <v>4481.1499020000001</v>
      </c>
      <c r="G2084" s="130">
        <f t="shared" si="67"/>
        <v>-9.7169166482040312E-3</v>
      </c>
      <c r="J2084"/>
      <c r="K2084"/>
      <c r="L2084"/>
      <c r="M2084"/>
      <c r="N2084"/>
      <c r="O2084"/>
      <c r="P2084"/>
      <c r="Q2084"/>
      <c r="R2084"/>
      <c r="V2084">
        <v>1997</v>
      </c>
      <c r="W2084">
        <v>8.5018742917932783E-3</v>
      </c>
      <c r="X2084">
        <v>-1.6950438048766208E-2</v>
      </c>
      <c r="Y2084"/>
      <c r="Z2084"/>
      <c r="AA2084"/>
      <c r="AB2084"/>
      <c r="AC2084"/>
      <c r="AD2084"/>
      <c r="AG2084">
        <v>2036</v>
      </c>
      <c r="AH2084">
        <v>1.877671349549324E-3</v>
      </c>
      <c r="AI2084">
        <v>1.7008280374714017E-2</v>
      </c>
      <c r="AJ2084"/>
      <c r="AK2084"/>
      <c r="AL2084"/>
      <c r="AM2084"/>
      <c r="AN2084"/>
      <c r="AO2084"/>
    </row>
    <row r="2085" spans="1:41">
      <c r="A2085" s="34">
        <v>44658</v>
      </c>
      <c r="B2085" s="33">
        <v>172.99409499999999</v>
      </c>
      <c r="C2085" s="130">
        <f t="shared" si="66"/>
        <v>-2.5792106415724655E-3</v>
      </c>
      <c r="E2085" s="128">
        <v>44658</v>
      </c>
      <c r="F2085" s="76">
        <v>4500.2099609999996</v>
      </c>
      <c r="G2085" s="130">
        <f t="shared" si="67"/>
        <v>4.2533857194763077E-3</v>
      </c>
      <c r="J2085"/>
      <c r="K2085"/>
      <c r="L2085"/>
      <c r="M2085"/>
      <c r="N2085"/>
      <c r="O2085"/>
      <c r="P2085"/>
      <c r="Q2085"/>
      <c r="R2085"/>
      <c r="V2085">
        <v>1998</v>
      </c>
      <c r="W2085">
        <v>1.2907007821999177E-2</v>
      </c>
      <c r="X2085">
        <v>-1.176135265770123E-3</v>
      </c>
      <c r="Y2085"/>
      <c r="Z2085"/>
      <c r="AA2085"/>
      <c r="AB2085"/>
      <c r="AC2085"/>
      <c r="AD2085"/>
      <c r="AG2085">
        <v>2037</v>
      </c>
      <c r="AH2085">
        <v>-4.4211447650505673E-3</v>
      </c>
      <c r="AI2085">
        <v>1.1284148239330879E-2</v>
      </c>
      <c r="AJ2085"/>
      <c r="AK2085"/>
      <c r="AL2085"/>
      <c r="AM2085"/>
      <c r="AN2085"/>
      <c r="AO2085"/>
    </row>
    <row r="2086" spans="1:41">
      <c r="A2086" s="34">
        <v>44659</v>
      </c>
      <c r="B2086" s="33">
        <v>173.336761</v>
      </c>
      <c r="C2086" s="130">
        <f t="shared" si="66"/>
        <v>1.980795934104042E-3</v>
      </c>
      <c r="E2086" s="128">
        <v>44659</v>
      </c>
      <c r="F2086" s="76">
        <v>4488.2797849999997</v>
      </c>
      <c r="G2086" s="130">
        <f t="shared" si="67"/>
        <v>-2.6510265306263223E-3</v>
      </c>
      <c r="J2086"/>
      <c r="K2086"/>
      <c r="L2086"/>
      <c r="M2086"/>
      <c r="N2086"/>
      <c r="O2086"/>
      <c r="P2086"/>
      <c r="Q2086"/>
      <c r="R2086"/>
      <c r="V2086">
        <v>1999</v>
      </c>
      <c r="W2086">
        <v>1.6887866052786088E-3</v>
      </c>
      <c r="X2086">
        <v>1.9018293741338684E-2</v>
      </c>
      <c r="Y2086"/>
      <c r="Z2086"/>
      <c r="AA2086"/>
      <c r="AB2086"/>
      <c r="AC2086"/>
      <c r="AD2086"/>
      <c r="AG2086">
        <v>2038</v>
      </c>
      <c r="AH2086">
        <v>6.5048651718052925E-3</v>
      </c>
      <c r="AI2086">
        <v>2.9176503306473558E-3</v>
      </c>
      <c r="AJ2086"/>
      <c r="AK2086"/>
      <c r="AL2086"/>
      <c r="AM2086"/>
      <c r="AN2086"/>
      <c r="AO2086"/>
    </row>
    <row r="2087" spans="1:41">
      <c r="A2087" s="34">
        <v>44662</v>
      </c>
      <c r="B2087" s="33">
        <v>171.166718</v>
      </c>
      <c r="C2087" s="130">
        <f t="shared" si="66"/>
        <v>-1.2519231278355275E-2</v>
      </c>
      <c r="E2087" s="128">
        <v>44662</v>
      </c>
      <c r="F2087" s="76">
        <v>4412.5297849999997</v>
      </c>
      <c r="G2087" s="130">
        <f t="shared" si="67"/>
        <v>-1.6877290104141761E-2</v>
      </c>
      <c r="J2087"/>
      <c r="K2087"/>
      <c r="L2087"/>
      <c r="M2087"/>
      <c r="N2087"/>
      <c r="O2087"/>
      <c r="P2087"/>
      <c r="Q2087"/>
      <c r="R2087"/>
      <c r="V2087">
        <v>2000</v>
      </c>
      <c r="W2087">
        <v>3.6311843906322171E-3</v>
      </c>
      <c r="X2087">
        <v>-5.4589906498020511E-4</v>
      </c>
      <c r="Y2087"/>
      <c r="Z2087"/>
      <c r="AA2087"/>
      <c r="AB2087"/>
      <c r="AC2087"/>
      <c r="AD2087"/>
      <c r="AG2087">
        <v>2039</v>
      </c>
      <c r="AH2087">
        <v>1.9230088035609413E-4</v>
      </c>
      <c r="AI2087">
        <v>-2.458338308617836E-2</v>
      </c>
      <c r="AJ2087"/>
      <c r="AK2087"/>
      <c r="AL2087"/>
      <c r="AM2087"/>
      <c r="AN2087"/>
      <c r="AO2087"/>
    </row>
    <row r="2088" spans="1:41">
      <c r="A2088" s="34">
        <v>44663</v>
      </c>
      <c r="B2088" s="33">
        <v>171.22383099999999</v>
      </c>
      <c r="C2088" s="130">
        <f t="shared" si="66"/>
        <v>3.336688385880418E-4</v>
      </c>
      <c r="E2088" s="128">
        <v>44663</v>
      </c>
      <c r="F2088" s="76">
        <v>4397.4501950000003</v>
      </c>
      <c r="G2088" s="130">
        <f t="shared" si="67"/>
        <v>-3.4174477532732104E-3</v>
      </c>
      <c r="J2088"/>
      <c r="K2088"/>
      <c r="L2088"/>
      <c r="M2088"/>
      <c r="N2088"/>
      <c r="O2088"/>
      <c r="P2088"/>
      <c r="Q2088"/>
      <c r="R2088"/>
      <c r="V2088">
        <v>2001</v>
      </c>
      <c r="W2088">
        <v>5.6147154965544869E-3</v>
      </c>
      <c r="X2088">
        <v>-1.2795795746120312E-2</v>
      </c>
      <c r="Y2088"/>
      <c r="Z2088"/>
      <c r="AA2088"/>
      <c r="AB2088"/>
      <c r="AC2088"/>
      <c r="AD2088"/>
      <c r="AG2088">
        <v>2040</v>
      </c>
      <c r="AH2088">
        <v>-3.4883989097017607E-3</v>
      </c>
      <c r="AI2088">
        <v>8.6453288304285496E-3</v>
      </c>
      <c r="AJ2088"/>
      <c r="AK2088"/>
      <c r="AL2088"/>
      <c r="AM2088"/>
      <c r="AN2088"/>
      <c r="AO2088"/>
    </row>
    <row r="2089" spans="1:41">
      <c r="A2089" s="34">
        <v>44664</v>
      </c>
      <c r="B2089" s="33">
        <v>171.94717399999999</v>
      </c>
      <c r="C2089" s="130">
        <f t="shared" si="66"/>
        <v>4.2245462899378758E-3</v>
      </c>
      <c r="E2089" s="128">
        <v>44664</v>
      </c>
      <c r="F2089" s="76">
        <v>4446.5898440000001</v>
      </c>
      <c r="G2089" s="130">
        <f t="shared" si="67"/>
        <v>1.1174577725945054E-2</v>
      </c>
      <c r="J2089"/>
      <c r="K2089"/>
      <c r="L2089"/>
      <c r="M2089"/>
      <c r="N2089"/>
      <c r="O2089"/>
      <c r="P2089"/>
      <c r="Q2089"/>
      <c r="R2089"/>
      <c r="V2089">
        <v>2002</v>
      </c>
      <c r="W2089">
        <v>-1.177876187662465E-3</v>
      </c>
      <c r="X2089">
        <v>1.0726949694166068E-2</v>
      </c>
      <c r="Y2089"/>
      <c r="Z2089"/>
      <c r="AA2089"/>
      <c r="AB2089"/>
      <c r="AC2089"/>
      <c r="AD2089"/>
      <c r="AG2089">
        <v>2041</v>
      </c>
      <c r="AH2089">
        <v>-1.660299444459582E-3</v>
      </c>
      <c r="AI2089">
        <v>-2.0414131973553926E-3</v>
      </c>
      <c r="AJ2089"/>
      <c r="AK2089"/>
      <c r="AL2089"/>
      <c r="AM2089"/>
      <c r="AN2089"/>
      <c r="AO2089"/>
    </row>
    <row r="2090" spans="1:41">
      <c r="A2090" s="34">
        <v>44665</v>
      </c>
      <c r="B2090" s="33">
        <v>171.22383099999999</v>
      </c>
      <c r="C2090" s="130">
        <f t="shared" si="66"/>
        <v>-4.2067745760101874E-3</v>
      </c>
      <c r="E2090" s="128">
        <v>44665</v>
      </c>
      <c r="F2090" s="76">
        <v>4392.5898440000001</v>
      </c>
      <c r="G2090" s="130">
        <f t="shared" si="67"/>
        <v>-1.2144137843715184E-2</v>
      </c>
      <c r="J2090"/>
      <c r="K2090"/>
      <c r="L2090"/>
      <c r="M2090"/>
      <c r="N2090"/>
      <c r="O2090"/>
      <c r="P2090"/>
      <c r="Q2090"/>
      <c r="R2090"/>
      <c r="V2090">
        <v>2003</v>
      </c>
      <c r="W2090">
        <v>1.0380338889262332E-2</v>
      </c>
      <c r="X2090">
        <v>-1.9516506566240845E-2</v>
      </c>
      <c r="Y2090"/>
      <c r="Z2090"/>
      <c r="AA2090"/>
      <c r="AB2090"/>
      <c r="AC2090"/>
      <c r="AD2090"/>
      <c r="AG2090">
        <v>2042</v>
      </c>
      <c r="AH2090">
        <v>1.7188149642832873E-3</v>
      </c>
      <c r="AI2090">
        <v>6.6823922556090813E-3</v>
      </c>
      <c r="AJ2090"/>
      <c r="AK2090"/>
      <c r="AL2090"/>
      <c r="AM2090"/>
      <c r="AN2090"/>
      <c r="AO2090"/>
    </row>
    <row r="2091" spans="1:41">
      <c r="A2091" s="34">
        <v>44669</v>
      </c>
      <c r="B2091" s="33">
        <v>169.091858</v>
      </c>
      <c r="C2091" s="130">
        <f t="shared" si="66"/>
        <v>-1.2451380088557814E-2</v>
      </c>
      <c r="E2091" s="128">
        <v>44669</v>
      </c>
      <c r="F2091" s="76">
        <v>4391.6899409999996</v>
      </c>
      <c r="G2091" s="130">
        <f t="shared" si="67"/>
        <v>-2.0486843342081213E-4</v>
      </c>
      <c r="J2091"/>
      <c r="K2091"/>
      <c r="L2091"/>
      <c r="M2091"/>
      <c r="N2091"/>
      <c r="O2091"/>
      <c r="P2091"/>
      <c r="Q2091"/>
      <c r="R2091"/>
      <c r="V2091">
        <v>2004</v>
      </c>
      <c r="W2091">
        <v>6.426867913805279E-3</v>
      </c>
      <c r="X2091">
        <v>-1.3897545470911991E-2</v>
      </c>
      <c r="Y2091"/>
      <c r="Z2091"/>
      <c r="AA2091"/>
      <c r="AB2091"/>
      <c r="AC2091"/>
      <c r="AD2091"/>
      <c r="AG2091">
        <v>2043</v>
      </c>
      <c r="AH2091">
        <v>1.5899387178653528E-4</v>
      </c>
      <c r="AI2091">
        <v>1.4358214078121748E-2</v>
      </c>
      <c r="AJ2091"/>
      <c r="AK2091"/>
      <c r="AL2091"/>
      <c r="AM2091"/>
      <c r="AN2091"/>
      <c r="AO2091"/>
    </row>
    <row r="2092" spans="1:41">
      <c r="A2092" s="34">
        <v>44670</v>
      </c>
      <c r="B2092" s="33">
        <v>174.25045800000001</v>
      </c>
      <c r="C2092" s="130">
        <f t="shared" si="66"/>
        <v>3.0507678258523879E-2</v>
      </c>
      <c r="E2092" s="128">
        <v>44670</v>
      </c>
      <c r="F2092" s="76">
        <v>4462.2099609999996</v>
      </c>
      <c r="G2092" s="130">
        <f t="shared" si="67"/>
        <v>1.6057604463748262E-2</v>
      </c>
      <c r="J2092"/>
      <c r="K2092"/>
      <c r="L2092"/>
      <c r="M2092"/>
      <c r="N2092"/>
      <c r="O2092"/>
      <c r="P2092"/>
      <c r="Q2092"/>
      <c r="R2092"/>
      <c r="V2092">
        <v>2005</v>
      </c>
      <c r="W2092">
        <v>3.0593667028562489E-3</v>
      </c>
      <c r="X2092">
        <v>1.3289097947239085E-2</v>
      </c>
      <c r="Y2092"/>
      <c r="Z2092"/>
      <c r="AA2092"/>
      <c r="AB2092"/>
      <c r="AC2092"/>
      <c r="AD2092"/>
      <c r="AG2092">
        <v>2044</v>
      </c>
      <c r="AH2092">
        <v>-6.6281204417414424E-3</v>
      </c>
      <c r="AI2092">
        <v>-1.1487605300791476E-2</v>
      </c>
      <c r="AJ2092"/>
      <c r="AK2092"/>
      <c r="AL2092"/>
      <c r="AM2092"/>
      <c r="AN2092"/>
      <c r="AO2092"/>
    </row>
    <row r="2093" spans="1:41">
      <c r="A2093" s="34">
        <v>44671</v>
      </c>
      <c r="B2093" s="33">
        <v>175.02139299999999</v>
      </c>
      <c r="C2093" s="130">
        <f t="shared" si="66"/>
        <v>4.424292531845053E-3</v>
      </c>
      <c r="E2093" s="128">
        <v>44671</v>
      </c>
      <c r="F2093" s="76">
        <v>4459.4501950000003</v>
      </c>
      <c r="G2093" s="130">
        <f t="shared" si="67"/>
        <v>-6.1847515561117667E-4</v>
      </c>
      <c r="J2093"/>
      <c r="K2093"/>
      <c r="L2093"/>
      <c r="M2093"/>
      <c r="N2093"/>
      <c r="O2093"/>
      <c r="P2093"/>
      <c r="Q2093"/>
      <c r="R2093"/>
      <c r="V2093">
        <v>2006</v>
      </c>
      <c r="W2093">
        <v>6.4288933822613343E-3</v>
      </c>
      <c r="X2093">
        <v>-1.5172308808048807E-2</v>
      </c>
      <c r="Y2093"/>
      <c r="Z2093"/>
      <c r="AA2093"/>
      <c r="AB2093"/>
      <c r="AC2093"/>
      <c r="AD2093"/>
      <c r="AG2093">
        <v>2045</v>
      </c>
      <c r="AH2093">
        <v>-5.505201001383183E-3</v>
      </c>
      <c r="AI2093">
        <v>-1.3464253253510649E-2</v>
      </c>
      <c r="AJ2093"/>
      <c r="AK2093"/>
      <c r="AL2093"/>
      <c r="AM2093"/>
      <c r="AN2093"/>
      <c r="AO2093"/>
    </row>
    <row r="2094" spans="1:41">
      <c r="A2094" s="34">
        <v>44672</v>
      </c>
      <c r="B2094" s="33">
        <v>174.51693700000001</v>
      </c>
      <c r="C2094" s="130">
        <f t="shared" si="66"/>
        <v>-2.8822533711634684E-3</v>
      </c>
      <c r="E2094" s="128">
        <v>44672</v>
      </c>
      <c r="F2094" s="76">
        <v>4393.6601559999999</v>
      </c>
      <c r="G2094" s="130">
        <f t="shared" si="67"/>
        <v>-1.4752948485390681E-2</v>
      </c>
      <c r="J2094"/>
      <c r="K2094"/>
      <c r="L2094"/>
      <c r="M2094"/>
      <c r="N2094"/>
      <c r="O2094"/>
      <c r="P2094"/>
      <c r="Q2094"/>
      <c r="R2094"/>
      <c r="V2094">
        <v>2007</v>
      </c>
      <c r="W2094">
        <v>-1.5461070546604068E-2</v>
      </c>
      <c r="X2094">
        <v>5.1733899432547612E-3</v>
      </c>
      <c r="Y2094"/>
      <c r="Z2094"/>
      <c r="AA2094"/>
      <c r="AB2094"/>
      <c r="AC2094"/>
      <c r="AD2094"/>
      <c r="AG2094">
        <v>2046</v>
      </c>
      <c r="AH2094">
        <v>-6.9179442154653614E-3</v>
      </c>
      <c r="AI2094">
        <v>3.0773474540549449E-3</v>
      </c>
      <c r="AJ2094"/>
      <c r="AK2094"/>
      <c r="AL2094"/>
      <c r="AM2094"/>
      <c r="AN2094"/>
      <c r="AO2094"/>
    </row>
    <row r="2095" spans="1:41">
      <c r="A2095" s="34">
        <v>44673</v>
      </c>
      <c r="B2095" s="33">
        <v>172.784729</v>
      </c>
      <c r="C2095" s="130">
        <f t="shared" si="66"/>
        <v>-9.9257300166803522E-3</v>
      </c>
      <c r="E2095" s="128">
        <v>44673</v>
      </c>
      <c r="F2095" s="76">
        <v>4271.7797849999997</v>
      </c>
      <c r="G2095" s="130">
        <f t="shared" si="67"/>
        <v>-2.7740054230994602E-2</v>
      </c>
      <c r="J2095"/>
      <c r="K2095"/>
      <c r="L2095"/>
      <c r="M2095"/>
      <c r="N2095"/>
      <c r="O2095"/>
      <c r="P2095"/>
      <c r="Q2095"/>
      <c r="R2095"/>
      <c r="V2095">
        <v>2008</v>
      </c>
      <c r="W2095">
        <v>-1.3947755352643259E-3</v>
      </c>
      <c r="X2095">
        <v>-9.9932822748737653E-3</v>
      </c>
      <c r="Y2095"/>
      <c r="Z2095"/>
      <c r="AA2095"/>
      <c r="AB2095"/>
      <c r="AC2095"/>
      <c r="AD2095"/>
      <c r="AG2095">
        <v>2047</v>
      </c>
      <c r="AH2095">
        <v>6.0878965169593319E-3</v>
      </c>
      <c r="AI2095">
        <v>9.6788245752180355E-3</v>
      </c>
      <c r="AJ2095"/>
      <c r="AK2095"/>
      <c r="AL2095"/>
      <c r="AM2095"/>
      <c r="AN2095"/>
      <c r="AO2095"/>
    </row>
    <row r="2096" spans="1:41">
      <c r="A2096" s="34">
        <v>44676</v>
      </c>
      <c r="B2096" s="33">
        <v>177.039154</v>
      </c>
      <c r="C2096" s="130">
        <f t="shared" si="66"/>
        <v>2.4622691048119174E-2</v>
      </c>
      <c r="E2096" s="128">
        <v>44676</v>
      </c>
      <c r="F2096" s="76">
        <v>4296.1201170000004</v>
      </c>
      <c r="G2096" s="130">
        <f t="shared" si="67"/>
        <v>5.6979369782753616E-3</v>
      </c>
      <c r="J2096"/>
      <c r="K2096"/>
      <c r="L2096"/>
      <c r="M2096"/>
      <c r="N2096"/>
      <c r="O2096"/>
      <c r="P2096"/>
      <c r="Q2096"/>
      <c r="R2096"/>
      <c r="V2096">
        <v>2009</v>
      </c>
      <c r="W2096">
        <v>-1.6024491249390289E-3</v>
      </c>
      <c r="X2096">
        <v>1.9380383469456228E-2</v>
      </c>
      <c r="Y2096"/>
      <c r="Z2096"/>
      <c r="AA2096"/>
      <c r="AB2096"/>
      <c r="AC2096"/>
      <c r="AD2096"/>
      <c r="AG2096">
        <v>2048</v>
      </c>
      <c r="AH2096">
        <v>-1.140813062722069E-4</v>
      </c>
      <c r="AI2096">
        <v>9.9528919500858578E-4</v>
      </c>
      <c r="AJ2096"/>
      <c r="AK2096"/>
      <c r="AL2096"/>
      <c r="AM2096"/>
      <c r="AN2096"/>
      <c r="AO2096"/>
    </row>
    <row r="2097" spans="1:41">
      <c r="A2097" s="34">
        <v>44677</v>
      </c>
      <c r="B2097" s="33">
        <v>175.77328499999999</v>
      </c>
      <c r="C2097" s="130">
        <f t="shared" si="66"/>
        <v>-7.1502205664629942E-3</v>
      </c>
      <c r="E2097" s="128">
        <v>44677</v>
      </c>
      <c r="F2097" s="76">
        <v>4175.2001950000003</v>
      </c>
      <c r="G2097" s="130">
        <f t="shared" si="67"/>
        <v>-2.8146308461328349E-2</v>
      </c>
      <c r="J2097"/>
      <c r="K2097"/>
      <c r="L2097"/>
      <c r="M2097"/>
      <c r="N2097"/>
      <c r="O2097"/>
      <c r="P2097"/>
      <c r="Q2097"/>
      <c r="R2097"/>
      <c r="V2097">
        <v>2010</v>
      </c>
      <c r="W2097">
        <v>2.669995261972227E-3</v>
      </c>
      <c r="X2097">
        <v>7.5102021478363323E-3</v>
      </c>
      <c r="Y2097"/>
      <c r="Z2097"/>
      <c r="AA2097"/>
      <c r="AB2097"/>
      <c r="AC2097"/>
      <c r="AD2097"/>
      <c r="AG2097">
        <v>2049</v>
      </c>
      <c r="AH2097">
        <v>-3.2381812320219933E-3</v>
      </c>
      <c r="AI2097">
        <v>-1.7934956918398748E-2</v>
      </c>
      <c r="AJ2097"/>
      <c r="AK2097"/>
      <c r="AL2097"/>
      <c r="AM2097"/>
      <c r="AN2097"/>
      <c r="AO2097"/>
    </row>
    <row r="2098" spans="1:41">
      <c r="A2098" s="34">
        <v>44678</v>
      </c>
      <c r="B2098" s="33">
        <v>173.317734</v>
      </c>
      <c r="C2098" s="130">
        <f t="shared" si="66"/>
        <v>-1.3969989808178108E-2</v>
      </c>
      <c r="E2098" s="128">
        <v>44678</v>
      </c>
      <c r="F2098" s="76">
        <v>4183.9599609999996</v>
      </c>
      <c r="G2098" s="130">
        <f t="shared" si="67"/>
        <v>2.0980469416746654E-3</v>
      </c>
      <c r="J2098"/>
      <c r="K2098"/>
      <c r="L2098"/>
      <c r="M2098"/>
      <c r="N2098"/>
      <c r="O2098"/>
      <c r="P2098"/>
      <c r="Q2098"/>
      <c r="R2098"/>
      <c r="V2098">
        <v>2011</v>
      </c>
      <c r="W2098">
        <v>1.3071928233238609E-3</v>
      </c>
      <c r="X2098">
        <v>4.9165069979925447E-3</v>
      </c>
      <c r="Y2098"/>
      <c r="Z2098"/>
      <c r="AA2098"/>
      <c r="AB2098"/>
      <c r="AC2098"/>
      <c r="AD2098"/>
      <c r="AG2098">
        <v>2050</v>
      </c>
      <c r="AH2098">
        <v>-5.8605477027095657E-3</v>
      </c>
      <c r="AI2098">
        <v>-1.3056138212368508E-3</v>
      </c>
      <c r="AJ2098"/>
      <c r="AK2098"/>
      <c r="AL2098"/>
      <c r="AM2098"/>
      <c r="AN2098"/>
      <c r="AO2098"/>
    </row>
    <row r="2099" spans="1:41">
      <c r="A2099" s="34">
        <v>44679</v>
      </c>
      <c r="B2099" s="33">
        <v>174.61213699999999</v>
      </c>
      <c r="C2099" s="130">
        <f t="shared" si="66"/>
        <v>7.4683817410166947E-3</v>
      </c>
      <c r="E2099" s="128">
        <v>44679</v>
      </c>
      <c r="F2099" s="76">
        <v>4287.5</v>
      </c>
      <c r="G2099" s="130">
        <f t="shared" si="67"/>
        <v>2.4746900057631895E-2</v>
      </c>
      <c r="J2099"/>
      <c r="K2099"/>
      <c r="L2099"/>
      <c r="M2099"/>
      <c r="N2099"/>
      <c r="O2099"/>
      <c r="P2099"/>
      <c r="Q2099"/>
      <c r="R2099"/>
      <c r="V2099">
        <v>2012</v>
      </c>
      <c r="W2099">
        <v>5.0170255635222372E-3</v>
      </c>
      <c r="X2099">
        <v>8.8219096113968179E-3</v>
      </c>
      <c r="Y2099"/>
      <c r="Z2099"/>
      <c r="AA2099"/>
      <c r="AB2099"/>
      <c r="AC2099"/>
      <c r="AD2099"/>
      <c r="AG2099">
        <v>2051</v>
      </c>
      <c r="AH2099">
        <v>-7.4904196631955244E-3</v>
      </c>
      <c r="AI2099">
        <v>-2.6525254727307462E-3</v>
      </c>
      <c r="AJ2099"/>
      <c r="AK2099"/>
      <c r="AL2099"/>
      <c r="AM2099"/>
      <c r="AN2099"/>
      <c r="AO2099"/>
    </row>
    <row r="2100" spans="1:41">
      <c r="A2100" s="34">
        <v>44680</v>
      </c>
      <c r="B2100" s="33">
        <v>171.75683599999999</v>
      </c>
      <c r="C2100" s="130">
        <f t="shared" si="66"/>
        <v>-1.6352248183068727E-2</v>
      </c>
      <c r="E2100" s="128">
        <v>44680</v>
      </c>
      <c r="F2100" s="76">
        <v>4131.9301759999998</v>
      </c>
      <c r="G2100" s="130">
        <f t="shared" si="67"/>
        <v>-3.6284507055393621E-2</v>
      </c>
      <c r="J2100"/>
      <c r="K2100"/>
      <c r="L2100"/>
      <c r="M2100"/>
      <c r="N2100"/>
      <c r="O2100"/>
      <c r="P2100"/>
      <c r="Q2100"/>
      <c r="R2100"/>
      <c r="V2100">
        <v>2013</v>
      </c>
      <c r="W2100">
        <v>2.5006523949090225E-3</v>
      </c>
      <c r="X2100">
        <v>-3.5108070870833825E-3</v>
      </c>
      <c r="Y2100"/>
      <c r="Z2100"/>
      <c r="AA2100"/>
      <c r="AB2100"/>
      <c r="AC2100"/>
      <c r="AD2100"/>
      <c r="AG2100">
        <v>2052</v>
      </c>
      <c r="AH2100">
        <v>5.0715436586790379E-4</v>
      </c>
      <c r="AI2100">
        <v>-1.8919277296864496E-2</v>
      </c>
      <c r="AJ2100"/>
      <c r="AK2100"/>
      <c r="AL2100"/>
      <c r="AM2100"/>
      <c r="AN2100"/>
      <c r="AO2100"/>
    </row>
    <row r="2101" spans="1:41">
      <c r="A2101" s="34">
        <v>44683</v>
      </c>
      <c r="B2101" s="33">
        <v>170.024597</v>
      </c>
      <c r="C2101" s="130">
        <f t="shared" si="66"/>
        <v>-1.0085415173809984E-2</v>
      </c>
      <c r="E2101" s="128">
        <v>44683</v>
      </c>
      <c r="F2101" s="76">
        <v>4155.3798829999996</v>
      </c>
      <c r="G2101" s="130">
        <f t="shared" si="67"/>
        <v>5.6752428044901607E-3</v>
      </c>
      <c r="J2101"/>
      <c r="K2101"/>
      <c r="L2101"/>
      <c r="M2101"/>
      <c r="N2101"/>
      <c r="O2101"/>
      <c r="P2101"/>
      <c r="Q2101"/>
      <c r="R2101"/>
      <c r="V2101">
        <v>2014</v>
      </c>
      <c r="W2101">
        <v>4.2246098053428357E-3</v>
      </c>
      <c r="X2101">
        <v>-2.8227146529585028E-3</v>
      </c>
      <c r="Y2101"/>
      <c r="Z2101"/>
      <c r="AA2101"/>
      <c r="AB2101"/>
      <c r="AC2101"/>
      <c r="AD2101"/>
      <c r="AG2101">
        <v>2053</v>
      </c>
      <c r="AH2101">
        <v>-1.0621528501530546E-2</v>
      </c>
      <c r="AI2101">
        <v>2.5578384494904193E-2</v>
      </c>
      <c r="AJ2101"/>
      <c r="AK2101"/>
      <c r="AL2101"/>
      <c r="AM2101"/>
      <c r="AN2101"/>
      <c r="AO2101"/>
    </row>
    <row r="2102" spans="1:41">
      <c r="A2102" s="34">
        <v>44684</v>
      </c>
      <c r="B2102" s="33">
        <v>169.69146699999999</v>
      </c>
      <c r="C2102" s="130">
        <f t="shared" si="66"/>
        <v>-1.9593047469479447E-3</v>
      </c>
      <c r="E2102" s="128">
        <v>44684</v>
      </c>
      <c r="F2102" s="76">
        <v>4175.4799800000001</v>
      </c>
      <c r="G2102" s="130">
        <f t="shared" si="67"/>
        <v>4.8371262233403997E-3</v>
      </c>
      <c r="J2102"/>
      <c r="K2102"/>
      <c r="L2102"/>
      <c r="M2102"/>
      <c r="N2102"/>
      <c r="O2102"/>
      <c r="P2102"/>
      <c r="Q2102"/>
      <c r="R2102"/>
      <c r="V2102">
        <v>2015</v>
      </c>
      <c r="W2102">
        <v>2.7405786428412703E-3</v>
      </c>
      <c r="X2102">
        <v>-5.7303344196528907E-3</v>
      </c>
      <c r="Y2102"/>
      <c r="Z2102"/>
      <c r="AA2102"/>
      <c r="AB2102"/>
      <c r="AC2102"/>
      <c r="AD2102"/>
      <c r="AG2102">
        <v>2054</v>
      </c>
      <c r="AH2102">
        <v>2.8444601824494545E-2</v>
      </c>
      <c r="AI2102">
        <v>-6.0719241745475667E-3</v>
      </c>
      <c r="AJ2102"/>
      <c r="AK2102"/>
      <c r="AL2102"/>
      <c r="AM2102"/>
      <c r="AN2102"/>
      <c r="AO2102"/>
    </row>
    <row r="2103" spans="1:41">
      <c r="A2103" s="34">
        <v>44685</v>
      </c>
      <c r="B2103" s="33">
        <v>171.509354</v>
      </c>
      <c r="C2103" s="130">
        <f t="shared" si="66"/>
        <v>1.0712895775719903E-2</v>
      </c>
      <c r="E2103" s="128">
        <v>44685</v>
      </c>
      <c r="F2103" s="76">
        <v>4300.169922</v>
      </c>
      <c r="G2103" s="130">
        <f t="shared" si="67"/>
        <v>2.9862421229954018E-2</v>
      </c>
      <c r="J2103"/>
      <c r="K2103"/>
      <c r="L2103"/>
      <c r="M2103"/>
      <c r="N2103"/>
      <c r="O2103"/>
      <c r="P2103"/>
      <c r="Q2103"/>
      <c r="R2103"/>
      <c r="V2103">
        <v>2016</v>
      </c>
      <c r="W2103">
        <v>-3.8605672970737932E-3</v>
      </c>
      <c r="X2103">
        <v>1.234387527025304E-3</v>
      </c>
      <c r="Y2103"/>
      <c r="Z2103"/>
      <c r="AA2103"/>
      <c r="AB2103"/>
      <c r="AC2103"/>
      <c r="AD2103"/>
      <c r="AG2103">
        <v>2055</v>
      </c>
      <c r="AH2103">
        <v>-4.6657477924711491E-3</v>
      </c>
      <c r="AI2103">
        <v>2.2231443373776721E-3</v>
      </c>
      <c r="AJ2103"/>
      <c r="AK2103"/>
      <c r="AL2103"/>
      <c r="AM2103"/>
      <c r="AN2103"/>
      <c r="AO2103"/>
    </row>
    <row r="2104" spans="1:41">
      <c r="A2104" s="34">
        <v>44686</v>
      </c>
      <c r="B2104" s="33">
        <v>168.23524499999999</v>
      </c>
      <c r="C2104" s="130">
        <f t="shared" si="66"/>
        <v>-1.9089973366700513E-2</v>
      </c>
      <c r="E2104" s="128">
        <v>44686</v>
      </c>
      <c r="F2104" s="76">
        <v>4146.8701170000004</v>
      </c>
      <c r="G2104" s="130">
        <f t="shared" si="67"/>
        <v>-3.5649708681442113E-2</v>
      </c>
      <c r="J2104"/>
      <c r="K2104"/>
      <c r="L2104"/>
      <c r="M2104"/>
      <c r="N2104"/>
      <c r="O2104"/>
      <c r="P2104"/>
      <c r="Q2104"/>
      <c r="R2104"/>
      <c r="V2104">
        <v>2017</v>
      </c>
      <c r="W2104">
        <v>1.7851298929115263E-3</v>
      </c>
      <c r="X2104">
        <v>4.5889226771062379E-3</v>
      </c>
      <c r="Y2104"/>
      <c r="Z2104"/>
      <c r="AA2104"/>
      <c r="AB2104"/>
      <c r="AC2104"/>
      <c r="AD2104"/>
      <c r="AG2104">
        <v>2056</v>
      </c>
      <c r="AH2104">
        <v>-1.7412597027742813E-3</v>
      </c>
      <c r="AI2104">
        <v>-1.3732243800459924E-2</v>
      </c>
      <c r="AJ2104"/>
      <c r="AK2104"/>
      <c r="AL2104"/>
      <c r="AM2104"/>
      <c r="AN2104"/>
      <c r="AO2104"/>
    </row>
    <row r="2105" spans="1:41">
      <c r="A2105" s="34">
        <v>44687</v>
      </c>
      <c r="B2105" s="33">
        <v>167.864059</v>
      </c>
      <c r="C2105" s="130">
        <f t="shared" si="66"/>
        <v>-2.2063509938122327E-3</v>
      </c>
      <c r="E2105" s="128">
        <v>44687</v>
      </c>
      <c r="F2105" s="76">
        <v>4123.3398440000001</v>
      </c>
      <c r="G2105" s="130">
        <f t="shared" si="67"/>
        <v>-5.6742247372394148E-3</v>
      </c>
      <c r="J2105"/>
      <c r="K2105"/>
      <c r="L2105"/>
      <c r="M2105"/>
      <c r="N2105"/>
      <c r="O2105"/>
      <c r="P2105"/>
      <c r="Q2105"/>
      <c r="R2105"/>
      <c r="V2105">
        <v>2018</v>
      </c>
      <c r="W2105">
        <v>-1.2973487243288606E-3</v>
      </c>
      <c r="X2105">
        <v>6.6772666959542045E-4</v>
      </c>
      <c r="Y2105"/>
      <c r="Z2105"/>
      <c r="AA2105"/>
      <c r="AB2105"/>
      <c r="AC2105"/>
      <c r="AD2105"/>
      <c r="AG2105">
        <v>2057</v>
      </c>
      <c r="AH2105">
        <v>7.2875859504016862E-3</v>
      </c>
      <c r="AI2105">
        <v>1.1355105703699585E-2</v>
      </c>
      <c r="AJ2105"/>
      <c r="AK2105"/>
      <c r="AL2105"/>
      <c r="AM2105"/>
      <c r="AN2105"/>
      <c r="AO2105"/>
    </row>
    <row r="2106" spans="1:41">
      <c r="A2106" s="34">
        <v>44690</v>
      </c>
      <c r="B2106" s="33">
        <v>168.777771</v>
      </c>
      <c r="C2106" s="130">
        <f t="shared" si="66"/>
        <v>5.443166365946172E-3</v>
      </c>
      <c r="E2106" s="128">
        <v>44690</v>
      </c>
      <c r="F2106" s="76">
        <v>3991.23999</v>
      </c>
      <c r="G2106" s="130">
        <f t="shared" si="67"/>
        <v>-3.2037100747885877E-2</v>
      </c>
      <c r="J2106"/>
      <c r="K2106"/>
      <c r="L2106"/>
      <c r="M2106"/>
      <c r="N2106"/>
      <c r="O2106"/>
      <c r="P2106"/>
      <c r="Q2106"/>
      <c r="R2106"/>
      <c r="V2106">
        <v>2019</v>
      </c>
      <c r="W2106">
        <v>4.0086204523996508E-3</v>
      </c>
      <c r="X2106">
        <v>-2.340137825637811E-2</v>
      </c>
      <c r="Y2106"/>
      <c r="Z2106"/>
      <c r="AA2106"/>
      <c r="AB2106"/>
      <c r="AC2106"/>
      <c r="AD2106"/>
      <c r="AG2106">
        <v>2058</v>
      </c>
      <c r="AH2106">
        <v>8.5686342359061057E-3</v>
      </c>
      <c r="AI2106">
        <v>-1.3823300737310074E-2</v>
      </c>
      <c r="AJ2106"/>
      <c r="AK2106"/>
      <c r="AL2106"/>
      <c r="AM2106"/>
      <c r="AN2106"/>
      <c r="AO2106"/>
    </row>
    <row r="2107" spans="1:41">
      <c r="A2107" s="34">
        <v>44691</v>
      </c>
      <c r="B2107" s="33">
        <v>168.54933199999999</v>
      </c>
      <c r="C2107" s="130">
        <f t="shared" si="66"/>
        <v>-1.3534898502718627E-3</v>
      </c>
      <c r="E2107" s="128">
        <v>44691</v>
      </c>
      <c r="F2107" s="76">
        <v>4001.0500489999999</v>
      </c>
      <c r="G2107" s="130">
        <f t="shared" si="67"/>
        <v>2.4578975517831263E-3</v>
      </c>
      <c r="J2107"/>
      <c r="K2107"/>
      <c r="L2107"/>
      <c r="M2107"/>
      <c r="N2107"/>
      <c r="O2107"/>
      <c r="P2107"/>
      <c r="Q2107"/>
      <c r="R2107"/>
      <c r="V2107">
        <v>2020</v>
      </c>
      <c r="W2107">
        <v>-1.7199099581530521E-3</v>
      </c>
      <c r="X2107">
        <v>7.5614103499328648E-4</v>
      </c>
      <c r="Y2107"/>
      <c r="Z2107"/>
      <c r="AA2107"/>
      <c r="AB2107"/>
      <c r="AC2107"/>
      <c r="AD2107"/>
      <c r="AG2107">
        <v>2059</v>
      </c>
      <c r="AH2107">
        <v>3.5950545065975897E-3</v>
      </c>
      <c r="AI2107">
        <v>-1.1529097014643566E-2</v>
      </c>
      <c r="AJ2107"/>
      <c r="AK2107"/>
      <c r="AL2107"/>
      <c r="AM2107"/>
      <c r="AN2107"/>
      <c r="AO2107"/>
    </row>
    <row r="2108" spans="1:41">
      <c r="A2108" s="34">
        <v>44692</v>
      </c>
      <c r="B2108" s="33">
        <v>167.63563500000001</v>
      </c>
      <c r="C2108" s="130">
        <f t="shared" si="66"/>
        <v>-5.4209470257644502E-3</v>
      </c>
      <c r="E2108" s="128">
        <v>44692</v>
      </c>
      <c r="F2108" s="76">
        <v>3935.179932</v>
      </c>
      <c r="G2108" s="130">
        <f t="shared" si="67"/>
        <v>-1.6463207456368395E-2</v>
      </c>
      <c r="J2108"/>
      <c r="K2108"/>
      <c r="L2108"/>
      <c r="M2108"/>
      <c r="N2108"/>
      <c r="O2108"/>
      <c r="P2108"/>
      <c r="Q2108"/>
      <c r="R2108"/>
      <c r="V2108">
        <v>2021</v>
      </c>
      <c r="W2108">
        <v>7.8999242950078419E-3</v>
      </c>
      <c r="X2108">
        <v>-1.1950141134648012E-2</v>
      </c>
      <c r="Y2108"/>
      <c r="Z2108"/>
      <c r="AA2108"/>
      <c r="AB2108"/>
      <c r="AC2108"/>
      <c r="AD2108"/>
      <c r="AG2108">
        <v>2060</v>
      </c>
      <c r="AH2108">
        <v>9.3708553741262725E-3</v>
      </c>
      <c r="AI2108">
        <v>-3.888901358778845E-2</v>
      </c>
      <c r="AJ2108"/>
      <c r="AK2108"/>
      <c r="AL2108"/>
      <c r="AM2108"/>
      <c r="AN2108"/>
      <c r="AO2108"/>
    </row>
    <row r="2109" spans="1:41">
      <c r="A2109" s="34">
        <v>44693</v>
      </c>
      <c r="B2109" s="33">
        <v>169.291718</v>
      </c>
      <c r="C2109" s="130">
        <f t="shared" si="66"/>
        <v>9.8790630047125433E-3</v>
      </c>
      <c r="E2109" s="128">
        <v>44693</v>
      </c>
      <c r="F2109" s="76">
        <v>3930.080078</v>
      </c>
      <c r="G2109" s="130">
        <f t="shared" si="67"/>
        <v>-1.2959646288417926E-3</v>
      </c>
      <c r="J2109"/>
      <c r="K2109"/>
      <c r="L2109"/>
      <c r="M2109"/>
      <c r="N2109"/>
      <c r="O2109"/>
      <c r="P2109"/>
      <c r="Q2109"/>
      <c r="R2109"/>
      <c r="V2109">
        <v>2022</v>
      </c>
      <c r="W2109">
        <v>-2.5817223589706083E-3</v>
      </c>
      <c r="X2109">
        <v>1.1406911255124089E-3</v>
      </c>
      <c r="Y2109"/>
      <c r="Z2109"/>
      <c r="AA2109"/>
      <c r="AB2109"/>
      <c r="AC2109"/>
      <c r="AD2109"/>
      <c r="AG2109">
        <v>2061</v>
      </c>
      <c r="AH2109">
        <v>-1.1281004821114674E-2</v>
      </c>
      <c r="AI2109">
        <v>4.0472511694515803E-3</v>
      </c>
      <c r="AJ2109"/>
      <c r="AK2109"/>
      <c r="AL2109"/>
      <c r="AM2109"/>
      <c r="AN2109"/>
      <c r="AO2109"/>
    </row>
    <row r="2110" spans="1:41">
      <c r="A2110" s="34">
        <v>44694</v>
      </c>
      <c r="B2110" s="33">
        <v>168.320908</v>
      </c>
      <c r="C2110" s="130">
        <f t="shared" si="66"/>
        <v>-5.7345392407205662E-3</v>
      </c>
      <c r="E2110" s="128">
        <v>44694</v>
      </c>
      <c r="F2110" s="76">
        <v>4023.889893</v>
      </c>
      <c r="G2110" s="130">
        <f t="shared" si="67"/>
        <v>2.3869695562981876E-2</v>
      </c>
      <c r="J2110"/>
      <c r="K2110"/>
      <c r="L2110"/>
      <c r="M2110"/>
      <c r="N2110"/>
      <c r="O2110"/>
      <c r="P2110"/>
      <c r="Q2110"/>
      <c r="R2110"/>
      <c r="V2110">
        <v>2023</v>
      </c>
      <c r="W2110">
        <v>-5.8103293623626238E-3</v>
      </c>
      <c r="X2110">
        <v>1.4970313997740793E-2</v>
      </c>
      <c r="Y2110"/>
      <c r="Z2110"/>
      <c r="AA2110"/>
      <c r="AB2110"/>
      <c r="AC2110"/>
      <c r="AD2110"/>
      <c r="AG2110">
        <v>2062</v>
      </c>
      <c r="AH2110">
        <v>2.378937958006306E-3</v>
      </c>
      <c r="AI2110">
        <v>2.3319310055238684E-2</v>
      </c>
      <c r="AJ2110"/>
      <c r="AK2110"/>
      <c r="AL2110"/>
      <c r="AM2110"/>
      <c r="AN2110"/>
      <c r="AO2110"/>
    </row>
    <row r="2111" spans="1:41">
      <c r="A2111" s="34">
        <v>44697</v>
      </c>
      <c r="B2111" s="33">
        <v>169.49160800000001</v>
      </c>
      <c r="C2111" s="130">
        <f t="shared" si="66"/>
        <v>6.9551668530686084E-3</v>
      </c>
      <c r="E2111" s="128">
        <v>44697</v>
      </c>
      <c r="F2111" s="76">
        <v>4008.01001</v>
      </c>
      <c r="G2111" s="130">
        <f t="shared" si="67"/>
        <v>-3.9464009757386427E-3</v>
      </c>
      <c r="J2111"/>
      <c r="K2111"/>
      <c r="L2111"/>
      <c r="M2111"/>
      <c r="N2111"/>
      <c r="O2111"/>
      <c r="P2111"/>
      <c r="Q2111"/>
      <c r="R2111"/>
      <c r="V2111">
        <v>2024</v>
      </c>
      <c r="W2111">
        <v>-4.6151874780681734E-3</v>
      </c>
      <c r="X2111">
        <v>7.4329420405772253E-3</v>
      </c>
      <c r="Y2111"/>
      <c r="Z2111"/>
      <c r="AA2111"/>
      <c r="AB2111"/>
      <c r="AC2111"/>
      <c r="AD2111"/>
      <c r="AG2111">
        <v>2063</v>
      </c>
      <c r="AH2111">
        <v>1.2309096906910422E-3</v>
      </c>
      <c r="AI2111">
        <v>-5.5227232764255346E-3</v>
      </c>
      <c r="AJ2111"/>
      <c r="AK2111"/>
      <c r="AL2111"/>
      <c r="AM2111"/>
      <c r="AN2111"/>
      <c r="AO2111"/>
    </row>
    <row r="2112" spans="1:41">
      <c r="A2112" s="34">
        <v>44698</v>
      </c>
      <c r="B2112" s="33">
        <v>170.195908</v>
      </c>
      <c r="C2112" s="130">
        <f t="shared" si="66"/>
        <v>4.1553679755046589E-3</v>
      </c>
      <c r="E2112" s="128">
        <v>44698</v>
      </c>
      <c r="F2112" s="76">
        <v>4088.8500979999999</v>
      </c>
      <c r="G2112" s="130">
        <f t="shared" si="67"/>
        <v>2.0169632260973302E-2</v>
      </c>
      <c r="J2112"/>
      <c r="K2112"/>
      <c r="L2112"/>
      <c r="M2112"/>
      <c r="N2112"/>
      <c r="O2112"/>
      <c r="P2112"/>
      <c r="Q2112"/>
      <c r="R2112"/>
      <c r="V2112">
        <v>2025</v>
      </c>
      <c r="W2112">
        <v>-3.2190600744980099E-3</v>
      </c>
      <c r="X2112">
        <v>-1.1024555316686703E-2</v>
      </c>
      <c r="Y2112"/>
      <c r="Z2112"/>
      <c r="AA2112"/>
      <c r="AB2112"/>
      <c r="AC2112"/>
      <c r="AD2112"/>
      <c r="AG2112">
        <v>2064</v>
      </c>
      <c r="AH2112">
        <v>-8.1215987571789741E-4</v>
      </c>
      <c r="AI2112">
        <v>-1.2149385261003768E-2</v>
      </c>
      <c r="AJ2112"/>
      <c r="AK2112"/>
      <c r="AL2112"/>
      <c r="AM2112"/>
      <c r="AN2112"/>
      <c r="AO2112"/>
    </row>
    <row r="2113" spans="1:41">
      <c r="A2113" s="34">
        <v>44699</v>
      </c>
      <c r="B2113" s="33">
        <v>167.03604100000001</v>
      </c>
      <c r="C2113" s="130">
        <f t="shared" si="66"/>
        <v>-1.8566057416609518E-2</v>
      </c>
      <c r="E2113" s="128">
        <v>44699</v>
      </c>
      <c r="F2113" s="76">
        <v>3923.679932</v>
      </c>
      <c r="G2113" s="130">
        <f t="shared" si="67"/>
        <v>-4.0395260780235108E-2</v>
      </c>
      <c r="J2113"/>
      <c r="K2113"/>
      <c r="L2113"/>
      <c r="M2113"/>
      <c r="N2113"/>
      <c r="O2113"/>
      <c r="P2113"/>
      <c r="Q2113"/>
      <c r="R2113"/>
      <c r="V2113">
        <v>2026</v>
      </c>
      <c r="W2113">
        <v>-2.8698162087352234E-3</v>
      </c>
      <c r="X2113">
        <v>3.689796585830016E-3</v>
      </c>
      <c r="Y2113"/>
      <c r="Z2113"/>
      <c r="AA2113"/>
      <c r="AB2113"/>
      <c r="AC2113"/>
      <c r="AD2113"/>
      <c r="AG2113">
        <v>2065</v>
      </c>
      <c r="AH2113">
        <v>8.0702761404227077E-3</v>
      </c>
      <c r="AI2113">
        <v>-1.549127876919212E-2</v>
      </c>
      <c r="AJ2113"/>
      <c r="AK2113"/>
      <c r="AL2113"/>
      <c r="AM2113"/>
      <c r="AN2113"/>
      <c r="AO2113"/>
    </row>
    <row r="2114" spans="1:41">
      <c r="A2114" s="34">
        <v>44700</v>
      </c>
      <c r="B2114" s="33">
        <v>165.551254</v>
      </c>
      <c r="C2114" s="130">
        <f t="shared" si="66"/>
        <v>-8.889021741122393E-3</v>
      </c>
      <c r="E2114" s="128">
        <v>44700</v>
      </c>
      <c r="F2114" s="76">
        <v>3900.790039</v>
      </c>
      <c r="G2114" s="130">
        <f t="shared" si="67"/>
        <v>-5.8337819079785297E-3</v>
      </c>
      <c r="J2114"/>
      <c r="K2114"/>
      <c r="L2114"/>
      <c r="M2114"/>
      <c r="N2114"/>
      <c r="O2114"/>
      <c r="P2114"/>
      <c r="Q2114"/>
      <c r="R2114"/>
      <c r="V2114">
        <v>2027</v>
      </c>
      <c r="W2114">
        <v>-2.2780470720570084E-3</v>
      </c>
      <c r="X2114">
        <v>-1.6109898754633003E-2</v>
      </c>
      <c r="Y2114"/>
      <c r="Z2114"/>
      <c r="AA2114"/>
      <c r="AB2114"/>
      <c r="AC2114"/>
      <c r="AD2114"/>
      <c r="AG2114">
        <v>2066</v>
      </c>
      <c r="AH2114">
        <v>1.4940909129732012E-2</v>
      </c>
      <c r="AI2114">
        <v>6.4676650350935817E-3</v>
      </c>
      <c r="AJ2114"/>
      <c r="AK2114"/>
      <c r="AL2114"/>
      <c r="AM2114"/>
      <c r="AN2114"/>
      <c r="AO2114"/>
    </row>
    <row r="2115" spans="1:41">
      <c r="A2115" s="34">
        <v>44701</v>
      </c>
      <c r="B2115" s="33">
        <v>168.44464099999999</v>
      </c>
      <c r="C2115" s="130">
        <f t="shared" si="66"/>
        <v>1.7477288332711692E-2</v>
      </c>
      <c r="E2115" s="128">
        <v>44701</v>
      </c>
      <c r="F2115" s="76">
        <v>3901.360107</v>
      </c>
      <c r="G2115" s="130">
        <f t="shared" si="67"/>
        <v>1.4614167753210672E-4</v>
      </c>
      <c r="J2115"/>
      <c r="K2115"/>
      <c r="L2115"/>
      <c r="M2115"/>
      <c r="N2115"/>
      <c r="O2115"/>
      <c r="P2115"/>
      <c r="Q2115"/>
      <c r="R2115"/>
      <c r="V2115">
        <v>2028</v>
      </c>
      <c r="W2115">
        <v>-1.541636267891664E-3</v>
      </c>
      <c r="X2115">
        <v>-8.1479054576658969E-3</v>
      </c>
      <c r="Y2115"/>
      <c r="Z2115"/>
      <c r="AA2115"/>
      <c r="AB2115"/>
      <c r="AC2115"/>
      <c r="AD2115"/>
      <c r="AG2115">
        <v>2067</v>
      </c>
      <c r="AH2115">
        <v>-4.9966573591151255E-3</v>
      </c>
      <c r="AI2115">
        <v>2.7380418725269768E-2</v>
      </c>
      <c r="AJ2115"/>
      <c r="AK2115"/>
      <c r="AL2115"/>
      <c r="AM2115"/>
      <c r="AN2115"/>
      <c r="AO2115"/>
    </row>
    <row r="2116" spans="1:41">
      <c r="A2116" s="34">
        <v>44704</v>
      </c>
      <c r="B2116" s="33">
        <v>171.88346899999999</v>
      </c>
      <c r="C2116" s="130">
        <f t="shared" ref="C2116:C2179" si="68">(B2116-B2115)/B2115</f>
        <v>2.0415181982548207E-2</v>
      </c>
      <c r="E2116" s="128">
        <v>44704</v>
      </c>
      <c r="F2116" s="76">
        <v>3973.75</v>
      </c>
      <c r="G2116" s="130">
        <f t="shared" ref="G2116:G2179" si="69">(F2116-F2115)/F2115</f>
        <v>1.8555040041065358E-2</v>
      </c>
      <c r="J2116"/>
      <c r="K2116"/>
      <c r="L2116"/>
      <c r="M2116"/>
      <c r="N2116"/>
      <c r="O2116"/>
      <c r="P2116"/>
      <c r="Q2116"/>
      <c r="R2116"/>
      <c r="V2116">
        <v>2029</v>
      </c>
      <c r="W2116">
        <v>-4.3078636747763991E-3</v>
      </c>
      <c r="X2116">
        <v>-6.7295150046036397E-3</v>
      </c>
      <c r="Y2116"/>
      <c r="Z2116"/>
      <c r="AA2116"/>
      <c r="AB2116"/>
      <c r="AC2116"/>
      <c r="AD2116"/>
      <c r="AG2116">
        <v>2068</v>
      </c>
      <c r="AH2116">
        <v>7.6427578468571634E-3</v>
      </c>
      <c r="AI2116">
        <v>4.7050598186142807E-3</v>
      </c>
      <c r="AJ2116"/>
      <c r="AK2116"/>
      <c r="AL2116"/>
      <c r="AM2116"/>
      <c r="AN2116"/>
      <c r="AO2116"/>
    </row>
    <row r="2117" spans="1:41">
      <c r="A2117" s="34">
        <v>44705</v>
      </c>
      <c r="B2117" s="33">
        <v>173.76092499999999</v>
      </c>
      <c r="C2117" s="130">
        <f t="shared" si="68"/>
        <v>1.0922842149526289E-2</v>
      </c>
      <c r="E2117" s="128">
        <v>44705</v>
      </c>
      <c r="F2117" s="76">
        <v>3941.4799800000001</v>
      </c>
      <c r="G2117" s="130">
        <f t="shared" si="69"/>
        <v>-8.1207977351368185E-3</v>
      </c>
      <c r="J2117"/>
      <c r="K2117"/>
      <c r="L2117"/>
      <c r="M2117"/>
      <c r="N2117"/>
      <c r="O2117"/>
      <c r="P2117"/>
      <c r="Q2117"/>
      <c r="R2117"/>
      <c r="V2117">
        <v>2030</v>
      </c>
      <c r="W2117">
        <v>-1.0803984325229847E-3</v>
      </c>
      <c r="X2117">
        <v>-1.7834423423421241E-2</v>
      </c>
      <c r="Y2117"/>
      <c r="Z2117"/>
      <c r="AA2117"/>
      <c r="AB2117"/>
      <c r="AC2117"/>
      <c r="AD2117"/>
      <c r="AG2117">
        <v>2069</v>
      </c>
      <c r="AH2117">
        <v>-6.0690310242198387E-3</v>
      </c>
      <c r="AI2117">
        <v>1.77313257810034E-2</v>
      </c>
      <c r="AJ2117"/>
      <c r="AK2117"/>
      <c r="AL2117"/>
      <c r="AM2117"/>
      <c r="AN2117"/>
      <c r="AO2117"/>
    </row>
    <row r="2118" spans="1:41">
      <c r="A2118" s="34">
        <v>44706</v>
      </c>
      <c r="B2118" s="33">
        <v>172.05586199999999</v>
      </c>
      <c r="C2118" s="130">
        <f t="shared" si="68"/>
        <v>-9.8126952305300844E-3</v>
      </c>
      <c r="E2118" s="128">
        <v>44706</v>
      </c>
      <c r="F2118" s="76">
        <v>3978.7299800000001</v>
      </c>
      <c r="G2118" s="130">
        <f t="shared" si="69"/>
        <v>9.4507647353317265E-3</v>
      </c>
      <c r="J2118"/>
      <c r="K2118"/>
      <c r="L2118"/>
      <c r="M2118"/>
      <c r="N2118"/>
      <c r="O2118"/>
      <c r="P2118"/>
      <c r="Q2118"/>
      <c r="R2118"/>
      <c r="V2118">
        <v>2031</v>
      </c>
      <c r="W2118">
        <v>-6.3177738893022894E-3</v>
      </c>
      <c r="X2118">
        <v>9.0895129679465139E-3</v>
      </c>
      <c r="Y2118"/>
      <c r="Z2118"/>
      <c r="AA2118"/>
      <c r="AB2118"/>
      <c r="AC2118"/>
      <c r="AD2118"/>
      <c r="AG2118">
        <v>2070</v>
      </c>
      <c r="AH2118">
        <v>3.4401973180774445E-3</v>
      </c>
      <c r="AI2118">
        <v>-3.8748575891759795E-3</v>
      </c>
      <c r="AJ2118"/>
      <c r="AK2118"/>
      <c r="AL2118"/>
      <c r="AM2118"/>
      <c r="AN2118"/>
      <c r="AO2118"/>
    </row>
    <row r="2119" spans="1:41">
      <c r="A2119" s="34">
        <v>44707</v>
      </c>
      <c r="B2119" s="33">
        <v>171.90261799999999</v>
      </c>
      <c r="C2119" s="130">
        <f t="shared" si="68"/>
        <v>-8.9066421927548644E-4</v>
      </c>
      <c r="E2119" s="128">
        <v>44707</v>
      </c>
      <c r="F2119" s="76">
        <v>4057.8400879999999</v>
      </c>
      <c r="G2119" s="130">
        <f t="shared" si="69"/>
        <v>1.9883256314870569E-2</v>
      </c>
      <c r="J2119"/>
      <c r="K2119"/>
      <c r="L2119"/>
      <c r="M2119"/>
      <c r="N2119"/>
      <c r="O2119"/>
      <c r="P2119"/>
      <c r="Q2119"/>
      <c r="R2119"/>
      <c r="V2119">
        <v>2032</v>
      </c>
      <c r="W2119">
        <v>1.6459967173741492E-2</v>
      </c>
      <c r="X2119">
        <v>-2.8631873540245951E-2</v>
      </c>
      <c r="Y2119"/>
      <c r="Z2119"/>
      <c r="AA2119"/>
      <c r="AB2119"/>
      <c r="AC2119"/>
      <c r="AD2119"/>
      <c r="AG2119">
        <v>2071</v>
      </c>
      <c r="AH2119">
        <v>-2.4549997918495944E-3</v>
      </c>
      <c r="AI2119">
        <v>1.375911327986753E-2</v>
      </c>
      <c r="AJ2119"/>
      <c r="AK2119"/>
      <c r="AL2119"/>
      <c r="AM2119"/>
      <c r="AN2119"/>
      <c r="AO2119"/>
    </row>
    <row r="2120" spans="1:41">
      <c r="A2120" s="34">
        <v>44708</v>
      </c>
      <c r="B2120" s="33">
        <v>173.463989</v>
      </c>
      <c r="C2120" s="130">
        <f t="shared" si="68"/>
        <v>9.0828808668871365E-3</v>
      </c>
      <c r="E2120" s="128">
        <v>44708</v>
      </c>
      <c r="F2120" s="76">
        <v>4158.2402339999999</v>
      </c>
      <c r="G2120" s="130">
        <f t="shared" si="69"/>
        <v>2.4742262835075021E-2</v>
      </c>
      <c r="J2120"/>
      <c r="K2120"/>
      <c r="L2120"/>
      <c r="M2120"/>
      <c r="N2120"/>
      <c r="O2120"/>
      <c r="P2120"/>
      <c r="Q2120"/>
      <c r="R2120"/>
      <c r="V2120">
        <v>2033</v>
      </c>
      <c r="W2120">
        <v>2.7654649986646042E-3</v>
      </c>
      <c r="X2120">
        <v>-4.2621007245782581E-3</v>
      </c>
      <c r="Y2120"/>
      <c r="Z2120"/>
      <c r="AA2120"/>
      <c r="AB2120"/>
      <c r="AC2120"/>
      <c r="AD2120"/>
      <c r="AG2120">
        <v>2072</v>
      </c>
      <c r="AH2120">
        <v>-1.9159587772934997E-3</v>
      </c>
      <c r="AI2120">
        <v>-1.035674003341034E-2</v>
      </c>
      <c r="AJ2120"/>
      <c r="AK2120"/>
      <c r="AL2120"/>
      <c r="AM2120"/>
      <c r="AN2120"/>
      <c r="AO2120"/>
    </row>
    <row r="2121" spans="1:41">
      <c r="A2121" s="34">
        <v>44712</v>
      </c>
      <c r="B2121" s="33">
        <v>171.96968100000001</v>
      </c>
      <c r="C2121" s="130">
        <f t="shared" si="68"/>
        <v>-8.6145142205855153E-3</v>
      </c>
      <c r="E2121" s="128">
        <v>44712</v>
      </c>
      <c r="F2121" s="76">
        <v>4132.1499020000001</v>
      </c>
      <c r="G2121" s="130">
        <f t="shared" si="69"/>
        <v>-6.2743686107097013E-3</v>
      </c>
      <c r="J2121"/>
      <c r="K2121"/>
      <c r="L2121"/>
      <c r="M2121"/>
      <c r="N2121"/>
      <c r="O2121"/>
      <c r="P2121"/>
      <c r="Q2121"/>
      <c r="R2121"/>
      <c r="V2121">
        <v>2034</v>
      </c>
      <c r="W2121">
        <v>7.677066460554648E-3</v>
      </c>
      <c r="X2121">
        <v>-1.3061155182074329E-2</v>
      </c>
      <c r="Y2121"/>
      <c r="Z2121"/>
      <c r="AA2121"/>
      <c r="AB2121"/>
      <c r="AC2121"/>
      <c r="AD2121"/>
      <c r="AG2121">
        <v>2073</v>
      </c>
      <c r="AH2121">
        <v>3.1561029904050826E-3</v>
      </c>
      <c r="AI2121">
        <v>1.1187809959419079E-2</v>
      </c>
      <c r="AJ2121"/>
      <c r="AK2121"/>
      <c r="AL2121"/>
      <c r="AM2121"/>
      <c r="AN2121"/>
      <c r="AO2121"/>
    </row>
    <row r="2122" spans="1:41">
      <c r="A2122" s="34">
        <v>44713</v>
      </c>
      <c r="B2122" s="33">
        <v>170.22633400000001</v>
      </c>
      <c r="C2122" s="130">
        <f t="shared" si="68"/>
        <v>-1.0137525346691781E-2</v>
      </c>
      <c r="E2122" s="128">
        <v>44713</v>
      </c>
      <c r="F2122" s="76">
        <v>4101.2299800000001</v>
      </c>
      <c r="G2122" s="130">
        <f t="shared" si="69"/>
        <v>-7.4827687120049792E-3</v>
      </c>
      <c r="J2122"/>
      <c r="K2122"/>
      <c r="L2122"/>
      <c r="M2122"/>
      <c r="N2122"/>
      <c r="O2122"/>
      <c r="P2122"/>
      <c r="Q2122"/>
      <c r="R2122"/>
      <c r="V2122">
        <v>2035</v>
      </c>
      <c r="W2122">
        <v>4.2190928466555762E-3</v>
      </c>
      <c r="X2122">
        <v>2.0128554032087135E-2</v>
      </c>
      <c r="Y2122"/>
      <c r="Z2122"/>
      <c r="AA2122"/>
      <c r="AB2122"/>
      <c r="AC2122"/>
      <c r="AD2122"/>
      <c r="AG2122">
        <v>2074</v>
      </c>
      <c r="AH2122">
        <v>5.6682905420999269E-3</v>
      </c>
      <c r="AI2122">
        <v>-6.0211982918759177E-4</v>
      </c>
      <c r="AJ2122"/>
      <c r="AK2122"/>
      <c r="AL2122"/>
      <c r="AM2122"/>
      <c r="AN2122"/>
      <c r="AO2122"/>
    </row>
    <row r="2123" spans="1:41">
      <c r="A2123" s="34">
        <v>44714</v>
      </c>
      <c r="B2123" s="33">
        <v>169.689896</v>
      </c>
      <c r="C2123" s="130">
        <f t="shared" si="68"/>
        <v>-3.1513220510288611E-3</v>
      </c>
      <c r="E2123" s="128">
        <v>44714</v>
      </c>
      <c r="F2123" s="76">
        <v>4176.8198240000002</v>
      </c>
      <c r="G2123" s="130">
        <f t="shared" si="69"/>
        <v>1.843101810155013E-2</v>
      </c>
      <c r="J2123"/>
      <c r="K2123"/>
      <c r="L2123"/>
      <c r="M2123"/>
      <c r="N2123"/>
      <c r="O2123"/>
      <c r="P2123"/>
      <c r="Q2123"/>
      <c r="R2123"/>
      <c r="V2123">
        <v>2036</v>
      </c>
      <c r="W2123">
        <v>1.877671349549324E-3</v>
      </c>
      <c r="X2123">
        <v>1.7008280374714017E-2</v>
      </c>
      <c r="Y2123"/>
      <c r="Z2123"/>
      <c r="AA2123"/>
      <c r="AB2123"/>
      <c r="AC2123"/>
      <c r="AD2123"/>
      <c r="AG2123">
        <v>2075</v>
      </c>
      <c r="AH2123">
        <v>3.1456203539219738E-3</v>
      </c>
      <c r="AI2123">
        <v>3.9993349357830277E-3</v>
      </c>
      <c r="AJ2123"/>
      <c r="AK2123"/>
      <c r="AL2123"/>
      <c r="AM2123"/>
      <c r="AN2123"/>
      <c r="AO2123"/>
    </row>
    <row r="2124" spans="1:41">
      <c r="A2124" s="34">
        <v>44715</v>
      </c>
      <c r="B2124" s="33">
        <v>168.99063100000001</v>
      </c>
      <c r="C2124" s="130">
        <f t="shared" si="68"/>
        <v>-4.1208405242937791E-3</v>
      </c>
      <c r="E2124" s="128">
        <v>44715</v>
      </c>
      <c r="F2124" s="76">
        <v>4108.5400390000004</v>
      </c>
      <c r="G2124" s="130">
        <f t="shared" si="69"/>
        <v>-1.6347313955862829E-2</v>
      </c>
      <c r="J2124"/>
      <c r="K2124"/>
      <c r="L2124"/>
      <c r="M2124"/>
      <c r="N2124"/>
      <c r="O2124"/>
      <c r="P2124"/>
      <c r="Q2124"/>
      <c r="R2124"/>
      <c r="V2124">
        <v>2037</v>
      </c>
      <c r="W2124">
        <v>-4.4211447650505673E-3</v>
      </c>
      <c r="X2124">
        <v>1.1284148239330879E-2</v>
      </c>
      <c r="Y2124"/>
      <c r="Z2124"/>
      <c r="AA2124"/>
      <c r="AB2124"/>
      <c r="AC2124"/>
      <c r="AD2124"/>
      <c r="AG2124">
        <v>2076</v>
      </c>
      <c r="AH2124">
        <v>-6.2130900958860553E-5</v>
      </c>
      <c r="AI2124">
        <v>1.2318678299914392E-2</v>
      </c>
      <c r="AJ2124"/>
      <c r="AK2124"/>
      <c r="AL2124"/>
      <c r="AM2124"/>
      <c r="AN2124"/>
      <c r="AO2124"/>
    </row>
    <row r="2125" spans="1:41">
      <c r="A2125" s="34">
        <v>44718</v>
      </c>
      <c r="B2125" s="33">
        <v>168.97148100000001</v>
      </c>
      <c r="C2125" s="130">
        <f t="shared" si="68"/>
        <v>-1.1331989168083658E-4</v>
      </c>
      <c r="E2125" s="128">
        <v>44718</v>
      </c>
      <c r="F2125" s="76">
        <v>4121.4301759999998</v>
      </c>
      <c r="G2125" s="130">
        <f t="shared" si="69"/>
        <v>3.1374008474155733E-3</v>
      </c>
      <c r="J2125"/>
      <c r="K2125"/>
      <c r="L2125"/>
      <c r="M2125"/>
      <c r="N2125"/>
      <c r="O2125"/>
      <c r="P2125"/>
      <c r="Q2125"/>
      <c r="R2125"/>
      <c r="V2125">
        <v>2038</v>
      </c>
      <c r="W2125">
        <v>6.5048651718052925E-3</v>
      </c>
      <c r="X2125">
        <v>2.9176503306473558E-3</v>
      </c>
      <c r="Y2125"/>
      <c r="Z2125"/>
      <c r="AA2125"/>
      <c r="AB2125"/>
      <c r="AC2125"/>
      <c r="AD2125"/>
      <c r="AG2125">
        <v>2077</v>
      </c>
      <c r="AH2125">
        <v>6.1347801273218009E-3</v>
      </c>
      <c r="AI2125">
        <v>-1.2428480443242199E-2</v>
      </c>
      <c r="AJ2125"/>
      <c r="AK2125"/>
      <c r="AL2125"/>
      <c r="AM2125"/>
      <c r="AN2125"/>
      <c r="AO2125"/>
    </row>
    <row r="2126" spans="1:41">
      <c r="A2126" s="34">
        <v>44719</v>
      </c>
      <c r="B2126" s="33">
        <v>170.82977299999999</v>
      </c>
      <c r="C2126" s="130">
        <f t="shared" si="68"/>
        <v>1.0997666523381997E-2</v>
      </c>
      <c r="E2126" s="128">
        <v>44719</v>
      </c>
      <c r="F2126" s="76">
        <v>4160.6801759999998</v>
      </c>
      <c r="G2126" s="130">
        <f t="shared" si="69"/>
        <v>9.5233931727295631E-3</v>
      </c>
      <c r="J2126"/>
      <c r="K2126"/>
      <c r="L2126"/>
      <c r="M2126"/>
      <c r="N2126"/>
      <c r="O2126"/>
      <c r="P2126"/>
      <c r="Q2126"/>
      <c r="R2126"/>
      <c r="V2126">
        <v>2039</v>
      </c>
      <c r="W2126">
        <v>1.9230088035609413E-4</v>
      </c>
      <c r="X2126">
        <v>-2.458338308617836E-2</v>
      </c>
      <c r="Y2126"/>
      <c r="Z2126"/>
      <c r="AA2126"/>
      <c r="AB2126"/>
      <c r="AC2126"/>
      <c r="AD2126"/>
      <c r="AG2126">
        <v>2078</v>
      </c>
      <c r="AH2126">
        <v>-7.2358096790077165E-3</v>
      </c>
      <c r="AI2126">
        <v>-8.4167310216527978E-3</v>
      </c>
      <c r="AJ2126"/>
      <c r="AK2126"/>
      <c r="AL2126"/>
      <c r="AM2126"/>
      <c r="AN2126"/>
      <c r="AO2126"/>
    </row>
    <row r="2127" spans="1:41">
      <c r="A2127" s="34">
        <v>44720</v>
      </c>
      <c r="B2127" s="33">
        <v>169.814438</v>
      </c>
      <c r="C2127" s="130">
        <f t="shared" si="68"/>
        <v>-5.9435482595881764E-3</v>
      </c>
      <c r="E2127" s="128">
        <v>44720</v>
      </c>
      <c r="F2127" s="76">
        <v>4115.7700199999999</v>
      </c>
      <c r="G2127" s="130">
        <f t="shared" si="69"/>
        <v>-1.0793945725281797E-2</v>
      </c>
      <c r="J2127"/>
      <c r="K2127"/>
      <c r="L2127"/>
      <c r="M2127"/>
      <c r="N2127"/>
      <c r="O2127"/>
      <c r="P2127"/>
      <c r="Q2127"/>
      <c r="R2127"/>
      <c r="V2127">
        <v>2040</v>
      </c>
      <c r="W2127">
        <v>-3.4883989097017607E-3</v>
      </c>
      <c r="X2127">
        <v>8.6453288304285496E-3</v>
      </c>
      <c r="Y2127"/>
      <c r="Z2127"/>
      <c r="AA2127"/>
      <c r="AB2127"/>
      <c r="AC2127"/>
      <c r="AD2127"/>
      <c r="AG2127">
        <v>2079</v>
      </c>
      <c r="AH2127">
        <v>3.3006459937782694E-3</v>
      </c>
      <c r="AI2127">
        <v>1.0957658387034065E-4</v>
      </c>
      <c r="AJ2127"/>
      <c r="AK2127"/>
      <c r="AL2127"/>
      <c r="AM2127"/>
      <c r="AN2127"/>
      <c r="AO2127"/>
    </row>
    <row r="2128" spans="1:41">
      <c r="A2128" s="34">
        <v>44721</v>
      </c>
      <c r="B2128" s="33">
        <v>166.39477500000001</v>
      </c>
      <c r="C2128" s="130">
        <f t="shared" si="68"/>
        <v>-2.0137645775443344E-2</v>
      </c>
      <c r="E2128" s="128">
        <v>44721</v>
      </c>
      <c r="F2128" s="76">
        <v>4017.820068</v>
      </c>
      <c r="G2128" s="130">
        <f t="shared" si="69"/>
        <v>-2.3798694174850893E-2</v>
      </c>
      <c r="J2128"/>
      <c r="K2128"/>
      <c r="L2128"/>
      <c r="M2128"/>
      <c r="N2128"/>
      <c r="O2128"/>
      <c r="P2128"/>
      <c r="Q2128"/>
      <c r="R2128"/>
      <c r="V2128">
        <v>2041</v>
      </c>
      <c r="W2128">
        <v>-1.660299444459582E-3</v>
      </c>
      <c r="X2128">
        <v>-2.0414131973553926E-3</v>
      </c>
      <c r="Y2128"/>
      <c r="Z2128"/>
      <c r="AA2128"/>
      <c r="AB2128"/>
      <c r="AC2128"/>
      <c r="AD2128"/>
      <c r="AG2128">
        <v>2080</v>
      </c>
      <c r="AH2128">
        <v>-5.2551776804453205E-3</v>
      </c>
      <c r="AI2128">
        <v>1.3346116492564317E-2</v>
      </c>
      <c r="AJ2128"/>
      <c r="AK2128"/>
      <c r="AL2128"/>
      <c r="AM2128"/>
      <c r="AN2128"/>
      <c r="AO2128"/>
    </row>
    <row r="2129" spans="1:41">
      <c r="A2129" s="34">
        <v>44722</v>
      </c>
      <c r="B2129" s="33">
        <v>165.28362999999999</v>
      </c>
      <c r="C2129" s="130">
        <f t="shared" si="68"/>
        <v>-6.6777637699261998E-3</v>
      </c>
      <c r="E2129" s="128">
        <v>44722</v>
      </c>
      <c r="F2129" s="76">
        <v>3900.860107</v>
      </c>
      <c r="G2129" s="130">
        <f t="shared" si="69"/>
        <v>-2.9110303353684187E-2</v>
      </c>
      <c r="J2129"/>
      <c r="K2129"/>
      <c r="L2129"/>
      <c r="M2129"/>
      <c r="N2129"/>
      <c r="O2129"/>
      <c r="P2129"/>
      <c r="Q2129"/>
      <c r="R2129"/>
      <c r="V2129">
        <v>2042</v>
      </c>
      <c r="W2129">
        <v>1.7188149642832873E-3</v>
      </c>
      <c r="X2129">
        <v>6.6823922556090813E-3</v>
      </c>
      <c r="Y2129"/>
      <c r="Z2129"/>
      <c r="AA2129"/>
      <c r="AB2129"/>
      <c r="AC2129"/>
      <c r="AD2129"/>
      <c r="AG2129">
        <v>2081</v>
      </c>
      <c r="AH2129">
        <v>3.8929282346087646E-3</v>
      </c>
      <c r="AI2129">
        <v>-1.6444649137933958E-2</v>
      </c>
      <c r="AJ2129"/>
      <c r="AK2129"/>
      <c r="AL2129"/>
      <c r="AM2129"/>
      <c r="AN2129"/>
      <c r="AO2129"/>
    </row>
    <row r="2130" spans="1:41">
      <c r="A2130" s="34">
        <v>44725</v>
      </c>
      <c r="B2130" s="33">
        <v>163.61689799999999</v>
      </c>
      <c r="C2130" s="130">
        <f t="shared" si="68"/>
        <v>-1.008407184667953E-2</v>
      </c>
      <c r="E2130" s="128">
        <v>44725</v>
      </c>
      <c r="F2130" s="76">
        <v>3749.6298830000001</v>
      </c>
      <c r="G2130" s="130">
        <f t="shared" si="69"/>
        <v>-3.8768430513214484E-2</v>
      </c>
      <c r="J2130"/>
      <c r="K2130"/>
      <c r="L2130"/>
      <c r="M2130"/>
      <c r="N2130"/>
      <c r="O2130"/>
      <c r="P2130"/>
      <c r="Q2130"/>
      <c r="R2130"/>
      <c r="V2130">
        <v>2043</v>
      </c>
      <c r="W2130">
        <v>1.5899387178653528E-4</v>
      </c>
      <c r="X2130">
        <v>1.4358214078121748E-2</v>
      </c>
      <c r="Y2130"/>
      <c r="Z2130"/>
      <c r="AA2130"/>
      <c r="AB2130"/>
      <c r="AC2130"/>
      <c r="AD2130"/>
      <c r="AG2130">
        <v>2082</v>
      </c>
      <c r="AH2130">
        <v>1.4993862643128983E-2</v>
      </c>
      <c r="AI2130">
        <v>-2.4710779291333015E-2</v>
      </c>
      <c r="AJ2130"/>
      <c r="AK2130"/>
      <c r="AL2130"/>
      <c r="AM2130"/>
      <c r="AN2130"/>
      <c r="AO2130"/>
    </row>
    <row r="2131" spans="1:41">
      <c r="A2131" s="34">
        <v>44726</v>
      </c>
      <c r="B2131" s="33">
        <v>161.10723899999999</v>
      </c>
      <c r="C2131" s="130">
        <f t="shared" si="68"/>
        <v>-1.5338629632252283E-2</v>
      </c>
      <c r="E2131" s="128">
        <v>44726</v>
      </c>
      <c r="F2131" s="76">
        <v>3735.4799800000001</v>
      </c>
      <c r="G2131" s="130">
        <f t="shared" si="69"/>
        <v>-3.7736799208243333E-3</v>
      </c>
      <c r="J2131"/>
      <c r="K2131"/>
      <c r="L2131"/>
      <c r="M2131"/>
      <c r="N2131"/>
      <c r="O2131"/>
      <c r="P2131"/>
      <c r="Q2131"/>
      <c r="R2131"/>
      <c r="V2131">
        <v>2044</v>
      </c>
      <c r="W2131">
        <v>-6.6281204417414424E-3</v>
      </c>
      <c r="X2131">
        <v>-1.1487605300791476E-2</v>
      </c>
      <c r="Y2131"/>
      <c r="Z2131"/>
      <c r="AA2131"/>
      <c r="AB2131"/>
      <c r="AC2131"/>
      <c r="AD2131"/>
      <c r="AG2131">
        <v>2083</v>
      </c>
      <c r="AH2131">
        <v>-1.239150672622368E-3</v>
      </c>
      <c r="AI2131">
        <v>5.4925363920986757E-3</v>
      </c>
      <c r="AJ2131"/>
      <c r="AK2131"/>
      <c r="AL2131"/>
      <c r="AM2131"/>
      <c r="AN2131"/>
      <c r="AO2131"/>
    </row>
    <row r="2132" spans="1:41">
      <c r="A2132" s="34">
        <v>44727</v>
      </c>
      <c r="B2132" s="33">
        <v>162.831436</v>
      </c>
      <c r="C2132" s="130">
        <f t="shared" si="68"/>
        <v>1.0702169627523713E-2</v>
      </c>
      <c r="E2132" s="128">
        <v>44727</v>
      </c>
      <c r="F2132" s="76">
        <v>3789.98999</v>
      </c>
      <c r="G2132" s="130">
        <f t="shared" si="69"/>
        <v>1.4592504923557363E-2</v>
      </c>
      <c r="J2132"/>
      <c r="K2132"/>
      <c r="L2132"/>
      <c r="M2132"/>
      <c r="N2132"/>
      <c r="O2132"/>
      <c r="P2132"/>
      <c r="Q2132"/>
      <c r="R2132"/>
      <c r="V2132">
        <v>2045</v>
      </c>
      <c r="W2132">
        <v>-5.505201001383183E-3</v>
      </c>
      <c r="X2132">
        <v>-1.3464253253510649E-2</v>
      </c>
      <c r="Y2132"/>
      <c r="Z2132"/>
      <c r="AA2132"/>
      <c r="AB2132"/>
      <c r="AC2132"/>
      <c r="AD2132"/>
      <c r="AG2132">
        <v>2084</v>
      </c>
      <c r="AH2132">
        <v>1.3498451674518056E-3</v>
      </c>
      <c r="AI2132">
        <v>-4.0008716980781279E-3</v>
      </c>
      <c r="AJ2132"/>
      <c r="AK2132"/>
      <c r="AL2132"/>
      <c r="AM2132"/>
      <c r="AN2132"/>
      <c r="AO2132"/>
    </row>
    <row r="2133" spans="1:41">
      <c r="A2133" s="34">
        <v>44728</v>
      </c>
      <c r="B2133" s="33">
        <v>162.91764800000001</v>
      </c>
      <c r="C2133" s="130">
        <f t="shared" si="68"/>
        <v>5.2945550391152662E-4</v>
      </c>
      <c r="E2133" s="128">
        <v>44728</v>
      </c>
      <c r="F2133" s="76">
        <v>3666.7700199999999</v>
      </c>
      <c r="G2133" s="130">
        <f t="shared" si="69"/>
        <v>-3.2511951304652419E-2</v>
      </c>
      <c r="J2133"/>
      <c r="K2133"/>
      <c r="L2133"/>
      <c r="M2133"/>
      <c r="N2133"/>
      <c r="O2133"/>
      <c r="P2133"/>
      <c r="Q2133"/>
      <c r="R2133"/>
      <c r="V2133">
        <v>2046</v>
      </c>
      <c r="W2133">
        <v>-6.9179442154653614E-3</v>
      </c>
      <c r="X2133">
        <v>3.0773474540549449E-3</v>
      </c>
      <c r="Y2133"/>
      <c r="Z2133"/>
      <c r="AA2133"/>
      <c r="AB2133"/>
      <c r="AC2133"/>
      <c r="AD2133"/>
      <c r="AG2133">
        <v>2085</v>
      </c>
      <c r="AH2133">
        <v>-6.8827109727660624E-3</v>
      </c>
      <c r="AI2133">
        <v>-9.9945791313756985E-3</v>
      </c>
      <c r="AJ2133"/>
      <c r="AK2133"/>
      <c r="AL2133"/>
      <c r="AM2133"/>
      <c r="AN2133"/>
      <c r="AO2133"/>
    </row>
    <row r="2134" spans="1:41">
      <c r="A2134" s="34">
        <v>44729</v>
      </c>
      <c r="B2134" s="33">
        <v>162.323746</v>
      </c>
      <c r="C2134" s="130">
        <f t="shared" si="68"/>
        <v>-3.6454123128515461E-3</v>
      </c>
      <c r="E2134" s="128">
        <v>44729</v>
      </c>
      <c r="F2134" s="76">
        <v>3674.8400879999999</v>
      </c>
      <c r="G2134" s="130">
        <f t="shared" si="69"/>
        <v>2.2008655999647317E-3</v>
      </c>
      <c r="J2134"/>
      <c r="K2134"/>
      <c r="L2134"/>
      <c r="M2134"/>
      <c r="N2134"/>
      <c r="O2134"/>
      <c r="P2134"/>
      <c r="Q2134"/>
      <c r="R2134"/>
      <c r="V2134">
        <v>2047</v>
      </c>
      <c r="W2134">
        <v>6.0878965169593319E-3</v>
      </c>
      <c r="X2134">
        <v>9.6788245752180355E-3</v>
      </c>
      <c r="Y2134"/>
      <c r="Z2134"/>
      <c r="AA2134"/>
      <c r="AB2134"/>
      <c r="AC2134"/>
      <c r="AD2134"/>
      <c r="AG2134">
        <v>2086</v>
      </c>
      <c r="AH2134">
        <v>4.1466993741790426E-4</v>
      </c>
      <c r="AI2134">
        <v>-3.8321176906911149E-3</v>
      </c>
      <c r="AJ2134"/>
      <c r="AK2134"/>
      <c r="AL2134"/>
      <c r="AM2134"/>
      <c r="AN2134"/>
      <c r="AO2134"/>
    </row>
    <row r="2135" spans="1:41">
      <c r="A2135" s="34">
        <v>44733</v>
      </c>
      <c r="B2135" s="33">
        <v>165.72425799999999</v>
      </c>
      <c r="C2135" s="130">
        <f t="shared" si="68"/>
        <v>2.0948949761176606E-2</v>
      </c>
      <c r="E2135" s="128">
        <v>44733</v>
      </c>
      <c r="F2135" s="76">
        <v>3764.790039</v>
      </c>
      <c r="G2135" s="130">
        <f t="shared" si="69"/>
        <v>2.4477242232587744E-2</v>
      </c>
      <c r="J2135"/>
      <c r="K2135"/>
      <c r="L2135"/>
      <c r="M2135"/>
      <c r="N2135"/>
      <c r="O2135"/>
      <c r="P2135"/>
      <c r="Q2135"/>
      <c r="R2135"/>
      <c r="V2135">
        <v>2048</v>
      </c>
      <c r="W2135">
        <v>-1.140813062722069E-4</v>
      </c>
      <c r="X2135">
        <v>9.9528919500858578E-4</v>
      </c>
      <c r="Y2135"/>
      <c r="Z2135"/>
      <c r="AA2135"/>
      <c r="AB2135"/>
      <c r="AC2135"/>
      <c r="AD2135"/>
      <c r="AG2135">
        <v>2087</v>
      </c>
      <c r="AH2135">
        <v>2.6237600710847966E-3</v>
      </c>
      <c r="AI2135">
        <v>8.5508176548602568E-3</v>
      </c>
      <c r="AJ2135"/>
      <c r="AK2135"/>
      <c r="AL2135"/>
      <c r="AM2135"/>
      <c r="AN2135"/>
      <c r="AO2135"/>
    </row>
    <row r="2136" spans="1:41">
      <c r="A2136" s="34">
        <v>44734</v>
      </c>
      <c r="B2136" s="33">
        <v>168.339279</v>
      </c>
      <c r="C2136" s="130">
        <f t="shared" si="68"/>
        <v>1.5779349574761788E-2</v>
      </c>
      <c r="E2136" s="128">
        <v>44734</v>
      </c>
      <c r="F2136" s="76">
        <v>3759.889893</v>
      </c>
      <c r="G2136" s="130">
        <f t="shared" si="69"/>
        <v>-1.3015721857629866E-3</v>
      </c>
      <c r="J2136"/>
      <c r="K2136"/>
      <c r="L2136"/>
      <c r="M2136"/>
      <c r="N2136"/>
      <c r="O2136"/>
      <c r="P2136"/>
      <c r="Q2136"/>
      <c r="R2136"/>
      <c r="V2136">
        <v>2049</v>
      </c>
      <c r="W2136">
        <v>-3.2381812320219933E-3</v>
      </c>
      <c r="X2136">
        <v>-1.7934956918398748E-2</v>
      </c>
      <c r="Y2136"/>
      <c r="Z2136"/>
      <c r="AA2136"/>
      <c r="AB2136"/>
      <c r="AC2136"/>
      <c r="AD2136"/>
      <c r="AG2136">
        <v>2088</v>
      </c>
      <c r="AH2136">
        <v>-2.163218694407814E-3</v>
      </c>
      <c r="AI2136">
        <v>-9.9809191493073698E-3</v>
      </c>
      <c r="AJ2136"/>
      <c r="AK2136"/>
      <c r="AL2136"/>
      <c r="AM2136"/>
      <c r="AN2136"/>
      <c r="AO2136"/>
    </row>
    <row r="2137" spans="1:41">
      <c r="A2137" s="34">
        <v>44735</v>
      </c>
      <c r="B2137" s="33">
        <v>172.09420800000001</v>
      </c>
      <c r="C2137" s="130">
        <f t="shared" si="68"/>
        <v>2.2305721055155547E-2</v>
      </c>
      <c r="E2137" s="128">
        <v>44735</v>
      </c>
      <c r="F2137" s="76">
        <v>3795.7299800000001</v>
      </c>
      <c r="G2137" s="130">
        <f t="shared" si="69"/>
        <v>9.5322171712330078E-3</v>
      </c>
      <c r="J2137"/>
      <c r="K2137"/>
      <c r="L2137"/>
      <c r="M2137"/>
      <c r="N2137"/>
      <c r="O2137"/>
      <c r="P2137"/>
      <c r="Q2137"/>
      <c r="R2137"/>
      <c r="V2137">
        <v>2050</v>
      </c>
      <c r="W2137">
        <v>-5.8605477027095657E-3</v>
      </c>
      <c r="X2137">
        <v>-1.3056138212368508E-3</v>
      </c>
      <c r="Y2137"/>
      <c r="Z2137"/>
      <c r="AA2137"/>
      <c r="AB2137"/>
      <c r="AC2137"/>
      <c r="AD2137"/>
      <c r="AG2137">
        <v>2089</v>
      </c>
      <c r="AH2137">
        <v>-6.844187684429872E-3</v>
      </c>
      <c r="AI2137">
        <v>6.6393192510090602E-3</v>
      </c>
      <c r="AJ2137"/>
      <c r="AK2137"/>
      <c r="AL2137"/>
      <c r="AM2137"/>
      <c r="AN2137"/>
      <c r="AO2137"/>
    </row>
    <row r="2138" spans="1:41">
      <c r="A2138" s="34">
        <v>44736</v>
      </c>
      <c r="B2138" s="33">
        <v>174.613449</v>
      </c>
      <c r="C2138" s="130">
        <f t="shared" si="68"/>
        <v>1.4638732060058604E-2</v>
      </c>
      <c r="E2138" s="128">
        <v>44736</v>
      </c>
      <c r="F2138" s="76">
        <v>3911.73999</v>
      </c>
      <c r="G2138" s="130">
        <f t="shared" si="69"/>
        <v>3.056329365135714E-2</v>
      </c>
      <c r="J2138"/>
      <c r="K2138"/>
      <c r="L2138"/>
      <c r="M2138"/>
      <c r="N2138"/>
      <c r="O2138"/>
      <c r="P2138"/>
      <c r="Q2138"/>
      <c r="R2138"/>
      <c r="V2138">
        <v>2051</v>
      </c>
      <c r="W2138">
        <v>-7.4904196631955244E-3</v>
      </c>
      <c r="X2138">
        <v>-2.6525254727307462E-3</v>
      </c>
      <c r="Y2138"/>
      <c r="Z2138"/>
      <c r="AA2138"/>
      <c r="AB2138"/>
      <c r="AC2138"/>
      <c r="AD2138"/>
      <c r="AG2138">
        <v>2090</v>
      </c>
      <c r="AH2138">
        <v>1.7546308580939626E-2</v>
      </c>
      <c r="AI2138">
        <v>-1.4887041171913647E-3</v>
      </c>
      <c r="AJ2138"/>
      <c r="AK2138"/>
      <c r="AL2138"/>
      <c r="AM2138"/>
      <c r="AN2138"/>
      <c r="AO2138"/>
    </row>
    <row r="2139" spans="1:41">
      <c r="A2139" s="34">
        <v>44739</v>
      </c>
      <c r="B2139" s="33">
        <v>174.45057700000001</v>
      </c>
      <c r="C2139" s="130">
        <f t="shared" si="68"/>
        <v>-9.327574762010057E-4</v>
      </c>
      <c r="E2139" s="128">
        <v>44739</v>
      </c>
      <c r="F2139" s="76">
        <v>3900.110107</v>
      </c>
      <c r="G2139" s="130">
        <f t="shared" si="69"/>
        <v>-2.9730715818870324E-3</v>
      </c>
      <c r="J2139"/>
      <c r="K2139"/>
      <c r="L2139"/>
      <c r="M2139"/>
      <c r="N2139"/>
      <c r="O2139"/>
      <c r="P2139"/>
      <c r="Q2139"/>
      <c r="R2139"/>
      <c r="V2139">
        <v>2052</v>
      </c>
      <c r="W2139">
        <v>5.0715436586790379E-4</v>
      </c>
      <c r="X2139">
        <v>-1.8919277296864496E-2</v>
      </c>
      <c r="Y2139"/>
      <c r="Z2139"/>
      <c r="AA2139"/>
      <c r="AB2139"/>
      <c r="AC2139"/>
      <c r="AD2139"/>
      <c r="AG2139">
        <v>2091</v>
      </c>
      <c r="AH2139">
        <v>2.7371682824076956E-3</v>
      </c>
      <c r="AI2139">
        <v>-3.3556434380188722E-3</v>
      </c>
      <c r="AJ2139"/>
      <c r="AK2139"/>
      <c r="AL2139"/>
      <c r="AM2139"/>
      <c r="AN2139"/>
      <c r="AO2139"/>
    </row>
    <row r="2140" spans="1:41">
      <c r="A2140" s="34">
        <v>44740</v>
      </c>
      <c r="B2140" s="33">
        <v>169.48873900000001</v>
      </c>
      <c r="C2140" s="130">
        <f t="shared" si="68"/>
        <v>-2.8442657429559547E-2</v>
      </c>
      <c r="E2140" s="128">
        <v>44740</v>
      </c>
      <c r="F2140" s="76">
        <v>3821.5500489999999</v>
      </c>
      <c r="G2140" s="130">
        <f t="shared" si="69"/>
        <v>-2.0143035925831627E-2</v>
      </c>
      <c r="J2140"/>
      <c r="K2140"/>
      <c r="L2140"/>
      <c r="M2140"/>
      <c r="N2140"/>
      <c r="O2140"/>
      <c r="P2140"/>
      <c r="Q2140"/>
      <c r="R2140"/>
      <c r="V2140">
        <v>2053</v>
      </c>
      <c r="W2140">
        <v>-1.0621528501530546E-2</v>
      </c>
      <c r="X2140">
        <v>2.5578384494904193E-2</v>
      </c>
      <c r="Y2140"/>
      <c r="Z2140"/>
      <c r="AA2140"/>
      <c r="AB2140"/>
      <c r="AC2140"/>
      <c r="AD2140"/>
      <c r="AG2140">
        <v>2092</v>
      </c>
      <c r="AH2140">
        <v>-1.4112066451862741E-3</v>
      </c>
      <c r="AI2140">
        <v>-1.3341741840204407E-2</v>
      </c>
      <c r="AJ2140"/>
      <c r="AK2140"/>
      <c r="AL2140"/>
      <c r="AM2140"/>
      <c r="AN2140"/>
      <c r="AO2140"/>
    </row>
    <row r="2141" spans="1:41">
      <c r="A2141" s="34">
        <v>44741</v>
      </c>
      <c r="B2141" s="33">
        <v>169.53663599999999</v>
      </c>
      <c r="C2141" s="130">
        <f t="shared" si="68"/>
        <v>2.8259694586539846E-4</v>
      </c>
      <c r="E2141" s="128">
        <v>44741</v>
      </c>
      <c r="F2141" s="76">
        <v>3818.830078</v>
      </c>
      <c r="G2141" s="130">
        <f t="shared" si="69"/>
        <v>-7.1174548681149222E-4</v>
      </c>
      <c r="J2141"/>
      <c r="K2141"/>
      <c r="L2141"/>
      <c r="M2141"/>
      <c r="N2141"/>
      <c r="O2141"/>
      <c r="P2141"/>
      <c r="Q2141"/>
      <c r="R2141"/>
      <c r="V2141">
        <v>2054</v>
      </c>
      <c r="W2141">
        <v>2.8444601824494545E-2</v>
      </c>
      <c r="X2141">
        <v>-6.0719241745475667E-3</v>
      </c>
      <c r="Y2141"/>
      <c r="Z2141"/>
      <c r="AA2141"/>
      <c r="AB2141"/>
      <c r="AC2141"/>
      <c r="AD2141"/>
      <c r="AG2141">
        <v>2093</v>
      </c>
      <c r="AH2141">
        <v>-5.4102209957735741E-3</v>
      </c>
      <c r="AI2141">
        <v>-2.2329833235221027E-2</v>
      </c>
      <c r="AJ2141"/>
      <c r="AK2141"/>
      <c r="AL2141"/>
      <c r="AM2141"/>
      <c r="AN2141"/>
      <c r="AO2141"/>
    </row>
    <row r="2142" spans="1:41">
      <c r="A2142" s="34">
        <v>44742</v>
      </c>
      <c r="B2142" s="33">
        <v>170.034729</v>
      </c>
      <c r="C2142" s="130">
        <f t="shared" si="68"/>
        <v>2.9379667530976105E-3</v>
      </c>
      <c r="E2142" s="128">
        <v>44742</v>
      </c>
      <c r="F2142" s="76">
        <v>3785.3798830000001</v>
      </c>
      <c r="G2142" s="130">
        <f t="shared" si="69"/>
        <v>-8.7592781864540177E-3</v>
      </c>
      <c r="J2142"/>
      <c r="K2142"/>
      <c r="L2142"/>
      <c r="M2142"/>
      <c r="N2142"/>
      <c r="O2142"/>
      <c r="P2142"/>
      <c r="Q2142"/>
      <c r="R2142"/>
      <c r="V2142">
        <v>2055</v>
      </c>
      <c r="W2142">
        <v>-4.6657477924711491E-3</v>
      </c>
      <c r="X2142">
        <v>2.2231443373776721E-3</v>
      </c>
      <c r="Y2142"/>
      <c r="Z2142"/>
      <c r="AA2142"/>
      <c r="AB2142"/>
      <c r="AC2142"/>
      <c r="AD2142"/>
      <c r="AG2142">
        <v>2094</v>
      </c>
      <c r="AH2142">
        <v>1.4205039845078843E-2</v>
      </c>
      <c r="AI2142">
        <v>-8.5071028668034822E-3</v>
      </c>
      <c r="AJ2142"/>
      <c r="AK2142"/>
      <c r="AL2142"/>
      <c r="AM2142"/>
      <c r="AN2142"/>
      <c r="AO2142"/>
    </row>
    <row r="2143" spans="1:41">
      <c r="A2143" s="34">
        <v>44743</v>
      </c>
      <c r="B2143" s="33">
        <v>171.960114</v>
      </c>
      <c r="C2143" s="130">
        <f t="shared" si="68"/>
        <v>1.1323480863724056E-2</v>
      </c>
      <c r="E2143" s="128">
        <v>44743</v>
      </c>
      <c r="F2143" s="76">
        <v>3825.330078</v>
      </c>
      <c r="G2143" s="130">
        <f t="shared" si="69"/>
        <v>1.0553813945970054E-2</v>
      </c>
      <c r="J2143"/>
      <c r="K2143"/>
      <c r="L2143"/>
      <c r="M2143"/>
      <c r="N2143"/>
      <c r="O2143"/>
      <c r="P2143"/>
      <c r="Q2143"/>
      <c r="R2143"/>
      <c r="V2143">
        <v>2056</v>
      </c>
      <c r="W2143">
        <v>-1.7412597027742813E-3</v>
      </c>
      <c r="X2143">
        <v>-1.3732243800459924E-2</v>
      </c>
      <c r="Y2143"/>
      <c r="Z2143"/>
      <c r="AA2143"/>
      <c r="AB2143"/>
      <c r="AC2143"/>
      <c r="AD2143"/>
      <c r="AG2143">
        <v>2095</v>
      </c>
      <c r="AH2143">
        <v>-3.8343937899469605E-3</v>
      </c>
      <c r="AI2143">
        <v>-2.4311914671381388E-2</v>
      </c>
      <c r="AJ2143"/>
      <c r="AK2143"/>
      <c r="AL2143"/>
      <c r="AM2143"/>
      <c r="AN2143"/>
      <c r="AO2143"/>
    </row>
    <row r="2144" spans="1:41">
      <c r="A2144" s="34">
        <v>44747</v>
      </c>
      <c r="B2144" s="33">
        <v>170.638214</v>
      </c>
      <c r="C2144" s="130">
        <f t="shared" si="68"/>
        <v>-7.6872477532784105E-3</v>
      </c>
      <c r="E2144" s="128">
        <v>44747</v>
      </c>
      <c r="F2144" s="76">
        <v>3831.389893</v>
      </c>
      <c r="G2144" s="130">
        <f t="shared" si="69"/>
        <v>1.5841286572499723E-3</v>
      </c>
      <c r="J2144"/>
      <c r="K2144"/>
      <c r="L2144"/>
      <c r="M2144"/>
      <c r="N2144"/>
      <c r="O2144"/>
      <c r="P2144"/>
      <c r="Q2144"/>
      <c r="R2144"/>
      <c r="V2144">
        <v>2057</v>
      </c>
      <c r="W2144">
        <v>7.2875859504016862E-3</v>
      </c>
      <c r="X2144">
        <v>1.1355105703699585E-2</v>
      </c>
      <c r="Y2144"/>
      <c r="Z2144"/>
      <c r="AA2144"/>
      <c r="AB2144"/>
      <c r="AC2144"/>
      <c r="AD2144"/>
      <c r="AG2144">
        <v>2096</v>
      </c>
      <c r="AH2144">
        <v>-7.7063957057439333E-3</v>
      </c>
      <c r="AI2144">
        <v>9.8044426474185979E-3</v>
      </c>
      <c r="AJ2144"/>
      <c r="AK2144"/>
      <c r="AL2144"/>
      <c r="AM2144"/>
      <c r="AN2144"/>
      <c r="AO2144"/>
    </row>
    <row r="2145" spans="1:41">
      <c r="A2145" s="34">
        <v>44748</v>
      </c>
      <c r="B2145" s="33">
        <v>170.791473</v>
      </c>
      <c r="C2145" s="130">
        <f t="shared" si="68"/>
        <v>8.9815168834333538E-4</v>
      </c>
      <c r="E2145" s="128">
        <v>44748</v>
      </c>
      <c r="F2145" s="76">
        <v>3845.080078</v>
      </c>
      <c r="G2145" s="130">
        <f t="shared" si="69"/>
        <v>3.5731641473012387E-3</v>
      </c>
      <c r="J2145"/>
      <c r="K2145"/>
      <c r="L2145"/>
      <c r="M2145"/>
      <c r="N2145"/>
      <c r="O2145"/>
      <c r="P2145"/>
      <c r="Q2145"/>
      <c r="R2145"/>
      <c r="V2145">
        <v>2058</v>
      </c>
      <c r="W2145">
        <v>8.5686342359061057E-3</v>
      </c>
      <c r="X2145">
        <v>-1.3823300737310074E-2</v>
      </c>
      <c r="Y2145"/>
      <c r="Z2145"/>
      <c r="AA2145"/>
      <c r="AB2145"/>
      <c r="AC2145"/>
      <c r="AD2145"/>
      <c r="AG2145">
        <v>2097</v>
      </c>
      <c r="AH2145">
        <v>4.4654847154143393E-3</v>
      </c>
      <c r="AI2145">
        <v>2.0281415342217557E-2</v>
      </c>
      <c r="AJ2145"/>
      <c r="AK2145"/>
      <c r="AL2145"/>
      <c r="AM2145"/>
      <c r="AN2145"/>
      <c r="AO2145"/>
    </row>
    <row r="2146" spans="1:41">
      <c r="A2146" s="34">
        <v>44749</v>
      </c>
      <c r="B2146" s="33">
        <v>170.983047</v>
      </c>
      <c r="C2146" s="130">
        <f t="shared" si="68"/>
        <v>1.1216836334680643E-3</v>
      </c>
      <c r="E2146" s="128">
        <v>44749</v>
      </c>
      <c r="F2146" s="76">
        <v>3902.6201169999999</v>
      </c>
      <c r="G2146" s="130">
        <f t="shared" si="69"/>
        <v>1.4964587949473643E-2</v>
      </c>
      <c r="J2146"/>
      <c r="K2146"/>
      <c r="L2146"/>
      <c r="M2146"/>
      <c r="N2146"/>
      <c r="O2146"/>
      <c r="P2146"/>
      <c r="Q2146"/>
      <c r="R2146"/>
      <c r="V2146">
        <v>2059</v>
      </c>
      <c r="W2146">
        <v>3.5950545065975897E-3</v>
      </c>
      <c r="X2146">
        <v>-1.1529097014643566E-2</v>
      </c>
      <c r="Y2146"/>
      <c r="Z2146"/>
      <c r="AA2146"/>
      <c r="AB2146"/>
      <c r="AC2146"/>
      <c r="AD2146"/>
      <c r="AG2146">
        <v>2098</v>
      </c>
      <c r="AH2146">
        <v>-9.0589501199135353E-3</v>
      </c>
      <c r="AI2146">
        <v>-2.7225556935480087E-2</v>
      </c>
      <c r="AJ2146"/>
      <c r="AK2146"/>
      <c r="AL2146"/>
      <c r="AM2146"/>
      <c r="AN2146"/>
      <c r="AO2146"/>
    </row>
    <row r="2147" spans="1:41">
      <c r="A2147" s="34">
        <v>44750</v>
      </c>
      <c r="B2147" s="33">
        <v>170.77230800000001</v>
      </c>
      <c r="C2147" s="130">
        <f t="shared" si="68"/>
        <v>-1.2325140047363267E-3</v>
      </c>
      <c r="E2147" s="128">
        <v>44750</v>
      </c>
      <c r="F2147" s="76">
        <v>3899.3798830000001</v>
      </c>
      <c r="G2147" s="130">
        <f t="shared" si="69"/>
        <v>-8.30271433769651E-4</v>
      </c>
      <c r="J2147"/>
      <c r="K2147"/>
      <c r="L2147"/>
      <c r="M2147"/>
      <c r="N2147"/>
      <c r="O2147"/>
      <c r="P2147"/>
      <c r="Q2147"/>
      <c r="R2147"/>
      <c r="V2147">
        <v>2060</v>
      </c>
      <c r="W2147">
        <v>9.3708553741262725E-3</v>
      </c>
      <c r="X2147">
        <v>-3.888901358778845E-2</v>
      </c>
      <c r="Y2147"/>
      <c r="Z2147"/>
      <c r="AA2147"/>
      <c r="AB2147"/>
      <c r="AC2147"/>
      <c r="AD2147"/>
      <c r="AG2147">
        <v>2099</v>
      </c>
      <c r="AH2147">
        <v>-5.5008840684400593E-3</v>
      </c>
      <c r="AI2147">
        <v>1.1176126872930219E-2</v>
      </c>
      <c r="AJ2147"/>
      <c r="AK2147"/>
      <c r="AL2147"/>
      <c r="AM2147"/>
      <c r="AN2147"/>
      <c r="AO2147"/>
    </row>
    <row r="2148" spans="1:41">
      <c r="A2148" s="34">
        <v>44753</v>
      </c>
      <c r="B2148" s="33">
        <v>170.83938599999999</v>
      </c>
      <c r="C2148" s="130">
        <f t="shared" si="68"/>
        <v>3.9279202105754095E-4</v>
      </c>
      <c r="E2148" s="128">
        <v>44753</v>
      </c>
      <c r="F2148" s="76">
        <v>3854.429932</v>
      </c>
      <c r="G2148" s="130">
        <f t="shared" si="69"/>
        <v>-1.1527461378145509E-2</v>
      </c>
      <c r="J2148"/>
      <c r="K2148"/>
      <c r="L2148"/>
      <c r="M2148"/>
      <c r="N2148"/>
      <c r="O2148"/>
      <c r="P2148"/>
      <c r="Q2148"/>
      <c r="R2148"/>
      <c r="V2148">
        <v>2061</v>
      </c>
      <c r="W2148">
        <v>-1.1281004821114674E-2</v>
      </c>
      <c r="X2148">
        <v>4.0472511694515803E-3</v>
      </c>
      <c r="Y2148"/>
      <c r="Z2148"/>
      <c r="AA2148"/>
      <c r="AB2148"/>
      <c r="AC2148"/>
      <c r="AD2148"/>
      <c r="AG2148">
        <v>2100</v>
      </c>
      <c r="AH2148">
        <v>-8.8719201734734998E-4</v>
      </c>
      <c r="AI2148">
        <v>5.7243182406877501E-3</v>
      </c>
      <c r="AJ2148"/>
      <c r="AK2148"/>
      <c r="AL2148"/>
      <c r="AM2148"/>
      <c r="AN2148"/>
      <c r="AO2148"/>
    </row>
    <row r="2149" spans="1:41">
      <c r="A2149" s="34">
        <v>44754</v>
      </c>
      <c r="B2149" s="33">
        <v>168.44465600000001</v>
      </c>
      <c r="C2149" s="130">
        <f t="shared" si="68"/>
        <v>-1.4017435066173685E-2</v>
      </c>
      <c r="E2149" s="128">
        <v>44754</v>
      </c>
      <c r="F2149" s="76">
        <v>3818.8000489999999</v>
      </c>
      <c r="G2149" s="130">
        <f t="shared" si="69"/>
        <v>-9.2438787651050406E-3</v>
      </c>
      <c r="J2149"/>
      <c r="K2149"/>
      <c r="L2149"/>
      <c r="M2149"/>
      <c r="N2149"/>
      <c r="O2149"/>
      <c r="P2149"/>
      <c r="Q2149"/>
      <c r="R2149"/>
      <c r="V2149">
        <v>2062</v>
      </c>
      <c r="W2149">
        <v>2.378937958006306E-3</v>
      </c>
      <c r="X2149">
        <v>2.3319310055238684E-2</v>
      </c>
      <c r="Y2149"/>
      <c r="Z2149"/>
      <c r="AA2149"/>
      <c r="AB2149"/>
      <c r="AC2149"/>
      <c r="AD2149"/>
      <c r="AG2149">
        <v>2101</v>
      </c>
      <c r="AH2149">
        <v>6.3075946333507361E-3</v>
      </c>
      <c r="AI2149">
        <v>2.3554826596603282E-2</v>
      </c>
      <c r="AJ2149"/>
      <c r="AK2149"/>
      <c r="AL2149"/>
      <c r="AM2149"/>
      <c r="AN2149"/>
      <c r="AO2149"/>
    </row>
    <row r="2150" spans="1:41">
      <c r="A2150" s="34">
        <v>44755</v>
      </c>
      <c r="B2150" s="33">
        <v>168.05190999999999</v>
      </c>
      <c r="C2150" s="130">
        <f t="shared" si="68"/>
        <v>-2.331602612551963E-3</v>
      </c>
      <c r="E2150" s="128">
        <v>44755</v>
      </c>
      <c r="F2150" s="76">
        <v>3801.780029</v>
      </c>
      <c r="G2150" s="130">
        <f t="shared" si="69"/>
        <v>-4.4569026347574371E-3</v>
      </c>
      <c r="J2150"/>
      <c r="K2150"/>
      <c r="L2150"/>
      <c r="M2150"/>
      <c r="N2150"/>
      <c r="O2150"/>
      <c r="P2150"/>
      <c r="Q2150"/>
      <c r="R2150"/>
      <c r="V2150">
        <v>2063</v>
      </c>
      <c r="W2150">
        <v>1.2309096906910422E-3</v>
      </c>
      <c r="X2150">
        <v>-5.5227232764255346E-3</v>
      </c>
      <c r="Y2150"/>
      <c r="Z2150"/>
      <c r="AA2150"/>
      <c r="AB2150"/>
      <c r="AC2150"/>
      <c r="AD2150"/>
      <c r="AG2150">
        <v>2102</v>
      </c>
      <c r="AH2150">
        <v>-1.0613324876629198E-2</v>
      </c>
      <c r="AI2150">
        <v>-2.5036383804812913E-2</v>
      </c>
      <c r="AJ2150"/>
      <c r="AK2150"/>
      <c r="AL2150"/>
      <c r="AM2150"/>
      <c r="AN2150"/>
      <c r="AO2150"/>
    </row>
    <row r="2151" spans="1:41">
      <c r="A2151" s="34">
        <v>44756</v>
      </c>
      <c r="B2151" s="33">
        <v>168.28181499999999</v>
      </c>
      <c r="C2151" s="130">
        <f t="shared" si="68"/>
        <v>1.368059428780085E-3</v>
      </c>
      <c r="E2151" s="128">
        <v>44756</v>
      </c>
      <c r="F2151" s="76">
        <v>3790.3798830000001</v>
      </c>
      <c r="G2151" s="130">
        <f t="shared" si="69"/>
        <v>-2.9986337749789756E-3</v>
      </c>
      <c r="J2151"/>
      <c r="K2151"/>
      <c r="L2151"/>
      <c r="M2151"/>
      <c r="N2151"/>
      <c r="O2151"/>
      <c r="P2151"/>
      <c r="Q2151"/>
      <c r="R2151"/>
      <c r="V2151">
        <v>2064</v>
      </c>
      <c r="W2151">
        <v>-8.1215987571789741E-4</v>
      </c>
      <c r="X2151">
        <v>-1.2149385261003768E-2</v>
      </c>
      <c r="Y2151"/>
      <c r="Z2151"/>
      <c r="AA2151"/>
      <c r="AB2151"/>
      <c r="AC2151"/>
      <c r="AD2151"/>
      <c r="AG2151">
        <v>2103</v>
      </c>
      <c r="AH2151">
        <v>-1.0274553469770205E-3</v>
      </c>
      <c r="AI2151">
        <v>-4.6467693902623938E-3</v>
      </c>
      <c r="AJ2151"/>
      <c r="AK2151"/>
      <c r="AL2151"/>
      <c r="AM2151"/>
      <c r="AN2151"/>
      <c r="AO2151"/>
    </row>
    <row r="2152" spans="1:41">
      <c r="A2152" s="34">
        <v>44757</v>
      </c>
      <c r="B2152" s="33">
        <v>170.724411</v>
      </c>
      <c r="C2152" s="130">
        <f t="shared" si="68"/>
        <v>1.4514913569241032E-2</v>
      </c>
      <c r="E2152" s="128">
        <v>44757</v>
      </c>
      <c r="F2152" s="76">
        <v>3863.1599120000001</v>
      </c>
      <c r="G2152" s="130">
        <f t="shared" si="69"/>
        <v>1.9201249280163514E-2</v>
      </c>
      <c r="J2152"/>
      <c r="K2152"/>
      <c r="L2152"/>
      <c r="M2152"/>
      <c r="N2152"/>
      <c r="O2152"/>
      <c r="P2152"/>
      <c r="Q2152"/>
      <c r="R2152"/>
      <c r="V2152">
        <v>2065</v>
      </c>
      <c r="W2152">
        <v>8.0702761404227077E-3</v>
      </c>
      <c r="X2152">
        <v>-1.549127876919212E-2</v>
      </c>
      <c r="Y2152"/>
      <c r="Z2152"/>
      <c r="AA2152"/>
      <c r="AB2152"/>
      <c r="AC2152"/>
      <c r="AD2152"/>
      <c r="AG2152">
        <v>2104</v>
      </c>
      <c r="AH2152">
        <v>3.315645544286836E-3</v>
      </c>
      <c r="AI2152">
        <v>-3.5352746292172714E-2</v>
      </c>
      <c r="AJ2152"/>
      <c r="AK2152"/>
      <c r="AL2152"/>
      <c r="AM2152"/>
      <c r="AN2152"/>
      <c r="AO2152"/>
    </row>
    <row r="2153" spans="1:41">
      <c r="A2153" s="34">
        <v>44760</v>
      </c>
      <c r="B2153" s="33">
        <v>166.89286799999999</v>
      </c>
      <c r="C2153" s="130">
        <f t="shared" si="68"/>
        <v>-2.2442853822468366E-2</v>
      </c>
      <c r="E2153" s="128">
        <v>44760</v>
      </c>
      <c r="F2153" s="76">
        <v>3830.8500979999999</v>
      </c>
      <c r="G2153" s="130">
        <f t="shared" si="69"/>
        <v>-8.3635714637743386E-3</v>
      </c>
      <c r="J2153"/>
      <c r="K2153"/>
      <c r="L2153"/>
      <c r="M2153"/>
      <c r="N2153"/>
      <c r="O2153"/>
      <c r="P2153"/>
      <c r="Q2153"/>
      <c r="R2153"/>
      <c r="V2153">
        <v>2066</v>
      </c>
      <c r="W2153">
        <v>1.4940909129732012E-2</v>
      </c>
      <c r="X2153">
        <v>6.4676650350935817E-3</v>
      </c>
      <c r="Y2153"/>
      <c r="Z2153"/>
      <c r="AA2153"/>
      <c r="AB2153"/>
      <c r="AC2153"/>
      <c r="AD2153"/>
      <c r="AG2153">
        <v>2105</v>
      </c>
      <c r="AH2153">
        <v>-5.4323368717396612E-4</v>
      </c>
      <c r="AI2153">
        <v>3.0011312389570926E-3</v>
      </c>
      <c r="AJ2153"/>
      <c r="AK2153"/>
      <c r="AL2153"/>
      <c r="AM2153"/>
      <c r="AN2153"/>
      <c r="AO2153"/>
    </row>
    <row r="2154" spans="1:41">
      <c r="A2154" s="34">
        <v>44761</v>
      </c>
      <c r="B2154" s="33">
        <v>164.45983899999999</v>
      </c>
      <c r="C2154" s="130">
        <f t="shared" si="68"/>
        <v>-1.4578388095050323E-2</v>
      </c>
      <c r="E2154" s="128">
        <v>44761</v>
      </c>
      <c r="F2154" s="76">
        <v>3936.6899410000001</v>
      </c>
      <c r="G2154" s="130">
        <f t="shared" si="69"/>
        <v>2.762829144770159E-2</v>
      </c>
      <c r="J2154"/>
      <c r="K2154"/>
      <c r="L2154"/>
      <c r="M2154"/>
      <c r="N2154"/>
      <c r="O2154"/>
      <c r="P2154"/>
      <c r="Q2154"/>
      <c r="R2154"/>
      <c r="V2154">
        <v>2067</v>
      </c>
      <c r="W2154">
        <v>-4.9966573591151255E-3</v>
      </c>
      <c r="X2154">
        <v>2.7380418725269768E-2</v>
      </c>
      <c r="Y2154"/>
      <c r="Z2154"/>
      <c r="AA2154"/>
      <c r="AB2154"/>
      <c r="AC2154"/>
      <c r="AD2154"/>
      <c r="AG2154">
        <v>2106</v>
      </c>
      <c r="AH2154">
        <v>-2.8525789769815509E-3</v>
      </c>
      <c r="AI2154">
        <v>-1.3610628479386844E-2</v>
      </c>
      <c r="AJ2154"/>
      <c r="AK2154"/>
      <c r="AL2154"/>
      <c r="AM2154"/>
      <c r="AN2154"/>
      <c r="AO2154"/>
    </row>
    <row r="2155" spans="1:41">
      <c r="A2155" s="34">
        <v>44762</v>
      </c>
      <c r="B2155" s="33">
        <v>163.521118</v>
      </c>
      <c r="C2155" s="130">
        <f t="shared" si="68"/>
        <v>-5.7079041649796755E-3</v>
      </c>
      <c r="E2155" s="128">
        <v>44762</v>
      </c>
      <c r="F2155" s="76">
        <v>3959.8999020000001</v>
      </c>
      <c r="G2155" s="130">
        <f t="shared" si="69"/>
        <v>5.8958062097479325E-3</v>
      </c>
      <c r="J2155"/>
      <c r="K2155"/>
      <c r="L2155"/>
      <c r="M2155"/>
      <c r="N2155"/>
      <c r="O2155"/>
      <c r="P2155"/>
      <c r="Q2155"/>
      <c r="R2155"/>
      <c r="V2155">
        <v>2068</v>
      </c>
      <c r="W2155">
        <v>7.6427578468571634E-3</v>
      </c>
      <c r="X2155">
        <v>4.7050598186142807E-3</v>
      </c>
      <c r="Y2155"/>
      <c r="Z2155"/>
      <c r="AA2155"/>
      <c r="AB2155"/>
      <c r="AC2155"/>
      <c r="AD2155"/>
      <c r="AG2155">
        <v>2107</v>
      </c>
      <c r="AH2155">
        <v>5.8341765494885857E-3</v>
      </c>
      <c r="AI2155">
        <v>-7.1301411783303778E-3</v>
      </c>
      <c r="AJ2155"/>
      <c r="AK2155"/>
      <c r="AL2155"/>
      <c r="AM2155"/>
      <c r="AN2155"/>
      <c r="AO2155"/>
    </row>
    <row r="2156" spans="1:41">
      <c r="A2156" s="34">
        <v>44763</v>
      </c>
      <c r="B2156" s="33">
        <v>164.09584000000001</v>
      </c>
      <c r="C2156" s="130">
        <f t="shared" si="68"/>
        <v>3.5146653045755741E-3</v>
      </c>
      <c r="E2156" s="128">
        <v>44763</v>
      </c>
      <c r="F2156" s="76">
        <v>3998.9499510000001</v>
      </c>
      <c r="G2156" s="130">
        <f t="shared" si="69"/>
        <v>9.8613727534570244E-3</v>
      </c>
      <c r="J2156"/>
      <c r="K2156"/>
      <c r="L2156"/>
      <c r="M2156"/>
      <c r="N2156"/>
      <c r="O2156"/>
      <c r="P2156"/>
      <c r="Q2156"/>
      <c r="R2156"/>
      <c r="V2156">
        <v>2069</v>
      </c>
      <c r="W2156">
        <v>-6.0690310242198387E-3</v>
      </c>
      <c r="X2156">
        <v>1.77313257810034E-2</v>
      </c>
      <c r="Y2156"/>
      <c r="Z2156"/>
      <c r="AA2156"/>
      <c r="AB2156"/>
      <c r="AC2156"/>
      <c r="AD2156"/>
      <c r="AG2156">
        <v>2108</v>
      </c>
      <c r="AH2156">
        <v>-3.0306245404094021E-3</v>
      </c>
      <c r="AI2156">
        <v>2.690032010339128E-2</v>
      </c>
      <c r="AJ2156"/>
      <c r="AK2156"/>
      <c r="AL2156"/>
      <c r="AM2156"/>
      <c r="AN2156"/>
      <c r="AO2156"/>
    </row>
    <row r="2157" spans="1:41">
      <c r="A2157" s="34">
        <v>44764</v>
      </c>
      <c r="B2157" s="33">
        <v>164.87170399999999</v>
      </c>
      <c r="C2157" s="130">
        <f t="shared" si="68"/>
        <v>4.7281149845113946E-3</v>
      </c>
      <c r="E2157" s="128">
        <v>44764</v>
      </c>
      <c r="F2157" s="76">
        <v>3961.6298830000001</v>
      </c>
      <c r="G2157" s="130">
        <f t="shared" si="69"/>
        <v>-9.3324668868805232E-3</v>
      </c>
      <c r="J2157"/>
      <c r="K2157"/>
      <c r="L2157"/>
      <c r="M2157"/>
      <c r="N2157"/>
      <c r="O2157"/>
      <c r="P2157"/>
      <c r="Q2157"/>
      <c r="R2157"/>
      <c r="V2157">
        <v>2070</v>
      </c>
      <c r="W2157">
        <v>3.4401973180774445E-3</v>
      </c>
      <c r="X2157">
        <v>-3.8748575891759795E-3</v>
      </c>
      <c r="Y2157"/>
      <c r="Z2157"/>
      <c r="AA2157"/>
      <c r="AB2157"/>
      <c r="AC2157"/>
      <c r="AD2157"/>
      <c r="AG2157">
        <v>2109</v>
      </c>
      <c r="AH2157">
        <v>4.174101098327207E-3</v>
      </c>
      <c r="AI2157">
        <v>-8.1205020740658489E-3</v>
      </c>
      <c r="AJ2157"/>
      <c r="AK2157"/>
      <c r="AL2157"/>
      <c r="AM2157"/>
      <c r="AN2157"/>
      <c r="AO2157"/>
    </row>
    <row r="2158" spans="1:41">
      <c r="A2158" s="34">
        <v>44767</v>
      </c>
      <c r="B2158" s="33">
        <v>165.19740300000001</v>
      </c>
      <c r="C2158" s="130">
        <f t="shared" si="68"/>
        <v>1.9754693625293907E-3</v>
      </c>
      <c r="E2158" s="128">
        <v>44767</v>
      </c>
      <c r="F2158" s="76">
        <v>3966.8400879999999</v>
      </c>
      <c r="G2158" s="130">
        <f t="shared" si="69"/>
        <v>1.3151670281864793E-3</v>
      </c>
      <c r="J2158"/>
      <c r="K2158"/>
      <c r="L2158"/>
      <c r="M2158"/>
      <c r="N2158"/>
      <c r="O2158"/>
      <c r="P2158"/>
      <c r="Q2158"/>
      <c r="R2158"/>
      <c r="V2158">
        <v>2071</v>
      </c>
      <c r="W2158">
        <v>-2.4549997918495944E-3</v>
      </c>
      <c r="X2158">
        <v>1.375911327986753E-2</v>
      </c>
      <c r="Y2158"/>
      <c r="Z2158"/>
      <c r="AA2158"/>
      <c r="AB2158"/>
      <c r="AC2158"/>
      <c r="AD2158"/>
      <c r="AG2158">
        <v>2110</v>
      </c>
      <c r="AH2158">
        <v>2.5844832925717366E-3</v>
      </c>
      <c r="AI2158">
        <v>1.7585148968401566E-2</v>
      </c>
      <c r="AJ2158"/>
      <c r="AK2158"/>
      <c r="AL2158"/>
      <c r="AM2158"/>
      <c r="AN2158"/>
      <c r="AO2158"/>
    </row>
    <row r="2159" spans="1:41">
      <c r="A2159" s="34">
        <v>44768</v>
      </c>
      <c r="B2159" s="33">
        <v>166.36604299999999</v>
      </c>
      <c r="C2159" s="130">
        <f t="shared" si="68"/>
        <v>7.074203218557752E-3</v>
      </c>
      <c r="E2159" s="128">
        <v>44768</v>
      </c>
      <c r="F2159" s="76">
        <v>3921.0500489999999</v>
      </c>
      <c r="G2159" s="130">
        <f t="shared" si="69"/>
        <v>-1.1543202645984751E-2</v>
      </c>
      <c r="J2159"/>
      <c r="K2159"/>
      <c r="L2159"/>
      <c r="M2159"/>
      <c r="N2159"/>
      <c r="O2159"/>
      <c r="P2159"/>
      <c r="Q2159"/>
      <c r="R2159"/>
      <c r="V2159">
        <v>2072</v>
      </c>
      <c r="W2159">
        <v>-1.9159587772934997E-3</v>
      </c>
      <c r="X2159">
        <v>-1.035674003341034E-2</v>
      </c>
      <c r="Y2159"/>
      <c r="Z2159"/>
      <c r="AA2159"/>
      <c r="AB2159"/>
      <c r="AC2159"/>
      <c r="AD2159"/>
      <c r="AG2159">
        <v>2111</v>
      </c>
      <c r="AH2159">
        <v>-1.0315865609230476E-2</v>
      </c>
      <c r="AI2159">
        <v>-3.0079395171004632E-2</v>
      </c>
      <c r="AJ2159"/>
      <c r="AK2159"/>
      <c r="AL2159"/>
      <c r="AM2159"/>
      <c r="AN2159"/>
      <c r="AO2159"/>
    </row>
    <row r="2160" spans="1:41">
      <c r="A2160" s="34">
        <v>44769</v>
      </c>
      <c r="B2160" s="33">
        <v>165.90625</v>
      </c>
      <c r="C2160" s="130">
        <f t="shared" si="68"/>
        <v>-2.7637430794695923E-3</v>
      </c>
      <c r="E2160" s="128">
        <v>44769</v>
      </c>
      <c r="F2160" s="76">
        <v>4023.610107</v>
      </c>
      <c r="G2160" s="130">
        <f t="shared" si="69"/>
        <v>2.6156273630364983E-2</v>
      </c>
      <c r="J2160"/>
      <c r="K2160"/>
      <c r="L2160"/>
      <c r="M2160"/>
      <c r="N2160"/>
      <c r="O2160"/>
      <c r="P2160"/>
      <c r="Q2160"/>
      <c r="R2160"/>
      <c r="V2160">
        <v>2073</v>
      </c>
      <c r="W2160">
        <v>3.1561029904050826E-3</v>
      </c>
      <c r="X2160">
        <v>1.1187809959419079E-2</v>
      </c>
      <c r="Y2160"/>
      <c r="Z2160"/>
      <c r="AA2160"/>
      <c r="AB2160"/>
      <c r="AC2160"/>
      <c r="AD2160"/>
      <c r="AG2160">
        <v>2112</v>
      </c>
      <c r="AH2160">
        <v>-4.8216180259649547E-3</v>
      </c>
      <c r="AI2160">
        <v>-1.012163882013575E-3</v>
      </c>
      <c r="AJ2160"/>
      <c r="AK2160"/>
      <c r="AL2160"/>
      <c r="AM2160"/>
      <c r="AN2160"/>
      <c r="AO2160"/>
    </row>
    <row r="2161" spans="1:41">
      <c r="A2161" s="34">
        <v>44770</v>
      </c>
      <c r="B2161" s="33">
        <v>166.864136</v>
      </c>
      <c r="C2161" s="130">
        <f t="shared" si="68"/>
        <v>5.7736583160670684E-3</v>
      </c>
      <c r="E2161" s="128">
        <v>44770</v>
      </c>
      <c r="F2161" s="76">
        <v>4072.429932</v>
      </c>
      <c r="G2161" s="130">
        <f t="shared" si="69"/>
        <v>1.2133338892619507E-2</v>
      </c>
      <c r="J2161"/>
      <c r="K2161"/>
      <c r="L2161"/>
      <c r="M2161"/>
      <c r="N2161"/>
      <c r="O2161"/>
      <c r="P2161"/>
      <c r="Q2161"/>
      <c r="R2161"/>
      <c r="V2161">
        <v>2074</v>
      </c>
      <c r="W2161">
        <v>5.6682905420999269E-3</v>
      </c>
      <c r="X2161">
        <v>-6.0211982918759177E-4</v>
      </c>
      <c r="Y2161"/>
      <c r="Z2161"/>
      <c r="AA2161"/>
      <c r="AB2161"/>
      <c r="AC2161"/>
      <c r="AD2161"/>
      <c r="AG2161">
        <v>2113</v>
      </c>
      <c r="AH2161">
        <v>1.0148155803612266E-2</v>
      </c>
      <c r="AI2161">
        <v>-1.0002014126080159E-2</v>
      </c>
      <c r="AJ2161"/>
      <c r="AK2161"/>
      <c r="AL2161"/>
      <c r="AM2161"/>
      <c r="AN2161"/>
      <c r="AO2161"/>
    </row>
    <row r="2162" spans="1:41">
      <c r="A2162" s="34">
        <v>44771</v>
      </c>
      <c r="B2162" s="33">
        <v>167.17067</v>
      </c>
      <c r="C2162" s="130">
        <f t="shared" si="68"/>
        <v>1.8370274604723881E-3</v>
      </c>
      <c r="E2162" s="128">
        <v>44771</v>
      </c>
      <c r="F2162" s="76">
        <v>4130.2900390000004</v>
      </c>
      <c r="G2162" s="130">
        <f t="shared" si="69"/>
        <v>1.4207759977735187E-2</v>
      </c>
      <c r="J2162"/>
      <c r="K2162"/>
      <c r="L2162"/>
      <c r="M2162"/>
      <c r="N2162"/>
      <c r="O2162"/>
      <c r="P2162"/>
      <c r="Q2162"/>
      <c r="R2162"/>
      <c r="V2162">
        <v>2075</v>
      </c>
      <c r="W2162">
        <v>3.1456203539219738E-3</v>
      </c>
      <c r="X2162">
        <v>3.9993349357830277E-3</v>
      </c>
      <c r="Y2162"/>
      <c r="Z2162"/>
      <c r="AA2162"/>
      <c r="AB2162"/>
      <c r="AC2162"/>
      <c r="AD2162"/>
      <c r="AG2162">
        <v>2114</v>
      </c>
      <c r="AH2162">
        <v>1.1816178494320479E-2</v>
      </c>
      <c r="AI2162">
        <v>6.738861546744879E-3</v>
      </c>
      <c r="AJ2162"/>
      <c r="AK2162"/>
      <c r="AL2162"/>
      <c r="AM2162"/>
      <c r="AN2162"/>
      <c r="AO2162"/>
    </row>
    <row r="2163" spans="1:41">
      <c r="A2163" s="34">
        <v>44774</v>
      </c>
      <c r="B2163" s="33">
        <v>166.58634900000001</v>
      </c>
      <c r="C2163" s="130">
        <f t="shared" si="68"/>
        <v>-3.4953559736285592E-3</v>
      </c>
      <c r="E2163" s="128">
        <v>44774</v>
      </c>
      <c r="F2163" s="76">
        <v>4118.6298829999996</v>
      </c>
      <c r="G2163" s="130">
        <f t="shared" si="69"/>
        <v>-2.8230840667121545E-3</v>
      </c>
      <c r="J2163"/>
      <c r="K2163"/>
      <c r="L2163"/>
      <c r="M2163"/>
      <c r="N2163"/>
      <c r="O2163"/>
      <c r="P2163"/>
      <c r="Q2163"/>
      <c r="R2163"/>
      <c r="V2163">
        <v>2076</v>
      </c>
      <c r="W2163">
        <v>-6.2130900958860553E-5</v>
      </c>
      <c r="X2163">
        <v>1.2318678299914392E-2</v>
      </c>
      <c r="Y2163"/>
      <c r="Z2163"/>
      <c r="AA2163"/>
      <c r="AB2163"/>
      <c r="AC2163"/>
      <c r="AD2163"/>
      <c r="AG2163">
        <v>2115</v>
      </c>
      <c r="AH2163">
        <v>6.4267940861152863E-3</v>
      </c>
      <c r="AI2163">
        <v>-1.4547591821252105E-2</v>
      </c>
      <c r="AJ2163"/>
      <c r="AK2163"/>
      <c r="AL2163"/>
      <c r="AM2163"/>
      <c r="AN2163"/>
      <c r="AO2163"/>
    </row>
    <row r="2164" spans="1:41">
      <c r="A2164" s="34">
        <v>44775</v>
      </c>
      <c r="B2164" s="33">
        <v>165.63801599999999</v>
      </c>
      <c r="C2164" s="130">
        <f t="shared" si="68"/>
        <v>-5.6927413662209462E-3</v>
      </c>
      <c r="E2164" s="128">
        <v>44775</v>
      </c>
      <c r="F2164" s="76">
        <v>4091.1899410000001</v>
      </c>
      <c r="G2164" s="130">
        <f t="shared" si="69"/>
        <v>-6.6623956945634395E-3</v>
      </c>
      <c r="J2164"/>
      <c r="K2164"/>
      <c r="L2164"/>
      <c r="M2164"/>
      <c r="N2164"/>
      <c r="O2164"/>
      <c r="P2164"/>
      <c r="Q2164"/>
      <c r="R2164"/>
      <c r="V2164">
        <v>2077</v>
      </c>
      <c r="W2164">
        <v>6.1347801273218009E-3</v>
      </c>
      <c r="X2164">
        <v>-1.2428480443242199E-2</v>
      </c>
      <c r="Y2164"/>
      <c r="Z2164"/>
      <c r="AA2164"/>
      <c r="AB2164"/>
      <c r="AC2164"/>
      <c r="AD2164"/>
      <c r="AG2164">
        <v>2116</v>
      </c>
      <c r="AH2164">
        <v>-5.3460442042996929E-3</v>
      </c>
      <c r="AI2164">
        <v>1.4796808939631419E-2</v>
      </c>
      <c r="AJ2164"/>
      <c r="AK2164"/>
      <c r="AL2164"/>
      <c r="AM2164"/>
      <c r="AN2164"/>
      <c r="AO2164"/>
    </row>
    <row r="2165" spans="1:41">
      <c r="A2165" s="34">
        <v>44776</v>
      </c>
      <c r="B2165" s="33">
        <v>167.23770099999999</v>
      </c>
      <c r="C2165" s="130">
        <f t="shared" si="68"/>
        <v>9.6577164990915721E-3</v>
      </c>
      <c r="E2165" s="128">
        <v>44776</v>
      </c>
      <c r="F2165" s="76">
        <v>4155.169922</v>
      </c>
      <c r="G2165" s="130">
        <f t="shared" si="69"/>
        <v>1.5638477294545136E-2</v>
      </c>
      <c r="J2165"/>
      <c r="K2165"/>
      <c r="L2165"/>
      <c r="M2165"/>
      <c r="N2165"/>
      <c r="O2165"/>
      <c r="P2165"/>
      <c r="Q2165"/>
      <c r="R2165"/>
      <c r="V2165">
        <v>2078</v>
      </c>
      <c r="W2165">
        <v>-7.2358096790077165E-3</v>
      </c>
      <c r="X2165">
        <v>-8.4167310216527978E-3</v>
      </c>
      <c r="Y2165"/>
      <c r="Z2165"/>
      <c r="AA2165"/>
      <c r="AB2165"/>
      <c r="AC2165"/>
      <c r="AD2165"/>
      <c r="AG2165">
        <v>2117</v>
      </c>
      <c r="AH2165">
        <v>-2.8045914651410894E-4</v>
      </c>
      <c r="AI2165">
        <v>2.0163715461384679E-2</v>
      </c>
      <c r="AJ2165"/>
      <c r="AK2165"/>
      <c r="AL2165"/>
      <c r="AM2165"/>
      <c r="AN2165"/>
      <c r="AO2165"/>
    </row>
    <row r="2166" spans="1:41">
      <c r="A2166" s="34">
        <v>44777</v>
      </c>
      <c r="B2166" s="33">
        <v>164.55561800000001</v>
      </c>
      <c r="C2166" s="130">
        <f t="shared" si="68"/>
        <v>-1.6037550049793962E-2</v>
      </c>
      <c r="E2166" s="128">
        <v>44777</v>
      </c>
      <c r="F2166" s="76">
        <v>4151.9399409999996</v>
      </c>
      <c r="G2166" s="130">
        <f t="shared" si="69"/>
        <v>-7.7734029188527784E-4</v>
      </c>
      <c r="J2166"/>
      <c r="K2166"/>
      <c r="L2166"/>
      <c r="M2166"/>
      <c r="N2166"/>
      <c r="O2166"/>
      <c r="P2166"/>
      <c r="Q2166"/>
      <c r="R2166"/>
      <c r="V2166">
        <v>2079</v>
      </c>
      <c r="W2166">
        <v>3.3006459937782694E-3</v>
      </c>
      <c r="X2166">
        <v>1.0957658387034065E-4</v>
      </c>
      <c r="Y2166"/>
      <c r="Z2166"/>
      <c r="AA2166"/>
      <c r="AB2166"/>
      <c r="AC2166"/>
      <c r="AD2166"/>
      <c r="AG2166">
        <v>2118</v>
      </c>
      <c r="AH2166">
        <v>5.3821350428454665E-3</v>
      </c>
      <c r="AI2166">
        <v>1.9360127792229554E-2</v>
      </c>
      <c r="AJ2166"/>
      <c r="AK2166"/>
      <c r="AL2166"/>
      <c r="AM2166"/>
      <c r="AN2166"/>
      <c r="AO2166"/>
    </row>
    <row r="2167" spans="1:41">
      <c r="A2167" s="34">
        <v>44778</v>
      </c>
      <c r="B2167" s="33">
        <v>163.90426600000001</v>
      </c>
      <c r="C2167" s="130">
        <f t="shared" si="68"/>
        <v>-3.9582483291454853E-3</v>
      </c>
      <c r="E2167" s="128">
        <v>44778</v>
      </c>
      <c r="F2167" s="76">
        <v>4145.1899409999996</v>
      </c>
      <c r="G2167" s="130">
        <f t="shared" si="69"/>
        <v>-1.625746059894656E-3</v>
      </c>
      <c r="J2167"/>
      <c r="K2167"/>
      <c r="L2167"/>
      <c r="M2167"/>
      <c r="N2167"/>
      <c r="O2167"/>
      <c r="P2167"/>
      <c r="Q2167"/>
      <c r="R2167"/>
      <c r="V2167">
        <v>2080</v>
      </c>
      <c r="W2167">
        <v>-5.2551776804453205E-3</v>
      </c>
      <c r="X2167">
        <v>1.3346116492564317E-2</v>
      </c>
      <c r="Y2167"/>
      <c r="Z2167"/>
      <c r="AA2167"/>
      <c r="AB2167"/>
      <c r="AC2167"/>
      <c r="AD2167"/>
      <c r="AG2167">
        <v>2119</v>
      </c>
      <c r="AH2167">
        <v>-4.6657632444104752E-3</v>
      </c>
      <c r="AI2167">
        <v>-1.6086053662992261E-3</v>
      </c>
      <c r="AJ2167"/>
      <c r="AK2167"/>
      <c r="AL2167"/>
      <c r="AM2167"/>
      <c r="AN2167"/>
      <c r="AO2167"/>
    </row>
    <row r="2168" spans="1:41">
      <c r="A2168" s="34">
        <v>44781</v>
      </c>
      <c r="B2168" s="33">
        <v>163.03256200000001</v>
      </c>
      <c r="C2168" s="130">
        <f t="shared" si="68"/>
        <v>-5.3183728604110523E-3</v>
      </c>
      <c r="E2168" s="128">
        <v>44781</v>
      </c>
      <c r="F2168" s="76">
        <v>4140.0600590000004</v>
      </c>
      <c r="G2168" s="130">
        <f t="shared" si="69"/>
        <v>-1.2375505279648826E-3</v>
      </c>
      <c r="J2168"/>
      <c r="K2168"/>
      <c r="L2168"/>
      <c r="M2168"/>
      <c r="N2168"/>
      <c r="O2168"/>
      <c r="P2168"/>
      <c r="Q2168"/>
      <c r="R2168"/>
      <c r="V2168">
        <v>2081</v>
      </c>
      <c r="W2168">
        <v>3.8929282346087646E-3</v>
      </c>
      <c r="X2168">
        <v>-1.6444649137933958E-2</v>
      </c>
      <c r="Y2168"/>
      <c r="Z2168"/>
      <c r="AA2168"/>
      <c r="AB2168"/>
      <c r="AC2168"/>
      <c r="AD2168"/>
      <c r="AG2168">
        <v>2120</v>
      </c>
      <c r="AH2168">
        <v>-5.5304702145513732E-3</v>
      </c>
      <c r="AI2168">
        <v>-1.952298497453606E-3</v>
      </c>
      <c r="AJ2168"/>
      <c r="AK2168"/>
      <c r="AL2168"/>
      <c r="AM2168"/>
      <c r="AN2168"/>
      <c r="AO2168"/>
    </row>
    <row r="2169" spans="1:41">
      <c r="A2169" s="34">
        <v>44782</v>
      </c>
      <c r="B2169" s="33">
        <v>163.013397</v>
      </c>
      <c r="C2169" s="130">
        <f t="shared" si="68"/>
        <v>-1.1755320388092285E-4</v>
      </c>
      <c r="E2169" s="128">
        <v>44782</v>
      </c>
      <c r="F2169" s="76">
        <v>4122.4702150000003</v>
      </c>
      <c r="G2169" s="130">
        <f t="shared" si="69"/>
        <v>-4.2486929535627983E-3</v>
      </c>
      <c r="J2169"/>
      <c r="K2169"/>
      <c r="L2169"/>
      <c r="M2169"/>
      <c r="N2169"/>
      <c r="O2169"/>
      <c r="P2169"/>
      <c r="Q2169"/>
      <c r="R2169"/>
      <c r="V2169">
        <v>2082</v>
      </c>
      <c r="W2169">
        <v>1.4993862643128983E-2</v>
      </c>
      <c r="X2169">
        <v>-2.4710779291333015E-2</v>
      </c>
      <c r="Y2169"/>
      <c r="Z2169"/>
      <c r="AA2169"/>
      <c r="AB2169"/>
      <c r="AC2169"/>
      <c r="AD2169"/>
      <c r="AG2169">
        <v>2121</v>
      </c>
      <c r="AH2169">
        <v>-1.5639734628004357E-3</v>
      </c>
      <c r="AI2169">
        <v>1.9994991564350566E-2</v>
      </c>
      <c r="AJ2169"/>
      <c r="AK2169"/>
      <c r="AL2169"/>
      <c r="AM2169"/>
      <c r="AN2169"/>
      <c r="AO2169"/>
    </row>
    <row r="2170" spans="1:41">
      <c r="A2170" s="34">
        <v>44783</v>
      </c>
      <c r="B2170" s="33">
        <v>163.482788</v>
      </c>
      <c r="C2170" s="130">
        <f t="shared" si="68"/>
        <v>2.8794627229319176E-3</v>
      </c>
      <c r="E2170" s="128">
        <v>44783</v>
      </c>
      <c r="F2170" s="76">
        <v>4210.2402339999999</v>
      </c>
      <c r="G2170" s="130">
        <f t="shared" si="69"/>
        <v>2.1290637511616219E-2</v>
      </c>
      <c r="J2170"/>
      <c r="K2170"/>
      <c r="L2170"/>
      <c r="M2170"/>
      <c r="N2170"/>
      <c r="O2170"/>
      <c r="P2170"/>
      <c r="Q2170"/>
      <c r="R2170"/>
      <c r="V2170">
        <v>2083</v>
      </c>
      <c r="W2170">
        <v>-1.239150672622368E-3</v>
      </c>
      <c r="X2170">
        <v>5.4925363920986757E-3</v>
      </c>
      <c r="Y2170"/>
      <c r="Z2170"/>
      <c r="AA2170"/>
      <c r="AB2170"/>
      <c r="AC2170"/>
      <c r="AD2170"/>
      <c r="AG2170">
        <v>2122</v>
      </c>
      <c r="AH2170">
        <v>-2.1144286545861078E-3</v>
      </c>
      <c r="AI2170">
        <v>-1.4232885301276721E-2</v>
      </c>
      <c r="AJ2170"/>
      <c r="AK2170"/>
      <c r="AL2170"/>
      <c r="AM2170"/>
      <c r="AN2170"/>
      <c r="AO2170"/>
    </row>
    <row r="2171" spans="1:41">
      <c r="A2171" s="34">
        <v>44784</v>
      </c>
      <c r="B2171" s="33">
        <v>160.10144</v>
      </c>
      <c r="C2171" s="130">
        <f t="shared" si="68"/>
        <v>-2.0683204888822932E-2</v>
      </c>
      <c r="E2171" s="128">
        <v>44784</v>
      </c>
      <c r="F2171" s="76">
        <v>4207.2700199999999</v>
      </c>
      <c r="G2171" s="130">
        <f t="shared" si="69"/>
        <v>-7.0547375800882669E-4</v>
      </c>
      <c r="J2171"/>
      <c r="K2171"/>
      <c r="L2171"/>
      <c r="M2171"/>
      <c r="N2171"/>
      <c r="O2171"/>
      <c r="P2171"/>
      <c r="Q2171"/>
      <c r="R2171"/>
      <c r="V2171">
        <v>2084</v>
      </c>
      <c r="W2171">
        <v>1.3498451674518056E-3</v>
      </c>
      <c r="X2171">
        <v>-4.0008716980781279E-3</v>
      </c>
      <c r="Y2171"/>
      <c r="Z2171"/>
      <c r="AA2171"/>
      <c r="AB2171"/>
      <c r="AC2171"/>
      <c r="AD2171"/>
      <c r="AG2171">
        <v>2123</v>
      </c>
      <c r="AH2171">
        <v>1.6088697811274645E-4</v>
      </c>
      <c r="AI2171">
        <v>2.9765138693028268E-3</v>
      </c>
      <c r="AJ2171"/>
      <c r="AK2171"/>
      <c r="AL2171"/>
      <c r="AM2171"/>
      <c r="AN2171"/>
      <c r="AO2171"/>
    </row>
    <row r="2172" spans="1:41">
      <c r="A2172" s="34">
        <v>44785</v>
      </c>
      <c r="B2172" s="33">
        <v>158.338943</v>
      </c>
      <c r="C2172" s="130">
        <f t="shared" si="68"/>
        <v>-1.1008626780621063E-2</v>
      </c>
      <c r="E2172" s="128">
        <v>44785</v>
      </c>
      <c r="F2172" s="76">
        <v>4280.1499020000001</v>
      </c>
      <c r="G2172" s="130">
        <f t="shared" si="69"/>
        <v>1.7322368579518979E-2</v>
      </c>
      <c r="J2172"/>
      <c r="K2172"/>
      <c r="L2172"/>
      <c r="M2172"/>
      <c r="N2172"/>
      <c r="O2172"/>
      <c r="P2172"/>
      <c r="Q2172"/>
      <c r="R2172"/>
      <c r="V2172">
        <v>2085</v>
      </c>
      <c r="W2172">
        <v>-6.8827109727660624E-3</v>
      </c>
      <c r="X2172">
        <v>-9.9945791313756985E-3</v>
      </c>
      <c r="Y2172"/>
      <c r="Z2172"/>
      <c r="AA2172"/>
      <c r="AB2172"/>
      <c r="AC2172"/>
      <c r="AD2172"/>
      <c r="AG2172">
        <v>2124</v>
      </c>
      <c r="AH2172">
        <v>6.4692764793824152E-3</v>
      </c>
      <c r="AI2172">
        <v>3.0541166933471479E-3</v>
      </c>
      <c r="AJ2172"/>
      <c r="AK2172"/>
      <c r="AL2172"/>
      <c r="AM2172"/>
      <c r="AN2172"/>
      <c r="AO2172"/>
    </row>
    <row r="2173" spans="1:41">
      <c r="A2173" s="34">
        <v>44788</v>
      </c>
      <c r="B2173" s="33">
        <v>159.09567300000001</v>
      </c>
      <c r="C2173" s="130">
        <f t="shared" si="68"/>
        <v>4.7791780446583164E-3</v>
      </c>
      <c r="E2173" s="128">
        <v>44788</v>
      </c>
      <c r="F2173" s="76">
        <v>4297.1401370000003</v>
      </c>
      <c r="G2173" s="130">
        <f t="shared" si="69"/>
        <v>3.969542046193552E-3</v>
      </c>
      <c r="J2173"/>
      <c r="K2173"/>
      <c r="L2173"/>
      <c r="M2173"/>
      <c r="N2173"/>
      <c r="O2173"/>
      <c r="P2173"/>
      <c r="Q2173"/>
      <c r="R2173"/>
      <c r="V2173">
        <v>2086</v>
      </c>
      <c r="W2173">
        <v>4.1466993741790426E-4</v>
      </c>
      <c r="X2173">
        <v>-3.8321176906911149E-3</v>
      </c>
      <c r="Y2173"/>
      <c r="Z2173"/>
      <c r="AA2173"/>
      <c r="AB2173"/>
      <c r="AC2173"/>
      <c r="AD2173"/>
      <c r="AG2173">
        <v>2125</v>
      </c>
      <c r="AH2173">
        <v>-3.1492917991964024E-3</v>
      </c>
      <c r="AI2173">
        <v>-7.6446539260853954E-3</v>
      </c>
      <c r="AJ2173"/>
      <c r="AK2173"/>
      <c r="AL2173"/>
      <c r="AM2173"/>
      <c r="AN2173"/>
      <c r="AO2173"/>
    </row>
    <row r="2174" spans="1:41">
      <c r="A2174" s="34">
        <v>44789</v>
      </c>
      <c r="B2174" s="33">
        <v>160.51333600000001</v>
      </c>
      <c r="C2174" s="130">
        <f t="shared" si="68"/>
        <v>8.9107577426068944E-3</v>
      </c>
      <c r="E2174" s="128">
        <v>44789</v>
      </c>
      <c r="F2174" s="76">
        <v>4305.2001950000003</v>
      </c>
      <c r="G2174" s="130">
        <f t="shared" si="69"/>
        <v>1.8756795782850742E-3</v>
      </c>
      <c r="J2174"/>
      <c r="K2174"/>
      <c r="L2174"/>
      <c r="M2174"/>
      <c r="N2174"/>
      <c r="O2174"/>
      <c r="P2174"/>
      <c r="Q2174"/>
      <c r="R2174"/>
      <c r="V2174">
        <v>2087</v>
      </c>
      <c r="W2174">
        <v>2.6237600710847966E-3</v>
      </c>
      <c r="X2174">
        <v>8.5508176548602568E-3</v>
      </c>
      <c r="Y2174"/>
      <c r="Z2174"/>
      <c r="AA2174"/>
      <c r="AB2174"/>
      <c r="AC2174"/>
      <c r="AD2174"/>
      <c r="AG2174">
        <v>2126</v>
      </c>
      <c r="AH2174">
        <v>-1.120815285833957E-2</v>
      </c>
      <c r="AI2174">
        <v>-1.2590541316511323E-2</v>
      </c>
      <c r="AJ2174"/>
      <c r="AK2174"/>
      <c r="AL2174"/>
      <c r="AM2174"/>
      <c r="AN2174"/>
      <c r="AO2174"/>
    </row>
    <row r="2175" spans="1:41">
      <c r="A2175" s="34">
        <v>44790</v>
      </c>
      <c r="B2175" s="33">
        <v>160.522919</v>
      </c>
      <c r="C2175" s="130">
        <f t="shared" si="68"/>
        <v>5.9702204432360219E-5</v>
      </c>
      <c r="E2175" s="128">
        <v>44790</v>
      </c>
      <c r="F2175" s="76">
        <v>4274.0400390000004</v>
      </c>
      <c r="G2175" s="130">
        <f t="shared" si="69"/>
        <v>-7.2377948965506615E-3</v>
      </c>
      <c r="J2175"/>
      <c r="K2175"/>
      <c r="L2175"/>
      <c r="M2175"/>
      <c r="N2175"/>
      <c r="O2175"/>
      <c r="P2175"/>
      <c r="Q2175"/>
      <c r="R2175"/>
      <c r="V2175">
        <v>2088</v>
      </c>
      <c r="W2175">
        <v>-2.163218694407814E-3</v>
      </c>
      <c r="X2175">
        <v>-9.9809191493073698E-3</v>
      </c>
      <c r="Y2175"/>
      <c r="Z2175"/>
      <c r="AA2175"/>
      <c r="AB2175"/>
      <c r="AC2175"/>
      <c r="AD2175"/>
      <c r="AG2175">
        <v>2127</v>
      </c>
      <c r="AH2175">
        <v>-3.5661510449971766E-3</v>
      </c>
      <c r="AI2175">
        <v>-2.5544152308687011E-2</v>
      </c>
      <c r="AJ2175"/>
      <c r="AK2175"/>
      <c r="AL2175"/>
      <c r="AM2175"/>
      <c r="AN2175"/>
      <c r="AO2175"/>
    </row>
    <row r="2176" spans="1:41">
      <c r="A2176" s="34">
        <v>44791</v>
      </c>
      <c r="B2176" s="33">
        <v>159.74702500000001</v>
      </c>
      <c r="C2176" s="130">
        <f t="shared" si="68"/>
        <v>-4.8335403120846176E-3</v>
      </c>
      <c r="E2176" s="128">
        <v>44791</v>
      </c>
      <c r="F2176" s="76">
        <v>4283.7402339999999</v>
      </c>
      <c r="G2176" s="130">
        <f t="shared" si="69"/>
        <v>2.2695610971087206E-3</v>
      </c>
      <c r="J2176"/>
      <c r="K2176"/>
      <c r="L2176"/>
      <c r="M2176"/>
      <c r="N2176"/>
      <c r="O2176"/>
      <c r="P2176"/>
      <c r="Q2176"/>
      <c r="R2176"/>
      <c r="V2176">
        <v>2089</v>
      </c>
      <c r="W2176">
        <v>-6.844187684429872E-3</v>
      </c>
      <c r="X2176">
        <v>6.6393192510090602E-3</v>
      </c>
      <c r="Y2176"/>
      <c r="Z2176"/>
      <c r="AA2176"/>
      <c r="AB2176"/>
      <c r="AC2176"/>
      <c r="AD2176"/>
      <c r="AG2176">
        <v>2128</v>
      </c>
      <c r="AH2176">
        <v>-5.5001213791116806E-3</v>
      </c>
      <c r="AI2176">
        <v>-3.3268309134102801E-2</v>
      </c>
      <c r="AJ2176"/>
      <c r="AK2176"/>
      <c r="AL2176"/>
      <c r="AM2176"/>
      <c r="AN2176"/>
      <c r="AO2176"/>
    </row>
    <row r="2177" spans="1:41">
      <c r="A2177" s="34">
        <v>44792</v>
      </c>
      <c r="B2177" s="33">
        <v>162.180069</v>
      </c>
      <c r="C2177" s="130">
        <f t="shared" si="68"/>
        <v>1.5230606015980549E-2</v>
      </c>
      <c r="E2177" s="128">
        <v>44792</v>
      </c>
      <c r="F2177" s="76">
        <v>4228.4799800000001</v>
      </c>
      <c r="G2177" s="130">
        <f t="shared" si="69"/>
        <v>-1.2900001162862249E-2</v>
      </c>
      <c r="J2177"/>
      <c r="K2177"/>
      <c r="L2177"/>
      <c r="M2177"/>
      <c r="N2177"/>
      <c r="O2177"/>
      <c r="P2177"/>
      <c r="Q2177"/>
      <c r="R2177"/>
      <c r="V2177">
        <v>2090</v>
      </c>
      <c r="W2177">
        <v>1.7546308580939626E-2</v>
      </c>
      <c r="X2177">
        <v>-1.4887041171913647E-3</v>
      </c>
      <c r="Y2177"/>
      <c r="Z2177"/>
      <c r="AA2177"/>
      <c r="AB2177"/>
      <c r="AC2177"/>
      <c r="AD2177"/>
      <c r="AG2177">
        <v>2129</v>
      </c>
      <c r="AH2177">
        <v>-8.4834566051708599E-3</v>
      </c>
      <c r="AI2177">
        <v>4.7097766843465262E-3</v>
      </c>
      <c r="AJ2177"/>
      <c r="AK2177"/>
      <c r="AL2177"/>
      <c r="AM2177"/>
      <c r="AN2177"/>
      <c r="AO2177"/>
    </row>
    <row r="2178" spans="1:41">
      <c r="A2178" s="34">
        <v>44795</v>
      </c>
      <c r="B2178" s="33">
        <v>161.61111500000001</v>
      </c>
      <c r="C2178" s="130">
        <f t="shared" si="68"/>
        <v>-3.5081622760931913E-3</v>
      </c>
      <c r="E2178" s="128">
        <v>44795</v>
      </c>
      <c r="F2178" s="76">
        <v>4137.9902339999999</v>
      </c>
      <c r="G2178" s="130">
        <f t="shared" si="69"/>
        <v>-2.1400064899917109E-2</v>
      </c>
      <c r="J2178"/>
      <c r="K2178"/>
      <c r="L2178"/>
      <c r="M2178"/>
      <c r="N2178"/>
      <c r="O2178"/>
      <c r="P2178"/>
      <c r="Q2178"/>
      <c r="R2178"/>
      <c r="V2178">
        <v>2091</v>
      </c>
      <c r="W2178">
        <v>2.7371682824076956E-3</v>
      </c>
      <c r="X2178">
        <v>-3.3556434380188722E-3</v>
      </c>
      <c r="Y2178"/>
      <c r="Z2178"/>
      <c r="AA2178"/>
      <c r="AB2178"/>
      <c r="AC2178"/>
      <c r="AD2178"/>
      <c r="AG2178">
        <v>2130</v>
      </c>
      <c r="AH2178">
        <v>6.3015047401457384E-3</v>
      </c>
      <c r="AI2178">
        <v>8.2910001834116259E-3</v>
      </c>
      <c r="AJ2178"/>
      <c r="AK2178"/>
      <c r="AL2178"/>
      <c r="AM2178"/>
      <c r="AN2178"/>
      <c r="AO2178"/>
    </row>
    <row r="2179" spans="1:41">
      <c r="A2179" s="34">
        <v>44796</v>
      </c>
      <c r="B2179" s="33">
        <v>160.20320100000001</v>
      </c>
      <c r="C2179" s="130">
        <f t="shared" si="68"/>
        <v>-8.7117399072458909E-3</v>
      </c>
      <c r="E2179" s="128">
        <v>44796</v>
      </c>
      <c r="F2179" s="76">
        <v>4128.7299800000001</v>
      </c>
      <c r="G2179" s="130">
        <f t="shared" si="69"/>
        <v>-2.2378627005720008E-3</v>
      </c>
      <c r="J2179"/>
      <c r="K2179"/>
      <c r="L2179"/>
      <c r="M2179"/>
      <c r="N2179"/>
      <c r="O2179"/>
      <c r="P2179"/>
      <c r="Q2179"/>
      <c r="R2179"/>
      <c r="V2179">
        <v>2092</v>
      </c>
      <c r="W2179">
        <v>-1.4112066451862741E-3</v>
      </c>
      <c r="X2179">
        <v>-1.3341741840204407E-2</v>
      </c>
      <c r="Y2179"/>
      <c r="Z2179"/>
      <c r="AA2179"/>
      <c r="AB2179"/>
      <c r="AC2179"/>
      <c r="AD2179"/>
      <c r="AG2179">
        <v>2131</v>
      </c>
      <c r="AH2179">
        <v>5.2583005388973103E-4</v>
      </c>
      <c r="AI2179">
        <v>-3.303778135854215E-2</v>
      </c>
      <c r="AJ2179"/>
      <c r="AK2179"/>
      <c r="AL2179"/>
      <c r="AM2179"/>
      <c r="AN2179"/>
      <c r="AO2179"/>
    </row>
    <row r="2180" spans="1:41">
      <c r="A2180" s="34">
        <v>44797</v>
      </c>
      <c r="B2180" s="33">
        <v>159.67280600000001</v>
      </c>
      <c r="C2180" s="130">
        <f t="shared" ref="C2180:C2243" si="70">(B2180-B2179)/B2179</f>
        <v>-3.3107640589528455E-3</v>
      </c>
      <c r="E2180" s="128">
        <v>44797</v>
      </c>
      <c r="F2180" s="76">
        <v>4140.7700199999999</v>
      </c>
      <c r="G2180" s="130">
        <f t="shared" ref="G2180:G2243" si="71">(F2180-F2179)/F2179</f>
        <v>2.9161606736994371E-3</v>
      </c>
      <c r="J2180"/>
      <c r="K2180"/>
      <c r="L2180"/>
      <c r="M2180"/>
      <c r="N2180"/>
      <c r="O2180"/>
      <c r="P2180"/>
      <c r="Q2180"/>
      <c r="R2180"/>
      <c r="V2180">
        <v>2093</v>
      </c>
      <c r="W2180">
        <v>-5.4102209957735741E-3</v>
      </c>
      <c r="X2180">
        <v>-2.2329833235221027E-2</v>
      </c>
      <c r="Y2180"/>
      <c r="Z2180"/>
      <c r="AA2180"/>
      <c r="AB2180"/>
      <c r="AC2180"/>
      <c r="AD2180"/>
      <c r="AG2180">
        <v>2132</v>
      </c>
      <c r="AH2180">
        <v>-1.8444988548697036E-3</v>
      </c>
      <c r="AI2180">
        <v>4.045364454834435E-3</v>
      </c>
      <c r="AJ2180"/>
      <c r="AK2180"/>
      <c r="AL2180"/>
      <c r="AM2180"/>
      <c r="AN2180"/>
      <c r="AO2180"/>
    </row>
    <row r="2181" spans="1:41">
      <c r="A2181" s="34">
        <v>44798</v>
      </c>
      <c r="B2181" s="33">
        <v>161.16751099999999</v>
      </c>
      <c r="C2181" s="130">
        <f t="shared" si="70"/>
        <v>9.3610492446658811E-3</v>
      </c>
      <c r="E2181" s="128">
        <v>44798</v>
      </c>
      <c r="F2181" s="76">
        <v>4199.1201170000004</v>
      </c>
      <c r="G2181" s="130">
        <f t="shared" si="71"/>
        <v>1.409160535798133E-2</v>
      </c>
      <c r="J2181"/>
      <c r="K2181"/>
      <c r="L2181"/>
      <c r="M2181"/>
      <c r="N2181"/>
      <c r="O2181"/>
      <c r="P2181"/>
      <c r="Q2181"/>
      <c r="R2181"/>
      <c r="V2181">
        <v>2094</v>
      </c>
      <c r="W2181">
        <v>1.4205039845078843E-2</v>
      </c>
      <c r="X2181">
        <v>-8.5071028668034822E-3</v>
      </c>
      <c r="Y2181"/>
      <c r="Z2181"/>
      <c r="AA2181"/>
      <c r="AB2181"/>
      <c r="AC2181"/>
      <c r="AD2181"/>
      <c r="AG2181">
        <v>2133</v>
      </c>
      <c r="AH2181">
        <v>1.2119231249947161E-2</v>
      </c>
      <c r="AI2181">
        <v>1.2358010982640583E-2</v>
      </c>
      <c r="AJ2181"/>
      <c r="AK2181"/>
      <c r="AL2181"/>
      <c r="AM2181"/>
      <c r="AN2181"/>
      <c r="AO2181"/>
    </row>
    <row r="2182" spans="1:41">
      <c r="A2182" s="34">
        <v>44799</v>
      </c>
      <c r="B2182" s="33">
        <v>158.409561</v>
      </c>
      <c r="C2182" s="130">
        <f t="shared" si="70"/>
        <v>-1.7112319864516577E-2</v>
      </c>
      <c r="E2182" s="128">
        <v>44799</v>
      </c>
      <c r="F2182" s="76">
        <v>4057.6599120000001</v>
      </c>
      <c r="G2182" s="130">
        <f t="shared" si="71"/>
        <v>-3.3688058702417992E-2</v>
      </c>
      <c r="J2182"/>
      <c r="K2182"/>
      <c r="L2182"/>
      <c r="M2182"/>
      <c r="N2182"/>
      <c r="O2182"/>
      <c r="P2182"/>
      <c r="Q2182"/>
      <c r="R2182"/>
      <c r="V2182">
        <v>2095</v>
      </c>
      <c r="W2182">
        <v>-3.8343937899469605E-3</v>
      </c>
      <c r="X2182">
        <v>-2.4311914671381388E-2</v>
      </c>
      <c r="Y2182"/>
      <c r="Z2182"/>
      <c r="AA2182"/>
      <c r="AB2182"/>
      <c r="AC2182"/>
      <c r="AD2182"/>
      <c r="AG2182">
        <v>2134</v>
      </c>
      <c r="AH2182">
        <v>9.1841316716117904E-3</v>
      </c>
      <c r="AI2182">
        <v>-1.0485703857374778E-2</v>
      </c>
      <c r="AJ2182"/>
      <c r="AK2182"/>
      <c r="AL2182"/>
      <c r="AM2182"/>
      <c r="AN2182"/>
      <c r="AO2182"/>
    </row>
    <row r="2183" spans="1:41">
      <c r="A2183" s="34">
        <v>44802</v>
      </c>
      <c r="B2183" s="33">
        <v>157.18485999999999</v>
      </c>
      <c r="C2183" s="130">
        <f t="shared" si="70"/>
        <v>-7.7312315763567469E-3</v>
      </c>
      <c r="E2183" s="128">
        <v>44802</v>
      </c>
      <c r="F2183" s="76">
        <v>4030.610107</v>
      </c>
      <c r="G2183" s="130">
        <f t="shared" si="71"/>
        <v>-6.6663558766972648E-3</v>
      </c>
      <c r="J2183"/>
      <c r="K2183"/>
      <c r="L2183"/>
      <c r="M2183"/>
      <c r="N2183"/>
      <c r="O2183"/>
      <c r="P2183"/>
      <c r="Q2183"/>
      <c r="R2183"/>
      <c r="V2183">
        <v>2096</v>
      </c>
      <c r="W2183">
        <v>-7.7063957057439333E-3</v>
      </c>
      <c r="X2183">
        <v>9.8044426474185979E-3</v>
      </c>
      <c r="Y2183"/>
      <c r="Z2183"/>
      <c r="AA2183"/>
      <c r="AB2183"/>
      <c r="AC2183"/>
      <c r="AD2183"/>
      <c r="AG2183">
        <v>2135</v>
      </c>
      <c r="AH2183">
        <v>1.2889553655792026E-2</v>
      </c>
      <c r="AI2183">
        <v>-3.3573364845590186E-3</v>
      </c>
      <c r="AJ2183"/>
      <c r="AK2183"/>
      <c r="AL2183"/>
      <c r="AM2183"/>
      <c r="AN2183"/>
      <c r="AO2183"/>
    </row>
    <row r="2184" spans="1:41">
      <c r="A2184" s="34">
        <v>44803</v>
      </c>
      <c r="B2184" s="33">
        <v>156.635178</v>
      </c>
      <c r="C2184" s="130">
        <f t="shared" si="70"/>
        <v>-3.4970416361982323E-3</v>
      </c>
      <c r="E2184" s="128">
        <v>44803</v>
      </c>
      <c r="F2184" s="76">
        <v>3986.1599120000001</v>
      </c>
      <c r="G2184" s="130">
        <f t="shared" si="71"/>
        <v>-1.1028155495070784E-2</v>
      </c>
      <c r="J2184"/>
      <c r="K2184"/>
      <c r="L2184"/>
      <c r="M2184"/>
      <c r="N2184"/>
      <c r="O2184"/>
      <c r="P2184"/>
      <c r="Q2184"/>
      <c r="R2184"/>
      <c r="V2184">
        <v>2097</v>
      </c>
      <c r="W2184">
        <v>4.4654847154143393E-3</v>
      </c>
      <c r="X2184">
        <v>2.0281415342217557E-2</v>
      </c>
      <c r="Y2184"/>
      <c r="Z2184"/>
      <c r="AA2184"/>
      <c r="AB2184"/>
      <c r="AC2184"/>
      <c r="AD2184"/>
      <c r="AG2184">
        <v>2136</v>
      </c>
      <c r="AH2184">
        <v>8.5365330439181042E-3</v>
      </c>
      <c r="AI2184">
        <v>2.2026760607439036E-2</v>
      </c>
      <c r="AJ2184"/>
      <c r="AK2184"/>
      <c r="AL2184"/>
      <c r="AM2184"/>
      <c r="AN2184"/>
      <c r="AO2184"/>
    </row>
    <row r="2185" spans="1:41">
      <c r="A2185" s="34">
        <v>44804</v>
      </c>
      <c r="B2185" s="33">
        <v>155.584091</v>
      </c>
      <c r="C2185" s="130">
        <f t="shared" si="70"/>
        <v>-6.7104146936902993E-3</v>
      </c>
      <c r="E2185" s="128">
        <v>44804</v>
      </c>
      <c r="F2185" s="76">
        <v>3955</v>
      </c>
      <c r="G2185" s="130">
        <f t="shared" si="71"/>
        <v>-7.8170250787470349E-3</v>
      </c>
      <c r="J2185"/>
      <c r="K2185"/>
      <c r="L2185"/>
      <c r="M2185"/>
      <c r="N2185"/>
      <c r="O2185"/>
      <c r="P2185"/>
      <c r="Q2185"/>
      <c r="R2185"/>
      <c r="V2185">
        <v>2098</v>
      </c>
      <c r="W2185">
        <v>-9.0589501199135353E-3</v>
      </c>
      <c r="X2185">
        <v>-2.7225556935480087E-2</v>
      </c>
      <c r="Y2185"/>
      <c r="Z2185"/>
      <c r="AA2185"/>
      <c r="AB2185"/>
      <c r="AC2185"/>
      <c r="AD2185"/>
      <c r="AG2185">
        <v>2137</v>
      </c>
      <c r="AH2185">
        <v>-3.0435807412896112E-4</v>
      </c>
      <c r="AI2185">
        <v>-2.6687135077580713E-3</v>
      </c>
      <c r="AJ2185"/>
      <c r="AK2185"/>
      <c r="AL2185"/>
      <c r="AM2185"/>
      <c r="AN2185"/>
      <c r="AO2185"/>
    </row>
    <row r="2186" spans="1:41">
      <c r="A2186" s="34">
        <v>44805</v>
      </c>
      <c r="B2186" s="33">
        <v>159.44137599999999</v>
      </c>
      <c r="C2186" s="130">
        <f t="shared" si="70"/>
        <v>2.4792284193118373E-2</v>
      </c>
      <c r="E2186" s="128">
        <v>44805</v>
      </c>
      <c r="F2186" s="76">
        <v>3966.8500979999999</v>
      </c>
      <c r="G2186" s="130">
        <f t="shared" si="71"/>
        <v>2.9962321112515524E-3</v>
      </c>
      <c r="J2186"/>
      <c r="K2186"/>
      <c r="L2186"/>
      <c r="M2186"/>
      <c r="N2186"/>
      <c r="O2186"/>
      <c r="P2186"/>
      <c r="Q2186"/>
      <c r="R2186"/>
      <c r="V2186">
        <v>2099</v>
      </c>
      <c r="W2186">
        <v>-5.5008840684400593E-3</v>
      </c>
      <c r="X2186">
        <v>1.1176126872930219E-2</v>
      </c>
      <c r="Y2186"/>
      <c r="Z2186"/>
      <c r="AA2186"/>
      <c r="AB2186"/>
      <c r="AC2186"/>
      <c r="AD2186"/>
      <c r="AG2186">
        <v>2138</v>
      </c>
      <c r="AH2186">
        <v>-1.5923418125492056E-2</v>
      </c>
      <c r="AI2186">
        <v>-4.2196178003395708E-3</v>
      </c>
      <c r="AJ2186"/>
      <c r="AK2186"/>
      <c r="AL2186"/>
      <c r="AM2186"/>
      <c r="AN2186"/>
      <c r="AO2186"/>
    </row>
    <row r="2187" spans="1:41">
      <c r="A2187" s="34">
        <v>44806</v>
      </c>
      <c r="B2187" s="33">
        <v>156.934158</v>
      </c>
      <c r="C2187" s="130">
        <f t="shared" si="70"/>
        <v>-1.5725014816731102E-2</v>
      </c>
      <c r="E2187" s="128">
        <v>44806</v>
      </c>
      <c r="F2187" s="76">
        <v>3924.26001</v>
      </c>
      <c r="G2187" s="130">
        <f t="shared" si="71"/>
        <v>-1.073650048472286E-2</v>
      </c>
      <c r="J2187"/>
      <c r="K2187"/>
      <c r="L2187"/>
      <c r="M2187"/>
      <c r="N2187"/>
      <c r="O2187"/>
      <c r="P2187"/>
      <c r="Q2187"/>
      <c r="R2187"/>
      <c r="V2187">
        <v>2100</v>
      </c>
      <c r="W2187">
        <v>-8.8719201734734998E-4</v>
      </c>
      <c r="X2187">
        <v>5.7243182406877501E-3</v>
      </c>
      <c r="Y2187"/>
      <c r="Z2187"/>
      <c r="AA2187"/>
      <c r="AB2187"/>
      <c r="AC2187"/>
      <c r="AD2187"/>
      <c r="AG2187">
        <v>2139</v>
      </c>
      <c r="AH2187">
        <v>3.8567328673127192E-4</v>
      </c>
      <c r="AI2187">
        <v>-1.0974187735427641E-3</v>
      </c>
      <c r="AJ2187"/>
      <c r="AK2187"/>
      <c r="AL2187"/>
      <c r="AM2187"/>
      <c r="AN2187"/>
      <c r="AO2187"/>
    </row>
    <row r="2188" spans="1:41">
      <c r="A2188" s="34">
        <v>44810</v>
      </c>
      <c r="B2188" s="33">
        <v>157.35841400000001</v>
      </c>
      <c r="C2188" s="130">
        <f t="shared" si="70"/>
        <v>2.7034012569781907E-3</v>
      </c>
      <c r="E2188" s="128">
        <v>44810</v>
      </c>
      <c r="F2188" s="76">
        <v>3908.1899410000001</v>
      </c>
      <c r="G2188" s="130">
        <f t="shared" si="71"/>
        <v>-4.0950571468376983E-3</v>
      </c>
      <c r="J2188"/>
      <c r="K2188"/>
      <c r="L2188"/>
      <c r="M2188"/>
      <c r="N2188"/>
      <c r="O2188"/>
      <c r="P2188"/>
      <c r="Q2188"/>
      <c r="R2188"/>
      <c r="V2188">
        <v>2101</v>
      </c>
      <c r="W2188">
        <v>6.3075946333507361E-3</v>
      </c>
      <c r="X2188">
        <v>2.3554826596603282E-2</v>
      </c>
      <c r="Y2188"/>
      <c r="Z2188"/>
      <c r="AA2188"/>
      <c r="AB2188"/>
      <c r="AC2188"/>
      <c r="AD2188"/>
      <c r="AG2188">
        <v>2140</v>
      </c>
      <c r="AH2188">
        <v>1.8932898374295223E-3</v>
      </c>
      <c r="AI2188">
        <v>-1.065256802388354E-2</v>
      </c>
      <c r="AJ2188"/>
      <c r="AK2188"/>
      <c r="AL2188"/>
      <c r="AM2188"/>
      <c r="AN2188"/>
      <c r="AO2188"/>
    </row>
    <row r="2189" spans="1:41">
      <c r="A2189" s="34">
        <v>44811</v>
      </c>
      <c r="B2189" s="33">
        <v>158.21669</v>
      </c>
      <c r="C2189" s="130">
        <f t="shared" si="70"/>
        <v>5.4542745963364206E-3</v>
      </c>
      <c r="E2189" s="128">
        <v>44811</v>
      </c>
      <c r="F2189" s="76">
        <v>3979.8701169999999</v>
      </c>
      <c r="G2189" s="130">
        <f t="shared" si="71"/>
        <v>1.8341016450612639E-2</v>
      </c>
      <c r="J2189"/>
      <c r="K2189"/>
      <c r="L2189"/>
      <c r="M2189"/>
      <c r="N2189"/>
      <c r="O2189"/>
      <c r="P2189"/>
      <c r="Q2189"/>
      <c r="R2189"/>
      <c r="V2189">
        <v>2102</v>
      </c>
      <c r="W2189">
        <v>-1.0613324876629198E-2</v>
      </c>
      <c r="X2189">
        <v>-2.5036383804812913E-2</v>
      </c>
      <c r="Y2189"/>
      <c r="Z2189"/>
      <c r="AA2189"/>
      <c r="AB2189"/>
      <c r="AC2189"/>
      <c r="AD2189"/>
      <c r="AG2189">
        <v>2141</v>
      </c>
      <c r="AH2189">
        <v>6.6542612941591257E-3</v>
      </c>
      <c r="AI2189">
        <v>3.8995526518109287E-3</v>
      </c>
      <c r="AJ2189"/>
      <c r="AK2189"/>
      <c r="AL2189"/>
      <c r="AM2189"/>
      <c r="AN2189"/>
      <c r="AO2189"/>
    </row>
    <row r="2190" spans="1:41">
      <c r="A2190" s="34">
        <v>44812</v>
      </c>
      <c r="B2190" s="33">
        <v>159.48959400000001</v>
      </c>
      <c r="C2190" s="130">
        <f t="shared" si="70"/>
        <v>8.0453206295746111E-3</v>
      </c>
      <c r="E2190" s="128">
        <v>44812</v>
      </c>
      <c r="F2190" s="76">
        <v>4006.179932</v>
      </c>
      <c r="G2190" s="130">
        <f t="shared" si="71"/>
        <v>6.6107220151777812E-3</v>
      </c>
      <c r="J2190"/>
      <c r="K2190"/>
      <c r="L2190"/>
      <c r="M2190"/>
      <c r="N2190"/>
      <c r="O2190"/>
      <c r="P2190"/>
      <c r="Q2190"/>
      <c r="R2190"/>
      <c r="V2190">
        <v>2103</v>
      </c>
      <c r="W2190">
        <v>-1.0274553469770205E-3</v>
      </c>
      <c r="X2190">
        <v>-4.6467693902623938E-3</v>
      </c>
      <c r="Y2190"/>
      <c r="Z2190"/>
      <c r="AA2190"/>
      <c r="AB2190"/>
      <c r="AC2190"/>
      <c r="AD2190"/>
      <c r="AG2190">
        <v>2142</v>
      </c>
      <c r="AH2190">
        <v>-4.1392971118167496E-3</v>
      </c>
      <c r="AI2190">
        <v>5.7234257690667216E-3</v>
      </c>
      <c r="AJ2190"/>
      <c r="AK2190"/>
      <c r="AL2190"/>
      <c r="AM2190"/>
      <c r="AN2190"/>
      <c r="AO2190"/>
    </row>
    <row r="2191" spans="1:41">
      <c r="A2191" s="34">
        <v>44813</v>
      </c>
      <c r="B2191" s="33">
        <v>159.79818700000001</v>
      </c>
      <c r="C2191" s="130">
        <f t="shared" si="70"/>
        <v>1.9348785852448898E-3</v>
      </c>
      <c r="E2191" s="128">
        <v>44813</v>
      </c>
      <c r="F2191" s="76">
        <v>4067.360107</v>
      </c>
      <c r="G2191" s="130">
        <f t="shared" si="71"/>
        <v>1.5271449619951808E-2</v>
      </c>
      <c r="J2191"/>
      <c r="K2191"/>
      <c r="L2191"/>
      <c r="M2191"/>
      <c r="N2191"/>
      <c r="O2191"/>
      <c r="P2191"/>
      <c r="Q2191"/>
      <c r="R2191"/>
      <c r="V2191">
        <v>2104</v>
      </c>
      <c r="W2191">
        <v>3.315645544286836E-3</v>
      </c>
      <c r="X2191">
        <v>-3.5352746292172714E-2</v>
      </c>
      <c r="Y2191"/>
      <c r="Z2191"/>
      <c r="AA2191"/>
      <c r="AB2191"/>
      <c r="AC2191"/>
      <c r="AD2191"/>
      <c r="AG2191">
        <v>2143</v>
      </c>
      <c r="AH2191">
        <v>7.3516152565489149E-4</v>
      </c>
      <c r="AI2191">
        <v>2.8380026216463473E-3</v>
      </c>
      <c r="AJ2191"/>
      <c r="AK2191"/>
      <c r="AL2191"/>
      <c r="AM2191"/>
      <c r="AN2191"/>
      <c r="AO2191"/>
    </row>
    <row r="2192" spans="1:41">
      <c r="A2192" s="34">
        <v>44816</v>
      </c>
      <c r="B2192" s="33">
        <v>159.730682</v>
      </c>
      <c r="C2192" s="130">
        <f t="shared" si="70"/>
        <v>-4.2243908561998418E-4</v>
      </c>
      <c r="E2192" s="128">
        <v>44816</v>
      </c>
      <c r="F2192" s="76">
        <v>4110.4101559999999</v>
      </c>
      <c r="G2192" s="130">
        <f t="shared" si="71"/>
        <v>1.0584272812704741E-2</v>
      </c>
      <c r="J2192"/>
      <c r="K2192"/>
      <c r="L2192"/>
      <c r="M2192"/>
      <c r="N2192"/>
      <c r="O2192"/>
      <c r="P2192"/>
      <c r="Q2192"/>
      <c r="R2192"/>
      <c r="V2192">
        <v>2105</v>
      </c>
      <c r="W2192">
        <v>-5.4323368717396612E-4</v>
      </c>
      <c r="X2192">
        <v>3.0011312389570926E-3</v>
      </c>
      <c r="Y2192"/>
      <c r="Z2192"/>
      <c r="AA2192"/>
      <c r="AB2192"/>
      <c r="AC2192"/>
      <c r="AD2192"/>
      <c r="AG2192">
        <v>2144</v>
      </c>
      <c r="AH2192">
        <v>8.620743417763802E-4</v>
      </c>
      <c r="AI2192">
        <v>1.4102513607697263E-2</v>
      </c>
      <c r="AJ2192"/>
      <c r="AK2192"/>
      <c r="AL2192"/>
      <c r="AM2192"/>
      <c r="AN2192"/>
      <c r="AO2192"/>
    </row>
    <row r="2193" spans="1:41">
      <c r="A2193" s="34">
        <v>44817</v>
      </c>
      <c r="B2193" s="33">
        <v>155.57444799999999</v>
      </c>
      <c r="C2193" s="130">
        <f t="shared" si="70"/>
        <v>-2.6020260778702568E-2</v>
      </c>
      <c r="E2193" s="128">
        <v>44817</v>
      </c>
      <c r="F2193" s="76">
        <v>3932.6899410000001</v>
      </c>
      <c r="G2193" s="130">
        <f t="shared" si="71"/>
        <v>-4.3236613441259661E-2</v>
      </c>
      <c r="J2193"/>
      <c r="K2193"/>
      <c r="L2193"/>
      <c r="M2193"/>
      <c r="N2193"/>
      <c r="O2193"/>
      <c r="P2193"/>
      <c r="Q2193"/>
      <c r="R2193"/>
      <c r="V2193">
        <v>2106</v>
      </c>
      <c r="W2193">
        <v>-2.8525789769815509E-3</v>
      </c>
      <c r="X2193">
        <v>-1.3610628479386844E-2</v>
      </c>
      <c r="Y2193"/>
      <c r="Z2193"/>
      <c r="AA2193"/>
      <c r="AB2193"/>
      <c r="AC2193"/>
      <c r="AD2193"/>
      <c r="AG2193">
        <v>2145</v>
      </c>
      <c r="AH2193">
        <v>-4.7454826849241687E-4</v>
      </c>
      <c r="AI2193">
        <v>-3.5572316527723413E-4</v>
      </c>
      <c r="AJ2193"/>
      <c r="AK2193"/>
      <c r="AL2193"/>
      <c r="AM2193"/>
      <c r="AN2193"/>
      <c r="AO2193"/>
    </row>
    <row r="2194" spans="1:41">
      <c r="A2194" s="34">
        <v>44818</v>
      </c>
      <c r="B2194" s="33">
        <v>158.78566000000001</v>
      </c>
      <c r="C2194" s="130">
        <f t="shared" si="70"/>
        <v>2.0640998835490115E-2</v>
      </c>
      <c r="E2194" s="128">
        <v>44818</v>
      </c>
      <c r="F2194" s="76">
        <v>3946.01001</v>
      </c>
      <c r="G2194" s="130">
        <f t="shared" si="71"/>
        <v>3.3870122485712317E-3</v>
      </c>
      <c r="J2194"/>
      <c r="K2194"/>
      <c r="L2194"/>
      <c r="M2194"/>
      <c r="N2194"/>
      <c r="O2194"/>
      <c r="P2194"/>
      <c r="Q2194"/>
      <c r="R2194"/>
      <c r="V2194">
        <v>2107</v>
      </c>
      <c r="W2194">
        <v>5.8341765494885857E-3</v>
      </c>
      <c r="X2194">
        <v>-7.1301411783303778E-3</v>
      </c>
      <c r="Y2194"/>
      <c r="Z2194"/>
      <c r="AA2194"/>
      <c r="AB2194"/>
      <c r="AC2194"/>
      <c r="AD2194"/>
      <c r="AG2194">
        <v>2146</v>
      </c>
      <c r="AH2194">
        <v>4.482377998595874E-4</v>
      </c>
      <c r="AI2194">
        <v>-1.1975699178005096E-2</v>
      </c>
      <c r="AJ2194"/>
      <c r="AK2194"/>
      <c r="AL2194"/>
      <c r="AM2194"/>
      <c r="AN2194"/>
      <c r="AO2194"/>
    </row>
    <row r="2195" spans="1:41">
      <c r="A2195" s="34">
        <v>44819</v>
      </c>
      <c r="B2195" s="33">
        <v>159.19065900000001</v>
      </c>
      <c r="C2195" s="130">
        <f t="shared" si="70"/>
        <v>2.5506018616542805E-3</v>
      </c>
      <c r="E2195" s="128">
        <v>44819</v>
      </c>
      <c r="F2195" s="76">
        <v>3901.3500979999999</v>
      </c>
      <c r="G2195" s="130">
        <f t="shared" si="71"/>
        <v>-1.1317739155963286E-2</v>
      </c>
      <c r="J2195"/>
      <c r="K2195"/>
      <c r="L2195"/>
      <c r="M2195"/>
      <c r="N2195"/>
      <c r="O2195"/>
      <c r="P2195"/>
      <c r="Q2195"/>
      <c r="R2195"/>
      <c r="V2195">
        <v>2108</v>
      </c>
      <c r="W2195">
        <v>-3.0306245404094021E-3</v>
      </c>
      <c r="X2195">
        <v>2.690032010339128E-2</v>
      </c>
      <c r="Y2195"/>
      <c r="Z2195"/>
      <c r="AA2195"/>
      <c r="AB2195"/>
      <c r="AC2195"/>
      <c r="AD2195"/>
      <c r="AG2195">
        <v>2147</v>
      </c>
      <c r="AH2195">
        <v>-7.7333332931230851E-3</v>
      </c>
      <c r="AI2195">
        <v>-1.5105454719819555E-3</v>
      </c>
      <c r="AJ2195"/>
      <c r="AK2195"/>
      <c r="AL2195"/>
      <c r="AM2195"/>
      <c r="AN2195"/>
      <c r="AO2195"/>
    </row>
    <row r="2196" spans="1:41">
      <c r="A2196" s="34">
        <v>44820</v>
      </c>
      <c r="B2196" s="33">
        <v>161.620758</v>
      </c>
      <c r="C2196" s="130">
        <f t="shared" si="70"/>
        <v>1.5265336642648009E-2</v>
      </c>
      <c r="E2196" s="128">
        <v>44820</v>
      </c>
      <c r="F2196" s="76">
        <v>3873.330078</v>
      </c>
      <c r="G2196" s="130">
        <f t="shared" si="71"/>
        <v>-7.1821342089663266E-3</v>
      </c>
      <c r="J2196"/>
      <c r="K2196"/>
      <c r="L2196"/>
      <c r="M2196"/>
      <c r="N2196"/>
      <c r="O2196"/>
      <c r="P2196"/>
      <c r="Q2196"/>
      <c r="R2196"/>
      <c r="V2196">
        <v>2109</v>
      </c>
      <c r="W2196">
        <v>4.174101098327207E-3</v>
      </c>
      <c r="X2196">
        <v>-8.1205020740658489E-3</v>
      </c>
      <c r="Y2196"/>
      <c r="Z2196"/>
      <c r="AA2196"/>
      <c r="AB2196"/>
      <c r="AC2196"/>
      <c r="AD2196"/>
      <c r="AG2196">
        <v>2148</v>
      </c>
      <c r="AH2196">
        <v>-1.0985683847540787E-3</v>
      </c>
      <c r="AI2196">
        <v>-3.3583342500033584E-3</v>
      </c>
      <c r="AJ2196"/>
      <c r="AK2196"/>
      <c r="AL2196"/>
      <c r="AM2196"/>
      <c r="AN2196"/>
      <c r="AO2196"/>
    </row>
    <row r="2197" spans="1:41">
      <c r="A2197" s="34">
        <v>44823</v>
      </c>
      <c r="B2197" s="33">
        <v>160.347824</v>
      </c>
      <c r="C2197" s="130">
        <f t="shared" si="70"/>
        <v>-7.8760551290075771E-3</v>
      </c>
      <c r="E2197" s="128">
        <v>44823</v>
      </c>
      <c r="F2197" s="76">
        <v>3899.889893</v>
      </c>
      <c r="G2197" s="130">
        <f t="shared" si="71"/>
        <v>6.8571008576976929E-3</v>
      </c>
      <c r="J2197"/>
      <c r="K2197"/>
      <c r="L2197"/>
      <c r="M2197"/>
      <c r="N2197"/>
      <c r="O2197"/>
      <c r="P2197"/>
      <c r="Q2197"/>
      <c r="R2197"/>
      <c r="V2197">
        <v>2110</v>
      </c>
      <c r="W2197">
        <v>2.5844832925717366E-3</v>
      </c>
      <c r="X2197">
        <v>1.7585148968401566E-2</v>
      </c>
      <c r="Y2197"/>
      <c r="Z2197"/>
      <c r="AA2197"/>
      <c r="AB2197"/>
      <c r="AC2197"/>
      <c r="AD2197"/>
      <c r="AG2197">
        <v>2149</v>
      </c>
      <c r="AH2197">
        <v>1.0019570148760688E-3</v>
      </c>
      <c r="AI2197">
        <v>-4.0005907898550443E-3</v>
      </c>
      <c r="AJ2197"/>
      <c r="AK2197"/>
      <c r="AL2197"/>
      <c r="AM2197"/>
      <c r="AN2197"/>
      <c r="AO2197"/>
    </row>
    <row r="2198" spans="1:41">
      <c r="A2198" s="34">
        <v>44824</v>
      </c>
      <c r="B2198" s="33">
        <v>159.08457899999999</v>
      </c>
      <c r="C2198" s="130">
        <f t="shared" si="70"/>
        <v>-7.8781549289999222E-3</v>
      </c>
      <c r="E2198" s="128">
        <v>44824</v>
      </c>
      <c r="F2198" s="76">
        <v>3855.929932</v>
      </c>
      <c r="G2198" s="130">
        <f t="shared" si="71"/>
        <v>-1.1272103112168563E-2</v>
      </c>
      <c r="J2198"/>
      <c r="K2198"/>
      <c r="L2198"/>
      <c r="M2198"/>
      <c r="N2198"/>
      <c r="O2198"/>
      <c r="P2198"/>
      <c r="Q2198"/>
      <c r="R2198"/>
      <c r="V2198">
        <v>2111</v>
      </c>
      <c r="W2198">
        <v>-1.0315865609230476E-2</v>
      </c>
      <c r="X2198">
        <v>-3.0079395171004632E-2</v>
      </c>
      <c r="Y2198"/>
      <c r="Z2198"/>
      <c r="AA2198"/>
      <c r="AB2198"/>
      <c r="AC2198"/>
      <c r="AD2198"/>
      <c r="AG2198">
        <v>2150</v>
      </c>
      <c r="AH2198">
        <v>8.4662336808950592E-3</v>
      </c>
      <c r="AI2198">
        <v>1.0735015599268455E-2</v>
      </c>
      <c r="AJ2198"/>
      <c r="AK2198"/>
      <c r="AL2198"/>
      <c r="AM2198"/>
      <c r="AN2198"/>
      <c r="AO2198"/>
    </row>
    <row r="2199" spans="1:41">
      <c r="A2199" s="34">
        <v>44825</v>
      </c>
      <c r="B2199" s="33">
        <v>157.45488</v>
      </c>
      <c r="C2199" s="130">
        <f t="shared" si="70"/>
        <v>-1.0244229894840959E-2</v>
      </c>
      <c r="E2199" s="128">
        <v>44825</v>
      </c>
      <c r="F2199" s="76">
        <v>3789.929932</v>
      </c>
      <c r="G2199" s="130">
        <f t="shared" si="71"/>
        <v>-1.7116493599189188E-2</v>
      </c>
      <c r="J2199"/>
      <c r="K2199"/>
      <c r="L2199"/>
      <c r="M2199"/>
      <c r="N2199"/>
      <c r="O2199"/>
      <c r="P2199"/>
      <c r="Q2199"/>
      <c r="R2199"/>
      <c r="V2199">
        <v>2112</v>
      </c>
      <c r="W2199">
        <v>-4.8216180259649547E-3</v>
      </c>
      <c r="X2199">
        <v>-1.012163882013575E-3</v>
      </c>
      <c r="Y2199"/>
      <c r="Z2199"/>
      <c r="AA2199"/>
      <c r="AB2199"/>
      <c r="AC2199"/>
      <c r="AD2199"/>
      <c r="AG2199">
        <v>2151</v>
      </c>
      <c r="AH2199">
        <v>-1.2516961068417178E-2</v>
      </c>
      <c r="AI2199">
        <v>4.1533896046428397E-3</v>
      </c>
      <c r="AJ2199"/>
      <c r="AK2199"/>
      <c r="AL2199"/>
      <c r="AM2199"/>
      <c r="AN2199"/>
      <c r="AO2199"/>
    </row>
    <row r="2200" spans="1:41">
      <c r="A2200" s="34">
        <v>44826</v>
      </c>
      <c r="B2200" s="33">
        <v>160.251419</v>
      </c>
      <c r="C2200" s="130">
        <f t="shared" si="70"/>
        <v>1.7760891247067069E-2</v>
      </c>
      <c r="E2200" s="128">
        <v>44826</v>
      </c>
      <c r="F2200" s="76">
        <v>3757.98999</v>
      </c>
      <c r="G2200" s="130">
        <f t="shared" si="71"/>
        <v>-8.4275811355554037E-3</v>
      </c>
      <c r="J2200"/>
      <c r="K2200"/>
      <c r="L2200"/>
      <c r="M2200"/>
      <c r="N2200"/>
      <c r="O2200"/>
      <c r="P2200"/>
      <c r="Q2200"/>
      <c r="R2200"/>
      <c r="V2200">
        <v>2113</v>
      </c>
      <c r="W2200">
        <v>1.0148155803612266E-2</v>
      </c>
      <c r="X2200">
        <v>-1.0002014126080159E-2</v>
      </c>
      <c r="Y2200"/>
      <c r="Z2200"/>
      <c r="AA2200"/>
      <c r="AB2200"/>
      <c r="AC2200"/>
      <c r="AD2200"/>
      <c r="AG2200">
        <v>2152</v>
      </c>
      <c r="AH2200">
        <v>-8.0518207852213093E-3</v>
      </c>
      <c r="AI2200">
        <v>3.5680112232922903E-2</v>
      </c>
      <c r="AJ2200"/>
      <c r="AK2200"/>
      <c r="AL2200"/>
      <c r="AM2200"/>
      <c r="AN2200"/>
      <c r="AO2200"/>
    </row>
    <row r="2201" spans="1:41">
      <c r="A2201" s="34">
        <v>44827</v>
      </c>
      <c r="B2201" s="33">
        <v>160.772141</v>
      </c>
      <c r="C2201" s="130">
        <f t="shared" si="70"/>
        <v>3.2494064841947288E-3</v>
      </c>
      <c r="E2201" s="128">
        <v>44827</v>
      </c>
      <c r="F2201" s="76">
        <v>3693.2299800000001</v>
      </c>
      <c r="G2201" s="130">
        <f t="shared" si="71"/>
        <v>-1.7232619078902858E-2</v>
      </c>
      <c r="J2201"/>
      <c r="K2201"/>
      <c r="L2201"/>
      <c r="M2201"/>
      <c r="N2201"/>
      <c r="O2201"/>
      <c r="P2201"/>
      <c r="Q2201"/>
      <c r="R2201"/>
      <c r="V2201">
        <v>2114</v>
      </c>
      <c r="W2201">
        <v>1.1816178494320479E-2</v>
      </c>
      <c r="X2201">
        <v>6.738861546744879E-3</v>
      </c>
      <c r="Y2201"/>
      <c r="Z2201"/>
      <c r="AA2201"/>
      <c r="AB2201"/>
      <c r="AC2201"/>
      <c r="AD2201"/>
      <c r="AG2201">
        <v>2153</v>
      </c>
      <c r="AH2201">
        <v>-3.0155021718011954E-3</v>
      </c>
      <c r="AI2201">
        <v>8.9113083815491288E-3</v>
      </c>
      <c r="AJ2201"/>
      <c r="AK2201"/>
      <c r="AL2201"/>
      <c r="AM2201"/>
      <c r="AN2201"/>
      <c r="AO2201"/>
    </row>
    <row r="2202" spans="1:41">
      <c r="A2202" s="34">
        <v>44830</v>
      </c>
      <c r="B2202" s="33">
        <v>159.788544</v>
      </c>
      <c r="C2202" s="130">
        <f t="shared" si="70"/>
        <v>-6.117956717389259E-3</v>
      </c>
      <c r="E2202" s="128">
        <v>44830</v>
      </c>
      <c r="F2202" s="76">
        <v>3655.040039</v>
      </c>
      <c r="G2202" s="130">
        <f t="shared" si="71"/>
        <v>-1.0340526099595912E-2</v>
      </c>
      <c r="J2202"/>
      <c r="K2202"/>
      <c r="L2202"/>
      <c r="M2202"/>
      <c r="N2202"/>
      <c r="O2202"/>
      <c r="P2202"/>
      <c r="Q2202"/>
      <c r="R2202"/>
      <c r="V2202">
        <v>2115</v>
      </c>
      <c r="W2202">
        <v>6.4267940861152863E-3</v>
      </c>
      <c r="X2202">
        <v>-1.4547591821252105E-2</v>
      </c>
      <c r="Y2202"/>
      <c r="Z2202"/>
      <c r="AA2202"/>
      <c r="AB2202"/>
      <c r="AC2202"/>
      <c r="AD2202"/>
      <c r="AG2202">
        <v>2154</v>
      </c>
      <c r="AH2202">
        <v>2.2207170299071437E-3</v>
      </c>
      <c r="AI2202">
        <v>7.6406557235498811E-3</v>
      </c>
      <c r="AJ2202"/>
      <c r="AK2202"/>
      <c r="AL2202"/>
      <c r="AM2202"/>
      <c r="AN2202"/>
      <c r="AO2202"/>
    </row>
    <row r="2203" spans="1:41">
      <c r="A2203" s="34">
        <v>44831</v>
      </c>
      <c r="B2203" s="33">
        <v>159.05566400000001</v>
      </c>
      <c r="C2203" s="130">
        <f t="shared" si="70"/>
        <v>-4.5865615998102746E-3</v>
      </c>
      <c r="E2203" s="128">
        <v>44831</v>
      </c>
      <c r="F2203" s="76">
        <v>3647.290039</v>
      </c>
      <c r="G2203" s="130">
        <f t="shared" si="71"/>
        <v>-2.1203598092786858E-3</v>
      </c>
      <c r="J2203"/>
      <c r="K2203"/>
      <c r="L2203"/>
      <c r="M2203"/>
      <c r="N2203"/>
      <c r="O2203"/>
      <c r="P2203"/>
      <c r="Q2203"/>
      <c r="R2203"/>
      <c r="V2203">
        <v>2116</v>
      </c>
      <c r="W2203">
        <v>-5.3460442042996929E-3</v>
      </c>
      <c r="X2203">
        <v>1.4796808939631419E-2</v>
      </c>
      <c r="Y2203"/>
      <c r="Z2203"/>
      <c r="AA2203"/>
      <c r="AB2203"/>
      <c r="AC2203"/>
      <c r="AD2203"/>
      <c r="AG2203">
        <v>2155</v>
      </c>
      <c r="AH2203">
        <v>2.9096669516574421E-3</v>
      </c>
      <c r="AI2203">
        <v>-1.2242133838537965E-2</v>
      </c>
      <c r="AJ2203"/>
      <c r="AK2203"/>
      <c r="AL2203"/>
      <c r="AM2203"/>
      <c r="AN2203"/>
      <c r="AO2203"/>
    </row>
    <row r="2204" spans="1:41">
      <c r="A2204" s="34">
        <v>44832</v>
      </c>
      <c r="B2204" s="33">
        <v>160.42498800000001</v>
      </c>
      <c r="C2204" s="130">
        <f t="shared" si="70"/>
        <v>8.6090866905563692E-3</v>
      </c>
      <c r="E2204" s="128">
        <v>44832</v>
      </c>
      <c r="F2204" s="76">
        <v>3719.040039</v>
      </c>
      <c r="G2204" s="130">
        <f t="shared" si="71"/>
        <v>1.9672139926571932E-2</v>
      </c>
      <c r="J2204"/>
      <c r="K2204"/>
      <c r="L2204"/>
      <c r="M2204"/>
      <c r="N2204"/>
      <c r="O2204"/>
      <c r="P2204"/>
      <c r="Q2204"/>
      <c r="R2204"/>
      <c r="V2204">
        <v>2117</v>
      </c>
      <c r="W2204">
        <v>-2.8045914651410894E-4</v>
      </c>
      <c r="X2204">
        <v>2.0163715461384679E-2</v>
      </c>
      <c r="Y2204"/>
      <c r="Z2204"/>
      <c r="AA2204"/>
      <c r="AB2204"/>
      <c r="AC2204"/>
      <c r="AD2204"/>
      <c r="AG2204">
        <v>2156</v>
      </c>
      <c r="AH2204">
        <v>1.3468209455741028E-3</v>
      </c>
      <c r="AI2204">
        <v>-3.1653917387623525E-5</v>
      </c>
      <c r="AJ2204"/>
      <c r="AK2204"/>
      <c r="AL2204"/>
      <c r="AM2204"/>
      <c r="AN2204"/>
      <c r="AO2204"/>
    </row>
    <row r="2205" spans="1:41">
      <c r="A2205" s="34">
        <v>44833</v>
      </c>
      <c r="B2205" s="33">
        <v>158.66027800000001</v>
      </c>
      <c r="C2205" s="130">
        <f t="shared" si="70"/>
        <v>-1.1000218993315479E-2</v>
      </c>
      <c r="E2205" s="128">
        <v>44833</v>
      </c>
      <c r="F2205" s="76">
        <v>3640.469971</v>
      </c>
      <c r="G2205" s="130">
        <f t="shared" si="71"/>
        <v>-2.1126437783962775E-2</v>
      </c>
      <c r="J2205"/>
      <c r="K2205"/>
      <c r="L2205"/>
      <c r="M2205"/>
      <c r="N2205"/>
      <c r="O2205"/>
      <c r="P2205"/>
      <c r="Q2205"/>
      <c r="R2205"/>
      <c r="V2205">
        <v>2118</v>
      </c>
      <c r="W2205">
        <v>5.3821350428454665E-3</v>
      </c>
      <c r="X2205">
        <v>1.9360127792229554E-2</v>
      </c>
      <c r="Y2205"/>
      <c r="Z2205"/>
      <c r="AA2205"/>
      <c r="AB2205"/>
      <c r="AC2205"/>
      <c r="AD2205"/>
      <c r="AG2205">
        <v>2157</v>
      </c>
      <c r="AH2205">
        <v>4.2416853550501744E-3</v>
      </c>
      <c r="AI2205">
        <v>-1.5784888001034926E-2</v>
      </c>
      <c r="AJ2205"/>
      <c r="AK2205"/>
      <c r="AL2205"/>
      <c r="AM2205"/>
      <c r="AN2205"/>
      <c r="AO2205"/>
    </row>
    <row r="2206" spans="1:41">
      <c r="A2206" s="34">
        <v>44834</v>
      </c>
      <c r="B2206" s="33">
        <v>157.532028</v>
      </c>
      <c r="C2206" s="130">
        <f t="shared" si="70"/>
        <v>-7.1111056543088141E-3</v>
      </c>
      <c r="E2206" s="128">
        <v>44834</v>
      </c>
      <c r="F2206" s="76">
        <v>3585.6201169999999</v>
      </c>
      <c r="G2206" s="130">
        <f t="shared" si="71"/>
        <v>-1.5066695903807539E-2</v>
      </c>
      <c r="J2206"/>
      <c r="K2206"/>
      <c r="L2206"/>
      <c r="M2206"/>
      <c r="N2206"/>
      <c r="O2206"/>
      <c r="P2206"/>
      <c r="Q2206"/>
      <c r="R2206"/>
      <c r="V2206">
        <v>2119</v>
      </c>
      <c r="W2206">
        <v>-4.6657632444104752E-3</v>
      </c>
      <c r="X2206">
        <v>-1.6086053662992261E-3</v>
      </c>
      <c r="Y2206"/>
      <c r="Z2206"/>
      <c r="AA2206"/>
      <c r="AB2206"/>
      <c r="AC2206"/>
      <c r="AD2206"/>
      <c r="AG2206">
        <v>2158</v>
      </c>
      <c r="AH2206">
        <v>-1.3439210728719616E-3</v>
      </c>
      <c r="AI2206">
        <v>2.7500194703236946E-2</v>
      </c>
      <c r="AJ2206"/>
      <c r="AK2206"/>
      <c r="AL2206"/>
      <c r="AM2206"/>
      <c r="AN2206"/>
      <c r="AO2206"/>
    </row>
    <row r="2207" spans="1:41">
      <c r="A2207" s="34">
        <v>44837</v>
      </c>
      <c r="B2207" s="33">
        <v>157.37771599999999</v>
      </c>
      <c r="C2207" s="130">
        <f t="shared" si="70"/>
        <v>-9.795595343951545E-4</v>
      </c>
      <c r="E2207" s="128">
        <v>44837</v>
      </c>
      <c r="F2207" s="76">
        <v>3678.429932</v>
      </c>
      <c r="G2207" s="130">
        <f t="shared" si="71"/>
        <v>2.5883895106448632E-2</v>
      </c>
      <c r="J2207"/>
      <c r="K2207"/>
      <c r="L2207"/>
      <c r="M2207"/>
      <c r="N2207"/>
      <c r="O2207"/>
      <c r="P2207"/>
      <c r="Q2207"/>
      <c r="R2207"/>
      <c r="V2207">
        <v>2120</v>
      </c>
      <c r="W2207">
        <v>-5.5304702145513732E-3</v>
      </c>
      <c r="X2207">
        <v>-1.952298497453606E-3</v>
      </c>
      <c r="Y2207"/>
      <c r="Z2207"/>
      <c r="AA2207"/>
      <c r="AB2207"/>
      <c r="AC2207"/>
      <c r="AD2207"/>
      <c r="AG2207">
        <v>2159</v>
      </c>
      <c r="AH2207">
        <v>3.5032861254660555E-3</v>
      </c>
      <c r="AI2207">
        <v>8.630052767153451E-3</v>
      </c>
      <c r="AJ2207"/>
      <c r="AK2207"/>
      <c r="AL2207"/>
      <c r="AM2207"/>
      <c r="AN2207"/>
      <c r="AO2207"/>
    </row>
    <row r="2208" spans="1:41">
      <c r="A2208" s="34">
        <v>44838</v>
      </c>
      <c r="B2208" s="33">
        <v>159.71137999999999</v>
      </c>
      <c r="C2208" s="130">
        <f t="shared" si="70"/>
        <v>1.4828427170718368E-2</v>
      </c>
      <c r="E2208" s="128">
        <v>44838</v>
      </c>
      <c r="F2208" s="76">
        <v>3790.929932</v>
      </c>
      <c r="G2208" s="130">
        <f t="shared" si="71"/>
        <v>3.0583700676563547E-2</v>
      </c>
      <c r="J2208"/>
      <c r="K2208"/>
      <c r="L2208"/>
      <c r="M2208"/>
      <c r="N2208"/>
      <c r="O2208"/>
      <c r="P2208"/>
      <c r="Q2208"/>
      <c r="R2208"/>
      <c r="V2208">
        <v>2121</v>
      </c>
      <c r="W2208">
        <v>-1.5639734628004357E-3</v>
      </c>
      <c r="X2208">
        <v>1.9994991564350566E-2</v>
      </c>
      <c r="Y2208"/>
      <c r="Z2208"/>
      <c r="AA2208"/>
      <c r="AB2208"/>
      <c r="AC2208"/>
      <c r="AD2208"/>
      <c r="AG2208">
        <v>2160</v>
      </c>
      <c r="AH2208">
        <v>1.2682189737196299E-3</v>
      </c>
      <c r="AI2208">
        <v>1.2939541004015558E-2</v>
      </c>
      <c r="AJ2208"/>
      <c r="AK2208"/>
      <c r="AL2208"/>
      <c r="AM2208"/>
      <c r="AN2208"/>
      <c r="AO2208"/>
    </row>
    <row r="2209" spans="1:41">
      <c r="A2209" s="34">
        <v>44839</v>
      </c>
      <c r="B2209" s="33">
        <v>159.21958900000001</v>
      </c>
      <c r="C2209" s="130">
        <f t="shared" si="70"/>
        <v>-3.0792483290794804E-3</v>
      </c>
      <c r="E2209" s="128">
        <v>44839</v>
      </c>
      <c r="F2209" s="76">
        <v>3783.280029</v>
      </c>
      <c r="G2209" s="130">
        <f t="shared" si="71"/>
        <v>-2.0179489300041209E-3</v>
      </c>
      <c r="J2209"/>
      <c r="K2209"/>
      <c r="L2209"/>
      <c r="M2209"/>
      <c r="N2209"/>
      <c r="O2209"/>
      <c r="P2209"/>
      <c r="Q2209"/>
      <c r="R2209"/>
      <c r="V2209">
        <v>2122</v>
      </c>
      <c r="W2209">
        <v>-2.1144286545861078E-3</v>
      </c>
      <c r="X2209">
        <v>-1.4232885301276721E-2</v>
      </c>
      <c r="Y2209"/>
      <c r="Z2209"/>
      <c r="AA2209"/>
      <c r="AB2209"/>
      <c r="AC2209"/>
      <c r="AD2209"/>
      <c r="AG2209">
        <v>2161</v>
      </c>
      <c r="AH2209">
        <v>-1.7593026535972444E-3</v>
      </c>
      <c r="AI2209">
        <v>-1.0637814131149101E-3</v>
      </c>
      <c r="AJ2209"/>
      <c r="AK2209"/>
      <c r="AL2209"/>
      <c r="AM2209"/>
      <c r="AN2209"/>
      <c r="AO2209"/>
    </row>
    <row r="2210" spans="1:41">
      <c r="A2210" s="34">
        <v>44840</v>
      </c>
      <c r="B2210" s="33">
        <v>156.13374300000001</v>
      </c>
      <c r="C2210" s="130">
        <f t="shared" si="70"/>
        <v>-1.9381070001380316E-2</v>
      </c>
      <c r="E2210" s="128">
        <v>44840</v>
      </c>
      <c r="F2210" s="76">
        <v>3744.5200199999999</v>
      </c>
      <c r="G2210" s="130">
        <f t="shared" si="71"/>
        <v>-1.0245080645073255E-2</v>
      </c>
      <c r="J2210"/>
      <c r="K2210"/>
      <c r="L2210"/>
      <c r="M2210"/>
      <c r="N2210"/>
      <c r="O2210"/>
      <c r="P2210"/>
      <c r="Q2210"/>
      <c r="R2210"/>
      <c r="V2210">
        <v>2123</v>
      </c>
      <c r="W2210">
        <v>1.6088697811274645E-4</v>
      </c>
      <c r="X2210">
        <v>2.9765138693028268E-3</v>
      </c>
      <c r="Y2210"/>
      <c r="Z2210"/>
      <c r="AA2210"/>
      <c r="AB2210"/>
      <c r="AC2210"/>
      <c r="AD2210"/>
      <c r="AG2210">
        <v>2162</v>
      </c>
      <c r="AH2210">
        <v>-3.0068933195421593E-3</v>
      </c>
      <c r="AI2210">
        <v>-3.6555023750212802E-3</v>
      </c>
      <c r="AJ2210"/>
      <c r="AK2210"/>
      <c r="AL2210"/>
      <c r="AM2210"/>
      <c r="AN2210"/>
      <c r="AO2210"/>
    </row>
    <row r="2211" spans="1:41">
      <c r="A2211" s="34">
        <v>44841</v>
      </c>
      <c r="B2211" s="33">
        <v>154.48472599999999</v>
      </c>
      <c r="C2211" s="130">
        <f t="shared" si="70"/>
        <v>-1.0561567079065123E-2</v>
      </c>
      <c r="E2211" s="128">
        <v>44841</v>
      </c>
      <c r="F2211" s="76">
        <v>3639.6599120000001</v>
      </c>
      <c r="G2211" s="130">
        <f t="shared" si="71"/>
        <v>-2.8003617937660232E-2</v>
      </c>
      <c r="J2211"/>
      <c r="K2211"/>
      <c r="L2211"/>
      <c r="M2211"/>
      <c r="N2211"/>
      <c r="O2211"/>
      <c r="P2211"/>
      <c r="Q2211"/>
      <c r="R2211"/>
      <c r="V2211">
        <v>2124</v>
      </c>
      <c r="W2211">
        <v>6.4692764793824152E-3</v>
      </c>
      <c r="X2211">
        <v>3.0541166933471479E-3</v>
      </c>
      <c r="Y2211"/>
      <c r="Z2211"/>
      <c r="AA2211"/>
      <c r="AB2211"/>
      <c r="AC2211"/>
      <c r="AD2211"/>
      <c r="AG2211">
        <v>2163</v>
      </c>
      <c r="AH2211">
        <v>5.7085045416181519E-3</v>
      </c>
      <c r="AI2211">
        <v>9.9299727529269834E-3</v>
      </c>
      <c r="AJ2211"/>
      <c r="AK2211"/>
      <c r="AL2211"/>
      <c r="AM2211"/>
      <c r="AN2211"/>
      <c r="AO2211"/>
    </row>
    <row r="2212" spans="1:41">
      <c r="A2212" s="34">
        <v>44844</v>
      </c>
      <c r="B2212" s="33">
        <v>154.68725599999999</v>
      </c>
      <c r="C2212" s="130">
        <f t="shared" si="70"/>
        <v>1.3110033933063123E-3</v>
      </c>
      <c r="E2212" s="128">
        <v>44844</v>
      </c>
      <c r="F2212" s="76">
        <v>3612.389893</v>
      </c>
      <c r="G2212" s="130">
        <f t="shared" si="71"/>
        <v>-7.4924634881656073E-3</v>
      </c>
      <c r="J2212"/>
      <c r="K2212"/>
      <c r="L2212"/>
      <c r="M2212"/>
      <c r="N2212"/>
      <c r="O2212"/>
      <c r="P2212"/>
      <c r="Q2212"/>
      <c r="R2212"/>
      <c r="V2212">
        <v>2125</v>
      </c>
      <c r="W2212">
        <v>-3.1492917991964024E-3</v>
      </c>
      <c r="X2212">
        <v>-7.6446539260853954E-3</v>
      </c>
      <c r="Y2212"/>
      <c r="Z2212"/>
      <c r="AA2212"/>
      <c r="AB2212"/>
      <c r="AC2212"/>
      <c r="AD2212"/>
      <c r="AG2212">
        <v>2164</v>
      </c>
      <c r="AH2212">
        <v>-8.8802766587230547E-3</v>
      </c>
      <c r="AI2212">
        <v>8.102936366837777E-3</v>
      </c>
      <c r="AJ2212"/>
      <c r="AK2212"/>
      <c r="AL2212"/>
      <c r="AM2212"/>
      <c r="AN2212"/>
      <c r="AO2212"/>
    </row>
    <row r="2213" spans="1:41">
      <c r="A2213" s="34">
        <v>44845</v>
      </c>
      <c r="B2213" s="33">
        <v>156.92449999999999</v>
      </c>
      <c r="C2213" s="130">
        <f t="shared" si="70"/>
        <v>1.4463014328730508E-2</v>
      </c>
      <c r="E2213" s="128">
        <v>44845</v>
      </c>
      <c r="F2213" s="76">
        <v>3588.8400879999999</v>
      </c>
      <c r="G2213" s="130">
        <f t="shared" si="71"/>
        <v>-6.5191758635008744E-3</v>
      </c>
      <c r="J2213"/>
      <c r="K2213"/>
      <c r="L2213"/>
      <c r="M2213"/>
      <c r="N2213"/>
      <c r="O2213"/>
      <c r="P2213"/>
      <c r="Q2213"/>
      <c r="R2213"/>
      <c r="V2213">
        <v>2126</v>
      </c>
      <c r="W2213">
        <v>-1.120815285833957E-2</v>
      </c>
      <c r="X2213">
        <v>-1.2590541316511323E-2</v>
      </c>
      <c r="Y2213"/>
      <c r="Z2213"/>
      <c r="AA2213"/>
      <c r="AB2213"/>
      <c r="AC2213"/>
      <c r="AD2213"/>
      <c r="AG2213">
        <v>2165</v>
      </c>
      <c r="AH2213">
        <v>-2.0221150778660982E-3</v>
      </c>
      <c r="AI2213">
        <v>3.9636901797144219E-4</v>
      </c>
      <c r="AJ2213"/>
      <c r="AK2213"/>
      <c r="AL2213"/>
      <c r="AM2213"/>
      <c r="AN2213"/>
      <c r="AO2213"/>
    </row>
    <row r="2214" spans="1:41">
      <c r="A2214" s="34">
        <v>44846</v>
      </c>
      <c r="B2214" s="33">
        <v>156.88591</v>
      </c>
      <c r="C2214" s="130">
        <f t="shared" si="70"/>
        <v>-2.4591443656025183E-4</v>
      </c>
      <c r="E2214" s="128">
        <v>44846</v>
      </c>
      <c r="F2214" s="76">
        <v>3577.030029</v>
      </c>
      <c r="G2214" s="130">
        <f t="shared" si="71"/>
        <v>-3.290773261112745E-3</v>
      </c>
      <c r="J2214"/>
      <c r="K2214"/>
      <c r="L2214"/>
      <c r="M2214"/>
      <c r="N2214"/>
      <c r="O2214"/>
      <c r="P2214"/>
      <c r="Q2214"/>
      <c r="R2214"/>
      <c r="V2214">
        <v>2127</v>
      </c>
      <c r="W2214">
        <v>-3.5661510449971766E-3</v>
      </c>
      <c r="X2214">
        <v>-2.5544152308687011E-2</v>
      </c>
      <c r="Y2214"/>
      <c r="Z2214"/>
      <c r="AA2214"/>
      <c r="AB2214"/>
      <c r="AC2214"/>
      <c r="AD2214"/>
      <c r="AG2214">
        <v>2166</v>
      </c>
      <c r="AH2214">
        <v>-2.7943413224975483E-3</v>
      </c>
      <c r="AI2214">
        <v>1.5567907945326657E-3</v>
      </c>
      <c r="AJ2214"/>
      <c r="AK2214"/>
      <c r="AL2214"/>
      <c r="AM2214"/>
      <c r="AN2214"/>
      <c r="AO2214"/>
    </row>
    <row r="2215" spans="1:41">
      <c r="A2215" s="34">
        <v>44847</v>
      </c>
      <c r="B2215" s="33">
        <v>159.25814800000001</v>
      </c>
      <c r="C2215" s="130">
        <f t="shared" si="70"/>
        <v>1.5120784269282117E-2</v>
      </c>
      <c r="E2215" s="128">
        <v>44847</v>
      </c>
      <c r="F2215" s="76">
        <v>3669.9099120000001</v>
      </c>
      <c r="G2215" s="130">
        <f t="shared" si="71"/>
        <v>2.5965642515437787E-2</v>
      </c>
      <c r="J2215"/>
      <c r="K2215"/>
      <c r="L2215"/>
      <c r="M2215"/>
      <c r="N2215"/>
      <c r="O2215"/>
      <c r="P2215"/>
      <c r="Q2215"/>
      <c r="R2215"/>
      <c r="V2215">
        <v>2128</v>
      </c>
      <c r="W2215">
        <v>-5.5001213791116806E-3</v>
      </c>
      <c r="X2215">
        <v>-3.3268309134102801E-2</v>
      </c>
      <c r="Y2215"/>
      <c r="Z2215"/>
      <c r="AA2215"/>
      <c r="AB2215"/>
      <c r="AC2215"/>
      <c r="AD2215"/>
      <c r="AG2215">
        <v>2167</v>
      </c>
      <c r="AH2215">
        <v>1.5848346673751721E-4</v>
      </c>
      <c r="AI2215">
        <v>-4.4071764203003159E-3</v>
      </c>
      <c r="AJ2215"/>
      <c r="AK2215"/>
      <c r="AL2215"/>
      <c r="AM2215"/>
      <c r="AN2215"/>
      <c r="AO2215"/>
    </row>
    <row r="2216" spans="1:41">
      <c r="A2216" s="34">
        <v>44848</v>
      </c>
      <c r="B2216" s="33">
        <v>158.59277299999999</v>
      </c>
      <c r="C2216" s="130">
        <f t="shared" si="70"/>
        <v>-4.1779651989925911E-3</v>
      </c>
      <c r="E2216" s="128">
        <v>44848</v>
      </c>
      <c r="F2216" s="76">
        <v>3583.070068</v>
      </c>
      <c r="G2216" s="130">
        <f t="shared" si="71"/>
        <v>-2.3662663684481222E-2</v>
      </c>
      <c r="J2216"/>
      <c r="K2216"/>
      <c r="L2216"/>
      <c r="M2216"/>
      <c r="N2216"/>
      <c r="O2216"/>
      <c r="P2216"/>
      <c r="Q2216"/>
      <c r="R2216"/>
      <c r="V2216">
        <v>2129</v>
      </c>
      <c r="W2216">
        <v>-8.4834566051708599E-3</v>
      </c>
      <c r="X2216">
        <v>4.7097766843465262E-3</v>
      </c>
      <c r="Y2216"/>
      <c r="Z2216"/>
      <c r="AA2216"/>
      <c r="AB2216"/>
      <c r="AC2216"/>
      <c r="AD2216"/>
      <c r="AG2216">
        <v>2168</v>
      </c>
      <c r="AH2216">
        <v>1.8600735057833161E-3</v>
      </c>
      <c r="AI2216">
        <v>1.9430564005832904E-2</v>
      </c>
      <c r="AJ2216"/>
      <c r="AK2216"/>
      <c r="AL2216"/>
      <c r="AM2216"/>
      <c r="AN2216"/>
      <c r="AO2216"/>
    </row>
    <row r="2217" spans="1:41">
      <c r="A2217" s="34">
        <v>44851</v>
      </c>
      <c r="B2217" s="33">
        <v>160.64677399999999</v>
      </c>
      <c r="C2217" s="130">
        <f t="shared" si="70"/>
        <v>1.2951416140507233E-2</v>
      </c>
      <c r="E2217" s="128">
        <v>44851</v>
      </c>
      <c r="F2217" s="76">
        <v>3677.9499510000001</v>
      </c>
      <c r="G2217" s="130">
        <f t="shared" si="71"/>
        <v>2.6480052357156433E-2</v>
      </c>
      <c r="J2217"/>
      <c r="K2217"/>
      <c r="L2217"/>
      <c r="M2217"/>
      <c r="N2217"/>
      <c r="O2217"/>
      <c r="P2217"/>
      <c r="Q2217"/>
      <c r="R2217"/>
      <c r="V2217">
        <v>2130</v>
      </c>
      <c r="W2217">
        <v>6.3015047401457384E-3</v>
      </c>
      <c r="X2217">
        <v>8.2910001834116259E-3</v>
      </c>
      <c r="Y2217"/>
      <c r="Z2217"/>
      <c r="AA2217"/>
      <c r="AB2217"/>
      <c r="AC2217"/>
      <c r="AD2217"/>
      <c r="AG2217">
        <v>2169</v>
      </c>
      <c r="AH2217">
        <v>-1.1517900279009629E-2</v>
      </c>
      <c r="AI2217">
        <v>1.0812426521000802E-2</v>
      </c>
      <c r="AJ2217"/>
      <c r="AK2217"/>
      <c r="AL2217"/>
      <c r="AM2217"/>
      <c r="AN2217"/>
      <c r="AO2217"/>
    </row>
    <row r="2218" spans="1:41">
      <c r="A2218" s="34">
        <v>44852</v>
      </c>
      <c r="B2218" s="33">
        <v>160.087479</v>
      </c>
      <c r="C2218" s="130">
        <f t="shared" si="70"/>
        <v>-3.4815202700552933E-3</v>
      </c>
      <c r="E2218" s="128">
        <v>44852</v>
      </c>
      <c r="F2218" s="76">
        <v>3719.9799800000001</v>
      </c>
      <c r="G2218" s="130">
        <f t="shared" si="71"/>
        <v>1.1427569586305121E-2</v>
      </c>
      <c r="J2218"/>
      <c r="K2218"/>
      <c r="L2218"/>
      <c r="M2218"/>
      <c r="N2218"/>
      <c r="O2218"/>
      <c r="P2218"/>
      <c r="Q2218"/>
      <c r="R2218"/>
      <c r="V2218">
        <v>2131</v>
      </c>
      <c r="W2218">
        <v>5.2583005388973103E-4</v>
      </c>
      <c r="X2218">
        <v>-3.303778135854215E-2</v>
      </c>
      <c r="Y2218"/>
      <c r="Z2218"/>
      <c r="AA2218"/>
      <c r="AB2218"/>
      <c r="AC2218"/>
      <c r="AD2218"/>
      <c r="AG2218">
        <v>2170</v>
      </c>
      <c r="AH2218">
        <v>-6.0250480076526856E-3</v>
      </c>
      <c r="AI2218">
        <v>2.3347416587171665E-2</v>
      </c>
      <c r="AJ2218"/>
      <c r="AK2218"/>
      <c r="AL2218"/>
      <c r="AM2218"/>
      <c r="AN2218"/>
      <c r="AO2218"/>
    </row>
    <row r="2219" spans="1:41">
      <c r="A2219" s="34">
        <v>44853</v>
      </c>
      <c r="B2219" s="33">
        <v>158.81457499999999</v>
      </c>
      <c r="C2219" s="130">
        <f t="shared" si="70"/>
        <v>-7.9513026749581783E-3</v>
      </c>
      <c r="E2219" s="128">
        <v>44853</v>
      </c>
      <c r="F2219" s="76">
        <v>3695.1599120000001</v>
      </c>
      <c r="G2219" s="130">
        <f t="shared" si="71"/>
        <v>-6.6720971976843785E-3</v>
      </c>
      <c r="J2219"/>
      <c r="K2219"/>
      <c r="L2219"/>
      <c r="M2219"/>
      <c r="N2219"/>
      <c r="O2219"/>
      <c r="P2219"/>
      <c r="Q2219"/>
      <c r="R2219"/>
      <c r="V2219">
        <v>2132</v>
      </c>
      <c r="W2219">
        <v>-1.8444988548697036E-3</v>
      </c>
      <c r="X2219">
        <v>4.045364454834435E-3</v>
      </c>
      <c r="Y2219"/>
      <c r="Z2219"/>
      <c r="AA2219"/>
      <c r="AB2219"/>
      <c r="AC2219"/>
      <c r="AD2219"/>
      <c r="AG2219">
        <v>2171</v>
      </c>
      <c r="AH2219">
        <v>2.9386585875482794E-3</v>
      </c>
      <c r="AI2219">
        <v>1.0308834586452726E-3</v>
      </c>
      <c r="AJ2219"/>
      <c r="AK2219"/>
      <c r="AL2219"/>
      <c r="AM2219"/>
      <c r="AN2219"/>
      <c r="AO2219"/>
    </row>
    <row r="2220" spans="1:41">
      <c r="A2220" s="34">
        <v>44854</v>
      </c>
      <c r="B2220" s="33">
        <v>159.21958900000001</v>
      </c>
      <c r="C2220" s="130">
        <f t="shared" si="70"/>
        <v>2.5502319292799334E-3</v>
      </c>
      <c r="E2220" s="128">
        <v>44854</v>
      </c>
      <c r="F2220" s="76">
        <v>3665.780029</v>
      </c>
      <c r="G2220" s="130">
        <f t="shared" si="71"/>
        <v>-7.9509097575423317E-3</v>
      </c>
      <c r="J2220"/>
      <c r="K2220"/>
      <c r="L2220"/>
      <c r="M2220"/>
      <c r="N2220"/>
      <c r="O2220"/>
      <c r="P2220"/>
      <c r="Q2220"/>
      <c r="R2220"/>
      <c r="V2220">
        <v>2133</v>
      </c>
      <c r="W2220">
        <v>1.2119231249947161E-2</v>
      </c>
      <c r="X2220">
        <v>1.2358010982640583E-2</v>
      </c>
      <c r="Y2220"/>
      <c r="Z2220"/>
      <c r="AA2220"/>
      <c r="AB2220"/>
      <c r="AC2220"/>
      <c r="AD2220"/>
      <c r="AG2220">
        <v>2172</v>
      </c>
      <c r="AH2220">
        <v>5.2844101722018299E-3</v>
      </c>
      <c r="AI2220">
        <v>-3.4087305939167556E-3</v>
      </c>
      <c r="AJ2220"/>
      <c r="AK2220"/>
      <c r="AL2220"/>
      <c r="AM2220"/>
      <c r="AN2220"/>
      <c r="AO2220"/>
    </row>
    <row r="2221" spans="1:41">
      <c r="A2221" s="34">
        <v>44855</v>
      </c>
      <c r="B2221" s="33">
        <v>162.69117700000001</v>
      </c>
      <c r="C2221" s="130">
        <f t="shared" si="70"/>
        <v>2.1803774408687845E-2</v>
      </c>
      <c r="E2221" s="128">
        <v>44855</v>
      </c>
      <c r="F2221" s="76">
        <v>3752.75</v>
      </c>
      <c r="G2221" s="130">
        <f t="shared" si="71"/>
        <v>2.3724819905171671E-2</v>
      </c>
      <c r="J2221"/>
      <c r="K2221"/>
      <c r="L2221"/>
      <c r="M2221"/>
      <c r="N2221"/>
      <c r="O2221"/>
      <c r="P2221"/>
      <c r="Q2221"/>
      <c r="R2221"/>
      <c r="V2221">
        <v>2134</v>
      </c>
      <c r="W2221">
        <v>9.1841316716117904E-3</v>
      </c>
      <c r="X2221">
        <v>-1.0485703857374778E-2</v>
      </c>
      <c r="Y2221"/>
      <c r="Z2221"/>
      <c r="AA2221"/>
      <c r="AB2221"/>
      <c r="AC2221"/>
      <c r="AD2221"/>
      <c r="AG2221">
        <v>2173</v>
      </c>
      <c r="AH2221">
        <v>2.591222502870028E-4</v>
      </c>
      <c r="AI2221">
        <v>-7.4969171468376641E-3</v>
      </c>
      <c r="AJ2221"/>
      <c r="AK2221"/>
      <c r="AL2221"/>
      <c r="AM2221"/>
      <c r="AN2221"/>
      <c r="AO2221"/>
    </row>
    <row r="2222" spans="1:41">
      <c r="A2222" s="34">
        <v>44858</v>
      </c>
      <c r="B2222" s="33">
        <v>164.880157</v>
      </c>
      <c r="C2222" s="130">
        <f t="shared" si="70"/>
        <v>1.3454816913642382E-2</v>
      </c>
      <c r="E2222" s="128">
        <v>44858</v>
      </c>
      <c r="F2222" s="76">
        <v>3797.3400879999999</v>
      </c>
      <c r="G2222" s="130">
        <f t="shared" si="71"/>
        <v>1.1881976683765219E-2</v>
      </c>
      <c r="J2222"/>
      <c r="K2222"/>
      <c r="L2222"/>
      <c r="M2222"/>
      <c r="N2222"/>
      <c r="O2222"/>
      <c r="P2222"/>
      <c r="Q2222"/>
      <c r="R2222"/>
      <c r="V2222">
        <v>2135</v>
      </c>
      <c r="W2222">
        <v>1.2889553655792026E-2</v>
      </c>
      <c r="X2222">
        <v>-3.3573364845590186E-3</v>
      </c>
      <c r="Y2222"/>
      <c r="Z2222"/>
      <c r="AA2222"/>
      <c r="AB2222"/>
      <c r="AC2222"/>
      <c r="AD2222"/>
      <c r="AG2222">
        <v>2174</v>
      </c>
      <c r="AH2222">
        <v>-2.5190721030527324E-3</v>
      </c>
      <c r="AI2222">
        <v>4.788633200161453E-3</v>
      </c>
      <c r="AJ2222"/>
      <c r="AK2222"/>
      <c r="AL2222"/>
      <c r="AM2222"/>
      <c r="AN2222"/>
      <c r="AO2222"/>
    </row>
    <row r="2223" spans="1:41">
      <c r="A2223" s="34">
        <v>44859</v>
      </c>
      <c r="B2223" s="33">
        <v>164.619812</v>
      </c>
      <c r="C2223" s="130">
        <f t="shared" si="70"/>
        <v>-1.578995342659705E-3</v>
      </c>
      <c r="E2223" s="128">
        <v>44859</v>
      </c>
      <c r="F2223" s="76">
        <v>3859.110107</v>
      </c>
      <c r="G2223" s="130">
        <f t="shared" si="71"/>
        <v>1.6266654439300789E-2</v>
      </c>
      <c r="J2223"/>
      <c r="K2223"/>
      <c r="L2223"/>
      <c r="M2223"/>
      <c r="N2223"/>
      <c r="O2223"/>
      <c r="P2223"/>
      <c r="Q2223"/>
      <c r="R2223"/>
      <c r="V2223">
        <v>2136</v>
      </c>
      <c r="W2223">
        <v>8.5365330439181042E-3</v>
      </c>
      <c r="X2223">
        <v>2.2026760607439036E-2</v>
      </c>
      <c r="Y2223"/>
      <c r="Z2223"/>
      <c r="AA2223"/>
      <c r="AB2223"/>
      <c r="AC2223"/>
      <c r="AD2223"/>
      <c r="AG2223">
        <v>2175</v>
      </c>
      <c r="AH2223">
        <v>8.8725762456766076E-3</v>
      </c>
      <c r="AI2223">
        <v>-2.1772577408538857E-2</v>
      </c>
      <c r="AJ2223"/>
      <c r="AK2223"/>
      <c r="AL2223"/>
      <c r="AM2223"/>
      <c r="AN2223"/>
      <c r="AO2223"/>
    </row>
    <row r="2224" spans="1:41">
      <c r="A2224" s="34">
        <v>44860</v>
      </c>
      <c r="B2224" s="33">
        <v>166.06629899999999</v>
      </c>
      <c r="C2224" s="130">
        <f t="shared" si="70"/>
        <v>8.786834235966632E-3</v>
      </c>
      <c r="E2224" s="128">
        <v>44860</v>
      </c>
      <c r="F2224" s="76">
        <v>3830.6000979999999</v>
      </c>
      <c r="G2224" s="130">
        <f t="shared" si="71"/>
        <v>-7.3877158747779883E-3</v>
      </c>
      <c r="J2224"/>
      <c r="K2224"/>
      <c r="L2224"/>
      <c r="M2224"/>
      <c r="N2224"/>
      <c r="O2224"/>
      <c r="P2224"/>
      <c r="Q2224"/>
      <c r="R2224"/>
      <c r="V2224">
        <v>2137</v>
      </c>
      <c r="W2224">
        <v>-3.0435807412896112E-4</v>
      </c>
      <c r="X2224">
        <v>-2.6687135077580713E-3</v>
      </c>
      <c r="Y2224"/>
      <c r="Z2224"/>
      <c r="AA2224"/>
      <c r="AB2224"/>
      <c r="AC2224"/>
      <c r="AD2224"/>
      <c r="AG2224">
        <v>2176</v>
      </c>
      <c r="AH2224">
        <v>-1.7665735781578623E-3</v>
      </c>
      <c r="AI2224">
        <v>-1.9633491321759247E-2</v>
      </c>
      <c r="AJ2224"/>
      <c r="AK2224"/>
      <c r="AL2224"/>
      <c r="AM2224"/>
      <c r="AN2224"/>
      <c r="AO2224"/>
    </row>
    <row r="2225" spans="1:41">
      <c r="A2225" s="34">
        <v>44861</v>
      </c>
      <c r="B2225" s="33">
        <v>166.16270399999999</v>
      </c>
      <c r="C2225" s="130">
        <f t="shared" si="70"/>
        <v>5.8052115679415662E-4</v>
      </c>
      <c r="E2225" s="128">
        <v>44861</v>
      </c>
      <c r="F2225" s="76">
        <v>3807.3000489999999</v>
      </c>
      <c r="G2225" s="130">
        <f t="shared" si="71"/>
        <v>-6.0826106625343551E-3</v>
      </c>
      <c r="J2225"/>
      <c r="K2225"/>
      <c r="L2225"/>
      <c r="M2225"/>
      <c r="N2225"/>
      <c r="O2225"/>
      <c r="P2225"/>
      <c r="Q2225"/>
      <c r="R2225"/>
      <c r="V2225">
        <v>2138</v>
      </c>
      <c r="W2225">
        <v>-1.5923418125492056E-2</v>
      </c>
      <c r="X2225">
        <v>-4.2196178003395708E-3</v>
      </c>
      <c r="Y2225"/>
      <c r="Z2225"/>
      <c r="AA2225"/>
      <c r="AB2225"/>
      <c r="AC2225"/>
      <c r="AD2225"/>
      <c r="AG2225">
        <v>2177</v>
      </c>
      <c r="AH2225">
        <v>-4.7209642389999893E-3</v>
      </c>
      <c r="AI2225">
        <v>2.4831015384279885E-3</v>
      </c>
      <c r="AJ2225"/>
      <c r="AK2225"/>
      <c r="AL2225"/>
      <c r="AM2225"/>
      <c r="AN2225"/>
      <c r="AO2225"/>
    </row>
    <row r="2226" spans="1:41">
      <c r="A2226" s="34">
        <v>44862</v>
      </c>
      <c r="B2226" s="33">
        <v>168.63137800000001</v>
      </c>
      <c r="C2226" s="130">
        <f t="shared" si="70"/>
        <v>1.4856968143705832E-2</v>
      </c>
      <c r="E2226" s="128">
        <v>44862</v>
      </c>
      <c r="F2226" s="76">
        <v>3901.0600589999999</v>
      </c>
      <c r="G2226" s="130">
        <f t="shared" si="71"/>
        <v>2.4626377956375237E-2</v>
      </c>
      <c r="J2226"/>
      <c r="K2226"/>
      <c r="L2226"/>
      <c r="M2226"/>
      <c r="N2226"/>
      <c r="O2226"/>
      <c r="P2226"/>
      <c r="Q2226"/>
      <c r="R2226"/>
      <c r="V2226">
        <v>2139</v>
      </c>
      <c r="W2226">
        <v>3.8567328673127192E-4</v>
      </c>
      <c r="X2226">
        <v>-1.0974187735427641E-3</v>
      </c>
      <c r="Y2226"/>
      <c r="Z2226"/>
      <c r="AA2226"/>
      <c r="AB2226"/>
      <c r="AC2226"/>
      <c r="AD2226"/>
      <c r="AG2226">
        <v>2178</v>
      </c>
      <c r="AH2226">
        <v>-1.6544984847269729E-3</v>
      </c>
      <c r="AI2226">
        <v>4.5706591584264104E-3</v>
      </c>
      <c r="AJ2226"/>
      <c r="AK2226"/>
      <c r="AL2226"/>
      <c r="AM2226"/>
      <c r="AN2226"/>
      <c r="AO2226"/>
    </row>
    <row r="2227" spans="1:41">
      <c r="A2227" s="34">
        <v>44865</v>
      </c>
      <c r="B2227" s="33">
        <v>167.76348899999999</v>
      </c>
      <c r="C2227" s="130">
        <f t="shared" si="70"/>
        <v>-5.1466637484277652E-3</v>
      </c>
      <c r="E2227" s="128">
        <v>44865</v>
      </c>
      <c r="F2227" s="76">
        <v>3871.9799800000001</v>
      </c>
      <c r="G2227" s="130">
        <f t="shared" si="71"/>
        <v>-7.4544043311792147E-3</v>
      </c>
      <c r="J2227"/>
      <c r="K2227"/>
      <c r="L2227"/>
      <c r="M2227"/>
      <c r="N2227"/>
      <c r="O2227"/>
      <c r="P2227"/>
      <c r="Q2227"/>
      <c r="R2227"/>
      <c r="V2227">
        <v>2140</v>
      </c>
      <c r="W2227">
        <v>1.8932898374295223E-3</v>
      </c>
      <c r="X2227">
        <v>-1.065256802388354E-2</v>
      </c>
      <c r="Y2227"/>
      <c r="Z2227"/>
      <c r="AA2227"/>
      <c r="AB2227"/>
      <c r="AC2227"/>
      <c r="AD2227"/>
      <c r="AG2227">
        <v>2179</v>
      </c>
      <c r="AH2227">
        <v>5.5400683179312607E-3</v>
      </c>
      <c r="AI2227">
        <v>8.5515370400500688E-3</v>
      </c>
      <c r="AJ2227"/>
      <c r="AK2227"/>
      <c r="AL2227"/>
      <c r="AM2227"/>
      <c r="AN2227"/>
      <c r="AO2227"/>
    </row>
    <row r="2228" spans="1:41">
      <c r="A2228" s="34">
        <v>44866</v>
      </c>
      <c r="B2228" s="33">
        <v>166.914886</v>
      </c>
      <c r="C2228" s="130">
        <f t="shared" si="70"/>
        <v>-5.0583294676232989E-3</v>
      </c>
      <c r="E2228" s="128">
        <v>44866</v>
      </c>
      <c r="F2228" s="76">
        <v>3856.1000979999999</v>
      </c>
      <c r="G2228" s="130">
        <f t="shared" si="71"/>
        <v>-4.1012303994402829E-3</v>
      </c>
      <c r="J2228"/>
      <c r="K2228"/>
      <c r="L2228"/>
      <c r="M2228"/>
      <c r="N2228"/>
      <c r="O2228"/>
      <c r="P2228"/>
      <c r="Q2228"/>
      <c r="R2228"/>
      <c r="V2228">
        <v>2141</v>
      </c>
      <c r="W2228">
        <v>6.6542612941591257E-3</v>
      </c>
      <c r="X2228">
        <v>3.8995526518109287E-3</v>
      </c>
      <c r="Y2228"/>
      <c r="Z2228"/>
      <c r="AA2228"/>
      <c r="AB2228"/>
      <c r="AC2228"/>
      <c r="AD2228"/>
      <c r="AG2228">
        <v>2180</v>
      </c>
      <c r="AH2228">
        <v>-9.490489502317765E-3</v>
      </c>
      <c r="AI2228">
        <v>-2.4197569200100227E-2</v>
      </c>
      <c r="AJ2228"/>
      <c r="AK2228"/>
      <c r="AL2228"/>
      <c r="AM2228"/>
      <c r="AN2228"/>
      <c r="AO2228"/>
    </row>
    <row r="2229" spans="1:41">
      <c r="A2229" s="34">
        <v>44867</v>
      </c>
      <c r="B2229" s="33">
        <v>164.34979200000001</v>
      </c>
      <c r="C2229" s="130">
        <f t="shared" si="70"/>
        <v>-1.5367676673247633E-2</v>
      </c>
      <c r="E2229" s="128">
        <v>44867</v>
      </c>
      <c r="F2229" s="76">
        <v>3759.6899410000001</v>
      </c>
      <c r="G2229" s="130">
        <f t="shared" si="71"/>
        <v>-2.5001985049611077E-2</v>
      </c>
      <c r="J2229"/>
      <c r="K2229"/>
      <c r="L2229"/>
      <c r="M2229"/>
      <c r="N2229"/>
      <c r="O2229"/>
      <c r="P2229"/>
      <c r="Q2229"/>
      <c r="R2229"/>
      <c r="V2229">
        <v>2142</v>
      </c>
      <c r="W2229">
        <v>-4.1392971118167496E-3</v>
      </c>
      <c r="X2229">
        <v>5.7234257690667216E-3</v>
      </c>
      <c r="Y2229"/>
      <c r="Z2229"/>
      <c r="AA2229"/>
      <c r="AB2229"/>
      <c r="AC2229"/>
      <c r="AD2229"/>
      <c r="AG2229">
        <v>2181</v>
      </c>
      <c r="AH2229">
        <v>-4.1642694299681713E-3</v>
      </c>
      <c r="AI2229">
        <v>-2.5020864467290935E-3</v>
      </c>
      <c r="AJ2229"/>
      <c r="AK2229"/>
      <c r="AL2229"/>
      <c r="AM2229"/>
      <c r="AN2229"/>
      <c r="AO2229"/>
    </row>
    <row r="2230" spans="1:41">
      <c r="A2230" s="34">
        <v>44868</v>
      </c>
      <c r="B2230" s="33">
        <v>164.62943999999999</v>
      </c>
      <c r="C2230" s="130">
        <f t="shared" si="70"/>
        <v>1.7015415510838027E-3</v>
      </c>
      <c r="E2230" s="128">
        <v>44868</v>
      </c>
      <c r="F2230" s="76">
        <v>3719.889893</v>
      </c>
      <c r="G2230" s="130">
        <f t="shared" si="71"/>
        <v>-1.0585992096309428E-2</v>
      </c>
      <c r="J2230"/>
      <c r="K2230"/>
      <c r="L2230"/>
      <c r="M2230"/>
      <c r="N2230"/>
      <c r="O2230"/>
      <c r="P2230"/>
      <c r="Q2230"/>
      <c r="R2230"/>
      <c r="V2230">
        <v>2143</v>
      </c>
      <c r="W2230">
        <v>7.3516152565489149E-4</v>
      </c>
      <c r="X2230">
        <v>2.8380026216463473E-3</v>
      </c>
      <c r="Y2230"/>
      <c r="Z2230"/>
      <c r="AA2230"/>
      <c r="AB2230"/>
      <c r="AC2230"/>
      <c r="AD2230"/>
      <c r="AG2230">
        <v>2182</v>
      </c>
      <c r="AH2230">
        <v>-1.7602597077830723E-3</v>
      </c>
      <c r="AI2230">
        <v>-9.2678957872877124E-3</v>
      </c>
      <c r="AJ2230"/>
      <c r="AK2230"/>
      <c r="AL2230"/>
      <c r="AM2230"/>
      <c r="AN2230"/>
      <c r="AO2230"/>
    </row>
    <row r="2231" spans="1:41">
      <c r="A2231" s="34">
        <v>44869</v>
      </c>
      <c r="B2231" s="33">
        <v>165.36234999999999</v>
      </c>
      <c r="C2231" s="130">
        <f t="shared" si="70"/>
        <v>4.4518768939504627E-3</v>
      </c>
      <c r="E2231" s="128">
        <v>44869</v>
      </c>
      <c r="F2231" s="76">
        <v>3770.5500489999999</v>
      </c>
      <c r="G2231" s="130">
        <f t="shared" si="71"/>
        <v>1.3618724601319783E-2</v>
      </c>
      <c r="J2231"/>
      <c r="K2231"/>
      <c r="L2231"/>
      <c r="M2231"/>
      <c r="N2231"/>
      <c r="O2231"/>
      <c r="P2231"/>
      <c r="Q2231"/>
      <c r="R2231"/>
      <c r="V2231">
        <v>2144</v>
      </c>
      <c r="W2231">
        <v>8.620743417763802E-4</v>
      </c>
      <c r="X2231">
        <v>1.4102513607697263E-2</v>
      </c>
      <c r="Y2231"/>
      <c r="Z2231"/>
      <c r="AA2231"/>
      <c r="AB2231"/>
      <c r="AC2231"/>
      <c r="AD2231"/>
      <c r="AG2231">
        <v>2183</v>
      </c>
      <c r="AH2231">
        <v>-3.5846889800630467E-3</v>
      </c>
      <c r="AI2231">
        <v>-4.2323360986839878E-3</v>
      </c>
      <c r="AJ2231"/>
      <c r="AK2231"/>
      <c r="AL2231"/>
      <c r="AM2231"/>
      <c r="AN2231"/>
      <c r="AO2231"/>
    </row>
    <row r="2232" spans="1:41">
      <c r="A2232" s="34">
        <v>44872</v>
      </c>
      <c r="B2232" s="33">
        <v>166.808807</v>
      </c>
      <c r="C2232" s="130">
        <f t="shared" si="70"/>
        <v>8.7471966865493231E-3</v>
      </c>
      <c r="E2232" s="128">
        <v>44872</v>
      </c>
      <c r="F2232" s="76">
        <v>3806.8000489999999</v>
      </c>
      <c r="G2232" s="130">
        <f t="shared" si="71"/>
        <v>9.6139819201217034E-3</v>
      </c>
      <c r="J2232"/>
      <c r="K2232"/>
      <c r="L2232"/>
      <c r="M2232"/>
      <c r="N2232"/>
      <c r="O2232"/>
      <c r="P2232"/>
      <c r="Q2232"/>
      <c r="R2232"/>
      <c r="V2232">
        <v>2145</v>
      </c>
      <c r="W2232">
        <v>-4.7454826849241687E-4</v>
      </c>
      <c r="X2232">
        <v>-3.5572316527723413E-4</v>
      </c>
      <c r="Y2232"/>
      <c r="Z2232"/>
      <c r="AA2232"/>
      <c r="AB2232"/>
      <c r="AC2232"/>
      <c r="AD2232"/>
      <c r="AG2232">
        <v>2184</v>
      </c>
      <c r="AH2232">
        <v>1.4301328291075849E-2</v>
      </c>
      <c r="AI2232">
        <v>-1.1305096179824297E-2</v>
      </c>
      <c r="AJ2232"/>
      <c r="AK2232"/>
      <c r="AL2232"/>
      <c r="AM2232"/>
      <c r="AN2232"/>
      <c r="AO2232"/>
    </row>
    <row r="2233" spans="1:41">
      <c r="A2233" s="34">
        <v>44873</v>
      </c>
      <c r="B2233" s="33">
        <v>167.638138</v>
      </c>
      <c r="C2233" s="130">
        <f t="shared" si="70"/>
        <v>4.9717458862948184E-3</v>
      </c>
      <c r="E2233" s="128">
        <v>44873</v>
      </c>
      <c r="F2233" s="76">
        <v>3828.110107</v>
      </c>
      <c r="G2233" s="130">
        <f t="shared" si="71"/>
        <v>5.5978926462391734E-3</v>
      </c>
      <c r="J2233"/>
      <c r="K2233"/>
      <c r="L2233"/>
      <c r="M2233"/>
      <c r="N2233"/>
      <c r="O2233"/>
      <c r="P2233"/>
      <c r="Q2233"/>
      <c r="R2233"/>
      <c r="V2233">
        <v>2146</v>
      </c>
      <c r="W2233">
        <v>4.482377998595874E-4</v>
      </c>
      <c r="X2233">
        <v>-1.1975699178005096E-2</v>
      </c>
      <c r="Y2233"/>
      <c r="Z2233"/>
      <c r="AA2233"/>
      <c r="AB2233"/>
      <c r="AC2233"/>
      <c r="AD2233"/>
      <c r="AG2233">
        <v>2185</v>
      </c>
      <c r="AH2233">
        <v>-8.7028312088431245E-3</v>
      </c>
      <c r="AI2233">
        <v>-2.0336692758797358E-3</v>
      </c>
      <c r="AJ2233"/>
      <c r="AK2233"/>
      <c r="AL2233"/>
      <c r="AM2233"/>
      <c r="AN2233"/>
      <c r="AO2233"/>
    </row>
    <row r="2234" spans="1:41">
      <c r="A2234" s="34">
        <v>44874</v>
      </c>
      <c r="B2234" s="33">
        <v>166.29771400000001</v>
      </c>
      <c r="C2234" s="130">
        <f t="shared" si="70"/>
        <v>-7.995937058188898E-3</v>
      </c>
      <c r="E2234" s="128">
        <v>44874</v>
      </c>
      <c r="F2234" s="76">
        <v>3748.570068</v>
      </c>
      <c r="G2234" s="130">
        <f t="shared" si="71"/>
        <v>-2.077788694075303E-2</v>
      </c>
      <c r="J2234"/>
      <c r="K2234"/>
      <c r="L2234"/>
      <c r="M2234"/>
      <c r="N2234"/>
      <c r="O2234"/>
      <c r="P2234"/>
      <c r="Q2234"/>
      <c r="R2234"/>
      <c r="V2234">
        <v>2147</v>
      </c>
      <c r="W2234">
        <v>-7.7333332931230851E-3</v>
      </c>
      <c r="X2234">
        <v>-1.5105454719819555E-3</v>
      </c>
      <c r="Y2234"/>
      <c r="Z2234"/>
      <c r="AA2234"/>
      <c r="AB2234"/>
      <c r="AC2234"/>
      <c r="AD2234"/>
      <c r="AG2234">
        <v>2186</v>
      </c>
      <c r="AH2234">
        <v>1.7601125966515271E-3</v>
      </c>
      <c r="AI2234">
        <v>-5.8551697434892254E-3</v>
      </c>
      <c r="AJ2234"/>
      <c r="AK2234"/>
      <c r="AL2234"/>
      <c r="AM2234"/>
      <c r="AN2234"/>
      <c r="AO2234"/>
    </row>
    <row r="2235" spans="1:41">
      <c r="A2235" s="34">
        <v>44875</v>
      </c>
      <c r="B2235" s="33">
        <v>168.245667</v>
      </c>
      <c r="C2235" s="130">
        <f t="shared" si="70"/>
        <v>1.1713648691526714E-2</v>
      </c>
      <c r="E2235" s="128">
        <v>44875</v>
      </c>
      <c r="F2235" s="76">
        <v>3956.3701169999999</v>
      </c>
      <c r="G2235" s="130">
        <f t="shared" si="71"/>
        <v>5.5434484411510256E-2</v>
      </c>
      <c r="J2235"/>
      <c r="K2235"/>
      <c r="L2235"/>
      <c r="M2235"/>
      <c r="N2235"/>
      <c r="O2235"/>
      <c r="P2235"/>
      <c r="Q2235"/>
      <c r="R2235"/>
      <c r="V2235">
        <v>2148</v>
      </c>
      <c r="W2235">
        <v>-1.0985683847540787E-3</v>
      </c>
      <c r="X2235">
        <v>-3.3583342500033584E-3</v>
      </c>
      <c r="Y2235"/>
      <c r="Z2235"/>
      <c r="AA2235"/>
      <c r="AB2235"/>
      <c r="AC2235"/>
      <c r="AD2235"/>
      <c r="AG2235">
        <v>2187</v>
      </c>
      <c r="AH2235">
        <v>3.3219523690235244E-3</v>
      </c>
      <c r="AI2235">
        <v>1.5019064081589114E-2</v>
      </c>
      <c r="AJ2235"/>
      <c r="AK2235"/>
      <c r="AL2235"/>
      <c r="AM2235"/>
      <c r="AN2235"/>
      <c r="AO2235"/>
    </row>
    <row r="2236" spans="1:41">
      <c r="A2236" s="34">
        <v>44876</v>
      </c>
      <c r="B2236" s="33">
        <v>163.21189899999999</v>
      </c>
      <c r="C2236" s="130">
        <f t="shared" si="70"/>
        <v>-2.9919153876337326E-2</v>
      </c>
      <c r="E2236" s="128">
        <v>44876</v>
      </c>
      <c r="F2236" s="76">
        <v>3992.929932</v>
      </c>
      <c r="G2236" s="130">
        <f t="shared" si="71"/>
        <v>9.2407469268123762E-3</v>
      </c>
      <c r="J2236"/>
      <c r="K2236"/>
      <c r="L2236"/>
      <c r="M2236"/>
      <c r="N2236"/>
      <c r="O2236"/>
      <c r="P2236"/>
      <c r="Q2236"/>
      <c r="R2236"/>
      <c r="V2236">
        <v>2149</v>
      </c>
      <c r="W2236">
        <v>1.0019570148760688E-3</v>
      </c>
      <c r="X2236">
        <v>-4.0005907898550443E-3</v>
      </c>
      <c r="Y2236"/>
      <c r="Z2236"/>
      <c r="AA2236"/>
      <c r="AB2236"/>
      <c r="AC2236"/>
      <c r="AD2236"/>
      <c r="AG2236">
        <v>2188</v>
      </c>
      <c r="AH2236">
        <v>4.793048362015411E-3</v>
      </c>
      <c r="AI2236">
        <v>1.8176736531623702E-3</v>
      </c>
      <c r="AJ2236"/>
      <c r="AK2236"/>
      <c r="AL2236"/>
      <c r="AM2236"/>
      <c r="AN2236"/>
      <c r="AO2236"/>
    </row>
    <row r="2237" spans="1:41">
      <c r="A2237" s="34">
        <v>44879</v>
      </c>
      <c r="B2237" s="33">
        <v>165.77697800000001</v>
      </c>
      <c r="C2237" s="130">
        <f t="shared" si="70"/>
        <v>1.5716249953074964E-2</v>
      </c>
      <c r="E2237" s="128">
        <v>44879</v>
      </c>
      <c r="F2237" s="76">
        <v>3957.25</v>
      </c>
      <c r="G2237" s="130">
        <f t="shared" si="71"/>
        <v>-8.935777137999628E-3</v>
      </c>
      <c r="J2237"/>
      <c r="K2237"/>
      <c r="L2237"/>
      <c r="M2237"/>
      <c r="N2237"/>
      <c r="O2237"/>
      <c r="P2237"/>
      <c r="Q2237"/>
      <c r="R2237"/>
      <c r="V2237">
        <v>2150</v>
      </c>
      <c r="W2237">
        <v>8.4662336808950592E-3</v>
      </c>
      <c r="X2237">
        <v>1.0735015599268455E-2</v>
      </c>
      <c r="Y2237"/>
      <c r="Z2237"/>
      <c r="AA2237"/>
      <c r="AB2237"/>
      <c r="AC2237"/>
      <c r="AD2237"/>
      <c r="AG2237">
        <v>2189</v>
      </c>
      <c r="AH2237">
        <v>1.3237750679441214E-3</v>
      </c>
      <c r="AI2237">
        <v>1.3947674552007686E-2</v>
      </c>
      <c r="AJ2237"/>
      <c r="AK2237"/>
      <c r="AL2237"/>
      <c r="AM2237"/>
      <c r="AN2237"/>
      <c r="AO2237"/>
    </row>
    <row r="2238" spans="1:41">
      <c r="A2238" s="34">
        <v>44880</v>
      </c>
      <c r="B2238" s="33">
        <v>166.239868</v>
      </c>
      <c r="C2238" s="130">
        <f t="shared" si="70"/>
        <v>2.7922453743847793E-3</v>
      </c>
      <c r="E2238" s="128">
        <v>44880</v>
      </c>
      <c r="F2238" s="76">
        <v>3991.7299800000001</v>
      </c>
      <c r="G2238" s="130">
        <f t="shared" si="71"/>
        <v>8.7131164318655814E-3</v>
      </c>
      <c r="J2238"/>
      <c r="K2238"/>
      <c r="L2238"/>
      <c r="M2238"/>
      <c r="N2238"/>
      <c r="O2238"/>
      <c r="P2238"/>
      <c r="Q2238"/>
      <c r="R2238"/>
      <c r="V2238">
        <v>2151</v>
      </c>
      <c r="W2238">
        <v>-1.2516961068417178E-2</v>
      </c>
      <c r="X2238">
        <v>4.1533896046428397E-3</v>
      </c>
      <c r="Y2238"/>
      <c r="Z2238"/>
      <c r="AA2238"/>
      <c r="AB2238"/>
      <c r="AC2238"/>
      <c r="AD2238"/>
      <c r="AG2238">
        <v>2190</v>
      </c>
      <c r="AH2238">
        <v>-1.4618976519962319E-5</v>
      </c>
      <c r="AI2238">
        <v>1.0598891789224704E-2</v>
      </c>
      <c r="AJ2238"/>
      <c r="AK2238"/>
      <c r="AL2238"/>
      <c r="AM2238"/>
      <c r="AN2238"/>
      <c r="AO2238"/>
    </row>
    <row r="2239" spans="1:41">
      <c r="A2239" s="34">
        <v>44881</v>
      </c>
      <c r="B2239" s="33">
        <v>167.27169799999999</v>
      </c>
      <c r="C2239" s="130">
        <f t="shared" si="70"/>
        <v>6.2068745146019073E-3</v>
      </c>
      <c r="E2239" s="128">
        <v>44881</v>
      </c>
      <c r="F2239" s="76">
        <v>3958.790039</v>
      </c>
      <c r="G2239" s="130">
        <f t="shared" si="71"/>
        <v>-8.2520463971864372E-3</v>
      </c>
      <c r="J2239"/>
      <c r="K2239"/>
      <c r="L2239"/>
      <c r="M2239"/>
      <c r="N2239"/>
      <c r="O2239"/>
      <c r="P2239"/>
      <c r="Q2239"/>
      <c r="R2239"/>
      <c r="V2239">
        <v>2152</v>
      </c>
      <c r="W2239">
        <v>-8.0518207852213093E-3</v>
      </c>
      <c r="X2239">
        <v>3.5680112232922903E-2</v>
      </c>
      <c r="Y2239"/>
      <c r="Z2239"/>
      <c r="AA2239"/>
      <c r="AB2239"/>
      <c r="AC2239"/>
      <c r="AD2239"/>
      <c r="AG2239">
        <v>2191</v>
      </c>
      <c r="AH2239">
        <v>-1.4548074746486533E-2</v>
      </c>
      <c r="AI2239">
        <v>-2.8688538694773127E-2</v>
      </c>
      <c r="AJ2239"/>
      <c r="AK2239"/>
      <c r="AL2239"/>
      <c r="AM2239"/>
      <c r="AN2239"/>
      <c r="AO2239"/>
    </row>
    <row r="2240" spans="1:41">
      <c r="A2240" s="34">
        <v>44882</v>
      </c>
      <c r="B2240" s="33">
        <v>168.62174999999999</v>
      </c>
      <c r="C2240" s="130">
        <f t="shared" si="70"/>
        <v>8.0710127065249573E-3</v>
      </c>
      <c r="E2240" s="128">
        <v>44882</v>
      </c>
      <c r="F2240" s="76">
        <v>3946.5600589999999</v>
      </c>
      <c r="G2240" s="130">
        <f t="shared" si="71"/>
        <v>-3.0893227171727932E-3</v>
      </c>
      <c r="J2240"/>
      <c r="K2240"/>
      <c r="L2240"/>
      <c r="M2240"/>
      <c r="N2240"/>
      <c r="O2240"/>
      <c r="P2240"/>
      <c r="Q2240"/>
      <c r="R2240"/>
      <c r="V2240">
        <v>2153</v>
      </c>
      <c r="W2240">
        <v>-3.0155021718011954E-3</v>
      </c>
      <c r="X2240">
        <v>8.9113083815491288E-3</v>
      </c>
      <c r="Y2240"/>
      <c r="Z2240"/>
      <c r="AA2240"/>
      <c r="AB2240"/>
      <c r="AC2240"/>
      <c r="AD2240"/>
      <c r="AG2240">
        <v>2192</v>
      </c>
      <c r="AH2240">
        <v>1.194438859296458E-2</v>
      </c>
      <c r="AI2240">
        <v>-8.5573763443933491E-3</v>
      </c>
      <c r="AJ2240"/>
      <c r="AK2240"/>
      <c r="AL2240"/>
      <c r="AM2240"/>
      <c r="AN2240"/>
      <c r="AO2240"/>
    </row>
    <row r="2241" spans="1:41">
      <c r="A2241" s="34">
        <v>44883</v>
      </c>
      <c r="B2241" s="33">
        <v>169.91394</v>
      </c>
      <c r="C2241" s="130">
        <f t="shared" si="70"/>
        <v>7.6632462894021978E-3</v>
      </c>
      <c r="E2241" s="128">
        <v>44883</v>
      </c>
      <c r="F2241" s="76">
        <v>3965.3400879999999</v>
      </c>
      <c r="G2241" s="130">
        <f t="shared" si="71"/>
        <v>4.7585818331011527E-3</v>
      </c>
      <c r="J2241"/>
      <c r="K2241"/>
      <c r="L2241"/>
      <c r="M2241"/>
      <c r="N2241"/>
      <c r="O2241"/>
      <c r="P2241"/>
      <c r="Q2241"/>
      <c r="R2241"/>
      <c r="V2241">
        <v>2154</v>
      </c>
      <c r="W2241">
        <v>2.2207170299071437E-3</v>
      </c>
      <c r="X2241">
        <v>7.6406557235498811E-3</v>
      </c>
      <c r="Y2241"/>
      <c r="Z2241"/>
      <c r="AA2241"/>
      <c r="AB2241"/>
      <c r="AC2241"/>
      <c r="AD2241"/>
      <c r="AG2241">
        <v>2193</v>
      </c>
      <c r="AH2241">
        <v>1.6733589939331443E-3</v>
      </c>
      <c r="AI2241">
        <v>-1.299109814989643E-2</v>
      </c>
      <c r="AJ2241"/>
      <c r="AK2241"/>
      <c r="AL2241"/>
      <c r="AM2241"/>
      <c r="AN2241"/>
      <c r="AO2241"/>
    </row>
    <row r="2242" spans="1:41">
      <c r="A2242" s="34">
        <v>44886</v>
      </c>
      <c r="B2242" s="33">
        <v>170.78743</v>
      </c>
      <c r="C2242" s="130">
        <f t="shared" si="70"/>
        <v>5.14077891431394E-3</v>
      </c>
      <c r="E2242" s="128">
        <v>44886</v>
      </c>
      <c r="F2242" s="76">
        <v>3949.9399410000001</v>
      </c>
      <c r="G2242" s="130">
        <f t="shared" si="71"/>
        <v>-3.8836888282556391E-3</v>
      </c>
      <c r="J2242"/>
      <c r="K2242"/>
      <c r="L2242"/>
      <c r="M2242"/>
      <c r="N2242"/>
      <c r="O2242"/>
      <c r="P2242"/>
      <c r="Q2242"/>
      <c r="R2242"/>
      <c r="V2242">
        <v>2155</v>
      </c>
      <c r="W2242">
        <v>2.9096669516574421E-3</v>
      </c>
      <c r="X2242">
        <v>-1.2242133838537965E-2</v>
      </c>
      <c r="Y2242"/>
      <c r="Z2242"/>
      <c r="AA2242"/>
      <c r="AB2242"/>
      <c r="AC2242"/>
      <c r="AD2242"/>
      <c r="AG2242">
        <v>2194</v>
      </c>
      <c r="AH2242">
        <v>8.8922949558304151E-3</v>
      </c>
      <c r="AI2242">
        <v>-1.607442916479674E-2</v>
      </c>
      <c r="AJ2242"/>
      <c r="AK2242"/>
      <c r="AL2242"/>
      <c r="AM2242"/>
      <c r="AN2242"/>
      <c r="AO2242"/>
    </row>
    <row r="2243" spans="1:41">
      <c r="A2243" s="34">
        <v>44887</v>
      </c>
      <c r="B2243" s="33">
        <v>171.612427</v>
      </c>
      <c r="C2243" s="130">
        <f t="shared" si="70"/>
        <v>4.8305487119280162E-3</v>
      </c>
      <c r="E2243" s="128">
        <v>44887</v>
      </c>
      <c r="F2243" s="76">
        <v>4003.580078</v>
      </c>
      <c r="G2243" s="130">
        <f t="shared" si="71"/>
        <v>1.3579988000126371E-2</v>
      </c>
      <c r="J2243"/>
      <c r="K2243"/>
      <c r="L2243"/>
      <c r="M2243"/>
      <c r="N2243"/>
      <c r="O2243"/>
      <c r="P2243"/>
      <c r="Q2243"/>
      <c r="R2243"/>
      <c r="V2243">
        <v>2156</v>
      </c>
      <c r="W2243">
        <v>1.3468209455741028E-3</v>
      </c>
      <c r="X2243">
        <v>-3.1653917387623525E-5</v>
      </c>
      <c r="Y2243"/>
      <c r="Z2243"/>
      <c r="AA2243"/>
      <c r="AB2243"/>
      <c r="AC2243"/>
      <c r="AD2243"/>
      <c r="AG2243">
        <v>2195</v>
      </c>
      <c r="AH2243">
        <v>-4.246494656869766E-3</v>
      </c>
      <c r="AI2243">
        <v>1.1103595514567459E-2</v>
      </c>
      <c r="AJ2243"/>
      <c r="AK2243"/>
      <c r="AL2243"/>
      <c r="AM2243"/>
      <c r="AN2243"/>
      <c r="AO2243"/>
    </row>
    <row r="2244" spans="1:41">
      <c r="A2244" s="34">
        <v>44888</v>
      </c>
      <c r="B2244" s="33">
        <v>171.79679899999999</v>
      </c>
      <c r="C2244" s="130">
        <f t="shared" ref="C2244:C2307" si="72">(B2244-B2243)/B2243</f>
        <v>1.0743511016250368E-3</v>
      </c>
      <c r="E2244" s="128">
        <v>44888</v>
      </c>
      <c r="F2244" s="76">
        <v>4027.26001</v>
      </c>
      <c r="G2244" s="130">
        <f t="shared" ref="G2244:G2307" si="73">(F2244-F2243)/F2243</f>
        <v>5.9146892377957344E-3</v>
      </c>
      <c r="J2244"/>
      <c r="K2244"/>
      <c r="L2244"/>
      <c r="M2244"/>
      <c r="N2244"/>
      <c r="O2244"/>
      <c r="P2244"/>
      <c r="Q2244"/>
      <c r="R2244"/>
      <c r="V2244">
        <v>2157</v>
      </c>
      <c r="W2244">
        <v>4.2416853550501744E-3</v>
      </c>
      <c r="X2244">
        <v>-1.5784888001034926E-2</v>
      </c>
      <c r="Y2244"/>
      <c r="Z2244"/>
      <c r="AA2244"/>
      <c r="AB2244"/>
      <c r="AC2244"/>
      <c r="AD2244"/>
      <c r="AG2244">
        <v>2196</v>
      </c>
      <c r="AH2244">
        <v>-4.2476868423096219E-3</v>
      </c>
      <c r="AI2244">
        <v>-7.0244162698589411E-3</v>
      </c>
      <c r="AJ2244"/>
      <c r="AK2244"/>
      <c r="AL2244"/>
      <c r="AM2244"/>
      <c r="AN2244"/>
      <c r="AO2244"/>
    </row>
    <row r="2245" spans="1:41">
      <c r="A2245" s="34">
        <v>44890</v>
      </c>
      <c r="B2245" s="33">
        <v>172.02005</v>
      </c>
      <c r="C2245" s="130">
        <f t="shared" si="72"/>
        <v>1.2995061683309056E-3</v>
      </c>
      <c r="E2245" s="128">
        <v>44890</v>
      </c>
      <c r="F2245" s="76">
        <v>4026.1201169999999</v>
      </c>
      <c r="G2245" s="130">
        <f t="shared" si="73"/>
        <v>-2.8304430237173316E-4</v>
      </c>
      <c r="J2245"/>
      <c r="K2245"/>
      <c r="L2245"/>
      <c r="M2245"/>
      <c r="N2245"/>
      <c r="O2245"/>
      <c r="P2245"/>
      <c r="Q2245"/>
      <c r="R2245"/>
      <c r="V2245">
        <v>2158</v>
      </c>
      <c r="W2245">
        <v>-1.3439210728719616E-3</v>
      </c>
      <c r="X2245">
        <v>2.7500194703236946E-2</v>
      </c>
      <c r="Y2245"/>
      <c r="Z2245"/>
      <c r="AA2245"/>
      <c r="AB2245"/>
      <c r="AC2245"/>
      <c r="AD2245"/>
      <c r="AG2245">
        <v>2197</v>
      </c>
      <c r="AH2245">
        <v>-5.5910529410651459E-3</v>
      </c>
      <c r="AI2245">
        <v>-1.1525440658124043E-2</v>
      </c>
      <c r="AJ2245"/>
      <c r="AK2245"/>
      <c r="AL2245"/>
      <c r="AM2245"/>
      <c r="AN2245"/>
      <c r="AO2245"/>
    </row>
    <row r="2246" spans="1:41">
      <c r="A2246" s="34">
        <v>44893</v>
      </c>
      <c r="B2246" s="33">
        <v>172.10739100000001</v>
      </c>
      <c r="C2246" s="130">
        <f t="shared" si="72"/>
        <v>5.077373248060864E-4</v>
      </c>
      <c r="E2246" s="128">
        <v>44893</v>
      </c>
      <c r="F2246" s="76">
        <v>3963.9399410000001</v>
      </c>
      <c r="G2246" s="130">
        <f t="shared" si="73"/>
        <v>-1.5444192968175134E-2</v>
      </c>
      <c r="J2246"/>
      <c r="K2246"/>
      <c r="L2246"/>
      <c r="M2246"/>
      <c r="N2246"/>
      <c r="O2246"/>
      <c r="P2246"/>
      <c r="Q2246"/>
      <c r="R2246"/>
      <c r="V2246">
        <v>2159</v>
      </c>
      <c r="W2246">
        <v>3.5032861254660555E-3</v>
      </c>
      <c r="X2246">
        <v>8.630052767153451E-3</v>
      </c>
      <c r="Y2246"/>
      <c r="Z2246"/>
      <c r="AA2246"/>
      <c r="AB2246"/>
      <c r="AC2246"/>
      <c r="AD2246"/>
      <c r="AG2246">
        <v>2198</v>
      </c>
      <c r="AH2246">
        <v>1.0309174598939343E-2</v>
      </c>
      <c r="AI2246">
        <v>-1.8736755734494747E-2</v>
      </c>
      <c r="AJ2246"/>
      <c r="AK2246"/>
      <c r="AL2246"/>
      <c r="AM2246"/>
      <c r="AN2246"/>
      <c r="AO2246"/>
    </row>
    <row r="2247" spans="1:41">
      <c r="A2247" s="34">
        <v>44894</v>
      </c>
      <c r="B2247" s="33">
        <v>170.90391500000001</v>
      </c>
      <c r="C2247" s="130">
        <f t="shared" si="72"/>
        <v>-6.9925875525008382E-3</v>
      </c>
      <c r="E2247" s="128">
        <v>44894</v>
      </c>
      <c r="F2247" s="76">
        <v>3957.6298830000001</v>
      </c>
      <c r="G2247" s="130">
        <f t="shared" si="73"/>
        <v>-1.5918651881512012E-3</v>
      </c>
      <c r="J2247"/>
      <c r="K2247"/>
      <c r="L2247"/>
      <c r="M2247"/>
      <c r="N2247"/>
      <c r="O2247"/>
      <c r="P2247"/>
      <c r="Q2247"/>
      <c r="R2247"/>
      <c r="V2247">
        <v>2160</v>
      </c>
      <c r="W2247">
        <v>1.2682189737196299E-3</v>
      </c>
      <c r="X2247">
        <v>1.2939541004015558E-2</v>
      </c>
      <c r="Y2247"/>
      <c r="Z2247"/>
      <c r="AA2247"/>
      <c r="AB2247"/>
      <c r="AC2247"/>
      <c r="AD2247"/>
      <c r="AG2247">
        <v>2199</v>
      </c>
      <c r="AH2247">
        <v>2.0701133035502125E-3</v>
      </c>
      <c r="AI2247">
        <v>-1.9302732382453069E-2</v>
      </c>
      <c r="AJ2247"/>
      <c r="AK2247"/>
      <c r="AL2247"/>
      <c r="AM2247"/>
      <c r="AN2247"/>
      <c r="AO2247"/>
    </row>
    <row r="2248" spans="1:41">
      <c r="A2248" s="34">
        <v>44895</v>
      </c>
      <c r="B2248" s="33">
        <v>172.75765999999999</v>
      </c>
      <c r="C2248" s="130">
        <f t="shared" si="72"/>
        <v>1.0846708807109392E-2</v>
      </c>
      <c r="E2248" s="128">
        <v>44895</v>
      </c>
      <c r="F2248" s="76">
        <v>4080.110107</v>
      </c>
      <c r="G2248" s="130">
        <f t="shared" si="73"/>
        <v>3.0947872241948074E-2</v>
      </c>
      <c r="J2248"/>
      <c r="K2248"/>
      <c r="L2248"/>
      <c r="M2248"/>
      <c r="N2248"/>
      <c r="O2248"/>
      <c r="P2248"/>
      <c r="Q2248"/>
      <c r="R2248"/>
      <c r="V2248">
        <v>2161</v>
      </c>
      <c r="W2248">
        <v>-1.7593026535972444E-3</v>
      </c>
      <c r="X2248">
        <v>-1.0637814131149101E-3</v>
      </c>
      <c r="Y2248"/>
      <c r="Z2248"/>
      <c r="AA2248"/>
      <c r="AB2248"/>
      <c r="AC2248"/>
      <c r="AD2248"/>
      <c r="AG2248">
        <v>2200</v>
      </c>
      <c r="AH2248">
        <v>-3.2483141940607709E-3</v>
      </c>
      <c r="AI2248">
        <v>-7.092211905535141E-3</v>
      </c>
      <c r="AJ2248"/>
      <c r="AK2248"/>
      <c r="AL2248"/>
      <c r="AM2248"/>
      <c r="AN2248"/>
      <c r="AO2248"/>
    </row>
    <row r="2249" spans="1:41">
      <c r="A2249" s="34">
        <v>44896</v>
      </c>
      <c r="B2249" s="33">
        <v>173.475876</v>
      </c>
      <c r="C2249" s="130">
        <f t="shared" si="72"/>
        <v>4.1573612423322498E-3</v>
      </c>
      <c r="E2249" s="128">
        <v>44896</v>
      </c>
      <c r="F2249" s="76">
        <v>4076.570068</v>
      </c>
      <c r="G2249" s="130">
        <f t="shared" si="73"/>
        <v>-8.6763320282130286E-4</v>
      </c>
      <c r="J2249"/>
      <c r="K2249"/>
      <c r="L2249"/>
      <c r="M2249"/>
      <c r="N2249"/>
      <c r="O2249"/>
      <c r="P2249"/>
      <c r="Q2249"/>
      <c r="R2249"/>
      <c r="V2249">
        <v>2162</v>
      </c>
      <c r="W2249">
        <v>-3.0068933195421593E-3</v>
      </c>
      <c r="X2249">
        <v>-3.6555023750212802E-3</v>
      </c>
      <c r="Y2249"/>
      <c r="Z2249"/>
      <c r="AA2249"/>
      <c r="AB2249"/>
      <c r="AC2249"/>
      <c r="AD2249"/>
      <c r="AG2249">
        <v>2201</v>
      </c>
      <c r="AH2249">
        <v>-2.3788471169582143E-3</v>
      </c>
      <c r="AI2249">
        <v>2.5848730767952851E-4</v>
      </c>
      <c r="AJ2249"/>
      <c r="AK2249"/>
      <c r="AL2249"/>
      <c r="AM2249"/>
      <c r="AN2249"/>
      <c r="AO2249"/>
    </row>
    <row r="2250" spans="1:41">
      <c r="A2250" s="34">
        <v>44897</v>
      </c>
      <c r="B2250" s="33">
        <v>173.61174</v>
      </c>
      <c r="C2250" s="130">
        <f t="shared" si="72"/>
        <v>7.831867066058106E-4</v>
      </c>
      <c r="E2250" s="128">
        <v>44897</v>
      </c>
      <c r="F2250" s="76">
        <v>4071.6999510000001</v>
      </c>
      <c r="G2250" s="130">
        <f t="shared" si="73"/>
        <v>-1.1946604421763951E-3</v>
      </c>
      <c r="J2250"/>
      <c r="K2250"/>
      <c r="L2250"/>
      <c r="M2250"/>
      <c r="N2250"/>
      <c r="O2250"/>
      <c r="P2250"/>
      <c r="Q2250"/>
      <c r="R2250"/>
      <c r="V2250">
        <v>2163</v>
      </c>
      <c r="W2250">
        <v>5.7085045416181519E-3</v>
      </c>
      <c r="X2250">
        <v>9.9299727529269834E-3</v>
      </c>
      <c r="Y2250"/>
      <c r="Z2250"/>
      <c r="AA2250"/>
      <c r="AB2250"/>
      <c r="AC2250"/>
      <c r="AD2250"/>
      <c r="AG2250">
        <v>2202</v>
      </c>
      <c r="AH2250">
        <v>5.1131329852355505E-3</v>
      </c>
      <c r="AI2250">
        <v>1.4559006941336381E-2</v>
      </c>
      <c r="AJ2250"/>
      <c r="AK2250"/>
      <c r="AL2250"/>
      <c r="AM2250"/>
      <c r="AN2250"/>
      <c r="AO2250"/>
    </row>
    <row r="2251" spans="1:41">
      <c r="A2251" s="34">
        <v>44900</v>
      </c>
      <c r="B2251" s="33">
        <v>173.51466400000001</v>
      </c>
      <c r="C2251" s="130">
        <f t="shared" si="72"/>
        <v>-5.5915573451419283E-4</v>
      </c>
      <c r="E2251" s="128">
        <v>44900</v>
      </c>
      <c r="F2251" s="76">
        <v>3998.8400879999999</v>
      </c>
      <c r="G2251" s="130">
        <f t="shared" si="73"/>
        <v>-1.7894212215245852E-2</v>
      </c>
      <c r="J2251"/>
      <c r="K2251"/>
      <c r="L2251"/>
      <c r="M2251"/>
      <c r="N2251"/>
      <c r="O2251"/>
      <c r="P2251"/>
      <c r="Q2251"/>
      <c r="R2251"/>
      <c r="V2251">
        <v>2164</v>
      </c>
      <c r="W2251">
        <v>-8.8802766587230547E-3</v>
      </c>
      <c r="X2251">
        <v>8.102936366837777E-3</v>
      </c>
      <c r="Y2251"/>
      <c r="Z2251"/>
      <c r="AA2251"/>
      <c r="AB2251"/>
      <c r="AC2251"/>
      <c r="AD2251"/>
      <c r="AG2251">
        <v>2203</v>
      </c>
      <c r="AH2251">
        <v>-6.0202743903350047E-3</v>
      </c>
      <c r="AI2251">
        <v>-1.510616339362777E-2</v>
      </c>
      <c r="AJ2251"/>
      <c r="AK2251"/>
      <c r="AL2251"/>
      <c r="AM2251"/>
      <c r="AN2251"/>
      <c r="AO2251"/>
    </row>
    <row r="2252" spans="1:41">
      <c r="A2252" s="34">
        <v>44901</v>
      </c>
      <c r="B2252" s="33">
        <v>170.91360499999999</v>
      </c>
      <c r="C2252" s="130">
        <f t="shared" si="72"/>
        <v>-1.4990427552567088E-2</v>
      </c>
      <c r="E2252" s="128">
        <v>44901</v>
      </c>
      <c r="F2252" s="76">
        <v>3941.26001</v>
      </c>
      <c r="G2252" s="130">
        <f t="shared" si="73"/>
        <v>-1.4399194949753129E-2</v>
      </c>
      <c r="J2252"/>
      <c r="K2252"/>
      <c r="L2252"/>
      <c r="M2252"/>
      <c r="N2252"/>
      <c r="O2252"/>
      <c r="P2252"/>
      <c r="Q2252"/>
      <c r="R2252"/>
      <c r="V2252">
        <v>2165</v>
      </c>
      <c r="W2252">
        <v>-2.0221150778660982E-3</v>
      </c>
      <c r="X2252">
        <v>3.9636901797144219E-4</v>
      </c>
      <c r="Y2252"/>
      <c r="Z2252"/>
      <c r="AA2252"/>
      <c r="AB2252"/>
      <c r="AC2252"/>
      <c r="AD2252"/>
      <c r="AG2252">
        <v>2204</v>
      </c>
      <c r="AH2252">
        <v>-3.8121858516092805E-3</v>
      </c>
      <c r="AI2252">
        <v>-1.1254510052198258E-2</v>
      </c>
      <c r="AJ2252"/>
      <c r="AK2252"/>
      <c r="AL2252"/>
      <c r="AM2252"/>
      <c r="AN2252"/>
      <c r="AO2252"/>
    </row>
    <row r="2253" spans="1:41">
      <c r="A2253" s="34">
        <v>44902</v>
      </c>
      <c r="B2253" s="33">
        <v>171.95208700000001</v>
      </c>
      <c r="C2253" s="130">
        <f t="shared" si="72"/>
        <v>6.0760639856611539E-3</v>
      </c>
      <c r="E2253" s="128">
        <v>44902</v>
      </c>
      <c r="F2253" s="76">
        <v>3933.919922</v>
      </c>
      <c r="G2253" s="130">
        <f t="shared" si="73"/>
        <v>-1.8623709121895573E-3</v>
      </c>
      <c r="J2253"/>
      <c r="K2253"/>
      <c r="L2253"/>
      <c r="M2253"/>
      <c r="N2253"/>
      <c r="O2253"/>
      <c r="P2253"/>
      <c r="Q2253"/>
      <c r="R2253"/>
      <c r="V2253">
        <v>2166</v>
      </c>
      <c r="W2253">
        <v>-2.7943413224975483E-3</v>
      </c>
      <c r="X2253">
        <v>1.5567907945326657E-3</v>
      </c>
      <c r="Y2253"/>
      <c r="Z2253"/>
      <c r="AA2253"/>
      <c r="AB2253"/>
      <c r="AC2253"/>
      <c r="AD2253"/>
      <c r="AG2253">
        <v>2205</v>
      </c>
      <c r="AH2253">
        <v>-3.3093047747107343E-4</v>
      </c>
      <c r="AI2253">
        <v>2.6214825583919705E-2</v>
      </c>
      <c r="AJ2253"/>
      <c r="AK2253"/>
      <c r="AL2253"/>
      <c r="AM2253"/>
      <c r="AN2253"/>
      <c r="AO2253"/>
    </row>
    <row r="2254" spans="1:41">
      <c r="A2254" s="34">
        <v>44903</v>
      </c>
      <c r="B2254" s="33">
        <v>171.981201</v>
      </c>
      <c r="C2254" s="130">
        <f t="shared" si="72"/>
        <v>1.6931460680667839E-4</v>
      </c>
      <c r="E2254" s="128">
        <v>44903</v>
      </c>
      <c r="F2254" s="76">
        <v>3963.51001</v>
      </c>
      <c r="G2254" s="130">
        <f t="shared" si="73"/>
        <v>7.521781985068054E-3</v>
      </c>
      <c r="J2254"/>
      <c r="K2254"/>
      <c r="L2254"/>
      <c r="M2254"/>
      <c r="N2254"/>
      <c r="O2254"/>
      <c r="P2254"/>
      <c r="Q2254"/>
      <c r="R2254"/>
      <c r="V2254">
        <v>2167</v>
      </c>
      <c r="W2254">
        <v>1.5848346673751721E-4</v>
      </c>
      <c r="X2254">
        <v>-4.4071764203003159E-3</v>
      </c>
      <c r="Y2254"/>
      <c r="Z2254"/>
      <c r="AA2254"/>
      <c r="AB2254"/>
      <c r="AC2254"/>
      <c r="AD2254"/>
      <c r="AG2254">
        <v>2206</v>
      </c>
      <c r="AH2254">
        <v>8.6442346106220258E-3</v>
      </c>
      <c r="AI2254">
        <v>2.1939466065941521E-2</v>
      </c>
      <c r="AJ2254"/>
      <c r="AK2254"/>
      <c r="AL2254"/>
      <c r="AM2254"/>
      <c r="AN2254"/>
      <c r="AO2254"/>
    </row>
    <row r="2255" spans="1:41">
      <c r="A2255" s="34">
        <v>44904</v>
      </c>
      <c r="B2255" s="33">
        <v>170.56420900000001</v>
      </c>
      <c r="C2255" s="130">
        <f t="shared" si="72"/>
        <v>-8.2392261000665615E-3</v>
      </c>
      <c r="E2255" s="128">
        <v>44904</v>
      </c>
      <c r="F2255" s="76">
        <v>3934.3798830000001</v>
      </c>
      <c r="G2255" s="130">
        <f t="shared" si="73"/>
        <v>-7.3495782592964617E-3</v>
      </c>
      <c r="J2255"/>
      <c r="K2255"/>
      <c r="L2255"/>
      <c r="M2255"/>
      <c r="N2255"/>
      <c r="O2255"/>
      <c r="P2255"/>
      <c r="Q2255"/>
      <c r="R2255"/>
      <c r="V2255">
        <v>2168</v>
      </c>
      <c r="W2255">
        <v>1.8600735057833161E-3</v>
      </c>
      <c r="X2255">
        <v>1.9430564005832904E-2</v>
      </c>
      <c r="Y2255"/>
      <c r="Z2255"/>
      <c r="AA2255"/>
      <c r="AB2255"/>
      <c r="AC2255"/>
      <c r="AD2255"/>
      <c r="AG2255">
        <v>2207</v>
      </c>
      <c r="AH2255">
        <v>-1.5230527835845458E-3</v>
      </c>
      <c r="AI2255">
        <v>-4.9489614641957513E-4</v>
      </c>
      <c r="AJ2255"/>
      <c r="AK2255"/>
      <c r="AL2255"/>
      <c r="AM2255"/>
      <c r="AN2255"/>
      <c r="AO2255"/>
    </row>
    <row r="2256" spans="1:41">
      <c r="A2256" s="34">
        <v>44907</v>
      </c>
      <c r="B2256" s="33">
        <v>172.60235599999999</v>
      </c>
      <c r="C2256" s="130">
        <f t="shared" si="72"/>
        <v>1.1949441280497368E-2</v>
      </c>
      <c r="E2256" s="128">
        <v>44907</v>
      </c>
      <c r="F2256" s="76">
        <v>3990.5600589999999</v>
      </c>
      <c r="G2256" s="130">
        <f t="shared" si="73"/>
        <v>1.4279296273028409E-2</v>
      </c>
      <c r="J2256"/>
      <c r="K2256"/>
      <c r="L2256"/>
      <c r="M2256"/>
      <c r="N2256"/>
      <c r="O2256"/>
      <c r="P2256"/>
      <c r="Q2256"/>
      <c r="R2256"/>
      <c r="V2256">
        <v>2169</v>
      </c>
      <c r="W2256">
        <v>-1.1517900279009629E-2</v>
      </c>
      <c r="X2256">
        <v>1.0812426521000802E-2</v>
      </c>
      <c r="Y2256"/>
      <c r="Z2256"/>
      <c r="AA2256"/>
      <c r="AB2256"/>
      <c r="AC2256"/>
      <c r="AD2256"/>
      <c r="AG2256">
        <v>2208</v>
      </c>
      <c r="AH2256">
        <v>-1.0778598317300454E-2</v>
      </c>
      <c r="AI2256">
        <v>5.3351767222719823E-4</v>
      </c>
      <c r="AJ2256"/>
      <c r="AK2256"/>
      <c r="AL2256"/>
      <c r="AM2256"/>
      <c r="AN2256"/>
      <c r="AO2256"/>
    </row>
    <row r="2257" spans="1:41">
      <c r="A2257" s="34">
        <v>44908</v>
      </c>
      <c r="B2257" s="33">
        <v>173.932007</v>
      </c>
      <c r="C2257" s="130">
        <f t="shared" si="72"/>
        <v>7.7035506977669102E-3</v>
      </c>
      <c r="E2257" s="128">
        <v>44908</v>
      </c>
      <c r="F2257" s="76">
        <v>4019.6499020000001</v>
      </c>
      <c r="G2257" s="130">
        <f t="shared" si="73"/>
        <v>7.2896642501077569E-3</v>
      </c>
      <c r="J2257"/>
      <c r="K2257"/>
      <c r="L2257"/>
      <c r="M2257"/>
      <c r="N2257"/>
      <c r="O2257"/>
      <c r="P2257"/>
      <c r="Q2257"/>
      <c r="R2257"/>
      <c r="V2257">
        <v>2170</v>
      </c>
      <c r="W2257">
        <v>-6.0250480076526856E-3</v>
      </c>
      <c r="X2257">
        <v>2.3347416587171665E-2</v>
      </c>
      <c r="Y2257"/>
      <c r="Z2257"/>
      <c r="AA2257"/>
      <c r="AB2257"/>
      <c r="AC2257"/>
      <c r="AD2257"/>
      <c r="AG2257">
        <v>2209</v>
      </c>
      <c r="AH2257">
        <v>-5.7712247535883169E-3</v>
      </c>
      <c r="AI2257">
        <v>-2.2232393184071914E-2</v>
      </c>
      <c r="AJ2257"/>
      <c r="AK2257"/>
      <c r="AL2257"/>
      <c r="AM2257"/>
      <c r="AN2257"/>
      <c r="AO2257"/>
    </row>
    <row r="2258" spans="1:41">
      <c r="A2258" s="34">
        <v>44909</v>
      </c>
      <c r="B2258" s="33">
        <v>174.46580499999999</v>
      </c>
      <c r="C2258" s="130">
        <f t="shared" si="72"/>
        <v>3.0690038550523378E-3</v>
      </c>
      <c r="E2258" s="128">
        <v>44909</v>
      </c>
      <c r="F2258" s="76">
        <v>3995.320068</v>
      </c>
      <c r="G2258" s="130">
        <f t="shared" si="73"/>
        <v>-6.052724638505127E-3</v>
      </c>
      <c r="J2258"/>
      <c r="K2258"/>
      <c r="L2258"/>
      <c r="M2258"/>
      <c r="N2258"/>
      <c r="O2258"/>
      <c r="P2258"/>
      <c r="Q2258"/>
      <c r="R2258"/>
      <c r="V2258">
        <v>2171</v>
      </c>
      <c r="W2258">
        <v>2.9386585875482794E-3</v>
      </c>
      <c r="X2258">
        <v>1.0308834586452726E-3</v>
      </c>
      <c r="Y2258"/>
      <c r="Z2258"/>
      <c r="AA2258"/>
      <c r="AB2258"/>
      <c r="AC2258"/>
      <c r="AD2258"/>
      <c r="AG2258">
        <v>2210</v>
      </c>
      <c r="AH2258">
        <v>9.6956279876228894E-4</v>
      </c>
      <c r="AI2258">
        <v>-8.4620262869278956E-3</v>
      </c>
      <c r="AJ2258"/>
      <c r="AK2258"/>
      <c r="AL2258"/>
      <c r="AM2258"/>
      <c r="AN2258"/>
      <c r="AO2258"/>
    </row>
    <row r="2259" spans="1:41">
      <c r="A2259" s="34">
        <v>44910</v>
      </c>
      <c r="B2259" s="33">
        <v>172.262665</v>
      </c>
      <c r="C2259" s="130">
        <f t="shared" si="72"/>
        <v>-1.262791869157392E-2</v>
      </c>
      <c r="E2259" s="128">
        <v>44910</v>
      </c>
      <c r="F2259" s="76">
        <v>3895.75</v>
      </c>
      <c r="G2259" s="130">
        <f t="shared" si="73"/>
        <v>-2.4921674936006652E-2</v>
      </c>
      <c r="J2259"/>
      <c r="K2259"/>
      <c r="L2259"/>
      <c r="M2259"/>
      <c r="N2259"/>
      <c r="O2259"/>
      <c r="P2259"/>
      <c r="Q2259"/>
      <c r="R2259"/>
      <c r="V2259">
        <v>2172</v>
      </c>
      <c r="W2259">
        <v>5.2844101722018299E-3</v>
      </c>
      <c r="X2259">
        <v>-3.4087305939167556E-3</v>
      </c>
      <c r="Y2259"/>
      <c r="Z2259"/>
      <c r="AA2259"/>
      <c r="AB2259"/>
      <c r="AC2259"/>
      <c r="AD2259"/>
      <c r="AG2259">
        <v>2211</v>
      </c>
      <c r="AH2259">
        <v>8.4367672940478377E-3</v>
      </c>
      <c r="AI2259">
        <v>-1.4955943157548713E-2</v>
      </c>
      <c r="AJ2259"/>
      <c r="AK2259"/>
      <c r="AL2259"/>
      <c r="AM2259"/>
      <c r="AN2259"/>
      <c r="AO2259"/>
    </row>
    <row r="2260" spans="1:41">
      <c r="A2260" s="34">
        <v>44911</v>
      </c>
      <c r="B2260" s="33">
        <v>170.49627699999999</v>
      </c>
      <c r="C2260" s="130">
        <f t="shared" si="72"/>
        <v>-1.0254038505673916E-2</v>
      </c>
      <c r="E2260" s="128">
        <v>44911</v>
      </c>
      <c r="F2260" s="76">
        <v>3852.360107</v>
      </c>
      <c r="G2260" s="130">
        <f t="shared" si="73"/>
        <v>-1.1137750882371823E-2</v>
      </c>
      <c r="J2260"/>
      <c r="K2260"/>
      <c r="L2260"/>
      <c r="M2260"/>
      <c r="N2260"/>
      <c r="O2260"/>
      <c r="P2260"/>
      <c r="Q2260"/>
      <c r="R2260"/>
      <c r="V2260">
        <v>2173</v>
      </c>
      <c r="W2260">
        <v>2.591222502870028E-4</v>
      </c>
      <c r="X2260">
        <v>-7.4969171468376641E-3</v>
      </c>
      <c r="Y2260"/>
      <c r="Z2260"/>
      <c r="AA2260"/>
      <c r="AB2260"/>
      <c r="AC2260"/>
      <c r="AD2260"/>
      <c r="AG2260">
        <v>2212</v>
      </c>
      <c r="AH2260">
        <v>8.5604910113007773E-5</v>
      </c>
      <c r="AI2260">
        <v>-3.376378171225753E-3</v>
      </c>
      <c r="AJ2260"/>
      <c r="AK2260"/>
      <c r="AL2260"/>
      <c r="AM2260"/>
      <c r="AN2260"/>
      <c r="AO2260"/>
    </row>
    <row r="2261" spans="1:41">
      <c r="A2261" s="34">
        <v>44914</v>
      </c>
      <c r="B2261" s="33">
        <v>170.311859</v>
      </c>
      <c r="C2261" s="130">
        <f t="shared" si="72"/>
        <v>-1.0816541172919206E-3</v>
      </c>
      <c r="E2261" s="128">
        <v>44914</v>
      </c>
      <c r="F2261" s="76">
        <v>3817.6599120000001</v>
      </c>
      <c r="G2261" s="130">
        <f t="shared" si="73"/>
        <v>-9.0075159217195937E-3</v>
      </c>
      <c r="J2261"/>
      <c r="K2261"/>
      <c r="L2261"/>
      <c r="M2261"/>
      <c r="N2261"/>
      <c r="O2261"/>
      <c r="P2261"/>
      <c r="Q2261"/>
      <c r="R2261"/>
      <c r="V2261">
        <v>2174</v>
      </c>
      <c r="W2261">
        <v>-2.5190721030527324E-3</v>
      </c>
      <c r="X2261">
        <v>4.788633200161453E-3</v>
      </c>
      <c r="Y2261"/>
      <c r="Z2261"/>
      <c r="AA2261"/>
      <c r="AB2261"/>
      <c r="AC2261"/>
      <c r="AD2261"/>
      <c r="AG2261">
        <v>2213</v>
      </c>
      <c r="AH2261">
        <v>8.8102236940665844E-3</v>
      </c>
      <c r="AI2261">
        <v>1.7155418821371202E-2</v>
      </c>
      <c r="AJ2261"/>
      <c r="AK2261"/>
      <c r="AL2261"/>
      <c r="AM2261"/>
      <c r="AN2261"/>
      <c r="AO2261"/>
    </row>
    <row r="2262" spans="1:41">
      <c r="A2262" s="34">
        <v>44915</v>
      </c>
      <c r="B2262" s="33">
        <v>170.49627699999999</v>
      </c>
      <c r="C2262" s="130">
        <f t="shared" si="72"/>
        <v>1.0828253598006569E-3</v>
      </c>
      <c r="E2262" s="128">
        <v>44915</v>
      </c>
      <c r="F2262" s="76">
        <v>3821.6201169999999</v>
      </c>
      <c r="G2262" s="130">
        <f t="shared" si="73"/>
        <v>1.0373383411004734E-3</v>
      </c>
      <c r="J2262"/>
      <c r="K2262"/>
      <c r="L2262"/>
      <c r="M2262"/>
      <c r="N2262"/>
      <c r="O2262"/>
      <c r="P2262"/>
      <c r="Q2262"/>
      <c r="R2262"/>
      <c r="V2262">
        <v>2175</v>
      </c>
      <c r="W2262">
        <v>8.8725762456766076E-3</v>
      </c>
      <c r="X2262">
        <v>-2.1772577408538857E-2</v>
      </c>
      <c r="Y2262"/>
      <c r="Z2262"/>
      <c r="AA2262"/>
      <c r="AB2262"/>
      <c r="AC2262"/>
      <c r="AD2262"/>
      <c r="AG2262">
        <v>2214</v>
      </c>
      <c r="AH2262">
        <v>-2.146861841404237E-3</v>
      </c>
      <c r="AI2262">
        <v>-2.1515801843076984E-2</v>
      </c>
      <c r="AJ2262"/>
      <c r="AK2262"/>
      <c r="AL2262"/>
      <c r="AM2262"/>
      <c r="AN2262"/>
      <c r="AO2262"/>
    </row>
    <row r="2263" spans="1:41">
      <c r="A2263" s="34">
        <v>44916</v>
      </c>
      <c r="B2263" s="33">
        <v>172.447067</v>
      </c>
      <c r="C2263" s="130">
        <f t="shared" si="72"/>
        <v>1.1441833419037133E-2</v>
      </c>
      <c r="E2263" s="128">
        <v>44916</v>
      </c>
      <c r="F2263" s="76">
        <v>3878.4399410000001</v>
      </c>
      <c r="G2263" s="130">
        <f t="shared" si="73"/>
        <v>1.4867993746224084E-2</v>
      </c>
      <c r="J2263"/>
      <c r="K2263"/>
      <c r="L2263"/>
      <c r="M2263"/>
      <c r="N2263"/>
      <c r="O2263"/>
      <c r="P2263"/>
      <c r="Q2263"/>
      <c r="R2263"/>
      <c r="V2263">
        <v>2176</v>
      </c>
      <c r="W2263">
        <v>-1.7665735781578623E-3</v>
      </c>
      <c r="X2263">
        <v>-1.9633491321759247E-2</v>
      </c>
      <c r="Y2263"/>
      <c r="Z2263"/>
      <c r="AA2263"/>
      <c r="AB2263"/>
      <c r="AC2263"/>
      <c r="AD2263"/>
      <c r="AG2263">
        <v>2215</v>
      </c>
      <c r="AH2263">
        <v>7.5785401498044951E-3</v>
      </c>
      <c r="AI2263">
        <v>1.8901512207351936E-2</v>
      </c>
      <c r="AJ2263"/>
      <c r="AK2263"/>
      <c r="AL2263"/>
      <c r="AM2263"/>
      <c r="AN2263"/>
      <c r="AO2263"/>
    </row>
    <row r="2264" spans="1:41">
      <c r="A2264" s="34">
        <v>44917</v>
      </c>
      <c r="B2264" s="33">
        <v>171.81622300000001</v>
      </c>
      <c r="C2264" s="130">
        <f t="shared" si="72"/>
        <v>-3.658189211185576E-3</v>
      </c>
      <c r="E2264" s="128">
        <v>44917</v>
      </c>
      <c r="F2264" s="76">
        <v>3822.389893</v>
      </c>
      <c r="G2264" s="130">
        <f t="shared" si="73"/>
        <v>-1.4451699356609957E-2</v>
      </c>
      <c r="J2264"/>
      <c r="K2264"/>
      <c r="L2264"/>
      <c r="M2264"/>
      <c r="N2264"/>
      <c r="O2264"/>
      <c r="P2264"/>
      <c r="Q2264"/>
      <c r="R2264"/>
      <c r="V2264">
        <v>2177</v>
      </c>
      <c r="W2264">
        <v>-4.7209642389999893E-3</v>
      </c>
      <c r="X2264">
        <v>2.4831015384279885E-3</v>
      </c>
      <c r="Y2264"/>
      <c r="Z2264"/>
      <c r="AA2264"/>
      <c r="AB2264"/>
      <c r="AC2264"/>
      <c r="AD2264"/>
      <c r="AG2264">
        <v>2216</v>
      </c>
      <c r="AH2264">
        <v>-1.7514472747943376E-3</v>
      </c>
      <c r="AI2264">
        <v>1.3179016861099459E-2</v>
      </c>
      <c r="AJ2264"/>
      <c r="AK2264"/>
      <c r="AL2264"/>
      <c r="AM2264"/>
      <c r="AN2264"/>
      <c r="AO2264"/>
    </row>
    <row r="2265" spans="1:41">
      <c r="A2265" s="34">
        <v>44918</v>
      </c>
      <c r="B2265" s="33">
        <v>172.25296</v>
      </c>
      <c r="C2265" s="130">
        <f t="shared" si="72"/>
        <v>2.5418845343841232E-3</v>
      </c>
      <c r="E2265" s="128">
        <v>44918</v>
      </c>
      <c r="F2265" s="76">
        <v>3844.820068</v>
      </c>
      <c r="G2265" s="130">
        <f t="shared" si="73"/>
        <v>5.8681023202464717E-3</v>
      </c>
      <c r="J2265"/>
      <c r="K2265"/>
      <c r="L2265"/>
      <c r="M2265"/>
      <c r="N2265"/>
      <c r="O2265"/>
      <c r="P2265"/>
      <c r="Q2265"/>
      <c r="R2265"/>
      <c r="V2265">
        <v>2178</v>
      </c>
      <c r="W2265">
        <v>-1.6544984847269729E-3</v>
      </c>
      <c r="X2265">
        <v>4.5706591584264104E-3</v>
      </c>
      <c r="Y2265"/>
      <c r="Z2265"/>
      <c r="AA2265"/>
      <c r="AB2265"/>
      <c r="AC2265"/>
      <c r="AD2265"/>
      <c r="AG2265">
        <v>2217</v>
      </c>
      <c r="AH2265">
        <v>-4.289217310929315E-3</v>
      </c>
      <c r="AI2265">
        <v>-2.3828798867550635E-3</v>
      </c>
      <c r="AJ2265"/>
      <c r="AK2265"/>
      <c r="AL2265"/>
      <c r="AM2265"/>
      <c r="AN2265"/>
      <c r="AO2265"/>
    </row>
    <row r="2266" spans="1:41">
      <c r="A2266" s="34">
        <v>44922</v>
      </c>
      <c r="B2266" s="33">
        <v>172.20442199999999</v>
      </c>
      <c r="C2266" s="130">
        <f t="shared" si="72"/>
        <v>-2.8178325643871512E-4</v>
      </c>
      <c r="E2266" s="128">
        <v>44922</v>
      </c>
      <c r="F2266" s="76">
        <v>3829.25</v>
      </c>
      <c r="G2266" s="130">
        <f t="shared" si="73"/>
        <v>-4.0496220173182867E-3</v>
      </c>
      <c r="J2266"/>
      <c r="K2266"/>
      <c r="L2266"/>
      <c r="M2266"/>
      <c r="N2266"/>
      <c r="O2266"/>
      <c r="P2266"/>
      <c r="Q2266"/>
      <c r="R2266"/>
      <c r="V2266">
        <v>2179</v>
      </c>
      <c r="W2266">
        <v>5.5400683179312607E-3</v>
      </c>
      <c r="X2266">
        <v>8.5515370400500688E-3</v>
      </c>
      <c r="Y2266"/>
      <c r="Z2266"/>
      <c r="AA2266"/>
      <c r="AB2266"/>
      <c r="AC2266"/>
      <c r="AD2266"/>
      <c r="AG2266">
        <v>2218</v>
      </c>
      <c r="AH2266">
        <v>1.6731489606004288E-3</v>
      </c>
      <c r="AI2266">
        <v>-9.6240587181427601E-3</v>
      </c>
      <c r="AJ2266"/>
      <c r="AK2266"/>
      <c r="AL2266"/>
      <c r="AM2266"/>
      <c r="AN2266"/>
      <c r="AO2266"/>
    </row>
    <row r="2267" spans="1:41">
      <c r="A2267" s="34">
        <v>44923</v>
      </c>
      <c r="B2267" s="33">
        <v>171.45710800000001</v>
      </c>
      <c r="C2267" s="130">
        <f t="shared" si="72"/>
        <v>-4.3396911143198675E-3</v>
      </c>
      <c r="E2267" s="128">
        <v>44923</v>
      </c>
      <c r="F2267" s="76">
        <v>3783.219971</v>
      </c>
      <c r="G2267" s="130">
        <f t="shared" si="73"/>
        <v>-1.2020638245087161E-2</v>
      </c>
      <c r="J2267"/>
      <c r="K2267"/>
      <c r="L2267"/>
      <c r="M2267"/>
      <c r="N2267"/>
      <c r="O2267"/>
      <c r="P2267"/>
      <c r="Q2267"/>
      <c r="R2267"/>
      <c r="V2267">
        <v>2180</v>
      </c>
      <c r="W2267">
        <v>-9.490489502317765E-3</v>
      </c>
      <c r="X2267">
        <v>-2.4197569200100227E-2</v>
      </c>
      <c r="Y2267"/>
      <c r="Z2267"/>
      <c r="AA2267"/>
      <c r="AB2267"/>
      <c r="AC2267"/>
      <c r="AD2267"/>
      <c r="AG2267">
        <v>2219</v>
      </c>
      <c r="AH2267">
        <v>1.2604567711566438E-2</v>
      </c>
      <c r="AI2267">
        <v>1.1120252193605233E-2</v>
      </c>
      <c r="AJ2267"/>
      <c r="AK2267"/>
      <c r="AL2267"/>
      <c r="AM2267"/>
      <c r="AN2267"/>
      <c r="AO2267"/>
    </row>
    <row r="2268" spans="1:41">
      <c r="A2268" s="34">
        <v>44924</v>
      </c>
      <c r="B2268" s="33">
        <v>172.330612</v>
      </c>
      <c r="C2268" s="130">
        <f t="shared" si="72"/>
        <v>5.0945919372441355E-3</v>
      </c>
      <c r="E2268" s="128">
        <v>44924</v>
      </c>
      <c r="F2268" s="76">
        <v>3849.280029</v>
      </c>
      <c r="G2268" s="130">
        <f t="shared" si="73"/>
        <v>1.7461331486505843E-2</v>
      </c>
      <c r="J2268"/>
      <c r="K2268"/>
      <c r="L2268"/>
      <c r="M2268"/>
      <c r="N2268"/>
      <c r="O2268"/>
      <c r="P2268"/>
      <c r="Q2268"/>
      <c r="R2268"/>
      <c r="V2268">
        <v>2181</v>
      </c>
      <c r="W2268">
        <v>-4.1642694299681713E-3</v>
      </c>
      <c r="X2268">
        <v>-2.5020864467290935E-3</v>
      </c>
      <c r="Y2268"/>
      <c r="Z2268"/>
      <c r="AA2268"/>
      <c r="AB2268"/>
      <c r="AC2268"/>
      <c r="AD2268"/>
      <c r="AG2268">
        <v>2220</v>
      </c>
      <c r="AH2268">
        <v>7.8643516910616839E-3</v>
      </c>
      <c r="AI2268">
        <v>4.0176249927035348E-3</v>
      </c>
      <c r="AJ2268"/>
      <c r="AK2268"/>
      <c r="AL2268"/>
      <c r="AM2268"/>
      <c r="AN2268"/>
      <c r="AO2268"/>
    </row>
    <row r="2269" spans="1:41">
      <c r="A2269" s="34">
        <v>44925</v>
      </c>
      <c r="B2269" s="33">
        <v>171.44740300000001</v>
      </c>
      <c r="C2269" s="130">
        <f t="shared" si="72"/>
        <v>-5.125084799211377E-3</v>
      </c>
      <c r="E2269" s="128">
        <v>44925</v>
      </c>
      <c r="F2269" s="76">
        <v>3839.5</v>
      </c>
      <c r="G2269" s="130">
        <f t="shared" si="73"/>
        <v>-2.540742405415684E-3</v>
      </c>
      <c r="J2269"/>
      <c r="K2269"/>
      <c r="L2269"/>
      <c r="M2269"/>
      <c r="N2269"/>
      <c r="O2269"/>
      <c r="P2269"/>
      <c r="Q2269"/>
      <c r="R2269"/>
      <c r="V2269">
        <v>2182</v>
      </c>
      <c r="W2269">
        <v>-1.7602597077830723E-3</v>
      </c>
      <c r="X2269">
        <v>-9.2678957872877124E-3</v>
      </c>
      <c r="Y2269"/>
      <c r="Z2269"/>
      <c r="AA2269"/>
      <c r="AB2269"/>
      <c r="AC2269"/>
      <c r="AD2269"/>
      <c r="AG2269">
        <v>2221</v>
      </c>
      <c r="AH2269">
        <v>-6.712670073056123E-4</v>
      </c>
      <c r="AI2269">
        <v>1.6937921446606399E-2</v>
      </c>
      <c r="AJ2269"/>
      <c r="AK2269"/>
      <c r="AL2269"/>
      <c r="AM2269"/>
      <c r="AN2269"/>
      <c r="AO2269"/>
    </row>
    <row r="2270" spans="1:41">
      <c r="A2270" s="128">
        <v>44929</v>
      </c>
      <c r="B2270" s="76">
        <v>171.63885500000001</v>
      </c>
      <c r="C2270" s="130">
        <f t="shared" si="72"/>
        <v>1.1166806650317017E-3</v>
      </c>
      <c r="E2270" s="128">
        <v>44929</v>
      </c>
      <c r="F2270" s="76">
        <v>3824.139893</v>
      </c>
      <c r="G2270" s="130">
        <f t="shared" si="73"/>
        <v>-4.000548769371004E-3</v>
      </c>
      <c r="J2270"/>
      <c r="K2270"/>
      <c r="L2270"/>
      <c r="M2270"/>
      <c r="N2270"/>
      <c r="O2270"/>
      <c r="P2270"/>
      <c r="Q2270"/>
      <c r="R2270"/>
      <c r="V2270">
        <v>2183</v>
      </c>
      <c r="W2270">
        <v>-3.5846889800630467E-3</v>
      </c>
      <c r="X2270">
        <v>-4.2323360986839878E-3</v>
      </c>
      <c r="Y2270"/>
      <c r="Z2270"/>
      <c r="AA2270"/>
      <c r="AB2270"/>
      <c r="AC2270"/>
      <c r="AD2270"/>
      <c r="AG2270">
        <v>2222</v>
      </c>
      <c r="AH2270">
        <v>5.2140511852454474E-3</v>
      </c>
      <c r="AI2270">
        <v>-1.2601767060023436E-2</v>
      </c>
      <c r="AJ2270"/>
      <c r="AK2270"/>
      <c r="AL2270"/>
      <c r="AM2270"/>
      <c r="AN2270"/>
      <c r="AO2270"/>
    </row>
    <row r="2271" spans="1:41">
      <c r="A2271" s="128">
        <v>44930</v>
      </c>
      <c r="B2271" s="76">
        <v>173.507553</v>
      </c>
      <c r="C2271" s="130">
        <f t="shared" si="72"/>
        <v>1.0887383279269689E-2</v>
      </c>
      <c r="E2271" s="128">
        <v>44930</v>
      </c>
      <c r="F2271" s="76">
        <v>3852.969971</v>
      </c>
      <c r="G2271" s="130">
        <f t="shared" si="73"/>
        <v>7.5389705415256254E-3</v>
      </c>
      <c r="J2271"/>
      <c r="K2271"/>
      <c r="L2271"/>
      <c r="M2271"/>
      <c r="N2271"/>
      <c r="O2271"/>
      <c r="P2271"/>
      <c r="Q2271"/>
      <c r="R2271"/>
      <c r="V2271">
        <v>2184</v>
      </c>
      <c r="W2271">
        <v>1.4301328291075849E-2</v>
      </c>
      <c r="X2271">
        <v>-1.1305096179824297E-2</v>
      </c>
      <c r="Y2271"/>
      <c r="Z2271"/>
      <c r="AA2271"/>
      <c r="AB2271"/>
      <c r="AC2271"/>
      <c r="AD2271"/>
      <c r="AG2271">
        <v>2223</v>
      </c>
      <c r="AH2271">
        <v>5.5482316183589372E-4</v>
      </c>
      <c r="AI2271">
        <v>-6.637433824370249E-3</v>
      </c>
      <c r="AJ2271"/>
      <c r="AK2271"/>
      <c r="AL2271"/>
      <c r="AM2271"/>
      <c r="AN2271"/>
      <c r="AO2271"/>
    </row>
    <row r="2272" spans="1:41">
      <c r="A2272" s="128">
        <v>44931</v>
      </c>
      <c r="B2272" s="76">
        <v>172.22644</v>
      </c>
      <c r="C2272" s="130">
        <f t="shared" si="72"/>
        <v>-7.3836151674619311E-3</v>
      </c>
      <c r="E2272" s="128">
        <v>44931</v>
      </c>
      <c r="F2272" s="76">
        <v>3808.1000979999999</v>
      </c>
      <c r="G2272" s="130">
        <f t="shared" si="73"/>
        <v>-1.1645528861558858E-2</v>
      </c>
      <c r="J2272"/>
      <c r="K2272"/>
      <c r="L2272"/>
      <c r="M2272"/>
      <c r="N2272"/>
      <c r="O2272"/>
      <c r="P2272"/>
      <c r="Q2272"/>
      <c r="R2272"/>
      <c r="V2272">
        <v>2185</v>
      </c>
      <c r="W2272">
        <v>-8.7028312088431245E-3</v>
      </c>
      <c r="X2272">
        <v>-2.0336692758797358E-3</v>
      </c>
      <c r="Y2272"/>
      <c r="Z2272"/>
      <c r="AA2272"/>
      <c r="AB2272"/>
      <c r="AC2272"/>
      <c r="AD2272"/>
      <c r="AG2272">
        <v>2224</v>
      </c>
      <c r="AH2272">
        <v>8.6604390741704691E-3</v>
      </c>
      <c r="AI2272">
        <v>1.5965938882204767E-2</v>
      </c>
      <c r="AJ2272"/>
      <c r="AK2272"/>
      <c r="AL2272"/>
      <c r="AM2272"/>
      <c r="AN2272"/>
      <c r="AO2272"/>
    </row>
    <row r="2273" spans="1:41">
      <c r="A2273" s="128">
        <v>44932</v>
      </c>
      <c r="B2273" s="76">
        <v>173.62312299999999</v>
      </c>
      <c r="C2273" s="130">
        <f t="shared" si="72"/>
        <v>8.1095736519897644E-3</v>
      </c>
      <c r="E2273" s="128">
        <v>44932</v>
      </c>
      <c r="F2273" s="76">
        <v>3895.080078</v>
      </c>
      <c r="G2273" s="130">
        <f t="shared" si="73"/>
        <v>2.2840780904283906E-2</v>
      </c>
      <c r="J2273"/>
      <c r="K2273"/>
      <c r="L2273"/>
      <c r="M2273"/>
      <c r="N2273"/>
      <c r="O2273"/>
      <c r="P2273"/>
      <c r="Q2273"/>
      <c r="R2273"/>
      <c r="V2273">
        <v>2186</v>
      </c>
      <c r="W2273">
        <v>1.7601125966515271E-3</v>
      </c>
      <c r="X2273">
        <v>-5.8551697434892254E-3</v>
      </c>
      <c r="Y2273"/>
      <c r="Z2273"/>
      <c r="AA2273"/>
      <c r="AB2273"/>
      <c r="AC2273"/>
      <c r="AD2273"/>
      <c r="AG2273">
        <v>2225</v>
      </c>
      <c r="AH2273">
        <v>-2.6968515120663851E-3</v>
      </c>
      <c r="AI2273">
        <v>-4.7575528191128296E-3</v>
      </c>
      <c r="AJ2273"/>
      <c r="AK2273"/>
      <c r="AL2273"/>
      <c r="AM2273"/>
      <c r="AN2273"/>
      <c r="AO2273"/>
    </row>
    <row r="2274" spans="1:41">
      <c r="A2274" s="128">
        <v>44935</v>
      </c>
      <c r="B2274" s="76">
        <v>169.12480199999999</v>
      </c>
      <c r="C2274" s="130">
        <f t="shared" si="72"/>
        <v>-2.5908536387748333E-2</v>
      </c>
      <c r="E2274" s="128">
        <v>44935</v>
      </c>
      <c r="F2274" s="76">
        <v>3892.0900879999999</v>
      </c>
      <c r="G2274" s="130">
        <f t="shared" si="73"/>
        <v>-7.6763248511576155E-4</v>
      </c>
      <c r="J2274"/>
      <c r="K2274"/>
      <c r="L2274"/>
      <c r="M2274"/>
      <c r="N2274"/>
      <c r="O2274"/>
      <c r="P2274"/>
      <c r="Q2274"/>
      <c r="R2274"/>
      <c r="V2274">
        <v>2187</v>
      </c>
      <c r="W2274">
        <v>3.3219523690235244E-3</v>
      </c>
      <c r="X2274">
        <v>1.5019064081589114E-2</v>
      </c>
      <c r="Y2274"/>
      <c r="Z2274"/>
      <c r="AA2274"/>
      <c r="AB2274"/>
      <c r="AC2274"/>
      <c r="AD2274"/>
      <c r="AG2274">
        <v>2226</v>
      </c>
      <c r="AH2274">
        <v>-2.646698714752759E-3</v>
      </c>
      <c r="AI2274">
        <v>-1.4545316846875239E-3</v>
      </c>
      <c r="AJ2274"/>
      <c r="AK2274"/>
      <c r="AL2274"/>
      <c r="AM2274"/>
      <c r="AN2274"/>
      <c r="AO2274"/>
    </row>
    <row r="2275" spans="1:41">
      <c r="A2275" s="128">
        <v>44936</v>
      </c>
      <c r="B2275" s="76">
        <v>168.72026099999999</v>
      </c>
      <c r="C2275" s="130">
        <f t="shared" si="72"/>
        <v>-2.391967323633554E-3</v>
      </c>
      <c r="E2275" s="128">
        <v>44936</v>
      </c>
      <c r="F2275" s="76">
        <v>3919.25</v>
      </c>
      <c r="G2275" s="130">
        <f t="shared" si="73"/>
        <v>6.9782331307640787E-3</v>
      </c>
      <c r="J2275"/>
      <c r="K2275"/>
      <c r="L2275"/>
      <c r="M2275"/>
      <c r="N2275"/>
      <c r="O2275"/>
      <c r="P2275"/>
      <c r="Q2275"/>
      <c r="R2275"/>
      <c r="V2275">
        <v>2188</v>
      </c>
      <c r="W2275">
        <v>4.793048362015411E-3</v>
      </c>
      <c r="X2275">
        <v>1.8176736531623702E-3</v>
      </c>
      <c r="Y2275"/>
      <c r="Z2275"/>
      <c r="AA2275"/>
      <c r="AB2275"/>
      <c r="AC2275"/>
      <c r="AD2275"/>
      <c r="AG2275">
        <v>2227</v>
      </c>
      <c r="AH2275">
        <v>-8.4999483946135695E-3</v>
      </c>
      <c r="AI2275">
        <v>-1.6502036654997505E-2</v>
      </c>
      <c r="AJ2275"/>
      <c r="AK2275"/>
      <c r="AL2275"/>
      <c r="AM2275"/>
      <c r="AN2275"/>
      <c r="AO2275"/>
    </row>
    <row r="2276" spans="1:41">
      <c r="A2276" s="128">
        <v>44937</v>
      </c>
      <c r="B2276" s="76">
        <v>168.45056199999999</v>
      </c>
      <c r="C2276" s="130">
        <f t="shared" si="72"/>
        <v>-1.5984980013752043E-3</v>
      </c>
      <c r="E2276" s="128">
        <v>44937</v>
      </c>
      <c r="F2276" s="76">
        <v>3969.610107</v>
      </c>
      <c r="G2276" s="130">
        <f t="shared" si="73"/>
        <v>1.2849424507239898E-2</v>
      </c>
      <c r="J2276"/>
      <c r="K2276"/>
      <c r="L2276"/>
      <c r="M2276"/>
      <c r="N2276"/>
      <c r="O2276"/>
      <c r="P2276"/>
      <c r="Q2276"/>
      <c r="R2276"/>
      <c r="V2276">
        <v>2189</v>
      </c>
      <c r="W2276">
        <v>1.3237750679441214E-3</v>
      </c>
      <c r="X2276">
        <v>1.3947674552007686E-2</v>
      </c>
      <c r="Y2276"/>
      <c r="Z2276"/>
      <c r="AA2276"/>
      <c r="AB2276"/>
      <c r="AC2276"/>
      <c r="AD2276"/>
      <c r="AG2276">
        <v>2228</v>
      </c>
      <c r="AH2276">
        <v>1.1912953004804801E-3</v>
      </c>
      <c r="AI2276">
        <v>-1.1777287396789907E-2</v>
      </c>
      <c r="AJ2276"/>
      <c r="AK2276"/>
      <c r="AL2276"/>
      <c r="AM2276"/>
      <c r="AN2276"/>
      <c r="AO2276"/>
    </row>
    <row r="2277" spans="1:41">
      <c r="A2277" s="128">
        <v>44938</v>
      </c>
      <c r="B2277" s="76">
        <v>167.60289</v>
      </c>
      <c r="C2277" s="130">
        <f t="shared" si="72"/>
        <v>-5.0321708039180579E-3</v>
      </c>
      <c r="E2277" s="128">
        <v>44938</v>
      </c>
      <c r="F2277" s="76">
        <v>3983.169922</v>
      </c>
      <c r="G2277" s="130">
        <f t="shared" si="73"/>
        <v>3.415906004493673E-3</v>
      </c>
      <c r="J2277"/>
      <c r="K2277"/>
      <c r="L2277"/>
      <c r="M2277"/>
      <c r="N2277"/>
      <c r="O2277"/>
      <c r="P2277"/>
      <c r="Q2277"/>
      <c r="R2277"/>
      <c r="V2277">
        <v>2190</v>
      </c>
      <c r="W2277">
        <v>-1.4618976519962319E-5</v>
      </c>
      <c r="X2277">
        <v>1.0598891789224704E-2</v>
      </c>
      <c r="Y2277"/>
      <c r="Z2277"/>
      <c r="AA2277"/>
      <c r="AB2277"/>
      <c r="AC2277"/>
      <c r="AD2277"/>
      <c r="AG2277">
        <v>2229</v>
      </c>
      <c r="AH2277">
        <v>2.7528296191967573E-3</v>
      </c>
      <c r="AI2277">
        <v>1.0865894982123026E-2</v>
      </c>
      <c r="AJ2277"/>
      <c r="AK2277"/>
      <c r="AL2277"/>
      <c r="AM2277"/>
      <c r="AN2277"/>
      <c r="AO2277"/>
    </row>
    <row r="2278" spans="1:41">
      <c r="A2278" s="128">
        <v>44939</v>
      </c>
      <c r="B2278" s="76">
        <v>167.05384799999999</v>
      </c>
      <c r="C2278" s="130">
        <f t="shared" si="72"/>
        <v>-3.2758504343213548E-3</v>
      </c>
      <c r="E2278" s="128">
        <v>44939</v>
      </c>
      <c r="F2278" s="76">
        <v>3999.0900879999999</v>
      </c>
      <c r="G2278" s="130">
        <f t="shared" si="73"/>
        <v>3.996858359486247E-3</v>
      </c>
      <c r="J2278"/>
      <c r="K2278"/>
      <c r="L2278"/>
      <c r="M2278"/>
      <c r="N2278"/>
      <c r="O2278"/>
      <c r="P2278"/>
      <c r="Q2278"/>
      <c r="R2278"/>
      <c r="V2278">
        <v>2191</v>
      </c>
      <c r="W2278">
        <v>-1.4548074746486533E-2</v>
      </c>
      <c r="X2278">
        <v>-2.8688538694773127E-2</v>
      </c>
      <c r="Y2278"/>
      <c r="Z2278"/>
      <c r="AA2278"/>
      <c r="AB2278"/>
      <c r="AC2278"/>
      <c r="AD2278"/>
      <c r="AG2278">
        <v>2230</v>
      </c>
      <c r="AH2278">
        <v>5.1915465136295027E-3</v>
      </c>
      <c r="AI2278">
        <v>4.4224354064922007E-3</v>
      </c>
      <c r="AJ2278"/>
      <c r="AK2278"/>
      <c r="AL2278"/>
      <c r="AM2278"/>
      <c r="AN2278"/>
      <c r="AO2278"/>
    </row>
    <row r="2279" spans="1:41">
      <c r="A2279" s="128">
        <v>44943</v>
      </c>
      <c r="B2279" s="76">
        <v>166.02319299999999</v>
      </c>
      <c r="C2279" s="130">
        <f t="shared" si="72"/>
        <v>-6.1695974821244226E-3</v>
      </c>
      <c r="E2279" s="128">
        <v>44943</v>
      </c>
      <c r="F2279" s="76">
        <v>3990.969971</v>
      </c>
      <c r="G2279" s="130">
        <f t="shared" si="73"/>
        <v>-2.0304911420639987E-3</v>
      </c>
      <c r="J2279"/>
      <c r="K2279"/>
      <c r="L2279"/>
      <c r="M2279"/>
      <c r="N2279"/>
      <c r="O2279"/>
      <c r="P2279"/>
      <c r="Q2279"/>
      <c r="R2279"/>
      <c r="V2279">
        <v>2192</v>
      </c>
      <c r="W2279">
        <v>1.194438859296458E-2</v>
      </c>
      <c r="X2279">
        <v>-8.5573763443933491E-3</v>
      </c>
      <c r="Y2279"/>
      <c r="Z2279"/>
      <c r="AA2279"/>
      <c r="AB2279"/>
      <c r="AC2279"/>
      <c r="AD2279"/>
      <c r="AG2279">
        <v>2231</v>
      </c>
      <c r="AH2279">
        <v>3.0479911800906493E-3</v>
      </c>
      <c r="AI2279">
        <v>2.5499014661485241E-3</v>
      </c>
      <c r="AJ2279"/>
      <c r="AK2279"/>
      <c r="AL2279"/>
      <c r="AM2279"/>
      <c r="AN2279"/>
      <c r="AO2279"/>
    </row>
    <row r="2280" spans="1:41">
      <c r="A2280" s="128">
        <v>44944</v>
      </c>
      <c r="B2280" s="76">
        <v>163.51876799999999</v>
      </c>
      <c r="C2280" s="130">
        <f t="shared" si="72"/>
        <v>-1.5084789990757482E-2</v>
      </c>
      <c r="E2280" s="128">
        <v>44944</v>
      </c>
      <c r="F2280" s="76">
        <v>3928.860107</v>
      </c>
      <c r="G2280" s="130">
        <f t="shared" si="73"/>
        <v>-1.5562598679347471E-2</v>
      </c>
      <c r="J2280"/>
      <c r="K2280"/>
      <c r="L2280"/>
      <c r="M2280"/>
      <c r="N2280"/>
      <c r="O2280"/>
      <c r="P2280"/>
      <c r="Q2280"/>
      <c r="R2280"/>
      <c r="V2280">
        <v>2193</v>
      </c>
      <c r="W2280">
        <v>1.6733589939331443E-3</v>
      </c>
      <c r="X2280">
        <v>-1.299109814989643E-2</v>
      </c>
      <c r="Y2280"/>
      <c r="Z2280"/>
      <c r="AA2280"/>
      <c r="AB2280"/>
      <c r="AC2280"/>
      <c r="AD2280"/>
      <c r="AG2280">
        <v>2232</v>
      </c>
      <c r="AH2280">
        <v>-4.3145589920411381E-3</v>
      </c>
      <c r="AI2280">
        <v>-1.6463327948711894E-2</v>
      </c>
      <c r="AJ2280"/>
      <c r="AK2280"/>
      <c r="AL2280"/>
      <c r="AM2280"/>
      <c r="AN2280"/>
      <c r="AO2280"/>
    </row>
    <row r="2281" spans="1:41">
      <c r="A2281" s="128">
        <v>44945</v>
      </c>
      <c r="B2281" s="76">
        <v>163.29724100000001</v>
      </c>
      <c r="C2281" s="130">
        <f t="shared" si="72"/>
        <v>-1.3547496884270831E-3</v>
      </c>
      <c r="E2281" s="128">
        <v>44945</v>
      </c>
      <c r="F2281" s="76">
        <v>3898.8500979999999</v>
      </c>
      <c r="G2281" s="130">
        <f t="shared" si="73"/>
        <v>-7.6383501022425386E-3</v>
      </c>
      <c r="J2281"/>
      <c r="K2281"/>
      <c r="L2281"/>
      <c r="M2281"/>
      <c r="N2281"/>
      <c r="O2281"/>
      <c r="P2281"/>
      <c r="Q2281"/>
      <c r="R2281"/>
      <c r="V2281">
        <v>2194</v>
      </c>
      <c r="W2281">
        <v>8.8922949558304151E-3</v>
      </c>
      <c r="X2281">
        <v>-1.607442916479674E-2</v>
      </c>
      <c r="Y2281"/>
      <c r="Z2281"/>
      <c r="AA2281"/>
      <c r="AB2281"/>
      <c r="AC2281"/>
      <c r="AD2281"/>
      <c r="AG2281">
        <v>2233</v>
      </c>
      <c r="AH2281">
        <v>6.8757835368023828E-3</v>
      </c>
      <c r="AI2281">
        <v>4.8558700874707872E-2</v>
      </c>
      <c r="AJ2281"/>
      <c r="AK2281"/>
      <c r="AL2281"/>
      <c r="AM2281"/>
      <c r="AN2281"/>
      <c r="AO2281"/>
    </row>
    <row r="2282" spans="1:41">
      <c r="A2282" s="128">
        <v>44946</v>
      </c>
      <c r="B2282" s="76">
        <v>162.53628499999999</v>
      </c>
      <c r="C2282" s="130">
        <f t="shared" si="72"/>
        <v>-4.6599440097093948E-3</v>
      </c>
      <c r="E2282" s="128">
        <v>44946</v>
      </c>
      <c r="F2282" s="76">
        <v>3972.610107</v>
      </c>
      <c r="G2282" s="130">
        <f t="shared" si="73"/>
        <v>1.8918400847941521E-2</v>
      </c>
      <c r="J2282"/>
      <c r="K2282"/>
      <c r="L2282"/>
      <c r="M2282"/>
      <c r="N2282"/>
      <c r="O2282"/>
      <c r="P2282"/>
      <c r="Q2282"/>
      <c r="R2282"/>
      <c r="V2282">
        <v>2195</v>
      </c>
      <c r="W2282">
        <v>-4.246494656869766E-3</v>
      </c>
      <c r="X2282">
        <v>1.1103595514567459E-2</v>
      </c>
      <c r="Y2282"/>
      <c r="Z2282"/>
      <c r="AA2282"/>
      <c r="AB2282"/>
      <c r="AC2282"/>
      <c r="AD2282"/>
      <c r="AG2282">
        <v>2234</v>
      </c>
      <c r="AH2282">
        <v>-1.6761715854925672E-2</v>
      </c>
      <c r="AI2282">
        <v>2.6002462781738046E-2</v>
      </c>
      <c r="AJ2282"/>
      <c r="AK2282"/>
      <c r="AL2282"/>
      <c r="AM2282"/>
      <c r="AN2282"/>
      <c r="AO2282"/>
    </row>
    <row r="2283" spans="1:41">
      <c r="A2283" s="128">
        <v>44949</v>
      </c>
      <c r="B2283" s="76">
        <v>162.12210099999999</v>
      </c>
      <c r="C2283" s="130">
        <f t="shared" si="72"/>
        <v>-2.5482556095090146E-3</v>
      </c>
      <c r="E2283" s="128">
        <v>44949</v>
      </c>
      <c r="F2283" s="76">
        <v>4019.8100589999999</v>
      </c>
      <c r="G2283" s="130">
        <f t="shared" si="73"/>
        <v>1.188134519338571E-2</v>
      </c>
      <c r="J2283"/>
      <c r="K2283"/>
      <c r="L2283"/>
      <c r="M2283"/>
      <c r="N2283"/>
      <c r="O2283"/>
      <c r="P2283"/>
      <c r="Q2283"/>
      <c r="R2283"/>
      <c r="V2283">
        <v>2196</v>
      </c>
      <c r="W2283">
        <v>-4.2476868423096219E-3</v>
      </c>
      <c r="X2283">
        <v>-7.0244162698589411E-3</v>
      </c>
      <c r="Y2283"/>
      <c r="Z2283"/>
      <c r="AA2283"/>
      <c r="AB2283"/>
      <c r="AC2283"/>
      <c r="AD2283"/>
      <c r="AG2283">
        <v>2235</v>
      </c>
      <c r="AH2283">
        <v>9.1483061403661026E-3</v>
      </c>
      <c r="AI2283">
        <v>-1.8084083278365731E-2</v>
      </c>
      <c r="AJ2283"/>
      <c r="AK2283"/>
      <c r="AL2283"/>
      <c r="AM2283"/>
      <c r="AN2283"/>
      <c r="AO2283"/>
    </row>
    <row r="2284" spans="1:41">
      <c r="A2284" s="128">
        <v>44950</v>
      </c>
      <c r="B2284" s="76">
        <v>162.12210099999999</v>
      </c>
      <c r="C2284" s="130">
        <f t="shared" si="72"/>
        <v>0</v>
      </c>
      <c r="E2284" s="128">
        <v>44950</v>
      </c>
      <c r="F2284" s="76">
        <v>4016.9499510000001</v>
      </c>
      <c r="G2284" s="130">
        <f t="shared" si="73"/>
        <v>-7.1150326956278078E-4</v>
      </c>
      <c r="J2284"/>
      <c r="K2284"/>
      <c r="L2284"/>
      <c r="M2284"/>
      <c r="N2284"/>
      <c r="O2284"/>
      <c r="P2284"/>
      <c r="Q2284"/>
      <c r="R2284"/>
      <c r="V2284">
        <v>2197</v>
      </c>
      <c r="W2284">
        <v>-5.5910529410651459E-3</v>
      </c>
      <c r="X2284">
        <v>-1.1525440658124043E-2</v>
      </c>
      <c r="Y2284"/>
      <c r="Z2284"/>
      <c r="AA2284"/>
      <c r="AB2284"/>
      <c r="AC2284"/>
      <c r="AD2284"/>
      <c r="AG2284">
        <v>2236</v>
      </c>
      <c r="AH2284">
        <v>1.8105548595218597E-3</v>
      </c>
      <c r="AI2284">
        <v>6.9025615723437217E-3</v>
      </c>
      <c r="AJ2284"/>
      <c r="AK2284"/>
      <c r="AL2284"/>
      <c r="AM2284"/>
      <c r="AN2284"/>
      <c r="AO2284"/>
    </row>
    <row r="2285" spans="1:41">
      <c r="A2285" s="128">
        <v>44951</v>
      </c>
      <c r="B2285" s="76">
        <v>163.27796900000001</v>
      </c>
      <c r="C2285" s="130">
        <f t="shared" si="72"/>
        <v>7.129613993838056E-3</v>
      </c>
      <c r="E2285" s="128">
        <v>44951</v>
      </c>
      <c r="F2285" s="76">
        <v>4016.219971</v>
      </c>
      <c r="G2285" s="130">
        <f t="shared" si="73"/>
        <v>-1.8172494278111275E-4</v>
      </c>
      <c r="J2285"/>
      <c r="K2285"/>
      <c r="L2285"/>
      <c r="M2285"/>
      <c r="N2285"/>
      <c r="O2285"/>
      <c r="P2285"/>
      <c r="Q2285"/>
      <c r="R2285"/>
      <c r="V2285">
        <v>2198</v>
      </c>
      <c r="W2285">
        <v>1.0309174598939343E-2</v>
      </c>
      <c r="X2285">
        <v>-1.8736755734494747E-2</v>
      </c>
      <c r="Y2285"/>
      <c r="Z2285"/>
      <c r="AA2285"/>
      <c r="AB2285"/>
      <c r="AC2285"/>
      <c r="AD2285"/>
      <c r="AG2285">
        <v>2237</v>
      </c>
      <c r="AH2285">
        <v>3.7492495725018854E-3</v>
      </c>
      <c r="AI2285">
        <v>-1.2001295969688323E-2</v>
      </c>
      <c r="AJ2285"/>
      <c r="AK2285"/>
      <c r="AL2285"/>
      <c r="AM2285"/>
      <c r="AN2285"/>
      <c r="AO2285"/>
    </row>
    <row r="2286" spans="1:41">
      <c r="A2286" s="128">
        <v>44952</v>
      </c>
      <c r="B2286" s="76">
        <v>162.680756</v>
      </c>
      <c r="C2286" s="130">
        <f t="shared" si="72"/>
        <v>-3.6576459375239449E-3</v>
      </c>
      <c r="E2286" s="128">
        <v>44952</v>
      </c>
      <c r="F2286" s="76">
        <v>4060.429932</v>
      </c>
      <c r="G2286" s="130">
        <f t="shared" si="73"/>
        <v>1.1007853483929608E-2</v>
      </c>
      <c r="J2286"/>
      <c r="K2286"/>
      <c r="L2286"/>
      <c r="M2286"/>
      <c r="N2286"/>
      <c r="O2286"/>
      <c r="P2286"/>
      <c r="Q2286"/>
      <c r="R2286"/>
      <c r="V2286">
        <v>2199</v>
      </c>
      <c r="W2286">
        <v>2.0701133035502125E-3</v>
      </c>
      <c r="X2286">
        <v>-1.9302732382453069E-2</v>
      </c>
      <c r="Y2286"/>
      <c r="Z2286"/>
      <c r="AA2286"/>
      <c r="AB2286"/>
      <c r="AC2286"/>
      <c r="AD2286"/>
      <c r="AG2286">
        <v>2238</v>
      </c>
      <c r="AH2286">
        <v>4.8076353322847347E-3</v>
      </c>
      <c r="AI2286">
        <v>-7.8969580494575274E-3</v>
      </c>
      <c r="AJ2286"/>
      <c r="AK2286"/>
      <c r="AL2286"/>
      <c r="AM2286"/>
      <c r="AN2286"/>
      <c r="AO2286"/>
    </row>
    <row r="2287" spans="1:41">
      <c r="A2287" s="128">
        <v>44953</v>
      </c>
      <c r="B2287" s="76">
        <v>162.04504399999999</v>
      </c>
      <c r="C2287" s="130">
        <f t="shared" si="72"/>
        <v>-3.907727106948115E-3</v>
      </c>
      <c r="E2287" s="128">
        <v>44953</v>
      </c>
      <c r="F2287" s="76">
        <v>4070.5600589999999</v>
      </c>
      <c r="G2287" s="130">
        <f t="shared" si="73"/>
        <v>2.4948409822725891E-3</v>
      </c>
      <c r="J2287"/>
      <c r="K2287"/>
      <c r="L2287"/>
      <c r="M2287"/>
      <c r="N2287"/>
      <c r="O2287"/>
      <c r="P2287"/>
      <c r="Q2287"/>
      <c r="R2287"/>
      <c r="V2287">
        <v>2200</v>
      </c>
      <c r="W2287">
        <v>-3.2483141940607709E-3</v>
      </c>
      <c r="X2287">
        <v>-7.092211905535141E-3</v>
      </c>
      <c r="Y2287"/>
      <c r="Z2287"/>
      <c r="AA2287"/>
      <c r="AB2287"/>
      <c r="AC2287"/>
      <c r="AD2287"/>
      <c r="AG2287">
        <v>2239</v>
      </c>
      <c r="AH2287">
        <v>4.5761212894576903E-3</v>
      </c>
      <c r="AI2287">
        <v>1.8246054364346245E-4</v>
      </c>
      <c r="AJ2287"/>
      <c r="AK2287"/>
      <c r="AL2287"/>
      <c r="AM2287"/>
      <c r="AN2287"/>
      <c r="AO2287"/>
    </row>
    <row r="2288" spans="1:41">
      <c r="A2288" s="128">
        <v>44956</v>
      </c>
      <c r="B2288" s="76">
        <v>156.044083</v>
      </c>
      <c r="C2288" s="130">
        <f t="shared" si="72"/>
        <v>-3.7032672224150159E-2</v>
      </c>
      <c r="E2288" s="128">
        <v>44956</v>
      </c>
      <c r="F2288" s="76">
        <v>4017.7700199999999</v>
      </c>
      <c r="G2288" s="130">
        <f t="shared" si="73"/>
        <v>-1.2968740968034929E-2</v>
      </c>
      <c r="J2288"/>
      <c r="K2288"/>
      <c r="L2288"/>
      <c r="M2288"/>
      <c r="N2288"/>
      <c r="O2288"/>
      <c r="P2288"/>
      <c r="Q2288"/>
      <c r="R2288"/>
      <c r="V2288">
        <v>2201</v>
      </c>
      <c r="W2288">
        <v>-2.3788471169582143E-3</v>
      </c>
      <c r="X2288">
        <v>2.5848730767952851E-4</v>
      </c>
      <c r="Y2288"/>
      <c r="Z2288"/>
      <c r="AA2288"/>
      <c r="AB2288"/>
      <c r="AC2288"/>
      <c r="AD2288"/>
      <c r="AG2288">
        <v>2240</v>
      </c>
      <c r="AH2288">
        <v>3.1439616132718168E-3</v>
      </c>
      <c r="AI2288">
        <v>-7.027650441527456E-3</v>
      </c>
      <c r="AJ2288"/>
      <c r="AK2288"/>
      <c r="AL2288"/>
      <c r="AM2288"/>
      <c r="AN2288"/>
      <c r="AO2288"/>
    </row>
    <row r="2289" spans="1:41">
      <c r="A2289" s="128">
        <v>44957</v>
      </c>
      <c r="B2289" s="76">
        <v>157.41188</v>
      </c>
      <c r="C2289" s="130">
        <f t="shared" si="72"/>
        <v>8.7654525163892039E-3</v>
      </c>
      <c r="E2289" s="128">
        <v>44957</v>
      </c>
      <c r="F2289" s="76">
        <v>4076.6000979999999</v>
      </c>
      <c r="G2289" s="130">
        <f t="shared" si="73"/>
        <v>1.4642470252690063E-2</v>
      </c>
      <c r="J2289"/>
      <c r="K2289"/>
      <c r="L2289"/>
      <c r="M2289"/>
      <c r="N2289"/>
      <c r="O2289"/>
      <c r="P2289"/>
      <c r="Q2289"/>
      <c r="R2289"/>
      <c r="V2289">
        <v>2202</v>
      </c>
      <c r="W2289">
        <v>5.1131329852355505E-3</v>
      </c>
      <c r="X2289">
        <v>1.4559006941336381E-2</v>
      </c>
      <c r="Y2289"/>
      <c r="Z2289"/>
      <c r="AA2289"/>
      <c r="AB2289"/>
      <c r="AC2289"/>
      <c r="AD2289"/>
      <c r="AG2289">
        <v>2241</v>
      </c>
      <c r="AH2289">
        <v>2.9678248708980698E-3</v>
      </c>
      <c r="AI2289">
        <v>1.0612163129228301E-2</v>
      </c>
      <c r="AJ2289"/>
      <c r="AK2289"/>
      <c r="AL2289"/>
      <c r="AM2289"/>
      <c r="AN2289"/>
      <c r="AO2289"/>
    </row>
    <row r="2290" spans="1:41">
      <c r="A2290" s="128">
        <v>44958</v>
      </c>
      <c r="B2290" s="76">
        <v>158.85672</v>
      </c>
      <c r="C2290" s="130">
        <f t="shared" si="72"/>
        <v>9.1787227241044277E-3</v>
      </c>
      <c r="E2290" s="128">
        <v>44958</v>
      </c>
      <c r="F2290" s="76">
        <v>4119.2099609999996</v>
      </c>
      <c r="G2290" s="130">
        <f t="shared" si="73"/>
        <v>1.0452303874717631E-2</v>
      </c>
      <c r="J2290"/>
      <c r="K2290"/>
      <c r="L2290"/>
      <c r="M2290"/>
      <c r="N2290"/>
      <c r="O2290"/>
      <c r="P2290"/>
      <c r="Q2290"/>
      <c r="R2290"/>
      <c r="V2290">
        <v>2203</v>
      </c>
      <c r="W2290">
        <v>-6.0202743903350047E-3</v>
      </c>
      <c r="X2290">
        <v>-1.510616339362777E-2</v>
      </c>
      <c r="Y2290"/>
      <c r="Z2290"/>
      <c r="AA2290"/>
      <c r="AB2290"/>
      <c r="AC2290"/>
      <c r="AD2290"/>
      <c r="AG2290">
        <v>2242</v>
      </c>
      <c r="AH2290">
        <v>8.3520075595844821E-4</v>
      </c>
      <c r="AI2290">
        <v>5.0794884818372863E-3</v>
      </c>
      <c r="AJ2290"/>
      <c r="AK2290"/>
      <c r="AL2290"/>
      <c r="AM2290"/>
      <c r="AN2290"/>
      <c r="AO2290"/>
    </row>
    <row r="2291" spans="1:41">
      <c r="A2291" s="128">
        <v>44959</v>
      </c>
      <c r="B2291" s="76">
        <v>159.45391799999999</v>
      </c>
      <c r="C2291" s="130">
        <f t="shared" si="72"/>
        <v>3.7593499349602064E-3</v>
      </c>
      <c r="E2291" s="128">
        <v>44959</v>
      </c>
      <c r="F2291" s="76">
        <v>4179.7597660000001</v>
      </c>
      <c r="G2291" s="130">
        <f t="shared" si="73"/>
        <v>1.4699373319951187E-2</v>
      </c>
      <c r="J2291"/>
      <c r="K2291"/>
      <c r="L2291"/>
      <c r="M2291"/>
      <c r="N2291"/>
      <c r="O2291"/>
      <c r="P2291"/>
      <c r="Q2291"/>
      <c r="R2291"/>
      <c r="V2291">
        <v>2204</v>
      </c>
      <c r="W2291">
        <v>-3.8121858516092805E-3</v>
      </c>
      <c r="X2291">
        <v>-1.1254510052198258E-2</v>
      </c>
      <c r="Y2291"/>
      <c r="Z2291"/>
      <c r="AA2291"/>
      <c r="AB2291"/>
      <c r="AC2291"/>
      <c r="AD2291"/>
      <c r="AG2291">
        <v>2243</v>
      </c>
      <c r="AH2291">
        <v>9.630351179048751E-4</v>
      </c>
      <c r="AI2291">
        <v>-1.2460794202766082E-3</v>
      </c>
      <c r="AJ2291"/>
      <c r="AK2291"/>
      <c r="AL2291"/>
      <c r="AM2291"/>
      <c r="AN2291"/>
      <c r="AO2291"/>
    </row>
    <row r="2292" spans="1:41">
      <c r="A2292" s="128">
        <v>44960</v>
      </c>
      <c r="B2292" s="76">
        <v>158.558121</v>
      </c>
      <c r="C2292" s="130">
        <f t="shared" si="72"/>
        <v>-5.6179052307763775E-3</v>
      </c>
      <c r="E2292" s="128">
        <v>44960</v>
      </c>
      <c r="F2292" s="76">
        <v>4136.4799800000001</v>
      </c>
      <c r="G2292" s="130">
        <f t="shared" si="73"/>
        <v>-1.0354610892247164E-2</v>
      </c>
      <c r="J2292"/>
      <c r="K2292"/>
      <c r="L2292"/>
      <c r="M2292"/>
      <c r="N2292"/>
      <c r="O2292"/>
      <c r="P2292"/>
      <c r="Q2292"/>
      <c r="R2292"/>
      <c r="V2292">
        <v>2205</v>
      </c>
      <c r="W2292">
        <v>-3.3093047747107343E-4</v>
      </c>
      <c r="X2292">
        <v>2.6214825583919705E-2</v>
      </c>
      <c r="Y2292"/>
      <c r="Z2292"/>
      <c r="AA2292"/>
      <c r="AB2292"/>
      <c r="AC2292"/>
      <c r="AD2292"/>
      <c r="AG2292">
        <v>2244</v>
      </c>
      <c r="AH2292">
        <v>5.1349930953118177E-4</v>
      </c>
      <c r="AI2292">
        <v>-1.5957692277706315E-2</v>
      </c>
      <c r="AJ2292"/>
      <c r="AK2292"/>
      <c r="AL2292"/>
      <c r="AM2292"/>
      <c r="AN2292"/>
      <c r="AO2292"/>
    </row>
    <row r="2293" spans="1:41">
      <c r="A2293" s="128">
        <v>44963</v>
      </c>
      <c r="B2293" s="76">
        <v>157.35408000000001</v>
      </c>
      <c r="C2293" s="130">
        <f t="shared" si="72"/>
        <v>-7.5936886260148696E-3</v>
      </c>
      <c r="E2293" s="128">
        <v>44963</v>
      </c>
      <c r="F2293" s="76">
        <v>4111.080078</v>
      </c>
      <c r="G2293" s="130">
        <f t="shared" si="73"/>
        <v>-6.14046293534826E-3</v>
      </c>
      <c r="J2293"/>
      <c r="K2293"/>
      <c r="L2293"/>
      <c r="M2293"/>
      <c r="N2293"/>
      <c r="O2293"/>
      <c r="P2293"/>
      <c r="Q2293"/>
      <c r="R2293"/>
      <c r="V2293">
        <v>2206</v>
      </c>
      <c r="W2293">
        <v>8.6442346106220258E-3</v>
      </c>
      <c r="X2293">
        <v>2.1939466065941521E-2</v>
      </c>
      <c r="Y2293"/>
      <c r="Z2293"/>
      <c r="AA2293"/>
      <c r="AB2293"/>
      <c r="AC2293"/>
      <c r="AD2293"/>
      <c r="AG2293">
        <v>2245</v>
      </c>
      <c r="AH2293">
        <v>-3.7448958450134427E-3</v>
      </c>
      <c r="AI2293">
        <v>2.1530306568622415E-3</v>
      </c>
      <c r="AJ2293"/>
      <c r="AK2293"/>
      <c r="AL2293"/>
      <c r="AM2293"/>
      <c r="AN2293"/>
      <c r="AO2293"/>
    </row>
    <row r="2294" spans="1:41">
      <c r="A2294" s="128">
        <v>44964</v>
      </c>
      <c r="B2294" s="76">
        <v>157.39260899999999</v>
      </c>
      <c r="C2294" s="130">
        <f t="shared" si="72"/>
        <v>2.448554241490447E-4</v>
      </c>
      <c r="E2294" s="128">
        <v>44964</v>
      </c>
      <c r="F2294" s="76">
        <v>4164</v>
      </c>
      <c r="G2294" s="130">
        <f t="shared" si="73"/>
        <v>1.2872510628823622E-2</v>
      </c>
      <c r="J2294"/>
      <c r="K2294"/>
      <c r="L2294"/>
      <c r="M2294"/>
      <c r="N2294"/>
      <c r="O2294"/>
      <c r="P2294"/>
      <c r="Q2294"/>
      <c r="R2294"/>
      <c r="V2294">
        <v>2207</v>
      </c>
      <c r="W2294">
        <v>-1.5230527835845458E-3</v>
      </c>
      <c r="X2294">
        <v>-4.9489614641957513E-4</v>
      </c>
      <c r="Y2294"/>
      <c r="Z2294"/>
      <c r="AA2294"/>
      <c r="AB2294"/>
      <c r="AC2294"/>
      <c r="AD2294"/>
      <c r="AG2294">
        <v>2246</v>
      </c>
      <c r="AH2294">
        <v>6.3835685109900906E-3</v>
      </c>
      <c r="AI2294">
        <v>2.4564303730957984E-2</v>
      </c>
      <c r="AJ2294"/>
      <c r="AK2294"/>
      <c r="AL2294"/>
      <c r="AM2294"/>
      <c r="AN2294"/>
      <c r="AO2294"/>
    </row>
    <row r="2295" spans="1:41">
      <c r="A2295" s="128">
        <v>44965</v>
      </c>
      <c r="B2295" s="76">
        <v>157.59491</v>
      </c>
      <c r="C2295" s="130">
        <f t="shared" si="72"/>
        <v>1.2853271909356661E-3</v>
      </c>
      <c r="E2295" s="128">
        <v>44965</v>
      </c>
      <c r="F2295" s="76">
        <v>4117.8598629999997</v>
      </c>
      <c r="G2295" s="130">
        <f t="shared" si="73"/>
        <v>-1.1080724543708051E-2</v>
      </c>
      <c r="J2295"/>
      <c r="K2295"/>
      <c r="L2295"/>
      <c r="M2295"/>
      <c r="N2295"/>
      <c r="O2295"/>
      <c r="P2295"/>
      <c r="Q2295"/>
      <c r="R2295"/>
      <c r="V2295">
        <v>2208</v>
      </c>
      <c r="W2295">
        <v>-1.0778598317300454E-2</v>
      </c>
      <c r="X2295">
        <v>5.3351767222719823E-4</v>
      </c>
      <c r="Y2295"/>
      <c r="Z2295"/>
      <c r="AA2295"/>
      <c r="AB2295"/>
      <c r="AC2295"/>
      <c r="AD2295"/>
      <c r="AG2295">
        <v>2247</v>
      </c>
      <c r="AH2295">
        <v>2.5856149925899598E-3</v>
      </c>
      <c r="AI2295">
        <v>-3.4532481954112626E-3</v>
      </c>
      <c r="AJ2295"/>
      <c r="AK2295"/>
      <c r="AL2295"/>
      <c r="AM2295"/>
      <c r="AN2295"/>
      <c r="AO2295"/>
    </row>
    <row r="2296" spans="1:41">
      <c r="A2296" s="128">
        <v>44966</v>
      </c>
      <c r="B2296" s="76">
        <v>155.46614099999999</v>
      </c>
      <c r="C2296" s="130">
        <f t="shared" si="72"/>
        <v>-1.3507853775226659E-2</v>
      </c>
      <c r="E2296" s="128">
        <v>44966</v>
      </c>
      <c r="F2296" s="76">
        <v>4081.5</v>
      </c>
      <c r="G2296" s="130">
        <f t="shared" si="73"/>
        <v>-8.8297961100381617E-3</v>
      </c>
      <c r="J2296"/>
      <c r="K2296"/>
      <c r="L2296"/>
      <c r="M2296"/>
      <c r="N2296"/>
      <c r="O2296"/>
      <c r="P2296"/>
      <c r="Q2296"/>
      <c r="R2296"/>
      <c r="V2296">
        <v>2209</v>
      </c>
      <c r="W2296">
        <v>-5.7712247535883169E-3</v>
      </c>
      <c r="X2296">
        <v>-2.2232393184071914E-2</v>
      </c>
      <c r="Y2296"/>
      <c r="Z2296"/>
      <c r="AA2296"/>
      <c r="AB2296"/>
      <c r="AC2296"/>
      <c r="AD2296"/>
      <c r="AG2296">
        <v>2248</v>
      </c>
      <c r="AH2296">
        <v>6.6988884358019571E-4</v>
      </c>
      <c r="AI2296">
        <v>-1.8645492857565908E-3</v>
      </c>
      <c r="AJ2296"/>
      <c r="AK2296"/>
      <c r="AL2296"/>
      <c r="AM2296"/>
      <c r="AN2296"/>
      <c r="AO2296"/>
    </row>
    <row r="2297" spans="1:41">
      <c r="A2297" s="128">
        <v>44967</v>
      </c>
      <c r="B2297" s="76">
        <v>156.188568</v>
      </c>
      <c r="C2297" s="130">
        <f t="shared" si="72"/>
        <v>4.6468446142238157E-3</v>
      </c>
      <c r="E2297" s="128">
        <v>44967</v>
      </c>
      <c r="F2297" s="76">
        <v>4090.459961</v>
      </c>
      <c r="G2297" s="130">
        <f t="shared" si="73"/>
        <v>2.1952617910082129E-3</v>
      </c>
      <c r="J2297"/>
      <c r="K2297"/>
      <c r="L2297"/>
      <c r="M2297"/>
      <c r="N2297"/>
      <c r="O2297"/>
      <c r="P2297"/>
      <c r="Q2297"/>
      <c r="R2297"/>
      <c r="V2297">
        <v>2210</v>
      </c>
      <c r="W2297">
        <v>9.6956279876228894E-4</v>
      </c>
      <c r="X2297">
        <v>-8.4620262869278956E-3</v>
      </c>
      <c r="Y2297"/>
      <c r="Z2297"/>
      <c r="AA2297"/>
      <c r="AB2297"/>
      <c r="AC2297"/>
      <c r="AD2297"/>
      <c r="AG2297">
        <v>2249</v>
      </c>
      <c r="AH2297">
        <v>-9.2241416176965516E-5</v>
      </c>
      <c r="AI2297">
        <v>-1.7801970799068888E-2</v>
      </c>
      <c r="AJ2297"/>
      <c r="AK2297"/>
      <c r="AL2297"/>
      <c r="AM2297"/>
      <c r="AN2297"/>
      <c r="AO2297"/>
    </row>
    <row r="2298" spans="1:41">
      <c r="A2298" s="128">
        <v>44970</v>
      </c>
      <c r="B2298" s="76">
        <v>156.76651000000001</v>
      </c>
      <c r="C2298" s="130">
        <f t="shared" si="72"/>
        <v>3.7002836212699465E-3</v>
      </c>
      <c r="E2298" s="128">
        <v>44970</v>
      </c>
      <c r="F2298" s="76">
        <v>4137.2900390000004</v>
      </c>
      <c r="G2298" s="130">
        <f t="shared" si="73"/>
        <v>1.144860931203243E-2</v>
      </c>
      <c r="J2298"/>
      <c r="K2298"/>
      <c r="L2298"/>
      <c r="M2298"/>
      <c r="N2298"/>
      <c r="O2298"/>
      <c r="P2298"/>
      <c r="Q2298"/>
      <c r="R2298"/>
      <c r="V2298">
        <v>2211</v>
      </c>
      <c r="W2298">
        <v>8.4367672940478377E-3</v>
      </c>
      <c r="X2298">
        <v>-1.4955943157548713E-2</v>
      </c>
      <c r="Y2298"/>
      <c r="Z2298"/>
      <c r="AA2298"/>
      <c r="AB2298"/>
      <c r="AC2298"/>
      <c r="AD2298"/>
      <c r="AG2298">
        <v>2250</v>
      </c>
      <c r="AH2298">
        <v>-8.2857608955596504E-3</v>
      </c>
      <c r="AI2298">
        <v>-6.1134340541934788E-3</v>
      </c>
      <c r="AJ2298"/>
      <c r="AK2298"/>
      <c r="AL2298"/>
      <c r="AM2298"/>
      <c r="AN2298"/>
      <c r="AO2298"/>
    </row>
    <row r="2299" spans="1:41">
      <c r="A2299" s="128">
        <v>44971</v>
      </c>
      <c r="B2299" s="76">
        <v>156.08261100000001</v>
      </c>
      <c r="C2299" s="130">
        <f t="shared" si="72"/>
        <v>-4.3625325332559651E-3</v>
      </c>
      <c r="E2299" s="128">
        <v>44971</v>
      </c>
      <c r="F2299" s="76">
        <v>4136.1298829999996</v>
      </c>
      <c r="G2299" s="130">
        <f t="shared" si="73"/>
        <v>-2.8041447156584631E-4</v>
      </c>
      <c r="J2299"/>
      <c r="K2299"/>
      <c r="L2299"/>
      <c r="M2299"/>
      <c r="N2299"/>
      <c r="O2299"/>
      <c r="P2299"/>
      <c r="Q2299"/>
      <c r="R2299"/>
      <c r="V2299">
        <v>2212</v>
      </c>
      <c r="W2299">
        <v>8.5604910113007773E-5</v>
      </c>
      <c r="X2299">
        <v>-3.376378171225753E-3</v>
      </c>
      <c r="Y2299"/>
      <c r="Z2299"/>
      <c r="AA2299"/>
      <c r="AB2299"/>
      <c r="AC2299"/>
      <c r="AD2299"/>
      <c r="AG2299">
        <v>2251</v>
      </c>
      <c r="AH2299">
        <v>3.6749803999370917E-3</v>
      </c>
      <c r="AI2299">
        <v>-5.5373513121266486E-3</v>
      </c>
      <c r="AJ2299"/>
      <c r="AK2299"/>
      <c r="AL2299"/>
      <c r="AM2299"/>
      <c r="AN2299"/>
      <c r="AO2299"/>
    </row>
    <row r="2300" spans="1:41">
      <c r="A2300" s="128">
        <v>44972</v>
      </c>
      <c r="B2300" s="76">
        <v>153.51075700000001</v>
      </c>
      <c r="C2300" s="130">
        <f t="shared" si="72"/>
        <v>-1.6477517793445945E-2</v>
      </c>
      <c r="E2300" s="128">
        <v>44972</v>
      </c>
      <c r="F2300" s="76">
        <v>4147.6000979999999</v>
      </c>
      <c r="G2300" s="130">
        <f t="shared" si="73"/>
        <v>2.7731757281472878E-3</v>
      </c>
      <c r="J2300"/>
      <c r="K2300"/>
      <c r="L2300"/>
      <c r="M2300"/>
      <c r="N2300"/>
      <c r="O2300"/>
      <c r="P2300"/>
      <c r="Q2300"/>
      <c r="R2300"/>
      <c r="V2300">
        <v>2213</v>
      </c>
      <c r="W2300">
        <v>8.8102236940665844E-3</v>
      </c>
      <c r="X2300">
        <v>1.7155418821371202E-2</v>
      </c>
      <c r="Y2300"/>
      <c r="Z2300"/>
      <c r="AA2300"/>
      <c r="AB2300"/>
      <c r="AC2300"/>
      <c r="AD2300"/>
      <c r="AG2300">
        <v>2252</v>
      </c>
      <c r="AH2300">
        <v>3.2135594426485517E-4</v>
      </c>
      <c r="AI2300">
        <v>7.2004260408031987E-3</v>
      </c>
      <c r="AJ2300"/>
      <c r="AK2300"/>
      <c r="AL2300"/>
      <c r="AM2300"/>
      <c r="AN2300"/>
      <c r="AO2300"/>
    </row>
    <row r="2301" spans="1:41">
      <c r="A2301" s="128">
        <v>44973</v>
      </c>
      <c r="B2301" s="76">
        <v>152.42231799999999</v>
      </c>
      <c r="C2301" s="130">
        <f t="shared" si="72"/>
        <v>-7.0903109415324057E-3</v>
      </c>
      <c r="E2301" s="128">
        <v>44973</v>
      </c>
      <c r="F2301" s="76">
        <v>4090.4099120000001</v>
      </c>
      <c r="G2301" s="130">
        <f t="shared" si="73"/>
        <v>-1.3788741597237713E-2</v>
      </c>
      <c r="J2301"/>
      <c r="K2301"/>
      <c r="L2301"/>
      <c r="M2301"/>
      <c r="N2301"/>
      <c r="O2301"/>
      <c r="P2301"/>
      <c r="Q2301"/>
      <c r="R2301"/>
      <c r="V2301">
        <v>2214</v>
      </c>
      <c r="W2301">
        <v>-2.146861841404237E-3</v>
      </c>
      <c r="X2301">
        <v>-2.1515801843076984E-2</v>
      </c>
      <c r="Y2301"/>
      <c r="Z2301"/>
      <c r="AA2301"/>
      <c r="AB2301"/>
      <c r="AC2301"/>
      <c r="AD2301"/>
      <c r="AG2301">
        <v>2253</v>
      </c>
      <c r="AH2301">
        <v>-4.4526891256064507E-3</v>
      </c>
      <c r="AI2301">
        <v>-2.896889133690011E-3</v>
      </c>
      <c r="AJ2301"/>
      <c r="AK2301"/>
      <c r="AL2301"/>
      <c r="AM2301"/>
      <c r="AN2301"/>
      <c r="AO2301"/>
    </row>
    <row r="2302" spans="1:41">
      <c r="A2302" s="128">
        <v>44974</v>
      </c>
      <c r="B2302" s="76">
        <v>155.604446</v>
      </c>
      <c r="C2302" s="130">
        <f t="shared" si="72"/>
        <v>2.0877047677493044E-2</v>
      </c>
      <c r="E2302" s="128">
        <v>44974</v>
      </c>
      <c r="F2302" s="76">
        <v>4079.0900879999999</v>
      </c>
      <c r="G2302" s="130">
        <f t="shared" si="73"/>
        <v>-2.7674057719230738E-3</v>
      </c>
      <c r="J2302"/>
      <c r="K2302"/>
      <c r="L2302"/>
      <c r="M2302"/>
      <c r="N2302"/>
      <c r="O2302"/>
      <c r="P2302"/>
      <c r="Q2302"/>
      <c r="R2302"/>
      <c r="V2302">
        <v>2215</v>
      </c>
      <c r="W2302">
        <v>7.5785401498044951E-3</v>
      </c>
      <c r="X2302">
        <v>1.8901512207351936E-2</v>
      </c>
      <c r="Y2302"/>
      <c r="Z2302"/>
      <c r="AA2302"/>
      <c r="AB2302"/>
      <c r="AC2302"/>
      <c r="AD2302"/>
      <c r="AG2302">
        <v>2254</v>
      </c>
      <c r="AH2302">
        <v>7.0096574735685323E-3</v>
      </c>
      <c r="AI2302">
        <v>7.2696387994598769E-3</v>
      </c>
      <c r="AJ2302"/>
      <c r="AK2302"/>
      <c r="AL2302"/>
      <c r="AM2302"/>
      <c r="AN2302"/>
      <c r="AO2302"/>
    </row>
    <row r="2303" spans="1:41">
      <c r="A2303" s="128">
        <v>44978</v>
      </c>
      <c r="B2303" s="76">
        <v>153.28576699999999</v>
      </c>
      <c r="C2303" s="130">
        <f t="shared" si="72"/>
        <v>-1.4901110216349494E-2</v>
      </c>
      <c r="E2303" s="128">
        <v>44978</v>
      </c>
      <c r="F2303" s="76">
        <v>3997.3400879999999</v>
      </c>
      <c r="G2303" s="130">
        <f t="shared" si="73"/>
        <v>-2.004123425479001E-2</v>
      </c>
      <c r="J2303"/>
      <c r="K2303"/>
      <c r="L2303"/>
      <c r="M2303"/>
      <c r="N2303"/>
      <c r="O2303"/>
      <c r="P2303"/>
      <c r="Q2303"/>
      <c r="R2303"/>
      <c r="V2303">
        <v>2216</v>
      </c>
      <c r="W2303">
        <v>-1.7514472747943376E-3</v>
      </c>
      <c r="X2303">
        <v>1.3179016861099459E-2</v>
      </c>
      <c r="Y2303"/>
      <c r="Z2303"/>
      <c r="AA2303"/>
      <c r="AB2303"/>
      <c r="AC2303"/>
      <c r="AD2303"/>
      <c r="AG2303">
        <v>2255</v>
      </c>
      <c r="AH2303">
        <v>4.5990045778611524E-3</v>
      </c>
      <c r="AI2303">
        <v>2.6906596722466045E-3</v>
      </c>
      <c r="AJ2303"/>
      <c r="AK2303"/>
      <c r="AL2303"/>
      <c r="AM2303"/>
      <c r="AN2303"/>
      <c r="AO2303"/>
    </row>
    <row r="2304" spans="1:41">
      <c r="A2304" s="128">
        <v>44979</v>
      </c>
      <c r="B2304" s="76">
        <v>153.072327</v>
      </c>
      <c r="C2304" s="130">
        <f t="shared" si="72"/>
        <v>-1.3924319535811268E-3</v>
      </c>
      <c r="E2304" s="128">
        <v>44979</v>
      </c>
      <c r="F2304" s="76">
        <v>3991.0500489999999</v>
      </c>
      <c r="G2304" s="130">
        <f t="shared" si="73"/>
        <v>-1.5735561302083485E-3</v>
      </c>
      <c r="J2304"/>
      <c r="K2304"/>
      <c r="L2304"/>
      <c r="M2304"/>
      <c r="N2304"/>
      <c r="O2304"/>
      <c r="P2304"/>
      <c r="Q2304"/>
      <c r="R2304"/>
      <c r="V2304">
        <v>2217</v>
      </c>
      <c r="W2304">
        <v>-4.289217310929315E-3</v>
      </c>
      <c r="X2304">
        <v>-2.3828798867550635E-3</v>
      </c>
      <c r="Y2304"/>
      <c r="Z2304"/>
      <c r="AA2304"/>
      <c r="AB2304"/>
      <c r="AC2304"/>
      <c r="AD2304"/>
      <c r="AG2304">
        <v>2256</v>
      </c>
      <c r="AH2304">
        <v>1.9676876494120268E-3</v>
      </c>
      <c r="AI2304">
        <v>-8.020412287917153E-3</v>
      </c>
      <c r="AJ2304"/>
      <c r="AK2304"/>
      <c r="AL2304"/>
      <c r="AM2304"/>
      <c r="AN2304"/>
      <c r="AO2304"/>
    </row>
    <row r="2305" spans="1:41">
      <c r="A2305" s="128">
        <v>44980</v>
      </c>
      <c r="B2305" s="76">
        <v>153.023819</v>
      </c>
      <c r="C2305" s="130">
        <f t="shared" si="72"/>
        <v>-3.1689594684216319E-4</v>
      </c>
      <c r="E2305" s="128">
        <v>44980</v>
      </c>
      <c r="F2305" s="76">
        <v>4012.320068</v>
      </c>
      <c r="G2305" s="130">
        <f t="shared" si="73"/>
        <v>5.3294292827346223E-3</v>
      </c>
      <c r="J2305"/>
      <c r="K2305"/>
      <c r="L2305"/>
      <c r="M2305"/>
      <c r="N2305"/>
      <c r="O2305"/>
      <c r="P2305"/>
      <c r="Q2305"/>
      <c r="R2305"/>
      <c r="V2305">
        <v>2218</v>
      </c>
      <c r="W2305">
        <v>1.6731489606004288E-3</v>
      </c>
      <c r="X2305">
        <v>-9.6240587181427601E-3</v>
      </c>
      <c r="Y2305"/>
      <c r="Z2305"/>
      <c r="AA2305"/>
      <c r="AB2305"/>
      <c r="AC2305"/>
      <c r="AD2305"/>
      <c r="AG2305">
        <v>2257</v>
      </c>
      <c r="AH2305">
        <v>-6.9444194935810236E-3</v>
      </c>
      <c r="AI2305">
        <v>-1.7977255442425628E-2</v>
      </c>
      <c r="AJ2305"/>
      <c r="AK2305"/>
      <c r="AL2305"/>
      <c r="AM2305"/>
      <c r="AN2305"/>
      <c r="AO2305"/>
    </row>
    <row r="2306" spans="1:41">
      <c r="A2306" s="128">
        <v>44981</v>
      </c>
      <c r="B2306" s="76">
        <v>151.31634500000001</v>
      </c>
      <c r="C2306" s="130">
        <f t="shared" si="72"/>
        <v>-1.1158223674969128E-2</v>
      </c>
      <c r="E2306" s="128">
        <v>44981</v>
      </c>
      <c r="F2306" s="76">
        <v>3970.040039</v>
      </c>
      <c r="G2306" s="130">
        <f t="shared" si="73"/>
        <v>-1.0537551412511096E-2</v>
      </c>
      <c r="J2306"/>
      <c r="K2306"/>
      <c r="L2306"/>
      <c r="M2306"/>
      <c r="N2306"/>
      <c r="O2306"/>
      <c r="P2306"/>
      <c r="Q2306"/>
      <c r="R2306"/>
      <c r="V2306">
        <v>2219</v>
      </c>
      <c r="W2306">
        <v>1.2604567711566438E-2</v>
      </c>
      <c r="X2306">
        <v>1.1120252193605233E-2</v>
      </c>
      <c r="Y2306"/>
      <c r="Z2306"/>
      <c r="AA2306"/>
      <c r="AB2306"/>
      <c r="AC2306"/>
      <c r="AD2306"/>
      <c r="AG2306">
        <v>2258</v>
      </c>
      <c r="AH2306">
        <v>-5.5966218919475614E-3</v>
      </c>
      <c r="AI2306">
        <v>-5.5411289904242619E-3</v>
      </c>
      <c r="AJ2306"/>
      <c r="AK2306"/>
      <c r="AL2306"/>
      <c r="AM2306"/>
      <c r="AN2306"/>
      <c r="AO2306"/>
    </row>
    <row r="2307" spans="1:41">
      <c r="A2307" s="128">
        <v>44984</v>
      </c>
      <c r="B2307" s="76">
        <v>150.986481</v>
      </c>
      <c r="C2307" s="130">
        <f t="shared" si="72"/>
        <v>-2.1799627793019638E-3</v>
      </c>
      <c r="E2307" s="128">
        <v>44984</v>
      </c>
      <c r="F2307" s="76">
        <v>3982.23999</v>
      </c>
      <c r="G2307" s="130">
        <f t="shared" si="73"/>
        <v>3.0730045239223984E-3</v>
      </c>
      <c r="J2307"/>
      <c r="K2307"/>
      <c r="L2307"/>
      <c r="M2307"/>
      <c r="N2307"/>
      <c r="O2307"/>
      <c r="P2307"/>
      <c r="Q2307"/>
      <c r="R2307"/>
      <c r="V2307">
        <v>2220</v>
      </c>
      <c r="W2307">
        <v>7.8643516910616839E-3</v>
      </c>
      <c r="X2307">
        <v>4.0176249927035348E-3</v>
      </c>
      <c r="Y2307"/>
      <c r="Z2307"/>
      <c r="AA2307"/>
      <c r="AB2307"/>
      <c r="AC2307"/>
      <c r="AD2307"/>
      <c r="AG2307">
        <v>2259</v>
      </c>
      <c r="AH2307">
        <v>-3.88895843535183E-4</v>
      </c>
      <c r="AI2307">
        <v>-8.6186200781844108E-3</v>
      </c>
      <c r="AJ2307"/>
      <c r="AK2307"/>
      <c r="AL2307"/>
      <c r="AM2307"/>
      <c r="AN2307"/>
      <c r="AO2307"/>
    </row>
    <row r="2308" spans="1:41">
      <c r="A2308" s="128">
        <v>44985</v>
      </c>
      <c r="B2308" s="76">
        <v>148.68718000000001</v>
      </c>
      <c r="C2308" s="130">
        <f t="shared" ref="C2308:C2371" si="74">(B2308-B2307)/B2307</f>
        <v>-1.5228522346977446E-2</v>
      </c>
      <c r="E2308" s="128">
        <v>44985</v>
      </c>
      <c r="F2308" s="76">
        <v>3970.1499020000001</v>
      </c>
      <c r="G2308" s="130">
        <f t="shared" ref="G2308:G2371" si="75">(F2308-F2307)/F2307</f>
        <v>-3.0360018558298701E-3</v>
      </c>
      <c r="J2308"/>
      <c r="K2308"/>
      <c r="L2308"/>
      <c r="M2308"/>
      <c r="N2308"/>
      <c r="O2308"/>
      <c r="P2308"/>
      <c r="Q2308"/>
      <c r="R2308"/>
      <c r="V2308">
        <v>2221</v>
      </c>
      <c r="W2308">
        <v>-6.712670073056123E-4</v>
      </c>
      <c r="X2308">
        <v>1.6937921446606399E-2</v>
      </c>
      <c r="Y2308"/>
      <c r="Z2308"/>
      <c r="AA2308"/>
      <c r="AB2308"/>
      <c r="AC2308"/>
      <c r="AD2308"/>
      <c r="AG2308">
        <v>2260</v>
      </c>
      <c r="AH2308">
        <v>8.400121128721474E-4</v>
      </c>
      <c r="AI2308">
        <v>1.9732622822832605E-4</v>
      </c>
      <c r="AJ2308"/>
      <c r="AK2308"/>
      <c r="AL2308"/>
      <c r="AM2308"/>
      <c r="AN2308"/>
      <c r="AO2308"/>
    </row>
    <row r="2309" spans="1:41">
      <c r="A2309" s="128">
        <v>44986</v>
      </c>
      <c r="B2309" s="76">
        <v>148.01779199999999</v>
      </c>
      <c r="C2309" s="130">
        <f t="shared" si="74"/>
        <v>-4.5019886717874817E-3</v>
      </c>
      <c r="E2309" s="128">
        <v>44986</v>
      </c>
      <c r="F2309" s="76">
        <v>3951.389893</v>
      </c>
      <c r="G2309" s="130">
        <f t="shared" si="75"/>
        <v>-4.7252646532438365E-3</v>
      </c>
      <c r="J2309"/>
      <c r="K2309"/>
      <c r="L2309"/>
      <c r="M2309"/>
      <c r="N2309"/>
      <c r="O2309"/>
      <c r="P2309"/>
      <c r="Q2309"/>
      <c r="R2309"/>
      <c r="V2309">
        <v>2222</v>
      </c>
      <c r="W2309">
        <v>5.2140511852454474E-3</v>
      </c>
      <c r="X2309">
        <v>-1.2601767060023436E-2</v>
      </c>
      <c r="Y2309"/>
      <c r="Z2309"/>
      <c r="AA2309"/>
      <c r="AB2309"/>
      <c r="AC2309"/>
      <c r="AD2309"/>
      <c r="AG2309">
        <v>2261</v>
      </c>
      <c r="AH2309">
        <v>6.7214573098408016E-3</v>
      </c>
      <c r="AI2309">
        <v>8.146536436383283E-3</v>
      </c>
      <c r="AJ2309"/>
      <c r="AK2309"/>
      <c r="AL2309"/>
      <c r="AM2309"/>
      <c r="AN2309"/>
      <c r="AO2309"/>
    </row>
    <row r="2310" spans="1:41">
      <c r="A2310" s="128">
        <v>44987</v>
      </c>
      <c r="B2310" s="76">
        <v>147.90133700000001</v>
      </c>
      <c r="C2310" s="130">
        <f t="shared" si="74"/>
        <v>-7.8676352637373193E-4</v>
      </c>
      <c r="E2310" s="128">
        <v>44987</v>
      </c>
      <c r="F2310" s="76">
        <v>3981.3500979999999</v>
      </c>
      <c r="G2310" s="130">
        <f t="shared" si="75"/>
        <v>7.582194066213313E-3</v>
      </c>
      <c r="J2310"/>
      <c r="K2310"/>
      <c r="L2310"/>
      <c r="M2310"/>
      <c r="N2310"/>
      <c r="O2310"/>
      <c r="P2310"/>
      <c r="Q2310"/>
      <c r="R2310"/>
      <c r="V2310">
        <v>2223</v>
      </c>
      <c r="W2310">
        <v>5.5482316183589372E-4</v>
      </c>
      <c r="X2310">
        <v>-6.637433824370249E-3</v>
      </c>
      <c r="Y2310"/>
      <c r="Z2310"/>
      <c r="AA2310"/>
      <c r="AB2310"/>
      <c r="AC2310"/>
      <c r="AD2310"/>
      <c r="AG2310">
        <v>2262</v>
      </c>
      <c r="AH2310">
        <v>-1.8517530848991739E-3</v>
      </c>
      <c r="AI2310">
        <v>-1.2599946271710783E-2</v>
      </c>
      <c r="AJ2310"/>
      <c r="AK2310"/>
      <c r="AL2310"/>
      <c r="AM2310"/>
      <c r="AN2310"/>
      <c r="AO2310"/>
    </row>
    <row r="2311" spans="1:41">
      <c r="A2311" s="128">
        <v>44988</v>
      </c>
      <c r="B2311" s="76">
        <v>149.42451500000001</v>
      </c>
      <c r="C2311" s="130">
        <f t="shared" si="74"/>
        <v>1.029860872724904E-2</v>
      </c>
      <c r="E2311" s="128">
        <v>44988</v>
      </c>
      <c r="F2311" s="76">
        <v>4045.639893</v>
      </c>
      <c r="G2311" s="130">
        <f t="shared" si="75"/>
        <v>1.6147737178977457E-2</v>
      </c>
      <c r="J2311"/>
      <c r="K2311"/>
      <c r="L2311"/>
      <c r="M2311"/>
      <c r="N2311"/>
      <c r="O2311"/>
      <c r="P2311"/>
      <c r="Q2311"/>
      <c r="R2311"/>
      <c r="V2311">
        <v>2224</v>
      </c>
      <c r="W2311">
        <v>8.6604390741704691E-3</v>
      </c>
      <c r="X2311">
        <v>1.5965938882204767E-2</v>
      </c>
      <c r="Y2311"/>
      <c r="Z2311"/>
      <c r="AA2311"/>
      <c r="AB2311"/>
      <c r="AC2311"/>
      <c r="AD2311"/>
      <c r="AG2311">
        <v>2263</v>
      </c>
      <c r="AH2311">
        <v>1.6684096317634957E-3</v>
      </c>
      <c r="AI2311">
        <v>4.199692688482976E-3</v>
      </c>
      <c r="AJ2311"/>
      <c r="AK2311"/>
      <c r="AL2311"/>
      <c r="AM2311"/>
      <c r="AN2311"/>
      <c r="AO2311"/>
    </row>
    <row r="2312" spans="1:41">
      <c r="A2312" s="128">
        <v>44991</v>
      </c>
      <c r="B2312" s="76">
        <v>150.918564</v>
      </c>
      <c r="C2312" s="130">
        <f t="shared" si="74"/>
        <v>9.9986872970609254E-3</v>
      </c>
      <c r="E2312" s="128">
        <v>44991</v>
      </c>
      <c r="F2312" s="76">
        <v>4048.419922</v>
      </c>
      <c r="G2312" s="130">
        <f t="shared" si="75"/>
        <v>6.8716669637606154E-4</v>
      </c>
      <c r="J2312"/>
      <c r="K2312"/>
      <c r="L2312"/>
      <c r="M2312"/>
      <c r="N2312"/>
      <c r="O2312"/>
      <c r="P2312"/>
      <c r="Q2312"/>
      <c r="R2312"/>
      <c r="V2312">
        <v>2225</v>
      </c>
      <c r="W2312">
        <v>-2.6968515120663851E-3</v>
      </c>
      <c r="X2312">
        <v>-4.7575528191128296E-3</v>
      </c>
      <c r="Y2312"/>
      <c r="Z2312"/>
      <c r="AA2312"/>
      <c r="AB2312"/>
      <c r="AC2312"/>
      <c r="AD2312"/>
      <c r="AG2312">
        <v>2264</v>
      </c>
      <c r="AH2312">
        <v>6.5239977757634084E-5</v>
      </c>
      <c r="AI2312">
        <v>-4.114861995075921E-3</v>
      </c>
      <c r="AJ2312"/>
      <c r="AK2312"/>
      <c r="AL2312"/>
      <c r="AM2312"/>
      <c r="AN2312"/>
      <c r="AO2312"/>
    </row>
    <row r="2313" spans="1:41">
      <c r="A2313" s="128">
        <v>44992</v>
      </c>
      <c r="B2313" s="76">
        <v>149.49243200000001</v>
      </c>
      <c r="C2313" s="130">
        <f t="shared" si="74"/>
        <v>-9.4496790997825528E-3</v>
      </c>
      <c r="E2313" s="128">
        <v>44992</v>
      </c>
      <c r="F2313" s="76">
        <v>3986.3701169999999</v>
      </c>
      <c r="G2313" s="130">
        <f t="shared" si="75"/>
        <v>-1.5326919192055123E-2</v>
      </c>
      <c r="J2313"/>
      <c r="K2313"/>
      <c r="L2313"/>
      <c r="M2313"/>
      <c r="N2313"/>
      <c r="O2313"/>
      <c r="P2313"/>
      <c r="Q2313"/>
      <c r="R2313"/>
      <c r="V2313">
        <v>2226</v>
      </c>
      <c r="W2313">
        <v>-2.646698714752759E-3</v>
      </c>
      <c r="X2313">
        <v>-1.4545316846875239E-3</v>
      </c>
      <c r="Y2313"/>
      <c r="Z2313"/>
      <c r="AA2313"/>
      <c r="AB2313"/>
      <c r="AC2313"/>
      <c r="AD2313"/>
      <c r="AG2313">
        <v>2265</v>
      </c>
      <c r="AH2313">
        <v>-2.2386835778569719E-3</v>
      </c>
      <c r="AI2313">
        <v>-9.7819546672301885E-3</v>
      </c>
      <c r="AJ2313"/>
      <c r="AK2313"/>
      <c r="AL2313"/>
      <c r="AM2313"/>
      <c r="AN2313"/>
      <c r="AO2313"/>
    </row>
    <row r="2314" spans="1:41">
      <c r="A2314" s="128">
        <v>44993</v>
      </c>
      <c r="B2314" s="76">
        <v>148.396164</v>
      </c>
      <c r="C2314" s="130">
        <f t="shared" si="74"/>
        <v>-7.3332675462795937E-3</v>
      </c>
      <c r="E2314" s="128">
        <v>44993</v>
      </c>
      <c r="F2314" s="76">
        <v>3992.01001</v>
      </c>
      <c r="G2314" s="130">
        <f t="shared" si="75"/>
        <v>1.4147941195797474E-3</v>
      </c>
      <c r="J2314"/>
      <c r="K2314"/>
      <c r="L2314"/>
      <c r="M2314"/>
      <c r="N2314"/>
      <c r="O2314"/>
      <c r="P2314"/>
      <c r="Q2314"/>
      <c r="R2314"/>
      <c r="V2314">
        <v>2227</v>
      </c>
      <c r="W2314">
        <v>-8.4999483946135695E-3</v>
      </c>
      <c r="X2314">
        <v>-1.6502036654997505E-2</v>
      </c>
      <c r="Y2314"/>
      <c r="Z2314"/>
      <c r="AA2314"/>
      <c r="AB2314"/>
      <c r="AC2314"/>
      <c r="AD2314"/>
      <c r="AG2314">
        <v>2266</v>
      </c>
      <c r="AH2314">
        <v>3.1177384292665209E-3</v>
      </c>
      <c r="AI2314">
        <v>1.4343593057239323E-2</v>
      </c>
      <c r="AJ2314"/>
      <c r="AK2314"/>
      <c r="AL2314"/>
      <c r="AM2314"/>
      <c r="AN2314"/>
      <c r="AO2314"/>
    </row>
    <row r="2315" spans="1:41">
      <c r="A2315" s="128">
        <v>44994</v>
      </c>
      <c r="B2315" s="76">
        <v>146.727463</v>
      </c>
      <c r="C2315" s="130">
        <f t="shared" si="74"/>
        <v>-1.1244906573191465E-2</v>
      </c>
      <c r="E2315" s="128">
        <v>44994</v>
      </c>
      <c r="F2315" s="76">
        <v>3918.320068</v>
      </c>
      <c r="G2315" s="130">
        <f t="shared" si="75"/>
        <v>-1.8459358021499544E-2</v>
      </c>
      <c r="J2315"/>
      <c r="K2315"/>
      <c r="L2315"/>
      <c r="M2315"/>
      <c r="N2315"/>
      <c r="O2315"/>
      <c r="P2315"/>
      <c r="Q2315"/>
      <c r="R2315"/>
      <c r="V2315">
        <v>2228</v>
      </c>
      <c r="W2315">
        <v>1.1912953004804801E-3</v>
      </c>
      <c r="X2315">
        <v>-1.1777287396789907E-2</v>
      </c>
      <c r="Y2315"/>
      <c r="Z2315"/>
      <c r="AA2315"/>
      <c r="AB2315"/>
      <c r="AC2315"/>
      <c r="AD2315"/>
      <c r="AG2315">
        <v>2267</v>
      </c>
      <c r="AH2315">
        <v>-2.6845998170683112E-3</v>
      </c>
      <c r="AI2315">
        <v>1.4385741165262719E-4</v>
      </c>
      <c r="AJ2315"/>
      <c r="AK2315"/>
      <c r="AL2315"/>
      <c r="AM2315"/>
      <c r="AN2315"/>
      <c r="AO2315"/>
    </row>
    <row r="2316" spans="1:41">
      <c r="A2316" s="128">
        <v>44995</v>
      </c>
      <c r="B2316" s="76">
        <v>147.086411</v>
      </c>
      <c r="C2316" s="130">
        <f t="shared" si="74"/>
        <v>2.4463586615683396E-3</v>
      </c>
      <c r="E2316" s="128">
        <v>44995</v>
      </c>
      <c r="F2316" s="76">
        <v>3861.5900879999999</v>
      </c>
      <c r="G2316" s="130">
        <f t="shared" si="75"/>
        <v>-1.4478138338748918E-2</v>
      </c>
      <c r="J2316"/>
      <c r="K2316"/>
      <c r="L2316"/>
      <c r="M2316"/>
      <c r="N2316"/>
      <c r="O2316"/>
      <c r="P2316"/>
      <c r="Q2316"/>
      <c r="R2316"/>
      <c r="V2316">
        <v>2229</v>
      </c>
      <c r="W2316">
        <v>2.7528296191967573E-3</v>
      </c>
      <c r="X2316">
        <v>1.0865894982123026E-2</v>
      </c>
      <c r="Y2316"/>
      <c r="Z2316"/>
      <c r="AA2316"/>
      <c r="AB2316"/>
      <c r="AC2316"/>
      <c r="AD2316"/>
      <c r="AG2316">
        <v>2268</v>
      </c>
      <c r="AH2316">
        <v>8.5923384927822104E-4</v>
      </c>
      <c r="AI2316">
        <v>-4.8597826186492247E-3</v>
      </c>
      <c r="AJ2316"/>
      <c r="AK2316"/>
      <c r="AL2316"/>
      <c r="AM2316"/>
      <c r="AN2316"/>
      <c r="AO2316"/>
    </row>
    <row r="2317" spans="1:41">
      <c r="A2317" s="128">
        <v>44998</v>
      </c>
      <c r="B2317" s="76">
        <v>148.49314899999999</v>
      </c>
      <c r="C2317" s="130">
        <f t="shared" si="74"/>
        <v>9.5640242387856622E-3</v>
      </c>
      <c r="E2317" s="128">
        <v>44998</v>
      </c>
      <c r="F2317" s="76">
        <v>3855.76001</v>
      </c>
      <c r="G2317" s="130">
        <f t="shared" si="75"/>
        <v>-1.5097609707765435E-3</v>
      </c>
      <c r="J2317"/>
      <c r="K2317"/>
      <c r="L2317"/>
      <c r="M2317"/>
      <c r="N2317"/>
      <c r="O2317"/>
      <c r="P2317"/>
      <c r="Q2317"/>
      <c r="R2317"/>
      <c r="V2317">
        <v>2230</v>
      </c>
      <c r="W2317">
        <v>5.1915465136295027E-3</v>
      </c>
      <c r="X2317">
        <v>4.4224354064922007E-3</v>
      </c>
      <c r="Y2317"/>
      <c r="Z2317"/>
      <c r="AA2317"/>
      <c r="AB2317"/>
      <c r="AC2317"/>
      <c r="AD2317"/>
      <c r="AG2317">
        <v>2269</v>
      </c>
      <c r="AH2317">
        <v>6.4066619073421781E-3</v>
      </c>
      <c r="AI2317">
        <v>1.1323086341834473E-3</v>
      </c>
      <c r="AJ2317"/>
      <c r="AK2317"/>
      <c r="AL2317"/>
      <c r="AM2317"/>
      <c r="AN2317"/>
      <c r="AO2317"/>
    </row>
    <row r="2318" spans="1:41">
      <c r="A2318" s="128">
        <v>44999</v>
      </c>
      <c r="B2318" s="76">
        <v>149.32749899999999</v>
      </c>
      <c r="C2318" s="130">
        <f t="shared" si="74"/>
        <v>5.6187777390322609E-3</v>
      </c>
      <c r="E2318" s="128">
        <v>44999</v>
      </c>
      <c r="F2318" s="76">
        <v>3919.290039</v>
      </c>
      <c r="G2318" s="130">
        <f t="shared" si="75"/>
        <v>1.6476655402627098E-2</v>
      </c>
      <c r="J2318"/>
      <c r="K2318"/>
      <c r="L2318"/>
      <c r="M2318"/>
      <c r="N2318"/>
      <c r="O2318"/>
      <c r="P2318"/>
      <c r="Q2318"/>
      <c r="R2318"/>
      <c r="V2318">
        <v>2231</v>
      </c>
      <c r="W2318">
        <v>3.0479911800906493E-3</v>
      </c>
      <c r="X2318">
        <v>2.5499014661485241E-3</v>
      </c>
      <c r="Y2318"/>
      <c r="Z2318"/>
      <c r="AA2318"/>
      <c r="AB2318"/>
      <c r="AC2318"/>
      <c r="AD2318"/>
      <c r="AG2318">
        <v>2270</v>
      </c>
      <c r="AH2318">
        <v>-3.9669062416406017E-3</v>
      </c>
      <c r="AI2318">
        <v>-7.678622619918256E-3</v>
      </c>
      <c r="AJ2318"/>
      <c r="AK2318"/>
      <c r="AL2318"/>
      <c r="AM2318"/>
      <c r="AN2318"/>
      <c r="AO2318"/>
    </row>
    <row r="2319" spans="1:41">
      <c r="A2319" s="128">
        <v>45000</v>
      </c>
      <c r="B2319" s="76">
        <v>149.744675</v>
      </c>
      <c r="C2319" s="130">
        <f t="shared" si="74"/>
        <v>2.7936984332672175E-3</v>
      </c>
      <c r="E2319" s="128">
        <v>45000</v>
      </c>
      <c r="F2319" s="76">
        <v>3891.929932</v>
      </c>
      <c r="G2319" s="130">
        <f t="shared" si="75"/>
        <v>-6.9808834579083243E-3</v>
      </c>
      <c r="J2319"/>
      <c r="K2319"/>
      <c r="L2319"/>
      <c r="M2319"/>
      <c r="N2319"/>
      <c r="O2319"/>
      <c r="P2319"/>
      <c r="Q2319"/>
      <c r="R2319"/>
      <c r="V2319">
        <v>2232</v>
      </c>
      <c r="W2319">
        <v>-4.3145589920411381E-3</v>
      </c>
      <c r="X2319">
        <v>-1.6463327948711894E-2</v>
      </c>
      <c r="Y2319"/>
      <c r="Z2319"/>
      <c r="AA2319"/>
      <c r="AB2319"/>
      <c r="AC2319"/>
      <c r="AD2319"/>
      <c r="AG2319">
        <v>2271</v>
      </c>
      <c r="AH2319">
        <v>4.8295287497044015E-3</v>
      </c>
      <c r="AI2319">
        <v>1.8011252154579504E-2</v>
      </c>
      <c r="AJ2319"/>
      <c r="AK2319"/>
      <c r="AL2319"/>
      <c r="AM2319"/>
      <c r="AN2319"/>
      <c r="AO2319"/>
    </row>
    <row r="2320" spans="1:41">
      <c r="A2320" s="128">
        <v>45001</v>
      </c>
      <c r="B2320" s="76">
        <v>149.43421900000001</v>
      </c>
      <c r="C2320" s="130">
        <f t="shared" si="74"/>
        <v>-2.0732356592979874E-3</v>
      </c>
      <c r="E2320" s="128">
        <v>45001</v>
      </c>
      <c r="F2320" s="76">
        <v>3960.280029</v>
      </c>
      <c r="G2320" s="130">
        <f t="shared" si="75"/>
        <v>1.7562006046926953E-2</v>
      </c>
      <c r="J2320"/>
      <c r="K2320"/>
      <c r="L2320"/>
      <c r="M2320"/>
      <c r="N2320"/>
      <c r="O2320"/>
      <c r="P2320"/>
      <c r="Q2320"/>
      <c r="R2320"/>
      <c r="V2320">
        <v>2233</v>
      </c>
      <c r="W2320">
        <v>6.8757835368023828E-3</v>
      </c>
      <c r="X2320">
        <v>4.8558700874707872E-2</v>
      </c>
      <c r="Y2320"/>
      <c r="Z2320"/>
      <c r="AA2320"/>
      <c r="AB2320"/>
      <c r="AC2320"/>
      <c r="AD2320"/>
      <c r="AG2320">
        <v>2272</v>
      </c>
      <c r="AH2320">
        <v>-1.4484641946858954E-2</v>
      </c>
      <c r="AI2320">
        <v>1.3717009461743193E-2</v>
      </c>
      <c r="AJ2320"/>
      <c r="AK2320"/>
      <c r="AL2320"/>
      <c r="AM2320"/>
      <c r="AN2320"/>
      <c r="AO2320"/>
    </row>
    <row r="2321" spans="1:41">
      <c r="A2321" s="128">
        <v>45002</v>
      </c>
      <c r="B2321" s="76">
        <v>147.83345</v>
      </c>
      <c r="C2321" s="130">
        <f t="shared" si="74"/>
        <v>-1.0712198388777431E-2</v>
      </c>
      <c r="E2321" s="128">
        <v>45002</v>
      </c>
      <c r="F2321" s="76">
        <v>3916.639893</v>
      </c>
      <c r="G2321" s="130">
        <f t="shared" si="75"/>
        <v>-1.1019457129403913E-2</v>
      </c>
      <c r="J2321"/>
      <c r="K2321"/>
      <c r="L2321"/>
      <c r="M2321"/>
      <c r="N2321"/>
      <c r="O2321"/>
      <c r="P2321"/>
      <c r="Q2321"/>
      <c r="R2321"/>
      <c r="V2321">
        <v>2234</v>
      </c>
      <c r="W2321">
        <v>-1.6761715854925672E-2</v>
      </c>
      <c r="X2321">
        <v>2.6002462781738046E-2</v>
      </c>
      <c r="Y2321"/>
      <c r="Z2321"/>
      <c r="AA2321"/>
      <c r="AB2321"/>
      <c r="AC2321"/>
      <c r="AD2321"/>
      <c r="AG2321">
        <v>2273</v>
      </c>
      <c r="AH2321">
        <v>-1.1328411392520989E-3</v>
      </c>
      <c r="AI2321">
        <v>8.1110742700161772E-3</v>
      </c>
      <c r="AJ2321"/>
      <c r="AK2321"/>
      <c r="AL2321"/>
      <c r="AM2321"/>
      <c r="AN2321"/>
      <c r="AO2321"/>
    </row>
    <row r="2322" spans="1:41">
      <c r="A2322" s="128">
        <v>45005</v>
      </c>
      <c r="B2322" s="76">
        <v>149.29838599999999</v>
      </c>
      <c r="C2322" s="130">
        <f t="shared" si="74"/>
        <v>9.9093676025283489E-3</v>
      </c>
      <c r="E2322" s="128">
        <v>45005</v>
      </c>
      <c r="F2322" s="76">
        <v>3951.570068</v>
      </c>
      <c r="G2322" s="130">
        <f t="shared" si="75"/>
        <v>8.9184035178799023E-3</v>
      </c>
      <c r="J2322"/>
      <c r="K2322"/>
      <c r="L2322"/>
      <c r="M2322"/>
      <c r="N2322"/>
      <c r="O2322"/>
      <c r="P2322"/>
      <c r="Q2322"/>
      <c r="R2322"/>
      <c r="V2322">
        <v>2235</v>
      </c>
      <c r="W2322">
        <v>9.1483061403661026E-3</v>
      </c>
      <c r="X2322">
        <v>-1.8084083278365731E-2</v>
      </c>
      <c r="Y2322"/>
      <c r="Z2322"/>
      <c r="AA2322"/>
      <c r="AB2322"/>
      <c r="AC2322"/>
      <c r="AD2322"/>
      <c r="AG2322">
        <v>2274</v>
      </c>
      <c r="AH2322">
        <v>-6.8233986464624524E-4</v>
      </c>
      <c r="AI2322">
        <v>1.3531764371886143E-2</v>
      </c>
      <c r="AJ2322"/>
      <c r="AK2322"/>
      <c r="AL2322"/>
      <c r="AM2322"/>
      <c r="AN2322"/>
      <c r="AO2322"/>
    </row>
    <row r="2323" spans="1:41">
      <c r="A2323" s="128">
        <v>45006</v>
      </c>
      <c r="B2323" s="76">
        <v>149.29838599999999</v>
      </c>
      <c r="C2323" s="130">
        <f t="shared" si="74"/>
        <v>0</v>
      </c>
      <c r="E2323" s="128">
        <v>45006</v>
      </c>
      <c r="F2323" s="76">
        <v>4002.8701169999999</v>
      </c>
      <c r="G2323" s="130">
        <f t="shared" si="75"/>
        <v>1.2982193942461036E-2</v>
      </c>
      <c r="J2323"/>
      <c r="K2323"/>
      <c r="L2323"/>
      <c r="M2323"/>
      <c r="N2323"/>
      <c r="O2323"/>
      <c r="P2323"/>
      <c r="Q2323"/>
      <c r="R2323"/>
      <c r="V2323">
        <v>2236</v>
      </c>
      <c r="W2323">
        <v>1.8105548595218597E-3</v>
      </c>
      <c r="X2323">
        <v>6.9025615723437217E-3</v>
      </c>
      <c r="Y2323"/>
      <c r="Z2323"/>
      <c r="AA2323"/>
      <c r="AB2323"/>
      <c r="AC2323"/>
      <c r="AD2323"/>
      <c r="AG2323">
        <v>2275</v>
      </c>
      <c r="AH2323">
        <v>-2.6318468345217045E-3</v>
      </c>
      <c r="AI2323">
        <v>6.047752839015378E-3</v>
      </c>
      <c r="AJ2323"/>
      <c r="AK2323"/>
      <c r="AL2323"/>
      <c r="AM2323"/>
      <c r="AN2323"/>
      <c r="AO2323"/>
    </row>
    <row r="2324" spans="1:41">
      <c r="A2324" s="128">
        <v>45007</v>
      </c>
      <c r="B2324" s="76">
        <v>146.543137</v>
      </c>
      <c r="C2324" s="130">
        <f t="shared" si="74"/>
        <v>-1.8454646924314321E-2</v>
      </c>
      <c r="E2324" s="128">
        <v>45007</v>
      </c>
      <c r="F2324" s="76">
        <v>3936.969971</v>
      </c>
      <c r="G2324" s="130">
        <f t="shared" si="75"/>
        <v>-1.646322365547789E-2</v>
      </c>
      <c r="J2324"/>
      <c r="K2324"/>
      <c r="L2324"/>
      <c r="M2324"/>
      <c r="N2324"/>
      <c r="O2324"/>
      <c r="P2324"/>
      <c r="Q2324"/>
      <c r="R2324"/>
      <c r="V2324">
        <v>2237</v>
      </c>
      <c r="W2324">
        <v>3.7492495725018854E-3</v>
      </c>
      <c r="X2324">
        <v>-1.2001295969688323E-2</v>
      </c>
      <c r="Y2324"/>
      <c r="Z2324"/>
      <c r="AA2324"/>
      <c r="AB2324"/>
      <c r="AC2324"/>
      <c r="AD2324"/>
      <c r="AG2324">
        <v>2276</v>
      </c>
      <c r="AH2324">
        <v>-1.6346758753879873E-3</v>
      </c>
      <c r="AI2324">
        <v>5.6315342348742343E-3</v>
      </c>
      <c r="AJ2324"/>
      <c r="AK2324"/>
      <c r="AL2324"/>
      <c r="AM2324"/>
      <c r="AN2324"/>
      <c r="AO2324"/>
    </row>
    <row r="2325" spans="1:41">
      <c r="A2325" s="128">
        <v>45008</v>
      </c>
      <c r="B2325" s="76">
        <v>146.620743</v>
      </c>
      <c r="C2325" s="130">
        <f t="shared" si="74"/>
        <v>5.2957785392572119E-4</v>
      </c>
      <c r="E2325" s="128">
        <v>45008</v>
      </c>
      <c r="F2325" s="76">
        <v>3948.719971</v>
      </c>
      <c r="G2325" s="130">
        <f t="shared" si="75"/>
        <v>2.9845287331504516E-3</v>
      </c>
      <c r="J2325"/>
      <c r="K2325"/>
      <c r="L2325"/>
      <c r="M2325"/>
      <c r="N2325"/>
      <c r="O2325"/>
      <c r="P2325"/>
      <c r="Q2325"/>
      <c r="R2325"/>
      <c r="V2325">
        <v>2238</v>
      </c>
      <c r="W2325">
        <v>4.8076353322847347E-3</v>
      </c>
      <c r="X2325">
        <v>-7.8969580494575274E-3</v>
      </c>
      <c r="Y2325"/>
      <c r="Z2325"/>
      <c r="AA2325"/>
      <c r="AB2325"/>
      <c r="AC2325"/>
      <c r="AD2325"/>
      <c r="AG2325">
        <v>2277</v>
      </c>
      <c r="AH2325">
        <v>-3.2776338283329542E-3</v>
      </c>
      <c r="AI2325">
        <v>1.2471426862689554E-3</v>
      </c>
      <c r="AJ2325"/>
      <c r="AK2325"/>
      <c r="AL2325"/>
      <c r="AM2325"/>
      <c r="AN2325"/>
      <c r="AO2325"/>
    </row>
    <row r="2326" spans="1:41">
      <c r="A2326" s="128">
        <v>45009</v>
      </c>
      <c r="B2326" s="76">
        <v>148.09539799999999</v>
      </c>
      <c r="C2326" s="130">
        <f t="shared" si="74"/>
        <v>1.0057615108388752E-2</v>
      </c>
      <c r="E2326" s="128">
        <v>45009</v>
      </c>
      <c r="F2326" s="76">
        <v>3970.98999</v>
      </c>
      <c r="G2326" s="130">
        <f t="shared" si="75"/>
        <v>5.6398071181432098E-3</v>
      </c>
      <c r="J2326"/>
      <c r="K2326"/>
      <c r="L2326"/>
      <c r="M2326"/>
      <c r="N2326"/>
      <c r="O2326"/>
      <c r="P2326"/>
      <c r="Q2326"/>
      <c r="R2326"/>
      <c r="V2326">
        <v>2239</v>
      </c>
      <c r="W2326">
        <v>4.5761212894576903E-3</v>
      </c>
      <c r="X2326">
        <v>1.8246054364346245E-4</v>
      </c>
      <c r="Y2326"/>
      <c r="Z2326"/>
      <c r="AA2326"/>
      <c r="AB2326"/>
      <c r="AC2326"/>
      <c r="AD2326"/>
      <c r="AG2326">
        <v>2278</v>
      </c>
      <c r="AH2326">
        <v>-8.3393362481122835E-3</v>
      </c>
      <c r="AI2326">
        <v>-7.2232624312351876E-3</v>
      </c>
      <c r="AJ2326"/>
      <c r="AK2326"/>
      <c r="AL2326"/>
      <c r="AM2326"/>
      <c r="AN2326"/>
      <c r="AO2326"/>
    </row>
    <row r="2327" spans="1:41">
      <c r="A2327" s="128">
        <v>45012</v>
      </c>
      <c r="B2327" s="76">
        <v>148.725998</v>
      </c>
      <c r="C2327" s="130">
        <f t="shared" si="74"/>
        <v>4.2580661419338323E-3</v>
      </c>
      <c r="E2327" s="128">
        <v>45012</v>
      </c>
      <c r="F2327" s="76">
        <v>3977.530029</v>
      </c>
      <c r="G2327" s="130">
        <f t="shared" si="75"/>
        <v>1.646954290106377E-3</v>
      </c>
      <c r="J2327"/>
      <c r="K2327"/>
      <c r="L2327"/>
      <c r="M2327"/>
      <c r="N2327"/>
      <c r="O2327"/>
      <c r="P2327"/>
      <c r="Q2327"/>
      <c r="R2327"/>
      <c r="V2327">
        <v>2240</v>
      </c>
      <c r="W2327">
        <v>3.1439616132718168E-3</v>
      </c>
      <c r="X2327">
        <v>-7.027650441527456E-3</v>
      </c>
      <c r="Y2327"/>
      <c r="Z2327"/>
      <c r="AA2327"/>
      <c r="AB2327"/>
      <c r="AC2327"/>
      <c r="AD2327"/>
      <c r="AG2327">
        <v>2279</v>
      </c>
      <c r="AH2327">
        <v>-5.4394897468263564E-4</v>
      </c>
      <c r="AI2327">
        <v>-7.0944011275599029E-3</v>
      </c>
      <c r="AJ2327"/>
      <c r="AK2327"/>
      <c r="AL2327"/>
      <c r="AM2327"/>
      <c r="AN2327"/>
      <c r="AO2327"/>
    </row>
    <row r="2328" spans="1:41">
      <c r="A2328" s="128">
        <v>45013</v>
      </c>
      <c r="B2328" s="76">
        <v>147.29016100000001</v>
      </c>
      <c r="C2328" s="130">
        <f t="shared" si="74"/>
        <v>-9.6542435035466504E-3</v>
      </c>
      <c r="E2328" s="128">
        <v>45013</v>
      </c>
      <c r="F2328" s="76">
        <v>3971.2700199999999</v>
      </c>
      <c r="G2328" s="130">
        <f t="shared" si="75"/>
        <v>-1.5738433033462037E-3</v>
      </c>
      <c r="J2328"/>
      <c r="K2328"/>
      <c r="L2328"/>
      <c r="M2328"/>
      <c r="N2328"/>
      <c r="O2328"/>
      <c r="P2328"/>
      <c r="Q2328"/>
      <c r="R2328"/>
      <c r="V2328">
        <v>2241</v>
      </c>
      <c r="W2328">
        <v>2.9678248708980698E-3</v>
      </c>
      <c r="X2328">
        <v>1.0612163129228301E-2</v>
      </c>
      <c r="Y2328"/>
      <c r="Z2328"/>
      <c r="AA2328"/>
      <c r="AB2328"/>
      <c r="AC2328"/>
      <c r="AD2328"/>
      <c r="AG2328">
        <v>2280</v>
      </c>
      <c r="AH2328">
        <v>-2.4205108187118139E-3</v>
      </c>
      <c r="AI2328">
        <v>2.1338911666653335E-2</v>
      </c>
      <c r="AJ2328"/>
      <c r="AK2328"/>
      <c r="AL2328"/>
      <c r="AM2328"/>
      <c r="AN2328"/>
      <c r="AO2328"/>
    </row>
    <row r="2329" spans="1:41">
      <c r="A2329" s="128">
        <v>45014</v>
      </c>
      <c r="B2329" s="76">
        <v>148.73568700000001</v>
      </c>
      <c r="C2329" s="130">
        <f t="shared" si="74"/>
        <v>9.8141382301836222E-3</v>
      </c>
      <c r="E2329" s="128">
        <v>45014</v>
      </c>
      <c r="F2329" s="76">
        <v>4027.8100589999999</v>
      </c>
      <c r="G2329" s="130">
        <f t="shared" si="75"/>
        <v>1.4237268862417968E-2</v>
      </c>
      <c r="J2329"/>
      <c r="K2329"/>
      <c r="L2329"/>
      <c r="M2329"/>
      <c r="N2329"/>
      <c r="O2329"/>
      <c r="P2329"/>
      <c r="Q2329"/>
      <c r="R2329"/>
      <c r="V2329">
        <v>2242</v>
      </c>
      <c r="W2329">
        <v>8.3520075595844821E-4</v>
      </c>
      <c r="X2329">
        <v>5.0794884818372863E-3</v>
      </c>
      <c r="Y2329"/>
      <c r="Z2329"/>
      <c r="AA2329"/>
      <c r="AB2329"/>
      <c r="AC2329"/>
      <c r="AD2329"/>
      <c r="AG2329">
        <v>2281</v>
      </c>
      <c r="AH2329">
        <v>-1.2215755994483238E-3</v>
      </c>
      <c r="AI2329">
        <v>1.3102920792834033E-2</v>
      </c>
      <c r="AJ2329"/>
      <c r="AK2329"/>
      <c r="AL2329"/>
      <c r="AM2329"/>
      <c r="AN2329"/>
      <c r="AO2329"/>
    </row>
    <row r="2330" spans="1:41">
      <c r="A2330" s="128">
        <v>45015</v>
      </c>
      <c r="B2330" s="76">
        <v>148.852127</v>
      </c>
      <c r="C2330" s="130">
        <f t="shared" si="74"/>
        <v>7.8286524470743183E-4</v>
      </c>
      <c r="E2330" s="128">
        <v>45015</v>
      </c>
      <c r="F2330" s="76">
        <v>4050.830078</v>
      </c>
      <c r="G2330" s="130">
        <f t="shared" si="75"/>
        <v>5.7152692561960872E-3</v>
      </c>
      <c r="J2330"/>
      <c r="K2330"/>
      <c r="L2330"/>
      <c r="M2330"/>
      <c r="N2330"/>
      <c r="O2330"/>
      <c r="P2330"/>
      <c r="Q2330"/>
      <c r="R2330"/>
      <c r="V2330">
        <v>2243</v>
      </c>
      <c r="W2330">
        <v>9.630351179048751E-4</v>
      </c>
      <c r="X2330">
        <v>-1.2460794202766082E-3</v>
      </c>
      <c r="Y2330"/>
      <c r="Z2330"/>
      <c r="AA2330"/>
      <c r="AB2330"/>
      <c r="AC2330"/>
      <c r="AD2330"/>
      <c r="AG2330">
        <v>2282</v>
      </c>
      <c r="AH2330">
        <v>2.2522564150947988E-4</v>
      </c>
      <c r="AI2330">
        <v>-9.3672891107226066E-4</v>
      </c>
      <c r="AJ2330"/>
      <c r="AK2330"/>
      <c r="AL2330"/>
      <c r="AM2330"/>
      <c r="AN2330"/>
      <c r="AO2330"/>
    </row>
    <row r="2331" spans="1:41">
      <c r="A2331" s="128">
        <v>45016</v>
      </c>
      <c r="B2331" s="76">
        <v>150.37527499999999</v>
      </c>
      <c r="C2331" s="130">
        <f t="shared" si="74"/>
        <v>1.0232625026580856E-2</v>
      </c>
      <c r="E2331" s="128">
        <v>45016</v>
      </c>
      <c r="F2331" s="76">
        <v>4109.3100590000004</v>
      </c>
      <c r="G2331" s="130">
        <f t="shared" si="75"/>
        <v>1.4436542603355383E-2</v>
      </c>
      <c r="J2331"/>
      <c r="K2331"/>
      <c r="L2331"/>
      <c r="M2331"/>
      <c r="N2331"/>
      <c r="O2331"/>
      <c r="P2331"/>
      <c r="Q2331"/>
      <c r="R2331"/>
      <c r="V2331">
        <v>2244</v>
      </c>
      <c r="W2331">
        <v>5.1349930953118177E-4</v>
      </c>
      <c r="X2331">
        <v>-1.5957692277706315E-2</v>
      </c>
      <c r="Y2331"/>
      <c r="Z2331"/>
      <c r="AA2331"/>
      <c r="AB2331"/>
      <c r="AC2331"/>
      <c r="AD2331"/>
      <c r="AG2331">
        <v>2283</v>
      </c>
      <c r="AH2331">
        <v>4.2731454558888908E-3</v>
      </c>
      <c r="AI2331">
        <v>-4.4548703986700038E-3</v>
      </c>
      <c r="AJ2331"/>
      <c r="AK2331"/>
      <c r="AL2331"/>
      <c r="AM2331"/>
      <c r="AN2331"/>
      <c r="AO2331"/>
    </row>
    <row r="2332" spans="1:41">
      <c r="A2332" s="128">
        <v>45019</v>
      </c>
      <c r="B2332" s="76">
        <v>152.170074</v>
      </c>
      <c r="C2332" s="130">
        <f t="shared" si="74"/>
        <v>1.1935466119679661E-2</v>
      </c>
      <c r="E2332" s="128">
        <v>45019</v>
      </c>
      <c r="F2332" s="76">
        <v>4124.5097660000001</v>
      </c>
      <c r="G2332" s="130">
        <f t="shared" si="75"/>
        <v>3.6988464685720518E-3</v>
      </c>
      <c r="J2332"/>
      <c r="K2332"/>
      <c r="L2332"/>
      <c r="M2332"/>
      <c r="N2332"/>
      <c r="O2332"/>
      <c r="P2332"/>
      <c r="Q2332"/>
      <c r="R2332"/>
      <c r="V2332">
        <v>2245</v>
      </c>
      <c r="W2332">
        <v>-3.7448958450134427E-3</v>
      </c>
      <c r="X2332">
        <v>2.1530306568622415E-3</v>
      </c>
      <c r="Y2332"/>
      <c r="Z2332"/>
      <c r="AA2332"/>
      <c r="AB2332"/>
      <c r="AC2332"/>
      <c r="AD2332"/>
      <c r="AG2332">
        <v>2284</v>
      </c>
      <c r="AH2332">
        <v>-1.8514446350698494E-3</v>
      </c>
      <c r="AI2332">
        <v>1.2859298118999458E-2</v>
      </c>
      <c r="AJ2332"/>
      <c r="AK2332"/>
      <c r="AL2332"/>
      <c r="AM2332"/>
      <c r="AN2332"/>
      <c r="AO2332"/>
    </row>
    <row r="2333" spans="1:41">
      <c r="A2333" s="128">
        <v>45020</v>
      </c>
      <c r="B2333" s="76">
        <v>153.76113900000001</v>
      </c>
      <c r="C2333" s="130">
        <f t="shared" si="74"/>
        <v>1.0455833779774692E-2</v>
      </c>
      <c r="E2333" s="128">
        <v>45020</v>
      </c>
      <c r="F2333" s="76">
        <v>4100.6000979999999</v>
      </c>
      <c r="G2333" s="130">
        <f t="shared" si="75"/>
        <v>-5.7969720903796344E-3</v>
      </c>
      <c r="J2333"/>
      <c r="K2333"/>
      <c r="L2333"/>
      <c r="M2333"/>
      <c r="N2333"/>
      <c r="O2333"/>
      <c r="P2333"/>
      <c r="Q2333"/>
      <c r="R2333"/>
      <c r="V2333">
        <v>2246</v>
      </c>
      <c r="W2333">
        <v>6.3835685109900906E-3</v>
      </c>
      <c r="X2333">
        <v>2.4564303730957984E-2</v>
      </c>
      <c r="Y2333"/>
      <c r="Z2333"/>
      <c r="AA2333"/>
      <c r="AB2333"/>
      <c r="AC2333"/>
      <c r="AD2333"/>
      <c r="AG2333">
        <v>2285</v>
      </c>
      <c r="AH2333">
        <v>-1.9934310766626462E-3</v>
      </c>
      <c r="AI2333">
        <v>4.4882720589352349E-3</v>
      </c>
      <c r="AJ2333"/>
      <c r="AK2333"/>
      <c r="AL2333"/>
      <c r="AM2333"/>
      <c r="AN2333"/>
      <c r="AO2333"/>
    </row>
    <row r="2334" spans="1:41">
      <c r="A2334" s="128">
        <v>45021</v>
      </c>
      <c r="B2334" s="76">
        <v>160.668701</v>
      </c>
      <c r="C2334" s="130">
        <f t="shared" si="74"/>
        <v>4.4923977832916441E-2</v>
      </c>
      <c r="E2334" s="128">
        <v>45021</v>
      </c>
      <c r="F2334" s="76">
        <v>4090.3798830000001</v>
      </c>
      <c r="G2334" s="130">
        <f t="shared" si="75"/>
        <v>-2.4923705691234236E-3</v>
      </c>
      <c r="J2334"/>
      <c r="K2334"/>
      <c r="L2334"/>
      <c r="M2334"/>
      <c r="N2334"/>
      <c r="O2334"/>
      <c r="P2334"/>
      <c r="Q2334"/>
      <c r="R2334"/>
      <c r="V2334">
        <v>2247</v>
      </c>
      <c r="W2334">
        <v>2.5856149925899598E-3</v>
      </c>
      <c r="X2334">
        <v>-3.4532481954112626E-3</v>
      </c>
      <c r="Y2334"/>
      <c r="Z2334"/>
      <c r="AA2334"/>
      <c r="AB2334"/>
      <c r="AC2334"/>
      <c r="AD2334"/>
      <c r="AG2334">
        <v>2286</v>
      </c>
      <c r="AH2334">
        <v>-2.0800497182350944E-2</v>
      </c>
      <c r="AI2334">
        <v>7.8317562143160151E-3</v>
      </c>
      <c r="AJ2334"/>
      <c r="AK2334"/>
      <c r="AL2334"/>
      <c r="AM2334"/>
      <c r="AN2334"/>
      <c r="AO2334"/>
    </row>
    <row r="2335" spans="1:41">
      <c r="A2335" s="128">
        <v>45022</v>
      </c>
      <c r="B2335" s="76">
        <v>160.22241199999999</v>
      </c>
      <c r="C2335" s="130">
        <f t="shared" si="74"/>
        <v>-2.7776971944274776E-3</v>
      </c>
      <c r="E2335" s="128">
        <v>45022</v>
      </c>
      <c r="F2335" s="76">
        <v>4105.0200199999999</v>
      </c>
      <c r="G2335" s="130">
        <f t="shared" si="75"/>
        <v>3.5791631630220071E-3</v>
      </c>
      <c r="J2335"/>
      <c r="K2335"/>
      <c r="L2335"/>
      <c r="M2335"/>
      <c r="N2335"/>
      <c r="O2335"/>
      <c r="P2335"/>
      <c r="Q2335"/>
      <c r="R2335"/>
      <c r="V2335">
        <v>2248</v>
      </c>
      <c r="W2335">
        <v>6.6988884358019571E-4</v>
      </c>
      <c r="X2335">
        <v>-1.8645492857565908E-3</v>
      </c>
      <c r="Y2335"/>
      <c r="Z2335"/>
      <c r="AA2335"/>
      <c r="AB2335"/>
      <c r="AC2335"/>
      <c r="AD2335"/>
      <c r="AG2335">
        <v>2287</v>
      </c>
      <c r="AH2335">
        <v>5.2019114696286164E-3</v>
      </c>
      <c r="AI2335">
        <v>9.4405587830614472E-3</v>
      </c>
      <c r="AJ2335"/>
      <c r="AK2335"/>
      <c r="AL2335"/>
      <c r="AM2335"/>
      <c r="AN2335"/>
      <c r="AO2335"/>
    </row>
    <row r="2336" spans="1:41">
      <c r="A2336" s="128">
        <v>45026</v>
      </c>
      <c r="B2336" s="76">
        <v>159.41720599999999</v>
      </c>
      <c r="C2336" s="130">
        <f t="shared" si="74"/>
        <v>-5.0255516063507913E-3</v>
      </c>
      <c r="E2336" s="128">
        <v>45026</v>
      </c>
      <c r="F2336" s="76">
        <v>4109.1098629999997</v>
      </c>
      <c r="G2336" s="130">
        <f t="shared" si="75"/>
        <v>9.9630281462055972E-4</v>
      </c>
      <c r="J2336"/>
      <c r="K2336"/>
      <c r="L2336"/>
      <c r="M2336"/>
      <c r="N2336"/>
      <c r="O2336"/>
      <c r="P2336"/>
      <c r="Q2336"/>
      <c r="R2336"/>
      <c r="V2336">
        <v>2249</v>
      </c>
      <c r="W2336">
        <v>-9.2241416176965516E-5</v>
      </c>
      <c r="X2336">
        <v>-1.7801970799068888E-2</v>
      </c>
      <c r="Y2336"/>
      <c r="Z2336"/>
      <c r="AA2336"/>
      <c r="AB2336"/>
      <c r="AC2336"/>
      <c r="AD2336"/>
      <c r="AG2336">
        <v>2288</v>
      </c>
      <c r="AH2336">
        <v>5.4365503524557903E-3</v>
      </c>
      <c r="AI2336">
        <v>5.0157535222618409E-3</v>
      </c>
      <c r="AJ2336"/>
      <c r="AK2336"/>
      <c r="AL2336"/>
      <c r="AM2336"/>
      <c r="AN2336"/>
      <c r="AO2336"/>
    </row>
    <row r="2337" spans="1:41">
      <c r="A2337" s="128">
        <v>45027</v>
      </c>
      <c r="B2337" s="76">
        <v>159.368683</v>
      </c>
      <c r="C2337" s="130">
        <f t="shared" si="74"/>
        <v>-3.0437743338688784E-4</v>
      </c>
      <c r="E2337" s="128">
        <v>45027</v>
      </c>
      <c r="F2337" s="76">
        <v>4108.9399409999996</v>
      </c>
      <c r="G2337" s="130">
        <f t="shared" si="75"/>
        <v>-4.1352508369290667E-5</v>
      </c>
      <c r="J2337"/>
      <c r="K2337"/>
      <c r="L2337"/>
      <c r="M2337"/>
      <c r="N2337"/>
      <c r="O2337"/>
      <c r="P2337"/>
      <c r="Q2337"/>
      <c r="R2337"/>
      <c r="V2337">
        <v>2250</v>
      </c>
      <c r="W2337">
        <v>-8.2857608955596504E-3</v>
      </c>
      <c r="X2337">
        <v>-6.1134340541934788E-3</v>
      </c>
      <c r="Y2337"/>
      <c r="Z2337"/>
      <c r="AA2337"/>
      <c r="AB2337"/>
      <c r="AC2337"/>
      <c r="AD2337"/>
      <c r="AG2337">
        <v>2289</v>
      </c>
      <c r="AH2337">
        <v>2.359639524794537E-3</v>
      </c>
      <c r="AI2337">
        <v>1.2339733795156651E-2</v>
      </c>
      <c r="AJ2337"/>
      <c r="AK2337"/>
      <c r="AL2337"/>
      <c r="AM2337"/>
      <c r="AN2337"/>
      <c r="AO2337"/>
    </row>
    <row r="2338" spans="1:41">
      <c r="A2338" s="128">
        <v>45028</v>
      </c>
      <c r="B2338" s="76">
        <v>159.02912900000001</v>
      </c>
      <c r="C2338" s="130">
        <f t="shared" si="74"/>
        <v>-2.1306193513564555E-3</v>
      </c>
      <c r="E2338" s="128">
        <v>45028</v>
      </c>
      <c r="F2338" s="76">
        <v>4091.9499510000001</v>
      </c>
      <c r="G2338" s="130">
        <f t="shared" si="75"/>
        <v>-4.1348839953753852E-3</v>
      </c>
      <c r="J2338"/>
      <c r="K2338"/>
      <c r="L2338"/>
      <c r="M2338"/>
      <c r="N2338"/>
      <c r="O2338"/>
      <c r="P2338"/>
      <c r="Q2338"/>
      <c r="R2338"/>
      <c r="V2338">
        <v>2251</v>
      </c>
      <c r="W2338">
        <v>3.6749803999370917E-3</v>
      </c>
      <c r="X2338">
        <v>-5.5373513121266486E-3</v>
      </c>
      <c r="Y2338"/>
      <c r="Z2338"/>
      <c r="AA2338"/>
      <c r="AB2338"/>
      <c r="AC2338"/>
      <c r="AD2338"/>
      <c r="AG2338">
        <v>2290</v>
      </c>
      <c r="AH2338">
        <v>-2.9644042484985563E-3</v>
      </c>
      <c r="AI2338">
        <v>-7.3902066437486072E-3</v>
      </c>
      <c r="AJ2338"/>
      <c r="AK2338"/>
      <c r="AL2338"/>
      <c r="AM2338"/>
      <c r="AN2338"/>
      <c r="AO2338"/>
    </row>
    <row r="2339" spans="1:41">
      <c r="A2339" s="128">
        <v>45029</v>
      </c>
      <c r="B2339" s="76">
        <v>161.15379300000001</v>
      </c>
      <c r="C2339" s="130">
        <f t="shared" si="74"/>
        <v>1.3360219057729956E-2</v>
      </c>
      <c r="E2339" s="128">
        <v>45029</v>
      </c>
      <c r="F2339" s="76">
        <v>4146.2202150000003</v>
      </c>
      <c r="G2339" s="130">
        <f t="shared" si="75"/>
        <v>1.3262690074383127E-2</v>
      </c>
      <c r="J2339"/>
      <c r="K2339"/>
      <c r="L2339"/>
      <c r="M2339"/>
      <c r="N2339"/>
      <c r="O2339"/>
      <c r="P2339"/>
      <c r="Q2339"/>
      <c r="R2339"/>
      <c r="V2339">
        <v>2252</v>
      </c>
      <c r="W2339">
        <v>3.2135594426485517E-4</v>
      </c>
      <c r="X2339">
        <v>7.2004260408031987E-3</v>
      </c>
      <c r="Y2339"/>
      <c r="Z2339"/>
      <c r="AA2339"/>
      <c r="AB2339"/>
      <c r="AC2339"/>
      <c r="AD2339"/>
      <c r="AG2339">
        <v>2291</v>
      </c>
      <c r="AH2339">
        <v>-4.0861778482221911E-3</v>
      </c>
      <c r="AI2339">
        <v>-2.0542850871260688E-3</v>
      </c>
      <c r="AJ2339"/>
      <c r="AK2339"/>
      <c r="AL2339"/>
      <c r="AM2339"/>
      <c r="AN2339"/>
      <c r="AO2339"/>
    </row>
    <row r="2340" spans="1:41">
      <c r="A2340" s="128">
        <v>45030</v>
      </c>
      <c r="B2340" s="76">
        <v>160.89183</v>
      </c>
      <c r="C2340" s="130">
        <f t="shared" si="74"/>
        <v>-1.6255465982113657E-3</v>
      </c>
      <c r="E2340" s="128">
        <v>45030</v>
      </c>
      <c r="F2340" s="76">
        <v>4137.6401370000003</v>
      </c>
      <c r="G2340" s="130">
        <f t="shared" si="75"/>
        <v>-2.0693734425777377E-3</v>
      </c>
      <c r="J2340"/>
      <c r="K2340"/>
      <c r="L2340"/>
      <c r="M2340"/>
      <c r="N2340"/>
      <c r="O2340"/>
      <c r="P2340"/>
      <c r="Q2340"/>
      <c r="R2340"/>
      <c r="V2340">
        <v>2253</v>
      </c>
      <c r="W2340">
        <v>-4.4526891256064507E-3</v>
      </c>
      <c r="X2340">
        <v>-2.896889133690011E-3</v>
      </c>
      <c r="Y2340"/>
      <c r="Z2340"/>
      <c r="AA2340"/>
      <c r="AB2340"/>
      <c r="AC2340"/>
      <c r="AD2340"/>
      <c r="AG2340">
        <v>2292</v>
      </c>
      <c r="AH2340">
        <v>3.6424510650826143E-4</v>
      </c>
      <c r="AI2340">
        <v>1.250826552231536E-2</v>
      </c>
      <c r="AJ2340"/>
      <c r="AK2340"/>
      <c r="AL2340"/>
      <c r="AM2340"/>
      <c r="AN2340"/>
      <c r="AO2340"/>
    </row>
    <row r="2341" spans="1:41">
      <c r="A2341" s="128">
        <v>45033</v>
      </c>
      <c r="B2341" s="76">
        <v>160.72689800000001</v>
      </c>
      <c r="C2341" s="130">
        <f t="shared" si="74"/>
        <v>-1.025111094826836E-3</v>
      </c>
      <c r="E2341" s="128">
        <v>45033</v>
      </c>
      <c r="F2341" s="76">
        <v>4151.3198240000002</v>
      </c>
      <c r="G2341" s="130">
        <f t="shared" si="75"/>
        <v>3.3061567818989451E-3</v>
      </c>
      <c r="J2341"/>
      <c r="K2341"/>
      <c r="L2341"/>
      <c r="M2341"/>
      <c r="N2341"/>
      <c r="O2341"/>
      <c r="P2341"/>
      <c r="Q2341"/>
      <c r="R2341"/>
      <c r="V2341">
        <v>2254</v>
      </c>
      <c r="W2341">
        <v>7.0096574735685323E-3</v>
      </c>
      <c r="X2341">
        <v>7.2696387994598769E-3</v>
      </c>
      <c r="Y2341"/>
      <c r="Z2341"/>
      <c r="AA2341"/>
      <c r="AB2341"/>
      <c r="AC2341"/>
      <c r="AD2341"/>
      <c r="AG2341">
        <v>2293</v>
      </c>
      <c r="AH2341">
        <v>9.5498484146698764E-4</v>
      </c>
      <c r="AI2341">
        <v>-1.2035709385175038E-2</v>
      </c>
      <c r="AJ2341"/>
      <c r="AK2341"/>
      <c r="AL2341"/>
      <c r="AM2341"/>
      <c r="AN2341"/>
      <c r="AO2341"/>
    </row>
    <row r="2342" spans="1:41">
      <c r="A2342" s="128">
        <v>45034</v>
      </c>
      <c r="B2342" s="76">
        <v>156.20594800000001</v>
      </c>
      <c r="C2342" s="130">
        <f t="shared" si="74"/>
        <v>-2.8128148158499264E-2</v>
      </c>
      <c r="E2342" s="128">
        <v>45034</v>
      </c>
      <c r="F2342" s="76">
        <v>4154.8701170000004</v>
      </c>
      <c r="G2342" s="130">
        <f t="shared" si="75"/>
        <v>8.5522030354658551E-4</v>
      </c>
      <c r="J2342"/>
      <c r="K2342"/>
      <c r="L2342"/>
      <c r="M2342"/>
      <c r="N2342"/>
      <c r="O2342"/>
      <c r="P2342"/>
      <c r="Q2342"/>
      <c r="R2342"/>
      <c r="V2342">
        <v>2255</v>
      </c>
      <c r="W2342">
        <v>4.5990045778611524E-3</v>
      </c>
      <c r="X2342">
        <v>2.6906596722466045E-3</v>
      </c>
      <c r="Y2342"/>
      <c r="Z2342"/>
      <c r="AA2342"/>
      <c r="AB2342"/>
      <c r="AC2342"/>
      <c r="AD2342"/>
      <c r="AG2342">
        <v>2294</v>
      </c>
      <c r="AH2342">
        <v>-7.4440126922540508E-3</v>
      </c>
      <c r="AI2342">
        <v>-1.3857834177841109E-3</v>
      </c>
      <c r="AJ2342"/>
      <c r="AK2342"/>
      <c r="AL2342"/>
      <c r="AM2342"/>
      <c r="AN2342"/>
      <c r="AO2342"/>
    </row>
    <row r="2343" spans="1:41">
      <c r="A2343" s="128">
        <v>45035</v>
      </c>
      <c r="B2343" s="76">
        <v>157.68060299999999</v>
      </c>
      <c r="C2343" s="130">
        <f t="shared" si="74"/>
        <v>9.4404535735091478E-3</v>
      </c>
      <c r="E2343" s="128">
        <v>45035</v>
      </c>
      <c r="F2343" s="76">
        <v>4154.5200199999999</v>
      </c>
      <c r="G2343" s="130">
        <f t="shared" si="75"/>
        <v>-8.4261839754751574E-5</v>
      </c>
      <c r="J2343"/>
      <c r="K2343"/>
      <c r="L2343"/>
      <c r="M2343"/>
      <c r="N2343"/>
      <c r="O2343"/>
      <c r="P2343"/>
      <c r="Q2343"/>
      <c r="R2343"/>
      <c r="V2343">
        <v>2256</v>
      </c>
      <c r="W2343">
        <v>1.9676876494120268E-3</v>
      </c>
      <c r="X2343">
        <v>-8.020412287917153E-3</v>
      </c>
      <c r="Y2343"/>
      <c r="Z2343"/>
      <c r="AA2343"/>
      <c r="AB2343"/>
      <c r="AC2343"/>
      <c r="AD2343"/>
      <c r="AG2343">
        <v>2295</v>
      </c>
      <c r="AH2343">
        <v>2.8635247702583693E-3</v>
      </c>
      <c r="AI2343">
        <v>-6.6826297925015642E-4</v>
      </c>
      <c r="AJ2343"/>
      <c r="AK2343"/>
      <c r="AL2343"/>
      <c r="AM2343"/>
      <c r="AN2343"/>
      <c r="AO2343"/>
    </row>
    <row r="2344" spans="1:41">
      <c r="A2344" s="128">
        <v>45036</v>
      </c>
      <c r="B2344" s="76">
        <v>158.699265</v>
      </c>
      <c r="C2344" s="130">
        <f t="shared" si="74"/>
        <v>6.4602873189164951E-3</v>
      </c>
      <c r="E2344" s="128">
        <v>45036</v>
      </c>
      <c r="F2344" s="76">
        <v>4129.7900390000004</v>
      </c>
      <c r="G2344" s="130">
        <f t="shared" si="75"/>
        <v>-5.9525482801740109E-3</v>
      </c>
      <c r="J2344"/>
      <c r="K2344"/>
      <c r="L2344"/>
      <c r="M2344"/>
      <c r="N2344"/>
      <c r="O2344"/>
      <c r="P2344"/>
      <c r="Q2344"/>
      <c r="R2344"/>
      <c r="V2344">
        <v>2257</v>
      </c>
      <c r="W2344">
        <v>-6.9444194935810236E-3</v>
      </c>
      <c r="X2344">
        <v>-1.7977255442425628E-2</v>
      </c>
      <c r="Y2344"/>
      <c r="Z2344"/>
      <c r="AA2344"/>
      <c r="AB2344"/>
      <c r="AC2344"/>
      <c r="AD2344"/>
      <c r="AG2344">
        <v>2296</v>
      </c>
      <c r="AH2344">
        <v>2.3261039502521005E-3</v>
      </c>
      <c r="AI2344">
        <v>9.1225053617803292E-3</v>
      </c>
      <c r="AJ2344"/>
      <c r="AK2344"/>
      <c r="AL2344"/>
      <c r="AM2344"/>
      <c r="AN2344"/>
      <c r="AO2344"/>
    </row>
    <row r="2345" spans="1:41">
      <c r="A2345" s="128">
        <v>45037</v>
      </c>
      <c r="B2345" s="76">
        <v>157.83583100000001</v>
      </c>
      <c r="C2345" s="130">
        <f t="shared" si="74"/>
        <v>-5.4406931248231292E-3</v>
      </c>
      <c r="E2345" s="128">
        <v>45037</v>
      </c>
      <c r="F2345" s="76">
        <v>4133.5200199999999</v>
      </c>
      <c r="G2345" s="130">
        <f t="shared" si="75"/>
        <v>9.0318901560978299E-4</v>
      </c>
      <c r="J2345"/>
      <c r="K2345"/>
      <c r="L2345"/>
      <c r="M2345"/>
      <c r="N2345"/>
      <c r="O2345"/>
      <c r="P2345"/>
      <c r="Q2345"/>
      <c r="R2345"/>
      <c r="V2345">
        <v>2258</v>
      </c>
      <c r="W2345">
        <v>-5.5966218919475614E-3</v>
      </c>
      <c r="X2345">
        <v>-5.5411289904242619E-3</v>
      </c>
      <c r="Y2345"/>
      <c r="Z2345"/>
      <c r="AA2345"/>
      <c r="AB2345"/>
      <c r="AC2345"/>
      <c r="AD2345"/>
      <c r="AG2345">
        <v>2297</v>
      </c>
      <c r="AH2345">
        <v>-2.2516520544645247E-3</v>
      </c>
      <c r="AI2345">
        <v>1.9712375828986784E-3</v>
      </c>
      <c r="AJ2345"/>
      <c r="AK2345"/>
      <c r="AL2345"/>
      <c r="AM2345"/>
      <c r="AN2345"/>
      <c r="AO2345"/>
    </row>
    <row r="2346" spans="1:41">
      <c r="A2346" s="128">
        <v>45040</v>
      </c>
      <c r="B2346" s="76">
        <v>158.79628</v>
      </c>
      <c r="C2346" s="130">
        <f t="shared" si="74"/>
        <v>6.0851138421160068E-3</v>
      </c>
      <c r="E2346" s="128">
        <v>45040</v>
      </c>
      <c r="F2346" s="76">
        <v>4137.0400390000004</v>
      </c>
      <c r="G2346" s="130">
        <f t="shared" si="75"/>
        <v>8.5157903747143393E-4</v>
      </c>
      <c r="J2346"/>
      <c r="K2346"/>
      <c r="L2346"/>
      <c r="M2346"/>
      <c r="N2346"/>
      <c r="O2346"/>
      <c r="P2346"/>
      <c r="Q2346"/>
      <c r="R2346"/>
      <c r="V2346">
        <v>2259</v>
      </c>
      <c r="W2346">
        <v>-3.88895843535183E-4</v>
      </c>
      <c r="X2346">
        <v>-8.6186200781844108E-3</v>
      </c>
      <c r="Y2346"/>
      <c r="Z2346"/>
      <c r="AA2346"/>
      <c r="AB2346"/>
      <c r="AC2346"/>
      <c r="AD2346"/>
      <c r="AG2346">
        <v>2298</v>
      </c>
      <c r="AH2346">
        <v>-9.130073372648366E-3</v>
      </c>
      <c r="AI2346">
        <v>1.1903249100795654E-2</v>
      </c>
      <c r="AJ2346"/>
      <c r="AK2346"/>
      <c r="AL2346"/>
      <c r="AM2346"/>
      <c r="AN2346"/>
      <c r="AO2346"/>
    </row>
    <row r="2347" spans="1:41">
      <c r="A2347" s="128">
        <v>45041</v>
      </c>
      <c r="B2347" s="76">
        <v>160.251541</v>
      </c>
      <c r="C2347" s="130">
        <f t="shared" si="74"/>
        <v>9.1643267713828521E-3</v>
      </c>
      <c r="E2347" s="128">
        <v>45041</v>
      </c>
      <c r="F2347" s="76">
        <v>4071.6298830000001</v>
      </c>
      <c r="G2347" s="130">
        <f t="shared" si="75"/>
        <v>-1.5810858822582541E-2</v>
      </c>
      <c r="J2347"/>
      <c r="K2347"/>
      <c r="L2347"/>
      <c r="M2347"/>
      <c r="N2347"/>
      <c r="O2347"/>
      <c r="P2347"/>
      <c r="Q2347"/>
      <c r="R2347"/>
      <c r="V2347">
        <v>2260</v>
      </c>
      <c r="W2347">
        <v>8.400121128721474E-4</v>
      </c>
      <c r="X2347">
        <v>1.9732622822832605E-4</v>
      </c>
      <c r="Y2347"/>
      <c r="Z2347"/>
      <c r="AA2347"/>
      <c r="AB2347"/>
      <c r="AC2347"/>
      <c r="AD2347"/>
      <c r="AG2347">
        <v>2299</v>
      </c>
      <c r="AH2347">
        <v>-3.8003794158113953E-3</v>
      </c>
      <c r="AI2347">
        <v>-9.9883621814263173E-3</v>
      </c>
      <c r="AJ2347"/>
      <c r="AK2347"/>
      <c r="AL2347"/>
      <c r="AM2347"/>
      <c r="AN2347"/>
      <c r="AO2347"/>
    </row>
    <row r="2348" spans="1:41">
      <c r="A2348" s="128">
        <v>45042</v>
      </c>
      <c r="B2348" s="76">
        <v>157.76791399999999</v>
      </c>
      <c r="C2348" s="130">
        <f t="shared" si="74"/>
        <v>-1.5498303382929794E-2</v>
      </c>
      <c r="E2348" s="128">
        <v>45042</v>
      </c>
      <c r="F2348" s="76">
        <v>4055.98999</v>
      </c>
      <c r="G2348" s="130">
        <f t="shared" si="75"/>
        <v>-3.8411873007662637E-3</v>
      </c>
      <c r="J2348"/>
      <c r="K2348"/>
      <c r="L2348"/>
      <c r="M2348"/>
      <c r="N2348"/>
      <c r="O2348"/>
      <c r="P2348"/>
      <c r="Q2348"/>
      <c r="R2348"/>
      <c r="V2348">
        <v>2261</v>
      </c>
      <c r="W2348">
        <v>6.7214573098408016E-3</v>
      </c>
      <c r="X2348">
        <v>8.146536436383283E-3</v>
      </c>
      <c r="Y2348"/>
      <c r="Z2348"/>
      <c r="AA2348"/>
      <c r="AB2348"/>
      <c r="AC2348"/>
      <c r="AD2348"/>
      <c r="AG2348">
        <v>2300</v>
      </c>
      <c r="AH2348">
        <v>1.2078408020317982E-2</v>
      </c>
      <c r="AI2348">
        <v>-1.4845813792241057E-2</v>
      </c>
      <c r="AJ2348"/>
      <c r="AK2348"/>
      <c r="AL2348"/>
      <c r="AM2348"/>
      <c r="AN2348"/>
      <c r="AO2348"/>
    </row>
    <row r="2349" spans="1:41">
      <c r="A2349" s="128">
        <v>45043</v>
      </c>
      <c r="B2349" s="76">
        <v>158.13658100000001</v>
      </c>
      <c r="C2349" s="130">
        <f t="shared" si="74"/>
        <v>2.3367679184755925E-3</v>
      </c>
      <c r="E2349" s="128">
        <v>45043</v>
      </c>
      <c r="F2349" s="76">
        <v>4135.3500979999999</v>
      </c>
      <c r="G2349" s="130">
        <f t="shared" si="75"/>
        <v>1.9566149866163712E-2</v>
      </c>
      <c r="J2349"/>
      <c r="K2349"/>
      <c r="L2349"/>
      <c r="M2349"/>
      <c r="N2349"/>
      <c r="O2349"/>
      <c r="P2349"/>
      <c r="Q2349"/>
      <c r="R2349"/>
      <c r="V2349">
        <v>2262</v>
      </c>
      <c r="W2349">
        <v>-1.8517530848991739E-3</v>
      </c>
      <c r="X2349">
        <v>-1.2599946271710783E-2</v>
      </c>
      <c r="Y2349"/>
      <c r="Z2349"/>
      <c r="AA2349"/>
      <c r="AB2349"/>
      <c r="AC2349"/>
      <c r="AD2349"/>
      <c r="AG2349">
        <v>2301</v>
      </c>
      <c r="AH2349">
        <v>-8.2350499573019473E-3</v>
      </c>
      <c r="AI2349">
        <v>-1.1806184297488063E-2</v>
      </c>
      <c r="AJ2349"/>
      <c r="AK2349"/>
      <c r="AL2349"/>
      <c r="AM2349"/>
      <c r="AN2349"/>
      <c r="AO2349"/>
    </row>
    <row r="2350" spans="1:41">
      <c r="A2350" s="128">
        <v>45044</v>
      </c>
      <c r="B2350" s="76">
        <v>158.81568899999999</v>
      </c>
      <c r="C2350" s="130">
        <f t="shared" si="74"/>
        <v>4.2944396274761064E-3</v>
      </c>
      <c r="E2350" s="128">
        <v>45044</v>
      </c>
      <c r="F2350" s="76">
        <v>4169.4799800000001</v>
      </c>
      <c r="G2350" s="130">
        <f t="shared" si="75"/>
        <v>8.2532025562978544E-3</v>
      </c>
      <c r="J2350"/>
      <c r="K2350"/>
      <c r="L2350"/>
      <c r="M2350"/>
      <c r="N2350"/>
      <c r="O2350"/>
      <c r="P2350"/>
      <c r="Q2350"/>
      <c r="R2350"/>
      <c r="V2350">
        <v>2263</v>
      </c>
      <c r="W2350">
        <v>1.6684096317634957E-3</v>
      </c>
      <c r="X2350">
        <v>4.199692688482976E-3</v>
      </c>
      <c r="Y2350"/>
      <c r="Z2350"/>
      <c r="AA2350"/>
      <c r="AB2350"/>
      <c r="AC2350"/>
      <c r="AD2350"/>
      <c r="AG2350">
        <v>2302</v>
      </c>
      <c r="AH2350">
        <v>-5.6534351131527587E-4</v>
      </c>
      <c r="AI2350">
        <v>-1.0082126188930727E-3</v>
      </c>
      <c r="AJ2350"/>
      <c r="AK2350"/>
      <c r="AL2350"/>
      <c r="AM2350"/>
      <c r="AN2350"/>
      <c r="AO2350"/>
    </row>
    <row r="2351" spans="1:41">
      <c r="A2351" s="128">
        <v>45047</v>
      </c>
      <c r="B2351" s="76">
        <v>158.71867399999999</v>
      </c>
      <c r="C2351" s="130">
        <f t="shared" si="74"/>
        <v>-6.1086534089210148E-4</v>
      </c>
      <c r="E2351" s="128">
        <v>45047</v>
      </c>
      <c r="F2351" s="76">
        <v>4167.8701170000004</v>
      </c>
      <c r="G2351" s="130">
        <f t="shared" si="75"/>
        <v>-3.8610642279656115E-4</v>
      </c>
      <c r="J2351"/>
      <c r="K2351"/>
      <c r="L2351"/>
      <c r="M2351"/>
      <c r="N2351"/>
      <c r="O2351"/>
      <c r="P2351"/>
      <c r="Q2351"/>
      <c r="R2351"/>
      <c r="V2351">
        <v>2264</v>
      </c>
      <c r="W2351">
        <v>6.5239977757634084E-5</v>
      </c>
      <c r="X2351">
        <v>-4.114861995075921E-3</v>
      </c>
      <c r="Y2351"/>
      <c r="Z2351"/>
      <c r="AA2351"/>
      <c r="AB2351"/>
      <c r="AC2351"/>
      <c r="AD2351"/>
      <c r="AG2351">
        <v>2303</v>
      </c>
      <c r="AH2351">
        <v>4.530434655191531E-5</v>
      </c>
      <c r="AI2351">
        <v>5.2841249361827072E-3</v>
      </c>
      <c r="AJ2351"/>
      <c r="AK2351"/>
      <c r="AL2351"/>
      <c r="AM2351"/>
      <c r="AN2351"/>
      <c r="AO2351"/>
    </row>
    <row r="2352" spans="1:41">
      <c r="A2352" s="128">
        <v>45048</v>
      </c>
      <c r="B2352" s="76">
        <v>160.10601800000001</v>
      </c>
      <c r="C2352" s="130">
        <f t="shared" si="74"/>
        <v>8.7408996373042596E-3</v>
      </c>
      <c r="E2352" s="128">
        <v>45048</v>
      </c>
      <c r="F2352" s="76">
        <v>4119.580078</v>
      </c>
      <c r="G2352" s="130">
        <f t="shared" si="75"/>
        <v>-1.1586262921925989E-2</v>
      </c>
      <c r="J2352"/>
      <c r="K2352"/>
      <c r="L2352"/>
      <c r="M2352"/>
      <c r="N2352"/>
      <c r="O2352"/>
      <c r="P2352"/>
      <c r="Q2352"/>
      <c r="R2352"/>
      <c r="V2352">
        <v>2265</v>
      </c>
      <c r="W2352">
        <v>-2.2386835778569719E-3</v>
      </c>
      <c r="X2352">
        <v>-9.7819546672301885E-3</v>
      </c>
      <c r="Y2352"/>
      <c r="Z2352"/>
      <c r="AA2352"/>
      <c r="AB2352"/>
      <c r="AC2352"/>
      <c r="AD2352"/>
      <c r="AG2352">
        <v>2304</v>
      </c>
      <c r="AH2352">
        <v>-6.109983353847377E-3</v>
      </c>
      <c r="AI2352">
        <v>-4.4275680586637186E-3</v>
      </c>
      <c r="AJ2352"/>
      <c r="AK2352"/>
      <c r="AL2352"/>
      <c r="AM2352"/>
      <c r="AN2352"/>
      <c r="AO2352"/>
    </row>
    <row r="2353" spans="1:41">
      <c r="A2353" s="128">
        <v>45049</v>
      </c>
      <c r="B2353" s="76">
        <v>158.01045199999999</v>
      </c>
      <c r="C2353" s="130">
        <f t="shared" si="74"/>
        <v>-1.3088614820212563E-2</v>
      </c>
      <c r="E2353" s="128">
        <v>45049</v>
      </c>
      <c r="F2353" s="76">
        <v>4090.75</v>
      </c>
      <c r="G2353" s="130">
        <f t="shared" si="75"/>
        <v>-6.9983050345258898E-3</v>
      </c>
      <c r="J2353"/>
      <c r="K2353"/>
      <c r="L2353"/>
      <c r="M2353"/>
      <c r="N2353"/>
      <c r="O2353"/>
      <c r="P2353"/>
      <c r="Q2353"/>
      <c r="R2353"/>
      <c r="V2353">
        <v>2266</v>
      </c>
      <c r="W2353">
        <v>3.1177384292665209E-3</v>
      </c>
      <c r="X2353">
        <v>1.4343593057239323E-2</v>
      </c>
      <c r="Y2353"/>
      <c r="Z2353"/>
      <c r="AA2353"/>
      <c r="AB2353"/>
      <c r="AC2353"/>
      <c r="AD2353"/>
      <c r="AG2353">
        <v>2305</v>
      </c>
      <c r="AH2353">
        <v>-1.0124731366533577E-3</v>
      </c>
      <c r="AI2353">
        <v>4.0854776605757561E-3</v>
      </c>
      <c r="AJ2353"/>
      <c r="AK2353"/>
      <c r="AL2353"/>
      <c r="AM2353"/>
      <c r="AN2353"/>
      <c r="AO2353"/>
    </row>
    <row r="2354" spans="1:41">
      <c r="A2354" s="128">
        <v>45050</v>
      </c>
      <c r="B2354" s="76">
        <v>157.292542</v>
      </c>
      <c r="C2354" s="130">
        <f t="shared" si="74"/>
        <v>-4.5434336204543558E-3</v>
      </c>
      <c r="E2354" s="128">
        <v>45050</v>
      </c>
      <c r="F2354" s="76">
        <v>4061.219971</v>
      </c>
      <c r="G2354" s="130">
        <f t="shared" si="75"/>
        <v>-7.2187322618101849E-3</v>
      </c>
      <c r="J2354"/>
      <c r="K2354"/>
      <c r="L2354"/>
      <c r="M2354"/>
      <c r="N2354"/>
      <c r="O2354"/>
      <c r="P2354"/>
      <c r="Q2354"/>
      <c r="R2354"/>
      <c r="V2354">
        <v>2267</v>
      </c>
      <c r="W2354">
        <v>-2.6845998170683112E-3</v>
      </c>
      <c r="X2354">
        <v>1.4385741165262719E-4</v>
      </c>
      <c r="Y2354"/>
      <c r="Z2354"/>
      <c r="AA2354"/>
      <c r="AB2354"/>
      <c r="AC2354"/>
      <c r="AD2354"/>
      <c r="AG2354">
        <v>2306</v>
      </c>
      <c r="AH2354">
        <v>-8.4209419357712621E-3</v>
      </c>
      <c r="AI2354">
        <v>5.3849400799413916E-3</v>
      </c>
      <c r="AJ2354"/>
      <c r="AK2354"/>
      <c r="AL2354"/>
      <c r="AM2354"/>
      <c r="AN2354"/>
      <c r="AO2354"/>
    </row>
    <row r="2355" spans="1:41">
      <c r="A2355" s="128">
        <v>45051</v>
      </c>
      <c r="B2355" s="76">
        <v>157.82612599999999</v>
      </c>
      <c r="C2355" s="130">
        <f t="shared" si="74"/>
        <v>3.392303240925374E-3</v>
      </c>
      <c r="E2355" s="128">
        <v>45051</v>
      </c>
      <c r="F2355" s="76">
        <v>4136.25</v>
      </c>
      <c r="G2355" s="130">
        <f t="shared" si="75"/>
        <v>1.8474751315064881E-2</v>
      </c>
      <c r="J2355"/>
      <c r="K2355"/>
      <c r="L2355"/>
      <c r="M2355"/>
      <c r="N2355"/>
      <c r="O2355"/>
      <c r="P2355"/>
      <c r="Q2355"/>
      <c r="R2355"/>
      <c r="V2355">
        <v>2268</v>
      </c>
      <c r="W2355">
        <v>8.5923384927822104E-4</v>
      </c>
      <c r="X2355">
        <v>-4.8597826186492247E-3</v>
      </c>
      <c r="Y2355"/>
      <c r="Z2355"/>
      <c r="AA2355"/>
      <c r="AB2355"/>
      <c r="AC2355"/>
      <c r="AD2355"/>
      <c r="AG2355">
        <v>2307</v>
      </c>
      <c r="AH2355">
        <v>-2.3308298706669808E-3</v>
      </c>
      <c r="AI2355">
        <v>-2.3944347825768557E-3</v>
      </c>
      <c r="AJ2355"/>
      <c r="AK2355"/>
      <c r="AL2355"/>
      <c r="AM2355"/>
      <c r="AN2355"/>
      <c r="AO2355"/>
    </row>
    <row r="2356" spans="1:41">
      <c r="A2356" s="128">
        <v>45054</v>
      </c>
      <c r="B2356" s="76">
        <v>157.467163</v>
      </c>
      <c r="C2356" s="130">
        <f t="shared" si="74"/>
        <v>-2.2744206494683182E-3</v>
      </c>
      <c r="E2356" s="128">
        <v>45054</v>
      </c>
      <c r="F2356" s="76">
        <v>4138.1201170000004</v>
      </c>
      <c r="G2356" s="130">
        <f t="shared" si="75"/>
        <v>4.5212861891819674E-4</v>
      </c>
      <c r="J2356"/>
      <c r="K2356"/>
      <c r="L2356"/>
      <c r="M2356"/>
      <c r="N2356"/>
      <c r="O2356"/>
      <c r="P2356"/>
      <c r="Q2356"/>
      <c r="R2356"/>
      <c r="V2356">
        <v>2269</v>
      </c>
      <c r="W2356">
        <v>6.4066619073421781E-3</v>
      </c>
      <c r="X2356">
        <v>1.1323086341834473E-3</v>
      </c>
      <c r="Y2356"/>
      <c r="Z2356"/>
      <c r="AA2356"/>
      <c r="AB2356"/>
      <c r="AC2356"/>
      <c r="AD2356"/>
      <c r="AG2356">
        <v>2308</v>
      </c>
      <c r="AH2356">
        <v>-2.2146834085643097E-4</v>
      </c>
      <c r="AI2356">
        <v>7.8036624070697436E-3</v>
      </c>
      <c r="AJ2356"/>
      <c r="AK2356"/>
      <c r="AL2356"/>
      <c r="AM2356"/>
      <c r="AN2356"/>
      <c r="AO2356"/>
    </row>
    <row r="2357" spans="1:41">
      <c r="A2357" s="128">
        <v>45055</v>
      </c>
      <c r="B2357" s="76">
        <v>156.244766</v>
      </c>
      <c r="C2357" s="130">
        <f t="shared" si="74"/>
        <v>-7.7628692656385818E-3</v>
      </c>
      <c r="E2357" s="128">
        <v>45055</v>
      </c>
      <c r="F2357" s="76">
        <v>4119.169922</v>
      </c>
      <c r="G2357" s="130">
        <f t="shared" si="75"/>
        <v>-4.579421201948727E-3</v>
      </c>
      <c r="J2357"/>
      <c r="K2357"/>
      <c r="L2357"/>
      <c r="M2357"/>
      <c r="N2357"/>
      <c r="O2357"/>
      <c r="P2357"/>
      <c r="Q2357"/>
      <c r="R2357"/>
      <c r="V2357">
        <v>2270</v>
      </c>
      <c r="W2357">
        <v>-3.9669062416406017E-3</v>
      </c>
      <c r="X2357">
        <v>-7.678622619918256E-3</v>
      </c>
      <c r="Y2357"/>
      <c r="Z2357"/>
      <c r="AA2357"/>
      <c r="AB2357"/>
      <c r="AC2357"/>
      <c r="AD2357"/>
      <c r="AG2357">
        <v>2309</v>
      </c>
      <c r="AH2357">
        <v>6.0723784275652105E-3</v>
      </c>
      <c r="AI2357">
        <v>1.0075358751412246E-2</v>
      </c>
      <c r="AJ2357"/>
      <c r="AK2357"/>
      <c r="AL2357"/>
      <c r="AM2357"/>
      <c r="AN2357"/>
      <c r="AO2357"/>
    </row>
    <row r="2358" spans="1:41">
      <c r="A2358" s="128">
        <v>45056</v>
      </c>
      <c r="B2358" s="76">
        <v>156.82685900000001</v>
      </c>
      <c r="C2358" s="130">
        <f t="shared" si="74"/>
        <v>3.725519995978711E-3</v>
      </c>
      <c r="E2358" s="128">
        <v>45056</v>
      </c>
      <c r="F2358" s="76">
        <v>4137.6401370000003</v>
      </c>
      <c r="G2358" s="130">
        <f t="shared" si="75"/>
        <v>4.4839653012013524E-3</v>
      </c>
      <c r="J2358"/>
      <c r="K2358"/>
      <c r="L2358"/>
      <c r="M2358"/>
      <c r="N2358"/>
      <c r="O2358"/>
      <c r="P2358"/>
      <c r="Q2358"/>
      <c r="R2358"/>
      <c r="V2358">
        <v>2271</v>
      </c>
      <c r="W2358">
        <v>4.8295287497044015E-3</v>
      </c>
      <c r="X2358">
        <v>1.8011252154579504E-2</v>
      </c>
      <c r="Y2358"/>
      <c r="Z2358"/>
      <c r="AA2358"/>
      <c r="AB2358"/>
      <c r="AC2358"/>
      <c r="AD2358"/>
      <c r="AG2358">
        <v>2310</v>
      </c>
      <c r="AH2358">
        <v>5.9020946084040668E-3</v>
      </c>
      <c r="AI2358">
        <v>-5.2149279120280055E-3</v>
      </c>
      <c r="AJ2358"/>
      <c r="AK2358"/>
      <c r="AL2358"/>
      <c r="AM2358"/>
      <c r="AN2358"/>
      <c r="AO2358"/>
    </row>
    <row r="2359" spans="1:41">
      <c r="A2359" s="128">
        <v>45057</v>
      </c>
      <c r="B2359" s="76">
        <v>156.186554</v>
      </c>
      <c r="C2359" s="130">
        <f t="shared" si="74"/>
        <v>-4.0828784309198726E-3</v>
      </c>
      <c r="E2359" s="128">
        <v>45057</v>
      </c>
      <c r="F2359" s="76">
        <v>4130.6201170000004</v>
      </c>
      <c r="G2359" s="130">
        <f t="shared" si="75"/>
        <v>-1.6966241063897363E-3</v>
      </c>
      <c r="J2359"/>
      <c r="K2359"/>
      <c r="L2359"/>
      <c r="M2359"/>
      <c r="N2359"/>
      <c r="O2359"/>
      <c r="P2359"/>
      <c r="Q2359"/>
      <c r="R2359"/>
      <c r="V2359">
        <v>2272</v>
      </c>
      <c r="W2359">
        <v>-1.4484641946858954E-2</v>
      </c>
      <c r="X2359">
        <v>1.3717009461743193E-2</v>
      </c>
      <c r="Y2359"/>
      <c r="Z2359"/>
      <c r="AA2359"/>
      <c r="AB2359"/>
      <c r="AC2359"/>
      <c r="AD2359"/>
      <c r="AG2359">
        <v>2311</v>
      </c>
      <c r="AH2359">
        <v>-5.1399376479191799E-3</v>
      </c>
      <c r="AI2359">
        <v>-1.0186981544135942E-2</v>
      </c>
      <c r="AJ2359"/>
      <c r="AK2359"/>
      <c r="AL2359"/>
      <c r="AM2359"/>
      <c r="AN2359"/>
      <c r="AO2359"/>
    </row>
    <row r="2360" spans="1:41">
      <c r="A2360" s="128">
        <v>45058</v>
      </c>
      <c r="B2360" s="76">
        <v>155.98280299999999</v>
      </c>
      <c r="C2360" s="130">
        <f t="shared" si="74"/>
        <v>-1.304536112628563E-3</v>
      </c>
      <c r="E2360" s="128">
        <v>45058</v>
      </c>
      <c r="F2360" s="76">
        <v>4124.080078</v>
      </c>
      <c r="G2360" s="130">
        <f t="shared" si="75"/>
        <v>-1.5833068194976868E-3</v>
      </c>
      <c r="J2360"/>
      <c r="K2360"/>
      <c r="L2360"/>
      <c r="M2360"/>
      <c r="N2360"/>
      <c r="O2360"/>
      <c r="P2360"/>
      <c r="Q2360"/>
      <c r="R2360"/>
      <c r="V2360">
        <v>2273</v>
      </c>
      <c r="W2360">
        <v>-1.1328411392520989E-3</v>
      </c>
      <c r="X2360">
        <v>8.1110742700161772E-3</v>
      </c>
      <c r="Y2360"/>
      <c r="Z2360"/>
      <c r="AA2360"/>
      <c r="AB2360"/>
      <c r="AC2360"/>
      <c r="AD2360"/>
      <c r="AG2360">
        <v>2312</v>
      </c>
      <c r="AH2360">
        <v>-3.9383208043971552E-3</v>
      </c>
      <c r="AI2360">
        <v>5.3531149239769028E-3</v>
      </c>
      <c r="AJ2360"/>
      <c r="AK2360"/>
      <c r="AL2360"/>
      <c r="AM2360"/>
      <c r="AN2360"/>
      <c r="AO2360"/>
    </row>
    <row r="2361" spans="1:41">
      <c r="A2361" s="128">
        <v>45061</v>
      </c>
      <c r="B2361" s="76">
        <v>154.78952000000001</v>
      </c>
      <c r="C2361" s="130">
        <f t="shared" si="74"/>
        <v>-7.6500933247108001E-3</v>
      </c>
      <c r="E2361" s="128">
        <v>45061</v>
      </c>
      <c r="F2361" s="76">
        <v>4136.2797849999997</v>
      </c>
      <c r="G2361" s="130">
        <f t="shared" si="75"/>
        <v>2.9581644316460732E-3</v>
      </c>
      <c r="J2361"/>
      <c r="K2361"/>
      <c r="L2361"/>
      <c r="M2361"/>
      <c r="N2361"/>
      <c r="O2361"/>
      <c r="P2361"/>
      <c r="Q2361"/>
      <c r="R2361"/>
      <c r="V2361">
        <v>2274</v>
      </c>
      <c r="W2361">
        <v>-6.8233986464624524E-4</v>
      </c>
      <c r="X2361">
        <v>1.3531764371886143E-2</v>
      </c>
      <c r="Y2361"/>
      <c r="Z2361"/>
      <c r="AA2361"/>
      <c r="AB2361"/>
      <c r="AC2361"/>
      <c r="AD2361"/>
      <c r="AG2361">
        <v>2313</v>
      </c>
      <c r="AH2361">
        <v>-6.1591985598298182E-3</v>
      </c>
      <c r="AI2361">
        <v>-1.2300159461669725E-2</v>
      </c>
      <c r="AJ2361"/>
      <c r="AK2361"/>
      <c r="AL2361"/>
      <c r="AM2361"/>
      <c r="AN2361"/>
      <c r="AO2361"/>
    </row>
    <row r="2362" spans="1:41">
      <c r="A2362" s="128">
        <v>45062</v>
      </c>
      <c r="B2362" s="76">
        <v>154.58578499999999</v>
      </c>
      <c r="C2362" s="130">
        <f t="shared" si="74"/>
        <v>-1.3162066785918263E-3</v>
      </c>
      <c r="E2362" s="128">
        <v>45062</v>
      </c>
      <c r="F2362" s="76">
        <v>4109.8999020000001</v>
      </c>
      <c r="G2362" s="130">
        <f t="shared" si="75"/>
        <v>-6.3776834187244443E-3</v>
      </c>
      <c r="J2362"/>
      <c r="K2362"/>
      <c r="L2362"/>
      <c r="M2362"/>
      <c r="N2362"/>
      <c r="O2362"/>
      <c r="P2362"/>
      <c r="Q2362"/>
      <c r="R2362"/>
      <c r="V2362">
        <v>2275</v>
      </c>
      <c r="W2362">
        <v>-2.6318468345217045E-3</v>
      </c>
      <c r="X2362">
        <v>6.047752839015378E-3</v>
      </c>
      <c r="Y2362"/>
      <c r="Z2362"/>
      <c r="AA2362"/>
      <c r="AB2362"/>
      <c r="AC2362"/>
      <c r="AD2362"/>
      <c r="AG2362">
        <v>2314</v>
      </c>
      <c r="AH2362">
        <v>1.6141737259078495E-3</v>
      </c>
      <c r="AI2362">
        <v>-1.6092312064656767E-2</v>
      </c>
      <c r="AJ2362"/>
      <c r="AK2362"/>
      <c r="AL2362"/>
      <c r="AM2362"/>
      <c r="AN2362"/>
      <c r="AO2362"/>
    </row>
    <row r="2363" spans="1:41">
      <c r="A2363" s="128">
        <v>45063</v>
      </c>
      <c r="B2363" s="76">
        <v>154.24623099999999</v>
      </c>
      <c r="C2363" s="130">
        <f t="shared" si="74"/>
        <v>-2.1965409044563356E-3</v>
      </c>
      <c r="E2363" s="128">
        <v>45063</v>
      </c>
      <c r="F2363" s="76">
        <v>4158.7700199999999</v>
      </c>
      <c r="G2363" s="130">
        <f t="shared" si="75"/>
        <v>1.1890829257476115E-2</v>
      </c>
      <c r="J2363"/>
      <c r="K2363"/>
      <c r="L2363"/>
      <c r="M2363"/>
      <c r="N2363"/>
      <c r="O2363"/>
      <c r="P2363"/>
      <c r="Q2363"/>
      <c r="R2363"/>
      <c r="V2363">
        <v>2276</v>
      </c>
      <c r="W2363">
        <v>-1.6346758753879873E-3</v>
      </c>
      <c r="X2363">
        <v>5.6315342348742343E-3</v>
      </c>
      <c r="Y2363"/>
      <c r="Z2363"/>
      <c r="AA2363"/>
      <c r="AB2363"/>
      <c r="AC2363"/>
      <c r="AD2363"/>
      <c r="AG2363">
        <v>2315</v>
      </c>
      <c r="AH2363">
        <v>5.6553096902174915E-3</v>
      </c>
      <c r="AI2363">
        <v>-7.1650706609940346E-3</v>
      </c>
      <c r="AJ2363"/>
      <c r="AK2363"/>
      <c r="AL2363"/>
      <c r="AM2363"/>
      <c r="AN2363"/>
      <c r="AO2363"/>
    </row>
    <row r="2364" spans="1:41">
      <c r="A2364" s="128">
        <v>45064</v>
      </c>
      <c r="B2364" s="76">
        <v>153.75143399999999</v>
      </c>
      <c r="C2364" s="130">
        <f t="shared" si="74"/>
        <v>-3.2078385111400584E-3</v>
      </c>
      <c r="E2364" s="128">
        <v>45064</v>
      </c>
      <c r="F2364" s="76">
        <v>4198.0498049999997</v>
      </c>
      <c r="G2364" s="130">
        <f t="shared" si="75"/>
        <v>9.4450486107908703E-3</v>
      </c>
      <c r="J2364"/>
      <c r="K2364"/>
      <c r="L2364"/>
      <c r="M2364"/>
      <c r="N2364"/>
      <c r="O2364"/>
      <c r="P2364"/>
      <c r="Q2364"/>
      <c r="R2364"/>
      <c r="V2364">
        <v>2277</v>
      </c>
      <c r="W2364">
        <v>-3.2776338283329542E-3</v>
      </c>
      <c r="X2364">
        <v>1.2471426862689554E-3</v>
      </c>
      <c r="Y2364"/>
      <c r="Z2364"/>
      <c r="AA2364"/>
      <c r="AB2364"/>
      <c r="AC2364"/>
      <c r="AD2364"/>
      <c r="AG2364">
        <v>2316</v>
      </c>
      <c r="AH2364">
        <v>3.4153509080498577E-3</v>
      </c>
      <c r="AI2364">
        <v>1.306130449457724E-2</v>
      </c>
      <c r="AJ2364"/>
      <c r="AK2364"/>
      <c r="AL2364"/>
      <c r="AM2364"/>
      <c r="AN2364"/>
      <c r="AO2364"/>
    </row>
    <row r="2365" spans="1:41">
      <c r="A2365" s="128">
        <v>45065</v>
      </c>
      <c r="B2365" s="76">
        <v>154.16862499999999</v>
      </c>
      <c r="C2365" s="130">
        <f t="shared" si="74"/>
        <v>2.7134120908426946E-3</v>
      </c>
      <c r="E2365" s="128">
        <v>45065</v>
      </c>
      <c r="F2365" s="76">
        <v>4191.9799800000001</v>
      </c>
      <c r="G2365" s="130">
        <f t="shared" si="75"/>
        <v>-1.4458677914612266E-3</v>
      </c>
      <c r="J2365"/>
      <c r="K2365"/>
      <c r="L2365"/>
      <c r="M2365"/>
      <c r="N2365"/>
      <c r="O2365"/>
      <c r="P2365"/>
      <c r="Q2365"/>
      <c r="R2365"/>
      <c r="V2365">
        <v>2278</v>
      </c>
      <c r="W2365">
        <v>-8.3393362481122835E-3</v>
      </c>
      <c r="X2365">
        <v>-7.2232624312351876E-3</v>
      </c>
      <c r="Y2365"/>
      <c r="Z2365"/>
      <c r="AA2365"/>
      <c r="AB2365"/>
      <c r="AC2365"/>
      <c r="AD2365"/>
      <c r="AG2365">
        <v>2317</v>
      </c>
      <c r="AH2365">
        <v>1.8113798503063207E-3</v>
      </c>
      <c r="AI2365">
        <v>-8.7922633082146446E-3</v>
      </c>
      <c r="AJ2365"/>
      <c r="AK2365"/>
      <c r="AL2365"/>
      <c r="AM2365"/>
      <c r="AN2365"/>
      <c r="AO2365"/>
    </row>
    <row r="2366" spans="1:41">
      <c r="A2366" s="128">
        <v>45068</v>
      </c>
      <c r="B2366" s="76">
        <v>153.337738</v>
      </c>
      <c r="C2366" s="130">
        <f t="shared" si="74"/>
        <v>-5.389468836476877E-3</v>
      </c>
      <c r="E2366" s="128">
        <v>45068</v>
      </c>
      <c r="F2366" s="76">
        <v>4192.6298829999996</v>
      </c>
      <c r="G2366" s="130">
        <f t="shared" si="75"/>
        <v>1.5503485300508044E-4</v>
      </c>
      <c r="J2366"/>
      <c r="K2366"/>
      <c r="L2366"/>
      <c r="M2366"/>
      <c r="N2366"/>
      <c r="O2366"/>
      <c r="P2366"/>
      <c r="Q2366"/>
      <c r="R2366"/>
      <c r="V2366">
        <v>2279</v>
      </c>
      <c r="W2366">
        <v>-5.4394897468263564E-4</v>
      </c>
      <c r="X2366">
        <v>-7.0944011275599029E-3</v>
      </c>
      <c r="Y2366"/>
      <c r="Z2366"/>
      <c r="AA2366"/>
      <c r="AB2366"/>
      <c r="AC2366"/>
      <c r="AD2366"/>
      <c r="AG2366">
        <v>2318</v>
      </c>
      <c r="AH2366">
        <v>-9.5187759471109651E-4</v>
      </c>
      <c r="AI2366">
        <v>1.851388364163805E-2</v>
      </c>
      <c r="AJ2366"/>
      <c r="AK2366"/>
      <c r="AL2366"/>
      <c r="AM2366"/>
      <c r="AN2366"/>
      <c r="AO2366"/>
    </row>
    <row r="2367" spans="1:41">
      <c r="A2367" s="128">
        <v>45069</v>
      </c>
      <c r="B2367" s="76">
        <v>153.279099</v>
      </c>
      <c r="C2367" s="130">
        <f t="shared" si="74"/>
        <v>-3.8241727551765136E-4</v>
      </c>
      <c r="E2367" s="128">
        <v>45069</v>
      </c>
      <c r="F2367" s="76">
        <v>4145.580078</v>
      </c>
      <c r="G2367" s="130">
        <f t="shared" si="75"/>
        <v>-1.1222026821583778E-2</v>
      </c>
      <c r="J2367"/>
      <c r="K2367"/>
      <c r="L2367"/>
      <c r="M2367"/>
      <c r="N2367"/>
      <c r="O2367"/>
      <c r="P2367"/>
      <c r="Q2367"/>
      <c r="R2367"/>
      <c r="V2367">
        <v>2280</v>
      </c>
      <c r="W2367">
        <v>-2.4205108187118139E-3</v>
      </c>
      <c r="X2367">
        <v>2.1338911666653335E-2</v>
      </c>
      <c r="Y2367"/>
      <c r="Z2367"/>
      <c r="AA2367"/>
      <c r="AB2367"/>
      <c r="AC2367"/>
      <c r="AD2367"/>
      <c r="AG2367">
        <v>2319</v>
      </c>
      <c r="AH2367">
        <v>-5.8567474009262174E-3</v>
      </c>
      <c r="AI2367">
        <v>-5.1627097284776954E-3</v>
      </c>
      <c r="AJ2367"/>
      <c r="AK2367"/>
      <c r="AL2367"/>
      <c r="AM2367"/>
      <c r="AN2367"/>
      <c r="AO2367"/>
    </row>
    <row r="2368" spans="1:41">
      <c r="A2368" s="128">
        <v>45070</v>
      </c>
      <c r="B2368" s="76">
        <v>153.13247699999999</v>
      </c>
      <c r="C2368" s="130">
        <f t="shared" si="74"/>
        <v>-9.5656877523795855E-4</v>
      </c>
      <c r="E2368" s="128">
        <v>45070</v>
      </c>
      <c r="F2368" s="76">
        <v>4115.2402339999999</v>
      </c>
      <c r="G2368" s="130">
        <f t="shared" si="75"/>
        <v>-7.3186003958792866E-3</v>
      </c>
      <c r="J2368"/>
      <c r="K2368"/>
      <c r="L2368"/>
      <c r="M2368"/>
      <c r="N2368"/>
      <c r="O2368"/>
      <c r="P2368"/>
      <c r="Q2368"/>
      <c r="R2368"/>
      <c r="V2368">
        <v>2281</v>
      </c>
      <c r="W2368">
        <v>-1.2215755994483238E-3</v>
      </c>
      <c r="X2368">
        <v>1.3102920792834033E-2</v>
      </c>
      <c r="Y2368"/>
      <c r="Z2368"/>
      <c r="AA2368"/>
      <c r="AB2368"/>
      <c r="AC2368"/>
      <c r="AD2368"/>
      <c r="AG2368">
        <v>2320</v>
      </c>
      <c r="AH2368">
        <v>5.8513823311860834E-3</v>
      </c>
      <c r="AI2368">
        <v>3.0670211866938189E-3</v>
      </c>
      <c r="AJ2368"/>
      <c r="AK2368"/>
      <c r="AL2368"/>
      <c r="AM2368"/>
      <c r="AN2368"/>
      <c r="AO2368"/>
    </row>
    <row r="2369" spans="1:41">
      <c r="A2369" s="128">
        <v>45071</v>
      </c>
      <c r="B2369" s="76">
        <v>150.93315100000001</v>
      </c>
      <c r="C2369" s="130">
        <f t="shared" si="74"/>
        <v>-1.4362244006540723E-2</v>
      </c>
      <c r="E2369" s="128">
        <v>45071</v>
      </c>
      <c r="F2369" s="76">
        <v>4151.2797849999997</v>
      </c>
      <c r="G2369" s="130">
        <f t="shared" si="75"/>
        <v>8.7575813198563918E-3</v>
      </c>
      <c r="J2369"/>
      <c r="K2369"/>
      <c r="L2369"/>
      <c r="M2369"/>
      <c r="N2369"/>
      <c r="O2369"/>
      <c r="P2369"/>
      <c r="Q2369"/>
      <c r="R2369"/>
      <c r="V2369">
        <v>2282</v>
      </c>
      <c r="W2369">
        <v>2.2522564150947988E-4</v>
      </c>
      <c r="X2369">
        <v>-9.3672891107226066E-4</v>
      </c>
      <c r="Y2369"/>
      <c r="Z2369"/>
      <c r="AA2369"/>
      <c r="AB2369"/>
      <c r="AC2369"/>
      <c r="AD2369"/>
      <c r="AG2369">
        <v>2321</v>
      </c>
      <c r="AH2369">
        <v>2.2522564150947988E-4</v>
      </c>
      <c r="AI2369">
        <v>1.2756968300951556E-2</v>
      </c>
      <c r="AJ2369"/>
      <c r="AK2369"/>
      <c r="AL2369"/>
      <c r="AM2369"/>
      <c r="AN2369"/>
      <c r="AO2369"/>
    </row>
    <row r="2370" spans="1:41">
      <c r="A2370" s="128">
        <v>45072</v>
      </c>
      <c r="B2370" s="76">
        <v>150.87449599999999</v>
      </c>
      <c r="C2370" s="130">
        <f t="shared" si="74"/>
        <v>-3.8861575214855143E-4</v>
      </c>
      <c r="E2370" s="128">
        <v>45072</v>
      </c>
      <c r="F2370" s="76">
        <v>4205.4501950000003</v>
      </c>
      <c r="G2370" s="130">
        <f t="shared" si="75"/>
        <v>1.3049086740849637E-2</v>
      </c>
      <c r="J2370"/>
      <c r="K2370"/>
      <c r="L2370"/>
      <c r="M2370"/>
      <c r="N2370"/>
      <c r="O2370"/>
      <c r="P2370"/>
      <c r="Q2370"/>
      <c r="R2370"/>
      <c r="V2370">
        <v>2283</v>
      </c>
      <c r="W2370">
        <v>4.2731454558888908E-3</v>
      </c>
      <c r="X2370">
        <v>-4.4548703986700038E-3</v>
      </c>
      <c r="Y2370"/>
      <c r="Z2370"/>
      <c r="AA2370"/>
      <c r="AB2370"/>
      <c r="AC2370"/>
      <c r="AD2370"/>
      <c r="AG2370">
        <v>2322</v>
      </c>
      <c r="AH2370">
        <v>-1.0252611029153452E-2</v>
      </c>
      <c r="AI2370">
        <v>-6.2106126263244375E-3</v>
      </c>
      <c r="AJ2370"/>
      <c r="AK2370"/>
      <c r="AL2370"/>
      <c r="AM2370"/>
      <c r="AN2370"/>
      <c r="AO2370"/>
    </row>
    <row r="2371" spans="1:41">
      <c r="A2371" s="128">
        <v>45076</v>
      </c>
      <c r="B2371" s="76">
        <v>150.89402799999999</v>
      </c>
      <c r="C2371" s="130">
        <f t="shared" si="74"/>
        <v>1.294585931872681E-4</v>
      </c>
      <c r="E2371" s="128">
        <v>45076</v>
      </c>
      <c r="F2371" s="76">
        <v>4205.5200199999999</v>
      </c>
      <c r="G2371" s="130">
        <f t="shared" si="75"/>
        <v>1.6603454270508214E-5</v>
      </c>
      <c r="J2371"/>
      <c r="K2371"/>
      <c r="L2371"/>
      <c r="M2371"/>
      <c r="N2371"/>
      <c r="O2371"/>
      <c r="P2371"/>
      <c r="Q2371"/>
      <c r="R2371"/>
      <c r="V2371">
        <v>2284</v>
      </c>
      <c r="W2371">
        <v>-1.8514446350698494E-3</v>
      </c>
      <c r="X2371">
        <v>1.2859298118999458E-2</v>
      </c>
      <c r="Y2371"/>
      <c r="Z2371"/>
      <c r="AA2371"/>
      <c r="AB2371"/>
      <c r="AC2371"/>
      <c r="AD2371"/>
      <c r="AG2371">
        <v>2323</v>
      </c>
      <c r="AH2371">
        <v>5.2589951950837125E-4</v>
      </c>
      <c r="AI2371">
        <v>2.4586292136420801E-3</v>
      </c>
      <c r="AJ2371"/>
      <c r="AK2371"/>
      <c r="AL2371"/>
      <c r="AM2371"/>
      <c r="AN2371"/>
      <c r="AO2371"/>
    </row>
    <row r="2372" spans="1:41">
      <c r="A2372" s="128">
        <v>45077</v>
      </c>
      <c r="B2372" s="76">
        <v>151.568512</v>
      </c>
      <c r="C2372" s="130">
        <f t="shared" ref="C2372:C2435" si="76">(B2372-B2371)/B2371</f>
        <v>4.4699184516434724E-3</v>
      </c>
      <c r="E2372" s="128">
        <v>45077</v>
      </c>
      <c r="F2372" s="76">
        <v>4179.830078</v>
      </c>
      <c r="G2372" s="130">
        <f t="shared" ref="G2372:G2435" si="77">(F2372-F2371)/F2371</f>
        <v>-6.1086243503365783E-3</v>
      </c>
      <c r="J2372"/>
      <c r="K2372"/>
      <c r="L2372"/>
      <c r="M2372"/>
      <c r="N2372"/>
      <c r="O2372"/>
      <c r="P2372"/>
      <c r="Q2372"/>
      <c r="R2372"/>
      <c r="V2372">
        <v>2285</v>
      </c>
      <c r="W2372">
        <v>-1.9934310766626462E-3</v>
      </c>
      <c r="X2372">
        <v>4.4882720589352349E-3</v>
      </c>
      <c r="Y2372"/>
      <c r="Z2372"/>
      <c r="AA2372"/>
      <c r="AB2372"/>
      <c r="AC2372"/>
      <c r="AD2372"/>
      <c r="AG2372">
        <v>2324</v>
      </c>
      <c r="AH2372">
        <v>5.9355515466475786E-3</v>
      </c>
      <c r="AI2372">
        <v>-2.9574442850436884E-4</v>
      </c>
      <c r="AJ2372"/>
      <c r="AK2372"/>
      <c r="AL2372"/>
      <c r="AM2372"/>
      <c r="AN2372"/>
      <c r="AO2372"/>
    </row>
    <row r="2373" spans="1:41">
      <c r="A2373" s="128">
        <v>45078</v>
      </c>
      <c r="B2373" s="76">
        <v>151.06019599999999</v>
      </c>
      <c r="C2373" s="130">
        <f t="shared" si="76"/>
        <v>-3.3537044950339538E-3</v>
      </c>
      <c r="E2373" s="128">
        <v>45078</v>
      </c>
      <c r="F2373" s="76">
        <v>4221.0200199999999</v>
      </c>
      <c r="G2373" s="130">
        <f t="shared" si="77"/>
        <v>9.854453705378588E-3</v>
      </c>
      <c r="J2373"/>
      <c r="K2373"/>
      <c r="L2373"/>
      <c r="M2373"/>
      <c r="N2373"/>
      <c r="O2373"/>
      <c r="P2373"/>
      <c r="Q2373"/>
      <c r="R2373"/>
      <c r="V2373">
        <v>2286</v>
      </c>
      <c r="W2373">
        <v>-2.0800497182350944E-2</v>
      </c>
      <c r="X2373">
        <v>7.8317562143160151E-3</v>
      </c>
      <c r="Y2373"/>
      <c r="Z2373"/>
      <c r="AA2373"/>
      <c r="AB2373"/>
      <c r="AC2373"/>
      <c r="AD2373"/>
      <c r="AG2373">
        <v>2325</v>
      </c>
      <c r="AH2373">
        <v>2.6427913500834586E-3</v>
      </c>
      <c r="AI2373">
        <v>-9.9583705997708153E-4</v>
      </c>
      <c r="AJ2373"/>
      <c r="AK2373"/>
      <c r="AL2373"/>
      <c r="AM2373"/>
      <c r="AN2373"/>
      <c r="AO2373"/>
    </row>
    <row r="2374" spans="1:41">
      <c r="A2374" s="128">
        <v>45079</v>
      </c>
      <c r="B2374" s="76">
        <v>153.43550099999999</v>
      </c>
      <c r="C2374" s="130">
        <f t="shared" si="76"/>
        <v>1.5724228240773616E-2</v>
      </c>
      <c r="E2374" s="128">
        <v>45079</v>
      </c>
      <c r="F2374" s="76">
        <v>4282.3701170000004</v>
      </c>
      <c r="G2374" s="130">
        <f t="shared" si="77"/>
        <v>1.4534424548879647E-2</v>
      </c>
      <c r="J2374"/>
      <c r="K2374"/>
      <c r="L2374"/>
      <c r="M2374"/>
      <c r="N2374"/>
      <c r="O2374"/>
      <c r="P2374"/>
      <c r="Q2374"/>
      <c r="R2374"/>
      <c r="V2374">
        <v>2287</v>
      </c>
      <c r="W2374">
        <v>5.2019114696286164E-3</v>
      </c>
      <c r="X2374">
        <v>9.4405587830614472E-3</v>
      </c>
      <c r="Y2374"/>
      <c r="Z2374"/>
      <c r="AA2374"/>
      <c r="AB2374"/>
      <c r="AC2374"/>
      <c r="AD2374"/>
      <c r="AG2374">
        <v>2326</v>
      </c>
      <c r="AH2374">
        <v>-5.256081425692994E-3</v>
      </c>
      <c r="AI2374">
        <v>3.6822381223467903E-3</v>
      </c>
      <c r="AJ2374"/>
      <c r="AK2374"/>
      <c r="AL2374"/>
      <c r="AM2374"/>
      <c r="AN2374"/>
      <c r="AO2374"/>
    </row>
    <row r="2375" spans="1:41">
      <c r="A2375" s="128">
        <v>45082</v>
      </c>
      <c r="B2375" s="76">
        <v>154.75509600000001</v>
      </c>
      <c r="C2375" s="130">
        <f t="shared" si="76"/>
        <v>8.6003238585574855E-3</v>
      </c>
      <c r="E2375" s="128">
        <v>45082</v>
      </c>
      <c r="F2375" s="76">
        <v>4273.7900390000004</v>
      </c>
      <c r="G2375" s="130">
        <f t="shared" si="77"/>
        <v>-2.0035816068160643E-3</v>
      </c>
      <c r="J2375"/>
      <c r="K2375"/>
      <c r="L2375"/>
      <c r="M2375"/>
      <c r="N2375"/>
      <c r="O2375"/>
      <c r="P2375"/>
      <c r="Q2375"/>
      <c r="R2375"/>
      <c r="V2375">
        <v>2288</v>
      </c>
      <c r="W2375">
        <v>5.4365503524557903E-3</v>
      </c>
      <c r="X2375">
        <v>5.0157535222618409E-3</v>
      </c>
      <c r="Y2375"/>
      <c r="Z2375"/>
      <c r="AA2375"/>
      <c r="AB2375"/>
      <c r="AC2375"/>
      <c r="AD2375"/>
      <c r="AG2375">
        <v>2327</v>
      </c>
      <c r="AH2375">
        <v>5.7973147668609606E-3</v>
      </c>
      <c r="AI2375">
        <v>8.4399540955570063E-3</v>
      </c>
      <c r="AJ2375"/>
      <c r="AK2375"/>
      <c r="AL2375"/>
      <c r="AM2375"/>
      <c r="AN2375"/>
      <c r="AO2375"/>
    </row>
    <row r="2376" spans="1:41">
      <c r="A2376" s="128">
        <v>45083</v>
      </c>
      <c r="B2376" s="76">
        <v>154.61823999999999</v>
      </c>
      <c r="C2376" s="130">
        <f t="shared" si="76"/>
        <v>-8.8433921426421362E-4</v>
      </c>
      <c r="E2376" s="128">
        <v>45083</v>
      </c>
      <c r="F2376" s="76">
        <v>4283.8500979999999</v>
      </c>
      <c r="G2376" s="130">
        <f t="shared" si="77"/>
        <v>2.3538964030047089E-3</v>
      </c>
      <c r="J2376"/>
      <c r="K2376"/>
      <c r="L2376"/>
      <c r="M2376"/>
      <c r="N2376"/>
      <c r="O2376"/>
      <c r="P2376"/>
      <c r="Q2376"/>
      <c r="R2376"/>
      <c r="V2376">
        <v>2289</v>
      </c>
      <c r="W2376">
        <v>2.359639524794537E-3</v>
      </c>
      <c r="X2376">
        <v>1.2339733795156651E-2</v>
      </c>
      <c r="Y2376"/>
      <c r="Z2376"/>
      <c r="AA2376"/>
      <c r="AB2376"/>
      <c r="AC2376"/>
      <c r="AD2376"/>
      <c r="AG2376">
        <v>2328</v>
      </c>
      <c r="AH2376">
        <v>6.6970632991407864E-4</v>
      </c>
      <c r="AI2376">
        <v>5.0455629262820085E-3</v>
      </c>
      <c r="AJ2376"/>
      <c r="AK2376"/>
      <c r="AL2376"/>
      <c r="AM2376"/>
      <c r="AN2376"/>
      <c r="AO2376"/>
    </row>
    <row r="2377" spans="1:41">
      <c r="A2377" s="128">
        <v>45084</v>
      </c>
      <c r="B2377" s="76">
        <v>154.95060699999999</v>
      </c>
      <c r="C2377" s="130">
        <f t="shared" si="76"/>
        <v>2.1495976153913343E-3</v>
      </c>
      <c r="E2377" s="128">
        <v>45084</v>
      </c>
      <c r="F2377" s="76">
        <v>4267.5200199999999</v>
      </c>
      <c r="G2377" s="130">
        <f t="shared" si="77"/>
        <v>-3.8120096703719809E-3</v>
      </c>
      <c r="J2377"/>
      <c r="K2377"/>
      <c r="L2377"/>
      <c r="M2377"/>
      <c r="N2377"/>
      <c r="O2377"/>
      <c r="P2377"/>
      <c r="Q2377"/>
      <c r="R2377"/>
      <c r="V2377">
        <v>2290</v>
      </c>
      <c r="W2377">
        <v>-2.9644042484985563E-3</v>
      </c>
      <c r="X2377">
        <v>-7.3902066437486072E-3</v>
      </c>
      <c r="Y2377"/>
      <c r="Z2377"/>
      <c r="AA2377"/>
      <c r="AB2377"/>
      <c r="AC2377"/>
      <c r="AD2377"/>
      <c r="AG2377">
        <v>2329</v>
      </c>
      <c r="AH2377">
        <v>6.0349154275217767E-3</v>
      </c>
      <c r="AI2377">
        <v>8.4016271758336064E-3</v>
      </c>
      <c r="AJ2377"/>
      <c r="AK2377"/>
      <c r="AL2377"/>
      <c r="AM2377"/>
      <c r="AN2377"/>
      <c r="AO2377"/>
    </row>
    <row r="2378" spans="1:41">
      <c r="A2378" s="128">
        <v>45085</v>
      </c>
      <c r="B2378" s="76">
        <v>156.651398</v>
      </c>
      <c r="C2378" s="130">
        <f t="shared" si="76"/>
        <v>1.0976342932299772E-2</v>
      </c>
      <c r="E2378" s="128">
        <v>45085</v>
      </c>
      <c r="F2378" s="76">
        <v>4293.9301759999998</v>
      </c>
      <c r="G2378" s="130">
        <f t="shared" si="77"/>
        <v>6.1886425549797222E-3</v>
      </c>
      <c r="J2378"/>
      <c r="K2378"/>
      <c r="L2378"/>
      <c r="M2378"/>
      <c r="N2378"/>
      <c r="O2378"/>
      <c r="P2378"/>
      <c r="Q2378"/>
      <c r="R2378"/>
      <c r="V2378">
        <v>2291</v>
      </c>
      <c r="W2378">
        <v>-4.0861778482221911E-3</v>
      </c>
      <c r="X2378">
        <v>-2.0542850871260688E-3</v>
      </c>
      <c r="Y2378"/>
      <c r="Z2378"/>
      <c r="AA2378"/>
      <c r="AB2378"/>
      <c r="AC2378"/>
      <c r="AD2378"/>
      <c r="AG2378">
        <v>2330</v>
      </c>
      <c r="AH2378">
        <v>7.0017229163215292E-3</v>
      </c>
      <c r="AI2378">
        <v>-3.3028764477494774E-3</v>
      </c>
      <c r="AJ2378"/>
      <c r="AK2378"/>
      <c r="AL2378"/>
      <c r="AM2378"/>
      <c r="AN2378"/>
      <c r="AO2378"/>
    </row>
    <row r="2379" spans="1:41">
      <c r="A2379" s="128">
        <v>45086</v>
      </c>
      <c r="B2379" s="76">
        <v>156.40704299999999</v>
      </c>
      <c r="C2379" s="130">
        <f t="shared" si="76"/>
        <v>-1.5598647897161631E-3</v>
      </c>
      <c r="E2379" s="128">
        <v>45086</v>
      </c>
      <c r="F2379" s="76">
        <v>4298.8598629999997</v>
      </c>
      <c r="G2379" s="130">
        <f t="shared" si="77"/>
        <v>1.1480594229392124E-3</v>
      </c>
      <c r="J2379"/>
      <c r="K2379"/>
      <c r="L2379"/>
      <c r="M2379"/>
      <c r="N2379"/>
      <c r="O2379"/>
      <c r="P2379"/>
      <c r="Q2379"/>
      <c r="R2379"/>
      <c r="V2379">
        <v>2292</v>
      </c>
      <c r="W2379">
        <v>3.6424510650826143E-4</v>
      </c>
      <c r="X2379">
        <v>1.250826552231536E-2</v>
      </c>
      <c r="Y2379"/>
      <c r="Z2379"/>
      <c r="AA2379"/>
      <c r="AB2379"/>
      <c r="AC2379"/>
      <c r="AD2379"/>
      <c r="AG2379">
        <v>2331</v>
      </c>
      <c r="AH2379">
        <v>6.1616447477314193E-3</v>
      </c>
      <c r="AI2379">
        <v>-1.1958616838111055E-2</v>
      </c>
      <c r="AJ2379"/>
      <c r="AK2379"/>
      <c r="AL2379"/>
      <c r="AM2379"/>
      <c r="AN2379"/>
      <c r="AO2379"/>
    </row>
    <row r="2380" spans="1:41">
      <c r="A2380" s="128">
        <v>45089</v>
      </c>
      <c r="B2380" s="76">
        <v>156.29949999999999</v>
      </c>
      <c r="C2380" s="130">
        <f t="shared" si="76"/>
        <v>-6.875841262467485E-4</v>
      </c>
      <c r="E2380" s="128">
        <v>45089</v>
      </c>
      <c r="F2380" s="76">
        <v>4338.9301759999998</v>
      </c>
      <c r="G2380" s="130">
        <f t="shared" si="77"/>
        <v>9.3211489271568682E-3</v>
      </c>
      <c r="J2380"/>
      <c r="K2380"/>
      <c r="L2380"/>
      <c r="M2380"/>
      <c r="N2380"/>
      <c r="O2380"/>
      <c r="P2380"/>
      <c r="Q2380"/>
      <c r="R2380"/>
      <c r="V2380">
        <v>2293</v>
      </c>
      <c r="W2380">
        <v>9.5498484146698764E-4</v>
      </c>
      <c r="X2380">
        <v>-1.2035709385175038E-2</v>
      </c>
      <c r="Y2380"/>
      <c r="Z2380"/>
      <c r="AA2380"/>
      <c r="AB2380"/>
      <c r="AC2380"/>
      <c r="AD2380"/>
      <c r="AG2380">
        <v>2332</v>
      </c>
      <c r="AH2380">
        <v>2.5731327397897841E-2</v>
      </c>
      <c r="AI2380">
        <v>-2.8223697967021264E-2</v>
      </c>
      <c r="AJ2380"/>
      <c r="AK2380"/>
      <c r="AL2380"/>
      <c r="AM2380"/>
      <c r="AN2380"/>
      <c r="AO2380"/>
    </row>
    <row r="2381" spans="1:41">
      <c r="A2381" s="128">
        <v>45090</v>
      </c>
      <c r="B2381" s="76">
        <v>157.12060500000001</v>
      </c>
      <c r="C2381" s="130">
        <f t="shared" si="76"/>
        <v>5.2534077204342755E-3</v>
      </c>
      <c r="E2381" s="128">
        <v>45090</v>
      </c>
      <c r="F2381" s="76">
        <v>4369.0097660000001</v>
      </c>
      <c r="G2381" s="130">
        <f t="shared" si="77"/>
        <v>6.9324899871355478E-3</v>
      </c>
      <c r="J2381"/>
      <c r="K2381"/>
      <c r="L2381"/>
      <c r="M2381"/>
      <c r="N2381"/>
      <c r="O2381"/>
      <c r="P2381"/>
      <c r="Q2381"/>
      <c r="R2381"/>
      <c r="V2381">
        <v>2294</v>
      </c>
      <c r="W2381">
        <v>-7.4440126922540508E-3</v>
      </c>
      <c r="X2381">
        <v>-1.3857834177841109E-3</v>
      </c>
      <c r="Y2381"/>
      <c r="Z2381"/>
      <c r="AA2381"/>
      <c r="AB2381"/>
      <c r="AC2381"/>
      <c r="AD2381"/>
      <c r="AG2381">
        <v>2333</v>
      </c>
      <c r="AH2381">
        <v>-1.3518436810915609E-3</v>
      </c>
      <c r="AI2381">
        <v>4.931006844113568E-3</v>
      </c>
      <c r="AJ2381"/>
      <c r="AK2381"/>
      <c r="AL2381"/>
      <c r="AM2381"/>
      <c r="AN2381"/>
      <c r="AO2381"/>
    </row>
    <row r="2382" spans="1:41">
      <c r="A2382" s="128">
        <v>45091</v>
      </c>
      <c r="B2382" s="76">
        <v>157.922134</v>
      </c>
      <c r="C2382" s="130">
        <f t="shared" si="76"/>
        <v>5.1013614668807307E-3</v>
      </c>
      <c r="E2382" s="128">
        <v>45091</v>
      </c>
      <c r="F2382" s="76">
        <v>4372.5898440000001</v>
      </c>
      <c r="G2382" s="130">
        <f t="shared" si="77"/>
        <v>8.1942549725121344E-4</v>
      </c>
      <c r="J2382"/>
      <c r="K2382"/>
      <c r="L2382"/>
      <c r="M2382"/>
      <c r="N2382"/>
      <c r="O2382"/>
      <c r="P2382"/>
      <c r="Q2382"/>
      <c r="R2382"/>
      <c r="V2382">
        <v>2295</v>
      </c>
      <c r="W2382">
        <v>2.8635247702583693E-3</v>
      </c>
      <c r="X2382">
        <v>-6.6826297925015642E-4</v>
      </c>
      <c r="Y2382"/>
      <c r="Z2382"/>
      <c r="AA2382"/>
      <c r="AB2382"/>
      <c r="AC2382"/>
      <c r="AD2382"/>
      <c r="AG2382">
        <v>2334</v>
      </c>
      <c r="AH2382">
        <v>-2.6280887094659879E-3</v>
      </c>
      <c r="AI2382">
        <v>3.6243915240865478E-3</v>
      </c>
      <c r="AJ2382"/>
      <c r="AK2382"/>
      <c r="AL2382"/>
      <c r="AM2382"/>
      <c r="AN2382"/>
      <c r="AO2382"/>
    </row>
    <row r="2383" spans="1:41">
      <c r="A2383" s="128">
        <v>45092</v>
      </c>
      <c r="B2383" s="76">
        <v>160.04328899999999</v>
      </c>
      <c r="C2383" s="130">
        <f t="shared" si="76"/>
        <v>1.3431651069254088E-2</v>
      </c>
      <c r="E2383" s="128">
        <v>45092</v>
      </c>
      <c r="F2383" s="76">
        <v>4425.8398440000001</v>
      </c>
      <c r="G2383" s="130">
        <f t="shared" si="77"/>
        <v>1.2178137419650467E-2</v>
      </c>
      <c r="J2383"/>
      <c r="K2383"/>
      <c r="L2383"/>
      <c r="M2383"/>
      <c r="N2383"/>
      <c r="O2383"/>
      <c r="P2383"/>
      <c r="Q2383"/>
      <c r="R2383"/>
      <c r="V2383">
        <v>2296</v>
      </c>
      <c r="W2383">
        <v>2.3261039502521005E-3</v>
      </c>
      <c r="X2383">
        <v>9.1225053617803292E-3</v>
      </c>
      <c r="Y2383"/>
      <c r="Z2383"/>
      <c r="AA2383"/>
      <c r="AB2383"/>
      <c r="AC2383"/>
      <c r="AD2383"/>
      <c r="AG2383">
        <v>2335</v>
      </c>
      <c r="AH2383">
        <v>5.2411875613934722E-5</v>
      </c>
      <c r="AI2383">
        <v>-9.3764383983225389E-5</v>
      </c>
      <c r="AJ2383"/>
      <c r="AK2383"/>
      <c r="AL2383"/>
      <c r="AM2383"/>
      <c r="AN2383"/>
      <c r="AO2383"/>
    </row>
    <row r="2384" spans="1:41">
      <c r="A2384" s="128">
        <v>45093</v>
      </c>
      <c r="B2384" s="76">
        <v>160.53201300000001</v>
      </c>
      <c r="C2384" s="130">
        <f t="shared" si="76"/>
        <v>3.0536988027034303E-3</v>
      </c>
      <c r="E2384" s="128">
        <v>45093</v>
      </c>
      <c r="F2384" s="76">
        <v>4409.5898440000001</v>
      </c>
      <c r="G2384" s="130">
        <f t="shared" si="77"/>
        <v>-3.67161952821897E-3</v>
      </c>
      <c r="J2384"/>
      <c r="K2384"/>
      <c r="L2384"/>
      <c r="M2384"/>
      <c r="N2384"/>
      <c r="O2384"/>
      <c r="P2384"/>
      <c r="Q2384"/>
      <c r="R2384"/>
      <c r="V2384">
        <v>2297</v>
      </c>
      <c r="W2384">
        <v>-2.2516520544645247E-3</v>
      </c>
      <c r="X2384">
        <v>1.9712375828986784E-3</v>
      </c>
      <c r="Y2384"/>
      <c r="Z2384"/>
      <c r="AA2384"/>
      <c r="AB2384"/>
      <c r="AC2384"/>
      <c r="AD2384"/>
      <c r="AG2384">
        <v>2336</v>
      </c>
      <c r="AH2384">
        <v>-9.8445784159493588E-4</v>
      </c>
      <c r="AI2384">
        <v>-3.1504261537804493E-3</v>
      </c>
      <c r="AJ2384"/>
      <c r="AK2384"/>
      <c r="AL2384"/>
      <c r="AM2384"/>
      <c r="AN2384"/>
      <c r="AO2384"/>
    </row>
    <row r="2385" spans="1:41">
      <c r="A2385" s="128">
        <v>45097</v>
      </c>
      <c r="B2385" s="76">
        <v>160.43428</v>
      </c>
      <c r="C2385" s="130">
        <f t="shared" si="76"/>
        <v>-6.0880691753367082E-4</v>
      </c>
      <c r="E2385" s="128">
        <v>45097</v>
      </c>
      <c r="F2385" s="76">
        <v>4388.7099609999996</v>
      </c>
      <c r="G2385" s="130">
        <f t="shared" si="77"/>
        <v>-4.7351077398754366E-3</v>
      </c>
      <c r="J2385"/>
      <c r="K2385"/>
      <c r="L2385"/>
      <c r="M2385"/>
      <c r="N2385"/>
      <c r="O2385"/>
      <c r="P2385"/>
      <c r="Q2385"/>
      <c r="R2385"/>
      <c r="V2385">
        <v>2298</v>
      </c>
      <c r="W2385">
        <v>-9.130073372648366E-3</v>
      </c>
      <c r="X2385">
        <v>1.1903249100795654E-2</v>
      </c>
      <c r="Y2385"/>
      <c r="Z2385"/>
      <c r="AA2385"/>
      <c r="AB2385"/>
      <c r="AC2385"/>
      <c r="AD2385"/>
      <c r="AG2385">
        <v>2337</v>
      </c>
      <c r="AH2385">
        <v>7.8106426774072757E-3</v>
      </c>
      <c r="AI2385">
        <v>5.4520473969758513E-3</v>
      </c>
      <c r="AJ2385"/>
      <c r="AK2385"/>
      <c r="AL2385"/>
      <c r="AM2385"/>
      <c r="AN2385"/>
      <c r="AO2385"/>
    </row>
    <row r="2386" spans="1:41">
      <c r="A2386" s="128">
        <v>45098</v>
      </c>
      <c r="B2386" s="76">
        <v>160.189911</v>
      </c>
      <c r="C2386" s="130">
        <f t="shared" si="76"/>
        <v>-1.5231719804520956E-3</v>
      </c>
      <c r="E2386" s="128">
        <v>45098</v>
      </c>
      <c r="F2386" s="76">
        <v>4365.6899409999996</v>
      </c>
      <c r="G2386" s="130">
        <f t="shared" si="77"/>
        <v>-5.2452816897370566E-3</v>
      </c>
      <c r="J2386"/>
      <c r="K2386"/>
      <c r="L2386"/>
      <c r="M2386"/>
      <c r="N2386"/>
      <c r="O2386"/>
      <c r="P2386"/>
      <c r="Q2386"/>
      <c r="R2386"/>
      <c r="V2386">
        <v>2299</v>
      </c>
      <c r="W2386">
        <v>-3.8003794158113953E-3</v>
      </c>
      <c r="X2386">
        <v>-9.9883621814263173E-3</v>
      </c>
      <c r="Y2386"/>
      <c r="Z2386"/>
      <c r="AA2386"/>
      <c r="AB2386"/>
      <c r="AC2386"/>
      <c r="AD2386"/>
      <c r="AG2386">
        <v>2338</v>
      </c>
      <c r="AH2386">
        <v>-6.9769701458155563E-4</v>
      </c>
      <c r="AI2386">
        <v>-1.371676427996182E-3</v>
      </c>
      <c r="AJ2386"/>
      <c r="AK2386"/>
      <c r="AL2386"/>
      <c r="AM2386"/>
      <c r="AN2386"/>
      <c r="AO2386"/>
    </row>
    <row r="2387" spans="1:41">
      <c r="A2387" s="128">
        <v>45099</v>
      </c>
      <c r="B2387" s="76">
        <v>161.890717</v>
      </c>
      <c r="C2387" s="130">
        <f t="shared" si="76"/>
        <v>1.0617435201646376E-2</v>
      </c>
      <c r="E2387" s="128">
        <v>45099</v>
      </c>
      <c r="F2387" s="76">
        <v>4381.8901370000003</v>
      </c>
      <c r="G2387" s="130">
        <f t="shared" si="77"/>
        <v>3.7107985722618429E-3</v>
      </c>
      <c r="J2387"/>
      <c r="K2387"/>
      <c r="L2387"/>
      <c r="M2387"/>
      <c r="N2387"/>
      <c r="O2387"/>
      <c r="P2387"/>
      <c r="Q2387"/>
      <c r="R2387"/>
      <c r="V2387">
        <v>2300</v>
      </c>
      <c r="W2387">
        <v>1.2078408020317982E-2</v>
      </c>
      <c r="X2387">
        <v>-1.4845813792241057E-2</v>
      </c>
      <c r="Y2387"/>
      <c r="Z2387"/>
      <c r="AA2387"/>
      <c r="AB2387"/>
      <c r="AC2387"/>
      <c r="AD2387"/>
      <c r="AG2387">
        <v>2339</v>
      </c>
      <c r="AH2387">
        <v>-3.5679289641923353E-4</v>
      </c>
      <c r="AI2387">
        <v>3.6629496783181785E-3</v>
      </c>
      <c r="AJ2387"/>
      <c r="AK2387"/>
      <c r="AL2387"/>
      <c r="AM2387"/>
      <c r="AN2387"/>
      <c r="AO2387"/>
    </row>
    <row r="2388" spans="1:41">
      <c r="A2388" s="128">
        <v>45100</v>
      </c>
      <c r="B2388" s="76">
        <v>161.75386</v>
      </c>
      <c r="C2388" s="130">
        <f t="shared" si="76"/>
        <v>-8.4536656910347752E-4</v>
      </c>
      <c r="E2388" s="128">
        <v>45100</v>
      </c>
      <c r="F2388" s="76">
        <v>4348.330078</v>
      </c>
      <c r="G2388" s="130">
        <f t="shared" si="77"/>
        <v>-7.6588088589041601E-3</v>
      </c>
      <c r="J2388"/>
      <c r="K2388"/>
      <c r="L2388"/>
      <c r="M2388"/>
      <c r="N2388"/>
      <c r="O2388"/>
      <c r="P2388"/>
      <c r="Q2388"/>
      <c r="R2388"/>
      <c r="V2388">
        <v>2301</v>
      </c>
      <c r="W2388">
        <v>-8.2350499573019473E-3</v>
      </c>
      <c r="X2388">
        <v>-1.1806184297488063E-2</v>
      </c>
      <c r="Y2388"/>
      <c r="Z2388"/>
      <c r="AA2388"/>
      <c r="AB2388"/>
      <c r="AC2388"/>
      <c r="AD2388"/>
      <c r="AG2388">
        <v>2340</v>
      </c>
      <c r="AH2388">
        <v>-1.5744851892981956E-2</v>
      </c>
      <c r="AI2388">
        <v>1.660007219652854E-2</v>
      </c>
      <c r="AJ2388"/>
      <c r="AK2388"/>
      <c r="AL2388"/>
      <c r="AM2388"/>
      <c r="AN2388"/>
      <c r="AO2388"/>
    </row>
    <row r="2389" spans="1:41">
      <c r="A2389" s="128">
        <v>45103</v>
      </c>
      <c r="B2389" s="76">
        <v>159.945526</v>
      </c>
      <c r="C2389" s="130">
        <f t="shared" si="76"/>
        <v>-1.1179541557771802E-2</v>
      </c>
      <c r="E2389" s="128">
        <v>45103</v>
      </c>
      <c r="F2389" s="76">
        <v>4328.8198240000002</v>
      </c>
      <c r="G2389" s="130">
        <f t="shared" si="77"/>
        <v>-4.4868383149453735E-3</v>
      </c>
      <c r="J2389"/>
      <c r="K2389"/>
      <c r="L2389"/>
      <c r="M2389"/>
      <c r="N2389"/>
      <c r="O2389"/>
      <c r="P2389"/>
      <c r="Q2389"/>
      <c r="R2389"/>
      <c r="V2389">
        <v>2302</v>
      </c>
      <c r="W2389">
        <v>-5.6534351131527587E-4</v>
      </c>
      <c r="X2389">
        <v>-1.0082126188930727E-3</v>
      </c>
      <c r="Y2389"/>
      <c r="Z2389"/>
      <c r="AA2389"/>
      <c r="AB2389"/>
      <c r="AC2389"/>
      <c r="AD2389"/>
      <c r="AG2389">
        <v>2341</v>
      </c>
      <c r="AH2389">
        <v>5.5851510329772589E-3</v>
      </c>
      <c r="AI2389">
        <v>-5.6694128727320103E-3</v>
      </c>
      <c r="AJ2389"/>
      <c r="AK2389"/>
      <c r="AL2389"/>
      <c r="AM2389"/>
      <c r="AN2389"/>
      <c r="AO2389"/>
    </row>
    <row r="2390" spans="1:41">
      <c r="A2390" s="128">
        <v>45104</v>
      </c>
      <c r="B2390" s="76">
        <v>159.61319</v>
      </c>
      <c r="C2390" s="130">
        <f t="shared" si="76"/>
        <v>-2.0778074155071895E-3</v>
      </c>
      <c r="E2390" s="128">
        <v>45104</v>
      </c>
      <c r="F2390" s="76">
        <v>4378.4101559999999</v>
      </c>
      <c r="G2390" s="130">
        <f t="shared" si="77"/>
        <v>1.1455854948052872E-2</v>
      </c>
      <c r="J2390"/>
      <c r="K2390"/>
      <c r="L2390"/>
      <c r="M2390"/>
      <c r="N2390"/>
      <c r="O2390"/>
      <c r="P2390"/>
      <c r="Q2390"/>
      <c r="R2390"/>
      <c r="V2390">
        <v>2303</v>
      </c>
      <c r="W2390">
        <v>4.530434655191531E-5</v>
      </c>
      <c r="X2390">
        <v>5.2841249361827072E-3</v>
      </c>
      <c r="Y2390"/>
      <c r="Z2390"/>
      <c r="AA2390"/>
      <c r="AB2390"/>
      <c r="AC2390"/>
      <c r="AD2390"/>
      <c r="AG2390">
        <v>2342</v>
      </c>
      <c r="AH2390">
        <v>3.8931275878739714E-3</v>
      </c>
      <c r="AI2390">
        <v>-9.8456758680479824E-3</v>
      </c>
      <c r="AJ2390"/>
      <c r="AK2390"/>
      <c r="AL2390"/>
      <c r="AM2390"/>
      <c r="AN2390"/>
      <c r="AO2390"/>
    </row>
    <row r="2391" spans="1:41">
      <c r="A2391" s="128">
        <v>45105</v>
      </c>
      <c r="B2391" s="76">
        <v>159.29063400000001</v>
      </c>
      <c r="C2391" s="130">
        <f t="shared" si="76"/>
        <v>-2.0208605566995534E-3</v>
      </c>
      <c r="E2391" s="128">
        <v>45105</v>
      </c>
      <c r="F2391" s="76">
        <v>4376.8598629999997</v>
      </c>
      <c r="G2391" s="130">
        <f t="shared" si="77"/>
        <v>-3.540766955959523E-4</v>
      </c>
      <c r="J2391"/>
      <c r="K2391"/>
      <c r="L2391"/>
      <c r="M2391"/>
      <c r="N2391"/>
      <c r="O2391"/>
      <c r="P2391"/>
      <c r="Q2391"/>
      <c r="R2391"/>
      <c r="V2391">
        <v>2304</v>
      </c>
      <c r="W2391">
        <v>-6.109983353847377E-3</v>
      </c>
      <c r="X2391">
        <v>-4.4275680586637186E-3</v>
      </c>
      <c r="Y2391"/>
      <c r="Z2391"/>
      <c r="AA2391"/>
      <c r="AB2391"/>
      <c r="AC2391"/>
      <c r="AD2391"/>
      <c r="AG2391">
        <v>2343</v>
      </c>
      <c r="AH2391">
        <v>-2.8637900503587924E-3</v>
      </c>
      <c r="AI2391">
        <v>3.7669790659685754E-3</v>
      </c>
      <c r="AJ2391"/>
      <c r="AK2391"/>
      <c r="AL2391"/>
      <c r="AM2391"/>
      <c r="AN2391"/>
      <c r="AO2391"/>
    </row>
    <row r="2392" spans="1:41">
      <c r="A2392" s="128">
        <v>45106</v>
      </c>
      <c r="B2392" s="76">
        <v>160.40495300000001</v>
      </c>
      <c r="C2392" s="130">
        <f t="shared" si="76"/>
        <v>6.9955085997083456E-3</v>
      </c>
      <c r="E2392" s="128">
        <v>45106</v>
      </c>
      <c r="F2392" s="76">
        <v>4396.4399409999996</v>
      </c>
      <c r="G2392" s="130">
        <f t="shared" si="77"/>
        <v>4.4735446445341122E-3</v>
      </c>
      <c r="J2392"/>
      <c r="K2392"/>
      <c r="L2392"/>
      <c r="M2392"/>
      <c r="N2392"/>
      <c r="O2392"/>
      <c r="P2392"/>
      <c r="Q2392"/>
      <c r="R2392"/>
      <c r="V2392">
        <v>2305</v>
      </c>
      <c r="W2392">
        <v>-1.0124731366533577E-3</v>
      </c>
      <c r="X2392">
        <v>4.0854776605757561E-3</v>
      </c>
      <c r="Y2392"/>
      <c r="Z2392"/>
      <c r="AA2392"/>
      <c r="AB2392"/>
      <c r="AC2392"/>
      <c r="AD2392"/>
      <c r="AG2392">
        <v>2344</v>
      </c>
      <c r="AH2392">
        <v>3.6801185593511284E-3</v>
      </c>
      <c r="AI2392">
        <v>-2.8285395218796945E-3</v>
      </c>
      <c r="AJ2392"/>
      <c r="AK2392"/>
      <c r="AL2392"/>
      <c r="AM2392"/>
      <c r="AN2392"/>
      <c r="AO2392"/>
    </row>
    <row r="2393" spans="1:41">
      <c r="A2393" s="128">
        <v>45107</v>
      </c>
      <c r="B2393" s="76">
        <v>161.792969</v>
      </c>
      <c r="C2393" s="130">
        <f t="shared" si="76"/>
        <v>8.6531991315754019E-3</v>
      </c>
      <c r="E2393" s="128">
        <v>45107</v>
      </c>
      <c r="F2393" s="76">
        <v>4450.3798829999996</v>
      </c>
      <c r="G2393" s="130">
        <f t="shared" si="77"/>
        <v>1.2269004631900185E-2</v>
      </c>
      <c r="J2393"/>
      <c r="K2393"/>
      <c r="L2393"/>
      <c r="M2393"/>
      <c r="N2393"/>
      <c r="O2393"/>
      <c r="P2393"/>
      <c r="Q2393"/>
      <c r="R2393"/>
      <c r="V2393">
        <v>2306</v>
      </c>
      <c r="W2393">
        <v>-8.4209419357712621E-3</v>
      </c>
      <c r="X2393">
        <v>5.3849400799413916E-3</v>
      </c>
      <c r="Y2393"/>
      <c r="Z2393"/>
      <c r="AA2393"/>
      <c r="AB2393"/>
      <c r="AC2393"/>
      <c r="AD2393"/>
      <c r="AG2393">
        <v>2345</v>
      </c>
      <c r="AH2393">
        <v>5.4283768857970203E-3</v>
      </c>
      <c r="AI2393">
        <v>-2.1239235708379562E-2</v>
      </c>
      <c r="AJ2393"/>
      <c r="AK2393"/>
      <c r="AL2393"/>
      <c r="AM2393"/>
      <c r="AN2393"/>
      <c r="AO2393"/>
    </row>
    <row r="2394" spans="1:41">
      <c r="A2394" s="128">
        <v>45110</v>
      </c>
      <c r="B2394" s="76">
        <v>159.671829</v>
      </c>
      <c r="C2394" s="130">
        <f t="shared" si="76"/>
        <v>-1.3110211235446189E-2</v>
      </c>
      <c r="E2394" s="128">
        <v>45110</v>
      </c>
      <c r="F2394" s="76">
        <v>4455.5898440000001</v>
      </c>
      <c r="G2394" s="130">
        <f t="shared" si="77"/>
        <v>1.1706778155954728E-3</v>
      </c>
      <c r="J2394"/>
      <c r="K2394"/>
      <c r="L2394"/>
      <c r="M2394"/>
      <c r="N2394"/>
      <c r="O2394"/>
      <c r="P2394"/>
      <c r="Q2394"/>
      <c r="R2394"/>
      <c r="V2394">
        <v>2307</v>
      </c>
      <c r="W2394">
        <v>-2.3308298706669808E-3</v>
      </c>
      <c r="X2394">
        <v>-2.3944347825768557E-3</v>
      </c>
      <c r="Y2394"/>
      <c r="Z2394"/>
      <c r="AA2394"/>
      <c r="AB2394"/>
      <c r="AC2394"/>
      <c r="AD2394"/>
      <c r="AG2394">
        <v>2346</v>
      </c>
      <c r="AH2394">
        <v>-8.5741132016938122E-3</v>
      </c>
      <c r="AI2394">
        <v>4.7329259009275485E-3</v>
      </c>
      <c r="AJ2394"/>
      <c r="AK2394"/>
      <c r="AL2394"/>
      <c r="AM2394"/>
      <c r="AN2394"/>
      <c r="AO2394"/>
    </row>
    <row r="2395" spans="1:41">
      <c r="A2395" s="128">
        <v>45112</v>
      </c>
      <c r="B2395" s="76">
        <v>159.14398199999999</v>
      </c>
      <c r="C2395" s="130">
        <f t="shared" si="76"/>
        <v>-3.3058242227563409E-3</v>
      </c>
      <c r="E2395" s="128">
        <v>45112</v>
      </c>
      <c r="F2395" s="76">
        <v>4446.8198240000002</v>
      </c>
      <c r="G2395" s="130">
        <f t="shared" si="77"/>
        <v>-1.9683185183236385E-3</v>
      </c>
      <c r="J2395"/>
      <c r="K2395"/>
      <c r="L2395"/>
      <c r="M2395"/>
      <c r="N2395"/>
      <c r="O2395"/>
      <c r="P2395"/>
      <c r="Q2395"/>
      <c r="R2395"/>
      <c r="V2395">
        <v>2308</v>
      </c>
      <c r="W2395">
        <v>-2.2146834085643097E-4</v>
      </c>
      <c r="X2395">
        <v>7.8036624070697436E-3</v>
      </c>
      <c r="Y2395"/>
      <c r="Z2395"/>
      <c r="AA2395"/>
      <c r="AB2395"/>
      <c r="AC2395"/>
      <c r="AD2395"/>
      <c r="AG2395">
        <v>2347</v>
      </c>
      <c r="AH2395">
        <v>1.5519523292346076E-3</v>
      </c>
      <c r="AI2395">
        <v>1.8014197536929104E-2</v>
      </c>
      <c r="AJ2395"/>
      <c r="AK2395"/>
      <c r="AL2395"/>
      <c r="AM2395"/>
      <c r="AN2395"/>
      <c r="AO2395"/>
    </row>
    <row r="2396" spans="1:41">
      <c r="A2396" s="128">
        <v>45113</v>
      </c>
      <c r="B2396" s="76">
        <v>157.96125799999999</v>
      </c>
      <c r="C2396" s="130">
        <f t="shared" si="76"/>
        <v>-7.4317858905906193E-3</v>
      </c>
      <c r="E2396" s="128">
        <v>45113</v>
      </c>
      <c r="F2396" s="76">
        <v>4411.5898440000001</v>
      </c>
      <c r="G2396" s="130">
        <f t="shared" si="77"/>
        <v>-7.9225112314782343E-3</v>
      </c>
      <c r="J2396"/>
      <c r="K2396"/>
      <c r="L2396"/>
      <c r="M2396"/>
      <c r="N2396"/>
      <c r="O2396"/>
      <c r="P2396"/>
      <c r="Q2396"/>
      <c r="R2396"/>
      <c r="V2396">
        <v>2309</v>
      </c>
      <c r="W2396">
        <v>6.0723784275652105E-3</v>
      </c>
      <c r="X2396">
        <v>1.0075358751412246E-2</v>
      </c>
      <c r="Y2396"/>
      <c r="Z2396"/>
      <c r="AA2396"/>
      <c r="AB2396"/>
      <c r="AC2396"/>
      <c r="AD2396"/>
      <c r="AG2396">
        <v>2348</v>
      </c>
      <c r="AH2396">
        <v>2.6634428121362244E-3</v>
      </c>
      <c r="AI2396">
        <v>5.5897597441616296E-3</v>
      </c>
      <c r="AJ2396"/>
      <c r="AK2396"/>
      <c r="AL2396"/>
      <c r="AM2396"/>
      <c r="AN2396"/>
      <c r="AO2396"/>
    </row>
    <row r="2397" spans="1:41">
      <c r="A2397" s="128">
        <v>45114</v>
      </c>
      <c r="B2397" s="76">
        <v>155.664154</v>
      </c>
      <c r="C2397" s="130">
        <f t="shared" si="76"/>
        <v>-1.4542198695328133E-2</v>
      </c>
      <c r="E2397" s="128">
        <v>45114</v>
      </c>
      <c r="F2397" s="76">
        <v>4398.9501950000003</v>
      </c>
      <c r="G2397" s="130">
        <f t="shared" si="77"/>
        <v>-2.8651006659629382E-3</v>
      </c>
      <c r="J2397"/>
      <c r="K2397"/>
      <c r="L2397"/>
      <c r="M2397"/>
      <c r="N2397"/>
      <c r="O2397"/>
      <c r="P2397"/>
      <c r="Q2397"/>
      <c r="R2397"/>
      <c r="V2397">
        <v>2310</v>
      </c>
      <c r="W2397">
        <v>5.9020946084040668E-3</v>
      </c>
      <c r="X2397">
        <v>-5.2149279120280055E-3</v>
      </c>
      <c r="Y2397"/>
      <c r="Z2397"/>
      <c r="AA2397"/>
      <c r="AB2397"/>
      <c r="AC2397"/>
      <c r="AD2397"/>
      <c r="AG2397">
        <v>2349</v>
      </c>
      <c r="AH2397">
        <v>-1.2160013607846417E-4</v>
      </c>
      <c r="AI2397">
        <v>-2.6450628671809698E-4</v>
      </c>
      <c r="AJ2397"/>
      <c r="AK2397"/>
      <c r="AL2397"/>
      <c r="AM2397"/>
      <c r="AN2397"/>
      <c r="AO2397"/>
    </row>
    <row r="2398" spans="1:41">
      <c r="A2398" s="128">
        <v>45117</v>
      </c>
      <c r="B2398" s="76">
        <v>155.91828899999999</v>
      </c>
      <c r="C2398" s="130">
        <f t="shared" si="76"/>
        <v>1.6325852386027866E-3</v>
      </c>
      <c r="E2398" s="128">
        <v>45117</v>
      </c>
      <c r="F2398" s="76">
        <v>4409.5297849999997</v>
      </c>
      <c r="G2398" s="130">
        <f t="shared" si="77"/>
        <v>2.4050260928219873E-3</v>
      </c>
      <c r="J2398"/>
      <c r="K2398"/>
      <c r="L2398"/>
      <c r="M2398"/>
      <c r="N2398"/>
      <c r="O2398"/>
      <c r="P2398"/>
      <c r="Q2398"/>
      <c r="R2398"/>
      <c r="V2398">
        <v>2311</v>
      </c>
      <c r="W2398">
        <v>-5.1399376479191799E-3</v>
      </c>
      <c r="X2398">
        <v>-1.0186981544135942E-2</v>
      </c>
      <c r="Y2398"/>
      <c r="Z2398"/>
      <c r="AA2398"/>
      <c r="AB2398"/>
      <c r="AC2398"/>
      <c r="AD2398"/>
      <c r="AG2398">
        <v>2350</v>
      </c>
      <c r="AH2398">
        <v>5.1879712919648737E-3</v>
      </c>
      <c r="AI2398">
        <v>-1.6774234213890862E-2</v>
      </c>
      <c r="AJ2398"/>
      <c r="AK2398"/>
      <c r="AL2398"/>
      <c r="AM2398"/>
      <c r="AN2398"/>
      <c r="AO2398"/>
    </row>
    <row r="2399" spans="1:41">
      <c r="A2399" s="128">
        <v>45118</v>
      </c>
      <c r="B2399" s="76">
        <v>155.058121</v>
      </c>
      <c r="C2399" s="130">
        <f t="shared" si="76"/>
        <v>-5.5167870653069278E-3</v>
      </c>
      <c r="E2399" s="128">
        <v>45118</v>
      </c>
      <c r="F2399" s="76">
        <v>4439.2597660000001</v>
      </c>
      <c r="G2399" s="130">
        <f t="shared" si="77"/>
        <v>6.7422111766051738E-3</v>
      </c>
      <c r="J2399"/>
      <c r="K2399"/>
      <c r="L2399"/>
      <c r="M2399"/>
      <c r="N2399"/>
      <c r="O2399"/>
      <c r="P2399"/>
      <c r="Q2399"/>
      <c r="R2399"/>
      <c r="V2399">
        <v>2312</v>
      </c>
      <c r="W2399">
        <v>-3.9383208043971552E-3</v>
      </c>
      <c r="X2399">
        <v>5.3531149239769028E-3</v>
      </c>
      <c r="Y2399"/>
      <c r="Z2399"/>
      <c r="AA2399"/>
      <c r="AB2399"/>
      <c r="AC2399"/>
      <c r="AD2399"/>
      <c r="AG2399">
        <v>2351</v>
      </c>
      <c r="AH2399">
        <v>-7.2059849849436695E-3</v>
      </c>
      <c r="AI2399">
        <v>2.0767995041777974E-4</v>
      </c>
      <c r="AJ2399"/>
      <c r="AK2399"/>
      <c r="AL2399"/>
      <c r="AM2399"/>
      <c r="AN2399"/>
      <c r="AO2399"/>
    </row>
    <row r="2400" spans="1:41">
      <c r="A2400" s="128">
        <v>45119</v>
      </c>
      <c r="B2400" s="76">
        <v>154.52050800000001</v>
      </c>
      <c r="C2400" s="130">
        <f t="shared" si="76"/>
        <v>-3.467170868141716E-3</v>
      </c>
      <c r="E2400" s="128">
        <v>45119</v>
      </c>
      <c r="F2400" s="76">
        <v>4472.1601559999999</v>
      </c>
      <c r="G2400" s="130">
        <f t="shared" si="77"/>
        <v>7.4112333438970434E-3</v>
      </c>
      <c r="J2400"/>
      <c r="K2400"/>
      <c r="L2400"/>
      <c r="M2400"/>
      <c r="N2400"/>
      <c r="O2400"/>
      <c r="P2400"/>
      <c r="Q2400"/>
      <c r="R2400"/>
      <c r="V2400">
        <v>2313</v>
      </c>
      <c r="W2400">
        <v>-6.1591985598298182E-3</v>
      </c>
      <c r="X2400">
        <v>-1.2300159461669725E-2</v>
      </c>
      <c r="Y2400"/>
      <c r="Z2400"/>
      <c r="AA2400"/>
      <c r="AB2400"/>
      <c r="AC2400"/>
      <c r="AD2400"/>
      <c r="AG2400">
        <v>2352</v>
      </c>
      <c r="AH2400">
        <v>-2.3543607138598343E-3</v>
      </c>
      <c r="AI2400">
        <v>-4.864371547950351E-3</v>
      </c>
      <c r="AJ2400"/>
      <c r="AK2400"/>
      <c r="AL2400"/>
      <c r="AM2400"/>
      <c r="AN2400"/>
      <c r="AO2400"/>
    </row>
    <row r="2401" spans="1:41">
      <c r="A2401" s="128">
        <v>45120</v>
      </c>
      <c r="B2401" s="76">
        <v>155.23407</v>
      </c>
      <c r="C2401" s="130">
        <f t="shared" si="76"/>
        <v>4.6179113001621509E-3</v>
      </c>
      <c r="E2401" s="128">
        <v>45120</v>
      </c>
      <c r="F2401" s="76">
        <v>4510.0400390000004</v>
      </c>
      <c r="G2401" s="130">
        <f t="shared" si="77"/>
        <v>8.4701535004688046E-3</v>
      </c>
      <c r="J2401"/>
      <c r="K2401"/>
      <c r="L2401"/>
      <c r="M2401"/>
      <c r="N2401"/>
      <c r="O2401"/>
      <c r="P2401"/>
      <c r="Q2401"/>
      <c r="R2401"/>
      <c r="V2401">
        <v>2314</v>
      </c>
      <c r="W2401">
        <v>1.6141737259078495E-3</v>
      </c>
      <c r="X2401">
        <v>-1.6092312064656767E-2</v>
      </c>
      <c r="Y2401"/>
      <c r="Z2401"/>
      <c r="AA2401"/>
      <c r="AB2401"/>
      <c r="AC2401"/>
      <c r="AD2401"/>
      <c r="AG2401">
        <v>2353</v>
      </c>
      <c r="AH2401">
        <v>2.1512445700508196E-3</v>
      </c>
      <c r="AI2401">
        <v>1.6323506745014062E-2</v>
      </c>
      <c r="AJ2401"/>
      <c r="AK2401"/>
      <c r="AL2401"/>
      <c r="AM2401"/>
      <c r="AN2401"/>
      <c r="AO2401"/>
    </row>
    <row r="2402" spans="1:41">
      <c r="A2402" s="128">
        <v>45121</v>
      </c>
      <c r="B2402" s="76">
        <v>156.27018699999999</v>
      </c>
      <c r="C2402" s="130">
        <f t="shared" si="76"/>
        <v>6.674546380185678E-3</v>
      </c>
      <c r="E2402" s="128">
        <v>45121</v>
      </c>
      <c r="F2402" s="76">
        <v>4505.419922</v>
      </c>
      <c r="G2402" s="130">
        <f t="shared" si="77"/>
        <v>-1.0244070917438679E-3</v>
      </c>
      <c r="J2402"/>
      <c r="K2402"/>
      <c r="L2402"/>
      <c r="M2402"/>
      <c r="N2402"/>
      <c r="O2402"/>
      <c r="P2402"/>
      <c r="Q2402"/>
      <c r="R2402"/>
      <c r="V2402">
        <v>2315</v>
      </c>
      <c r="W2402">
        <v>5.6553096902174915E-3</v>
      </c>
      <c r="X2402">
        <v>-7.1650706609940346E-3</v>
      </c>
      <c r="Y2402"/>
      <c r="Z2402"/>
      <c r="AA2402"/>
      <c r="AB2402"/>
      <c r="AC2402"/>
      <c r="AD2402"/>
      <c r="AG2402">
        <v>2354</v>
      </c>
      <c r="AH2402">
        <v>-1.0661026718008322E-3</v>
      </c>
      <c r="AI2402">
        <v>1.5182312907190288E-3</v>
      </c>
      <c r="AJ2402"/>
      <c r="AK2402"/>
      <c r="AL2402"/>
      <c r="AM2402"/>
      <c r="AN2402"/>
      <c r="AO2402"/>
    </row>
    <row r="2403" spans="1:41">
      <c r="A2403" s="128">
        <v>45124</v>
      </c>
      <c r="B2403" s="76">
        <v>155.48820499999999</v>
      </c>
      <c r="C2403" s="130">
        <f t="shared" si="76"/>
        <v>-5.0040382942652993E-3</v>
      </c>
      <c r="E2403" s="128">
        <v>45124</v>
      </c>
      <c r="F2403" s="76">
        <v>4522.7900390000004</v>
      </c>
      <c r="G2403" s="130">
        <f t="shared" si="77"/>
        <v>3.8553824728261125E-3</v>
      </c>
      <c r="J2403"/>
      <c r="K2403"/>
      <c r="L2403"/>
      <c r="M2403"/>
      <c r="N2403"/>
      <c r="O2403"/>
      <c r="P2403"/>
      <c r="Q2403"/>
      <c r="R2403"/>
      <c r="V2403">
        <v>2316</v>
      </c>
      <c r="W2403">
        <v>3.4153509080498577E-3</v>
      </c>
      <c r="X2403">
        <v>1.306130449457724E-2</v>
      </c>
      <c r="Y2403"/>
      <c r="Z2403"/>
      <c r="AA2403"/>
      <c r="AB2403"/>
      <c r="AC2403"/>
      <c r="AD2403"/>
      <c r="AG2403">
        <v>2355</v>
      </c>
      <c r="AH2403">
        <v>-4.1822320895786086E-3</v>
      </c>
      <c r="AI2403">
        <v>-3.9718911237011847E-4</v>
      </c>
      <c r="AJ2403"/>
      <c r="AK2403"/>
      <c r="AL2403"/>
      <c r="AM2403"/>
      <c r="AN2403"/>
      <c r="AO2403"/>
    </row>
    <row r="2404" spans="1:41">
      <c r="A2404" s="128">
        <v>45125</v>
      </c>
      <c r="B2404" s="76">
        <v>155.47843900000001</v>
      </c>
      <c r="C2404" s="130">
        <f t="shared" si="76"/>
        <v>-6.2808622686105626E-5</v>
      </c>
      <c r="E2404" s="128">
        <v>45125</v>
      </c>
      <c r="F2404" s="76">
        <v>4554.9799800000001</v>
      </c>
      <c r="G2404" s="130">
        <f t="shared" si="77"/>
        <v>7.1172751161176842E-3</v>
      </c>
      <c r="J2404"/>
      <c r="K2404"/>
      <c r="L2404"/>
      <c r="M2404"/>
      <c r="N2404"/>
      <c r="O2404"/>
      <c r="P2404"/>
      <c r="Q2404"/>
      <c r="R2404"/>
      <c r="V2404">
        <v>2317</v>
      </c>
      <c r="W2404">
        <v>1.8113798503063207E-3</v>
      </c>
      <c r="X2404">
        <v>-8.7922633082146446E-3</v>
      </c>
      <c r="Y2404"/>
      <c r="Z2404"/>
      <c r="AA2404"/>
      <c r="AB2404"/>
      <c r="AC2404"/>
      <c r="AD2404"/>
      <c r="AG2404">
        <v>2356</v>
      </c>
      <c r="AH2404">
        <v>2.3404321903665024E-3</v>
      </c>
      <c r="AI2404">
        <v>2.14353311083485E-3</v>
      </c>
      <c r="AJ2404"/>
      <c r="AK2404"/>
      <c r="AL2404"/>
      <c r="AM2404"/>
      <c r="AN2404"/>
      <c r="AO2404"/>
    </row>
    <row r="2405" spans="1:41">
      <c r="A2405" s="128">
        <v>45126</v>
      </c>
      <c r="B2405" s="76">
        <v>155.165649</v>
      </c>
      <c r="C2405" s="130">
        <f t="shared" si="76"/>
        <v>-2.0117902006979035E-3</v>
      </c>
      <c r="E2405" s="128">
        <v>45126</v>
      </c>
      <c r="F2405" s="76">
        <v>4565.7202150000003</v>
      </c>
      <c r="G2405" s="130">
        <f t="shared" si="77"/>
        <v>2.3579104731872415E-3</v>
      </c>
      <c r="J2405"/>
      <c r="K2405"/>
      <c r="L2405"/>
      <c r="M2405"/>
      <c r="N2405"/>
      <c r="O2405"/>
      <c r="P2405"/>
      <c r="Q2405"/>
      <c r="R2405"/>
      <c r="V2405">
        <v>2318</v>
      </c>
      <c r="W2405">
        <v>-9.5187759471109651E-4</v>
      </c>
      <c r="X2405">
        <v>1.851388364163805E-2</v>
      </c>
      <c r="Y2405"/>
      <c r="Z2405"/>
      <c r="AA2405"/>
      <c r="AB2405"/>
      <c r="AC2405"/>
      <c r="AD2405"/>
      <c r="AG2405">
        <v>2357</v>
      </c>
      <c r="AH2405">
        <v>-2.0928752422840718E-3</v>
      </c>
      <c r="AI2405">
        <v>3.9625113589433552E-4</v>
      </c>
      <c r="AJ2405"/>
      <c r="AK2405"/>
      <c r="AL2405"/>
      <c r="AM2405"/>
      <c r="AN2405"/>
      <c r="AO2405"/>
    </row>
    <row r="2406" spans="1:41">
      <c r="A2406" s="128">
        <v>45127</v>
      </c>
      <c r="B2406" s="76">
        <v>164.58857699999999</v>
      </c>
      <c r="C2406" s="130">
        <f t="shared" si="76"/>
        <v>6.0728183465400799E-2</v>
      </c>
      <c r="E2406" s="128">
        <v>45127</v>
      </c>
      <c r="F2406" s="76">
        <v>4534.8701170000004</v>
      </c>
      <c r="G2406" s="130">
        <f t="shared" si="77"/>
        <v>-6.7568962939617812E-3</v>
      </c>
      <c r="J2406"/>
      <c r="K2406"/>
      <c r="L2406"/>
      <c r="M2406"/>
      <c r="N2406"/>
      <c r="O2406"/>
      <c r="P2406"/>
      <c r="Q2406"/>
      <c r="R2406"/>
      <c r="V2406">
        <v>2319</v>
      </c>
      <c r="W2406">
        <v>-5.8567474009262174E-3</v>
      </c>
      <c r="X2406">
        <v>-5.1627097284776954E-3</v>
      </c>
      <c r="Y2406"/>
      <c r="Z2406"/>
      <c r="AA2406"/>
      <c r="AB2406"/>
      <c r="AC2406"/>
      <c r="AD2406"/>
      <c r="AG2406">
        <v>2358</v>
      </c>
      <c r="AH2406">
        <v>-5.1543964323757499E-4</v>
      </c>
      <c r="AI2406">
        <v>-1.0678671762601117E-3</v>
      </c>
      <c r="AJ2406"/>
      <c r="AK2406"/>
      <c r="AL2406"/>
      <c r="AM2406"/>
      <c r="AN2406"/>
      <c r="AO2406"/>
    </row>
    <row r="2407" spans="1:41">
      <c r="A2407" s="128">
        <v>45128</v>
      </c>
      <c r="B2407" s="76">
        <v>166.35781900000001</v>
      </c>
      <c r="C2407" s="130">
        <f t="shared" si="76"/>
        <v>1.0749482328898316E-2</v>
      </c>
      <c r="E2407" s="128">
        <v>45128</v>
      </c>
      <c r="F2407" s="76">
        <v>4536.3398440000001</v>
      </c>
      <c r="G2407" s="130">
        <f t="shared" si="77"/>
        <v>3.2409461838611096E-4</v>
      </c>
      <c r="J2407"/>
      <c r="K2407"/>
      <c r="L2407"/>
      <c r="M2407"/>
      <c r="N2407"/>
      <c r="O2407"/>
      <c r="P2407"/>
      <c r="Q2407"/>
      <c r="R2407"/>
      <c r="V2407">
        <v>2320</v>
      </c>
      <c r="W2407">
        <v>5.8513823311860834E-3</v>
      </c>
      <c r="X2407">
        <v>3.0670211866938189E-3</v>
      </c>
      <c r="Y2407"/>
      <c r="Z2407"/>
      <c r="AA2407"/>
      <c r="AB2407"/>
      <c r="AC2407"/>
      <c r="AD2407"/>
      <c r="AG2407">
        <v>2359</v>
      </c>
      <c r="AH2407">
        <v>-4.1182022604375921E-3</v>
      </c>
      <c r="AI2407">
        <v>7.0763666920836653E-3</v>
      </c>
      <c r="AJ2407"/>
      <c r="AK2407"/>
      <c r="AL2407"/>
      <c r="AM2407"/>
      <c r="AN2407"/>
      <c r="AO2407"/>
    </row>
    <row r="2408" spans="1:41">
      <c r="A2408" s="128">
        <v>45131</v>
      </c>
      <c r="B2408" s="76">
        <v>167.22779800000001</v>
      </c>
      <c r="C2408" s="130">
        <f t="shared" si="76"/>
        <v>5.2295648333788311E-3</v>
      </c>
      <c r="E2408" s="128">
        <v>45131</v>
      </c>
      <c r="F2408" s="76">
        <v>4554.6401370000003</v>
      </c>
      <c r="G2408" s="130">
        <f t="shared" si="77"/>
        <v>4.0341538838200497E-3</v>
      </c>
      <c r="J2408"/>
      <c r="K2408"/>
      <c r="L2408"/>
      <c r="M2408"/>
      <c r="N2408"/>
      <c r="O2408"/>
      <c r="P2408"/>
      <c r="Q2408"/>
      <c r="R2408"/>
      <c r="V2408">
        <v>2321</v>
      </c>
      <c r="W2408">
        <v>2.2522564150947988E-4</v>
      </c>
      <c r="X2408">
        <v>1.2756968300951556E-2</v>
      </c>
      <c r="Y2408"/>
      <c r="Z2408"/>
      <c r="AA2408"/>
      <c r="AB2408"/>
      <c r="AC2408"/>
      <c r="AD2408"/>
      <c r="AG2408">
        <v>2360</v>
      </c>
      <c r="AH2408">
        <v>-5.2206574042159431E-4</v>
      </c>
      <c r="AI2408">
        <v>-5.8556176783028501E-3</v>
      </c>
      <c r="AJ2408"/>
      <c r="AK2408"/>
      <c r="AL2408"/>
      <c r="AM2408"/>
      <c r="AN2408"/>
      <c r="AO2408"/>
    </row>
    <row r="2409" spans="1:41">
      <c r="A2409" s="128">
        <v>45132</v>
      </c>
      <c r="B2409" s="76">
        <v>168.50827000000001</v>
      </c>
      <c r="C2409" s="130">
        <f t="shared" si="76"/>
        <v>7.6570523281063781E-3</v>
      </c>
      <c r="E2409" s="128">
        <v>45132</v>
      </c>
      <c r="F2409" s="76">
        <v>4567.4599609999996</v>
      </c>
      <c r="G2409" s="130">
        <f t="shared" si="77"/>
        <v>2.8146733033541618E-3</v>
      </c>
      <c r="J2409"/>
      <c r="K2409"/>
      <c r="L2409"/>
      <c r="M2409"/>
      <c r="N2409"/>
      <c r="O2409"/>
      <c r="P2409"/>
      <c r="Q2409"/>
      <c r="R2409"/>
      <c r="V2409">
        <v>2322</v>
      </c>
      <c r="W2409">
        <v>-1.0252611029153452E-2</v>
      </c>
      <c r="X2409">
        <v>-6.2106126263244375E-3</v>
      </c>
      <c r="Y2409"/>
      <c r="Z2409"/>
      <c r="AA2409"/>
      <c r="AB2409"/>
      <c r="AC2409"/>
      <c r="AD2409"/>
      <c r="AG2409">
        <v>2361</v>
      </c>
      <c r="AH2409">
        <v>-1.0218855566463112E-3</v>
      </c>
      <c r="AI2409">
        <v>1.2912714814122426E-2</v>
      </c>
      <c r="AJ2409"/>
      <c r="AK2409"/>
      <c r="AL2409"/>
      <c r="AM2409"/>
      <c r="AN2409"/>
      <c r="AO2409"/>
    </row>
    <row r="2410" spans="1:41">
      <c r="A2410" s="128">
        <v>45133</v>
      </c>
      <c r="B2410" s="76">
        <v>168.83085600000001</v>
      </c>
      <c r="C2410" s="130">
        <f t="shared" si="76"/>
        <v>1.9143630161297196E-3</v>
      </c>
      <c r="E2410" s="128">
        <v>45133</v>
      </c>
      <c r="F2410" s="76">
        <v>4566.75</v>
      </c>
      <c r="G2410" s="130">
        <f t="shared" si="77"/>
        <v>-1.5543891048015396E-4</v>
      </c>
      <c r="J2410"/>
      <c r="K2410"/>
      <c r="L2410"/>
      <c r="M2410"/>
      <c r="N2410"/>
      <c r="O2410"/>
      <c r="P2410"/>
      <c r="Q2410"/>
      <c r="R2410"/>
      <c r="V2410">
        <v>2323</v>
      </c>
      <c r="W2410">
        <v>5.2589951950837125E-4</v>
      </c>
      <c r="X2410">
        <v>2.4586292136420801E-3</v>
      </c>
      <c r="Y2410"/>
      <c r="Z2410"/>
      <c r="AA2410"/>
      <c r="AB2410"/>
      <c r="AC2410"/>
      <c r="AD2410"/>
      <c r="AG2410">
        <v>2362</v>
      </c>
      <c r="AH2410">
        <v>-1.5960613288364405E-3</v>
      </c>
      <c r="AI2410">
        <v>1.104110993962731E-2</v>
      </c>
      <c r="AJ2410"/>
      <c r="AK2410"/>
      <c r="AL2410"/>
      <c r="AM2410"/>
      <c r="AN2410"/>
      <c r="AO2410"/>
    </row>
    <row r="2411" spans="1:41">
      <c r="A2411" s="128">
        <v>45134</v>
      </c>
      <c r="B2411" s="76">
        <v>169.77900700000001</v>
      </c>
      <c r="C2411" s="130">
        <f t="shared" si="76"/>
        <v>5.615981713674399E-3</v>
      </c>
      <c r="E2411" s="128">
        <v>45134</v>
      </c>
      <c r="F2411" s="76">
        <v>4537.4101559999999</v>
      </c>
      <c r="G2411" s="130">
        <f t="shared" si="77"/>
        <v>-6.4246661192314198E-3</v>
      </c>
      <c r="J2411"/>
      <c r="K2411"/>
      <c r="L2411"/>
      <c r="M2411"/>
      <c r="N2411"/>
      <c r="O2411"/>
      <c r="P2411"/>
      <c r="Q2411"/>
      <c r="R2411"/>
      <c r="V2411">
        <v>2324</v>
      </c>
      <c r="W2411">
        <v>5.9355515466475786E-3</v>
      </c>
      <c r="X2411">
        <v>-2.9574442850436884E-4</v>
      </c>
      <c r="Y2411"/>
      <c r="Z2411"/>
      <c r="AA2411"/>
      <c r="AB2411"/>
      <c r="AC2411"/>
      <c r="AD2411"/>
      <c r="AG2411">
        <v>2363</v>
      </c>
      <c r="AH2411">
        <v>1.7657963619708852E-3</v>
      </c>
      <c r="AI2411">
        <v>-3.211664153432112E-3</v>
      </c>
      <c r="AJ2411"/>
      <c r="AK2411"/>
      <c r="AL2411"/>
      <c r="AM2411"/>
      <c r="AN2411"/>
      <c r="AO2411"/>
    </row>
    <row r="2412" spans="1:41">
      <c r="A2412" s="128">
        <v>45135</v>
      </c>
      <c r="B2412" s="76">
        <v>170.55122399999999</v>
      </c>
      <c r="C2412" s="130">
        <f t="shared" si="76"/>
        <v>4.5483656292087012E-3</v>
      </c>
      <c r="E2412" s="128">
        <v>45135</v>
      </c>
      <c r="F2412" s="76">
        <v>4582.2299800000001</v>
      </c>
      <c r="G2412" s="130">
        <f t="shared" si="77"/>
        <v>9.8778427470862639E-3</v>
      </c>
      <c r="J2412"/>
      <c r="K2412"/>
      <c r="L2412"/>
      <c r="M2412"/>
      <c r="N2412"/>
      <c r="O2412"/>
      <c r="P2412"/>
      <c r="Q2412"/>
      <c r="R2412"/>
      <c r="V2412">
        <v>2325</v>
      </c>
      <c r="W2412">
        <v>2.6427913500834586E-3</v>
      </c>
      <c r="X2412">
        <v>-9.9583705997708153E-4</v>
      </c>
      <c r="Y2412"/>
      <c r="Z2412"/>
      <c r="AA2412"/>
      <c r="AB2412"/>
      <c r="AC2412"/>
      <c r="AD2412"/>
      <c r="AG2412">
        <v>2364</v>
      </c>
      <c r="AH2412">
        <v>-2.8347068753154466E-3</v>
      </c>
      <c r="AI2412">
        <v>2.9897417283205269E-3</v>
      </c>
      <c r="AJ2412"/>
      <c r="AK2412"/>
      <c r="AL2412"/>
      <c r="AM2412"/>
      <c r="AN2412"/>
      <c r="AO2412"/>
    </row>
    <row r="2413" spans="1:41">
      <c r="A2413" s="128">
        <v>45138</v>
      </c>
      <c r="B2413" s="76">
        <v>163.75770600000001</v>
      </c>
      <c r="C2413" s="130">
        <f t="shared" si="76"/>
        <v>-3.983271324983266E-2</v>
      </c>
      <c r="E2413" s="128">
        <v>45138</v>
      </c>
      <c r="F2413" s="76">
        <v>4588.9599609999996</v>
      </c>
      <c r="G2413" s="130">
        <f t="shared" si="77"/>
        <v>1.4687130566064467E-3</v>
      </c>
      <c r="J2413"/>
      <c r="K2413"/>
      <c r="L2413"/>
      <c r="M2413"/>
      <c r="N2413"/>
      <c r="O2413"/>
      <c r="P2413"/>
      <c r="Q2413"/>
      <c r="R2413"/>
      <c r="V2413">
        <v>2326</v>
      </c>
      <c r="W2413">
        <v>-5.256081425692994E-3</v>
      </c>
      <c r="X2413">
        <v>3.6822381223467903E-3</v>
      </c>
      <c r="Y2413"/>
      <c r="Z2413"/>
      <c r="AA2413"/>
      <c r="AB2413"/>
      <c r="AC2413"/>
      <c r="AD2413"/>
      <c r="AG2413">
        <v>2365</v>
      </c>
      <c r="AH2413">
        <v>8.1038634908124629E-6</v>
      </c>
      <c r="AI2413">
        <v>-1.123013068507459E-2</v>
      </c>
      <c r="AJ2413"/>
      <c r="AK2413"/>
      <c r="AL2413"/>
      <c r="AM2413"/>
      <c r="AN2413"/>
      <c r="AO2413"/>
    </row>
    <row r="2414" spans="1:41">
      <c r="A2414" s="128">
        <v>45139</v>
      </c>
      <c r="B2414" s="76">
        <v>165.087097</v>
      </c>
      <c r="C2414" s="130">
        <f t="shared" si="76"/>
        <v>8.1180362895410044E-3</v>
      </c>
      <c r="E2414" s="128">
        <v>45139</v>
      </c>
      <c r="F2414" s="76">
        <v>4576.7299800000001</v>
      </c>
      <c r="G2414" s="130">
        <f t="shared" si="77"/>
        <v>-2.6650877549462015E-3</v>
      </c>
      <c r="J2414"/>
      <c r="K2414"/>
      <c r="L2414"/>
      <c r="M2414"/>
      <c r="N2414"/>
      <c r="O2414"/>
      <c r="P2414"/>
      <c r="Q2414"/>
      <c r="R2414"/>
      <c r="V2414">
        <v>2327</v>
      </c>
      <c r="W2414">
        <v>5.7973147668609606E-3</v>
      </c>
      <c r="X2414">
        <v>8.4399540955570063E-3</v>
      </c>
      <c r="Y2414"/>
      <c r="Z2414"/>
      <c r="AA2414"/>
      <c r="AB2414"/>
      <c r="AC2414"/>
      <c r="AD2414"/>
      <c r="AG2414">
        <v>2366</v>
      </c>
      <c r="AH2414">
        <v>-3.1787721124649636E-4</v>
      </c>
      <c r="AI2414">
        <v>-7.0007231846327903E-3</v>
      </c>
      <c r="AJ2414"/>
      <c r="AK2414"/>
      <c r="AL2414"/>
      <c r="AM2414"/>
      <c r="AN2414"/>
      <c r="AO2414"/>
    </row>
    <row r="2415" spans="1:41">
      <c r="A2415" s="128">
        <v>45140</v>
      </c>
      <c r="B2415" s="76">
        <v>166.08412200000001</v>
      </c>
      <c r="C2415" s="130">
        <f t="shared" si="76"/>
        <v>6.0393878026700522E-3</v>
      </c>
      <c r="E2415" s="128">
        <v>45140</v>
      </c>
      <c r="F2415" s="76">
        <v>4513.3901370000003</v>
      </c>
      <c r="G2415" s="130">
        <f t="shared" si="77"/>
        <v>-1.3839541173892838E-2</v>
      </c>
      <c r="J2415"/>
      <c r="K2415"/>
      <c r="L2415"/>
      <c r="M2415"/>
      <c r="N2415"/>
      <c r="O2415"/>
      <c r="P2415"/>
      <c r="Q2415"/>
      <c r="R2415"/>
      <c r="V2415">
        <v>2328</v>
      </c>
      <c r="W2415">
        <v>6.6970632991407864E-4</v>
      </c>
      <c r="X2415">
        <v>5.0455629262820085E-3</v>
      </c>
      <c r="Y2415"/>
      <c r="Z2415"/>
      <c r="AA2415"/>
      <c r="AB2415"/>
      <c r="AC2415"/>
      <c r="AD2415"/>
      <c r="AG2415">
        <v>2367</v>
      </c>
      <c r="AH2415">
        <v>-7.9291025091133508E-3</v>
      </c>
      <c r="AI2415">
        <v>1.6686683828969741E-2</v>
      </c>
      <c r="AJ2415"/>
      <c r="AK2415"/>
      <c r="AL2415"/>
      <c r="AM2415"/>
      <c r="AN2415"/>
      <c r="AO2415"/>
    </row>
    <row r="2416" spans="1:41">
      <c r="A2416" s="128">
        <v>45141</v>
      </c>
      <c r="B2416" s="76">
        <v>166.79769899999999</v>
      </c>
      <c r="C2416" s="130">
        <f t="shared" si="76"/>
        <v>4.2964793467733572E-3</v>
      </c>
      <c r="E2416" s="128">
        <v>45141</v>
      </c>
      <c r="F2416" s="76">
        <v>4501.8901370000003</v>
      </c>
      <c r="G2416" s="130">
        <f t="shared" si="77"/>
        <v>-2.5479738402680876E-3</v>
      </c>
      <c r="J2416"/>
      <c r="K2416"/>
      <c r="L2416"/>
      <c r="M2416"/>
      <c r="N2416"/>
      <c r="O2416"/>
      <c r="P2416"/>
      <c r="Q2416"/>
      <c r="R2416"/>
      <c r="V2416">
        <v>2329</v>
      </c>
      <c r="W2416">
        <v>6.0349154275217767E-3</v>
      </c>
      <c r="X2416">
        <v>8.4016271758336064E-3</v>
      </c>
      <c r="Y2416"/>
      <c r="Z2416"/>
      <c r="AA2416"/>
      <c r="AB2416"/>
      <c r="AC2416"/>
      <c r="AD2416"/>
      <c r="AG2416">
        <v>2368</v>
      </c>
      <c r="AH2416">
        <v>4.5846075542535383E-6</v>
      </c>
      <c r="AI2416">
        <v>1.3044502133295383E-2</v>
      </c>
      <c r="AJ2416"/>
      <c r="AK2416"/>
      <c r="AL2416"/>
      <c r="AM2416"/>
      <c r="AN2416"/>
      <c r="AO2416"/>
    </row>
    <row r="2417" spans="1:41">
      <c r="A2417" s="128">
        <v>45142</v>
      </c>
      <c r="B2417" s="76">
        <v>165.23370399999999</v>
      </c>
      <c r="C2417" s="130">
        <f t="shared" si="76"/>
        <v>-9.3765981747746148E-3</v>
      </c>
      <c r="E2417" s="128">
        <v>45142</v>
      </c>
      <c r="F2417" s="76">
        <v>4478.0297849999997</v>
      </c>
      <c r="G2417" s="130">
        <f t="shared" si="77"/>
        <v>-5.3000742519009637E-3</v>
      </c>
      <c r="J2417"/>
      <c r="K2417"/>
      <c r="L2417"/>
      <c r="M2417"/>
      <c r="N2417"/>
      <c r="O2417"/>
      <c r="P2417"/>
      <c r="Q2417"/>
      <c r="R2417"/>
      <c r="V2417">
        <v>2330</v>
      </c>
      <c r="W2417">
        <v>7.0017229163215292E-3</v>
      </c>
      <c r="X2417">
        <v>-3.3028764477494774E-3</v>
      </c>
      <c r="Y2417"/>
      <c r="Z2417"/>
      <c r="AA2417"/>
      <c r="AB2417"/>
      <c r="AC2417"/>
      <c r="AD2417"/>
      <c r="AG2417">
        <v>2369</v>
      </c>
      <c r="AH2417">
        <v>2.9872723710179928E-4</v>
      </c>
      <c r="AI2417">
        <v>-2.8212378283129107E-4</v>
      </c>
      <c r="AJ2417"/>
      <c r="AK2417"/>
      <c r="AL2417"/>
      <c r="AM2417"/>
      <c r="AN2417"/>
      <c r="AO2417"/>
    </row>
    <row r="2418" spans="1:41">
      <c r="A2418" s="128">
        <v>45145</v>
      </c>
      <c r="B2418" s="76">
        <v>169.20230100000001</v>
      </c>
      <c r="C2418" s="130">
        <f t="shared" si="76"/>
        <v>2.4018084107102128E-2</v>
      </c>
      <c r="E2418" s="128">
        <v>45145</v>
      </c>
      <c r="F2418" s="76">
        <v>4518.4399409999996</v>
      </c>
      <c r="G2418" s="130">
        <f t="shared" si="77"/>
        <v>9.0240927238495177E-3</v>
      </c>
      <c r="J2418"/>
      <c r="K2418"/>
      <c r="L2418"/>
      <c r="M2418"/>
      <c r="N2418"/>
      <c r="O2418"/>
      <c r="P2418"/>
      <c r="Q2418"/>
      <c r="R2418"/>
      <c r="V2418">
        <v>2331</v>
      </c>
      <c r="W2418">
        <v>6.1616447477314193E-3</v>
      </c>
      <c r="X2418">
        <v>-1.1958616838111055E-2</v>
      </c>
      <c r="Y2418"/>
      <c r="Z2418"/>
      <c r="AA2418"/>
      <c r="AB2418"/>
      <c r="AC2418"/>
      <c r="AD2418"/>
      <c r="AG2418">
        <v>2370</v>
      </c>
      <c r="AH2418">
        <v>2.7630729197360179E-3</v>
      </c>
      <c r="AI2418">
        <v>-8.8716972700725958E-3</v>
      </c>
      <c r="AJ2418"/>
      <c r="AK2418"/>
      <c r="AL2418"/>
      <c r="AM2418"/>
      <c r="AN2418"/>
      <c r="AO2418"/>
    </row>
    <row r="2419" spans="1:41">
      <c r="A2419" s="128">
        <v>45146</v>
      </c>
      <c r="B2419" s="76">
        <v>169.28048699999999</v>
      </c>
      <c r="C2419" s="130">
        <f t="shared" si="76"/>
        <v>4.6208591454077269E-4</v>
      </c>
      <c r="E2419" s="128">
        <v>45146</v>
      </c>
      <c r="F2419" s="76">
        <v>4499.3798829999996</v>
      </c>
      <c r="G2419" s="130">
        <f t="shared" si="77"/>
        <v>-4.2182829137664152E-3</v>
      </c>
      <c r="J2419"/>
      <c r="K2419"/>
      <c r="L2419"/>
      <c r="M2419"/>
      <c r="N2419"/>
      <c r="O2419"/>
      <c r="P2419"/>
      <c r="Q2419"/>
      <c r="R2419"/>
      <c r="V2419">
        <v>2332</v>
      </c>
      <c r="W2419">
        <v>2.5731327397897841E-2</v>
      </c>
      <c r="X2419">
        <v>-2.8223697967021264E-2</v>
      </c>
      <c r="Y2419"/>
      <c r="Z2419"/>
      <c r="AA2419"/>
      <c r="AB2419"/>
      <c r="AC2419"/>
      <c r="AD2419"/>
      <c r="AG2419">
        <v>2371</v>
      </c>
      <c r="AH2419">
        <v>-1.6788784079880413E-3</v>
      </c>
      <c r="AI2419">
        <v>1.1533332113366629E-2</v>
      </c>
      <c r="AJ2419"/>
      <c r="AK2419"/>
      <c r="AL2419"/>
      <c r="AM2419"/>
      <c r="AN2419"/>
      <c r="AO2419"/>
    </row>
    <row r="2420" spans="1:41">
      <c r="A2420" s="128">
        <v>45147</v>
      </c>
      <c r="B2420" s="76">
        <v>169.172989</v>
      </c>
      <c r="C2420" s="130">
        <f t="shared" si="76"/>
        <v>-6.3502889142794442E-4</v>
      </c>
      <c r="E2420" s="128">
        <v>45147</v>
      </c>
      <c r="F2420" s="76">
        <v>4467.7099609999996</v>
      </c>
      <c r="G2420" s="130">
        <f t="shared" si="77"/>
        <v>-7.0387304080854482E-3</v>
      </c>
      <c r="J2420"/>
      <c r="K2420"/>
      <c r="L2420"/>
      <c r="M2420"/>
      <c r="N2420"/>
      <c r="O2420"/>
      <c r="P2420"/>
      <c r="Q2420"/>
      <c r="R2420"/>
      <c r="V2420">
        <v>2333</v>
      </c>
      <c r="W2420">
        <v>-1.3518436810915609E-3</v>
      </c>
      <c r="X2420">
        <v>4.931006844113568E-3</v>
      </c>
      <c r="Y2420"/>
      <c r="Z2420"/>
      <c r="AA2420"/>
      <c r="AB2420"/>
      <c r="AC2420"/>
      <c r="AD2420"/>
      <c r="AG2420">
        <v>2372</v>
      </c>
      <c r="AH2420">
        <v>9.152835904374098E-3</v>
      </c>
      <c r="AI2420">
        <v>5.3815886445055493E-3</v>
      </c>
      <c r="AJ2420"/>
      <c r="AK2420"/>
      <c r="AL2420"/>
      <c r="AM2420"/>
      <c r="AN2420"/>
      <c r="AO2420"/>
    </row>
    <row r="2421" spans="1:41">
      <c r="A2421" s="128">
        <v>45148</v>
      </c>
      <c r="B2421" s="76">
        <v>168.293228</v>
      </c>
      <c r="C2421" s="130">
        <f t="shared" si="76"/>
        <v>-5.200363280216099E-3</v>
      </c>
      <c r="E2421" s="128">
        <v>45148</v>
      </c>
      <c r="F2421" s="76">
        <v>4468.830078</v>
      </c>
      <c r="G2421" s="130">
        <f t="shared" si="77"/>
        <v>2.5071390259847519E-4</v>
      </c>
      <c r="J2421"/>
      <c r="K2421"/>
      <c r="L2421"/>
      <c r="M2421"/>
      <c r="N2421"/>
      <c r="O2421"/>
      <c r="P2421"/>
      <c r="Q2421"/>
      <c r="R2421"/>
      <c r="V2421">
        <v>2334</v>
      </c>
      <c r="W2421">
        <v>-2.6280887094659879E-3</v>
      </c>
      <c r="X2421">
        <v>3.6243915240865478E-3</v>
      </c>
      <c r="Y2421"/>
      <c r="Z2421"/>
      <c r="AA2421"/>
      <c r="AB2421"/>
      <c r="AC2421"/>
      <c r="AD2421"/>
      <c r="AG2421">
        <v>2373</v>
      </c>
      <c r="AH2421">
        <v>5.1081577872361898E-3</v>
      </c>
      <c r="AI2421">
        <v>-7.1117393940522541E-3</v>
      </c>
      <c r="AJ2421"/>
      <c r="AK2421"/>
      <c r="AL2421"/>
      <c r="AM2421"/>
      <c r="AN2421"/>
      <c r="AO2421"/>
    </row>
    <row r="2422" spans="1:41">
      <c r="A2422" s="128">
        <v>45149</v>
      </c>
      <c r="B2422" s="76">
        <v>169.93540999999999</v>
      </c>
      <c r="C2422" s="130">
        <f t="shared" si="76"/>
        <v>9.7578614393206073E-3</v>
      </c>
      <c r="E2422" s="128">
        <v>45149</v>
      </c>
      <c r="F2422" s="76">
        <v>4464.0498049999997</v>
      </c>
      <c r="G2422" s="130">
        <f t="shared" si="77"/>
        <v>-1.0696922721527356E-3</v>
      </c>
      <c r="J2422"/>
      <c r="K2422"/>
      <c r="L2422"/>
      <c r="M2422"/>
      <c r="N2422"/>
      <c r="O2422"/>
      <c r="P2422"/>
      <c r="Q2422"/>
      <c r="R2422"/>
      <c r="V2422">
        <v>2335</v>
      </c>
      <c r="W2422">
        <v>5.2411875613934722E-5</v>
      </c>
      <c r="X2422">
        <v>-9.3764383983225389E-5</v>
      </c>
      <c r="Y2422"/>
      <c r="Z2422"/>
      <c r="AA2422"/>
      <c r="AB2422"/>
      <c r="AC2422"/>
      <c r="AD2422"/>
      <c r="AG2422">
        <v>2374</v>
      </c>
      <c r="AH2422">
        <v>-2.768680526437664E-4</v>
      </c>
      <c r="AI2422">
        <v>2.6307644556484754E-3</v>
      </c>
      <c r="AJ2422"/>
      <c r="AK2422"/>
      <c r="AL2422"/>
      <c r="AM2422"/>
      <c r="AN2422"/>
      <c r="AO2422"/>
    </row>
    <row r="2423" spans="1:41">
      <c r="A2423" s="128">
        <v>45152</v>
      </c>
      <c r="B2423" s="76">
        <v>169.53465299999999</v>
      </c>
      <c r="C2423" s="130">
        <f t="shared" si="76"/>
        <v>-2.3582901291731885E-3</v>
      </c>
      <c r="E2423" s="128">
        <v>45152</v>
      </c>
      <c r="F2423" s="76">
        <v>4489.7202150000003</v>
      </c>
      <c r="G2423" s="130">
        <f t="shared" si="77"/>
        <v>5.7504757162987414E-3</v>
      </c>
      <c r="J2423"/>
      <c r="K2423"/>
      <c r="L2423"/>
      <c r="M2423"/>
      <c r="N2423"/>
      <c r="O2423"/>
      <c r="P2423"/>
      <c r="Q2423"/>
      <c r="R2423"/>
      <c r="V2423">
        <v>2336</v>
      </c>
      <c r="W2423">
        <v>-9.8445784159493588E-4</v>
      </c>
      <c r="X2423">
        <v>-3.1504261537804493E-3</v>
      </c>
      <c r="Y2423"/>
      <c r="Z2423"/>
      <c r="AA2423"/>
      <c r="AB2423"/>
      <c r="AC2423"/>
      <c r="AD2423"/>
      <c r="AG2423">
        <v>2375</v>
      </c>
      <c r="AH2423">
        <v>1.4456842508824013E-3</v>
      </c>
      <c r="AI2423">
        <v>-5.2576939212543826E-3</v>
      </c>
      <c r="AJ2423"/>
      <c r="AK2423"/>
      <c r="AL2423"/>
      <c r="AM2423"/>
      <c r="AN2423"/>
      <c r="AO2423"/>
    </row>
    <row r="2424" spans="1:41">
      <c r="A2424" s="128">
        <v>45153</v>
      </c>
      <c r="B2424" s="76">
        <v>169.04589799999999</v>
      </c>
      <c r="C2424" s="130">
        <f t="shared" si="76"/>
        <v>-2.8829209329847014E-3</v>
      </c>
      <c r="E2424" s="128">
        <v>45153</v>
      </c>
      <c r="F2424" s="76">
        <v>4437.8598629999997</v>
      </c>
      <c r="G2424" s="130">
        <f t="shared" si="77"/>
        <v>-1.1550909525884698E-2</v>
      </c>
      <c r="J2424"/>
      <c r="K2424"/>
      <c r="L2424"/>
      <c r="M2424"/>
      <c r="N2424"/>
      <c r="O2424"/>
      <c r="P2424"/>
      <c r="Q2424"/>
      <c r="R2424"/>
      <c r="V2424">
        <v>2337</v>
      </c>
      <c r="W2424">
        <v>7.8106426774072757E-3</v>
      </c>
      <c r="X2424">
        <v>5.4520473969758513E-3</v>
      </c>
      <c r="Y2424"/>
      <c r="Z2424"/>
      <c r="AA2424"/>
      <c r="AB2424"/>
      <c r="AC2424"/>
      <c r="AD2424"/>
      <c r="AG2424">
        <v>2376</v>
      </c>
      <c r="AH2424">
        <v>6.4571697668829638E-3</v>
      </c>
      <c r="AI2424">
        <v>-2.6852721190324166E-4</v>
      </c>
      <c r="AJ2424"/>
      <c r="AK2424"/>
      <c r="AL2424"/>
      <c r="AM2424"/>
      <c r="AN2424"/>
      <c r="AO2424"/>
    </row>
    <row r="2425" spans="1:41">
      <c r="A2425" s="128">
        <v>45154</v>
      </c>
      <c r="B2425" s="76">
        <v>168.50827000000001</v>
      </c>
      <c r="C2425" s="130">
        <f t="shared" si="76"/>
        <v>-3.1803670267111944E-3</v>
      </c>
      <c r="E2425" s="128">
        <v>45154</v>
      </c>
      <c r="F2425" s="76">
        <v>4404.330078</v>
      </c>
      <c r="G2425" s="130">
        <f t="shared" si="77"/>
        <v>-7.5553951758480127E-3</v>
      </c>
      <c r="J2425"/>
      <c r="K2425"/>
      <c r="L2425"/>
      <c r="M2425"/>
      <c r="N2425"/>
      <c r="O2425"/>
      <c r="P2425"/>
      <c r="Q2425"/>
      <c r="R2425"/>
      <c r="V2425">
        <v>2338</v>
      </c>
      <c r="W2425">
        <v>-6.9769701458155563E-4</v>
      </c>
      <c r="X2425">
        <v>-1.371676427996182E-3</v>
      </c>
      <c r="Y2425"/>
      <c r="Z2425"/>
      <c r="AA2425"/>
      <c r="AB2425"/>
      <c r="AC2425"/>
      <c r="AD2425"/>
      <c r="AG2425">
        <v>2377</v>
      </c>
      <c r="AH2425">
        <v>-6.6040541726902324E-4</v>
      </c>
      <c r="AI2425">
        <v>1.8084648402082355E-3</v>
      </c>
      <c r="AJ2425"/>
      <c r="AK2425"/>
      <c r="AL2425"/>
      <c r="AM2425"/>
      <c r="AN2425"/>
      <c r="AO2425"/>
    </row>
    <row r="2426" spans="1:41">
      <c r="A2426" s="128">
        <v>45155</v>
      </c>
      <c r="B2426" s="76">
        <v>170.09179700000001</v>
      </c>
      <c r="C2426" s="130">
        <f t="shared" si="76"/>
        <v>9.3973251283156825E-3</v>
      </c>
      <c r="E2426" s="128">
        <v>45155</v>
      </c>
      <c r="F2426" s="76">
        <v>4370.3598629999997</v>
      </c>
      <c r="G2426" s="130">
        <f t="shared" si="77"/>
        <v>-7.7129130647324478E-3</v>
      </c>
      <c r="J2426"/>
      <c r="K2426"/>
      <c r="L2426"/>
      <c r="M2426"/>
      <c r="N2426"/>
      <c r="O2426"/>
      <c r="P2426"/>
      <c r="Q2426"/>
      <c r="R2426"/>
      <c r="V2426">
        <v>2339</v>
      </c>
      <c r="W2426">
        <v>-3.5679289641923353E-4</v>
      </c>
      <c r="X2426">
        <v>3.6629496783181785E-3</v>
      </c>
      <c r="Y2426"/>
      <c r="Z2426"/>
      <c r="AA2426"/>
      <c r="AB2426"/>
      <c r="AC2426"/>
      <c r="AD2426"/>
      <c r="AG2426">
        <v>2378</v>
      </c>
      <c r="AH2426">
        <v>-1.6515810312136414E-4</v>
      </c>
      <c r="AI2426">
        <v>9.4863070302782324E-3</v>
      </c>
      <c r="AJ2426"/>
      <c r="AK2426"/>
      <c r="AL2426"/>
      <c r="AM2426"/>
      <c r="AN2426"/>
      <c r="AO2426"/>
    </row>
    <row r="2427" spans="1:41">
      <c r="A2427" s="128">
        <v>45156</v>
      </c>
      <c r="B2427" s="76">
        <v>168.60604900000001</v>
      </c>
      <c r="C2427" s="130">
        <f t="shared" si="76"/>
        <v>-8.7349773840063594E-3</v>
      </c>
      <c r="E2427" s="128">
        <v>45156</v>
      </c>
      <c r="F2427" s="76">
        <v>4369.7099609999996</v>
      </c>
      <c r="G2427" s="130">
        <f t="shared" si="77"/>
        <v>-1.4870674735558066E-4</v>
      </c>
      <c r="J2427"/>
      <c r="K2427"/>
      <c r="L2427"/>
      <c r="M2427"/>
      <c r="N2427"/>
      <c r="O2427"/>
      <c r="P2427"/>
      <c r="Q2427"/>
      <c r="R2427"/>
      <c r="V2427">
        <v>2340</v>
      </c>
      <c r="W2427">
        <v>-1.5744851892981956E-2</v>
      </c>
      <c r="X2427">
        <v>1.660007219652854E-2</v>
      </c>
      <c r="Y2427"/>
      <c r="Z2427"/>
      <c r="AA2427"/>
      <c r="AB2427"/>
      <c r="AC2427"/>
      <c r="AD2427"/>
      <c r="AG2427">
        <v>2379</v>
      </c>
      <c r="AH2427">
        <v>3.2079079049446109E-3</v>
      </c>
      <c r="AI2427">
        <v>3.7245820821909369E-3</v>
      </c>
      <c r="AJ2427"/>
      <c r="AK2427"/>
      <c r="AL2427"/>
      <c r="AM2427"/>
      <c r="AN2427"/>
      <c r="AO2427"/>
    </row>
    <row r="2428" spans="1:41">
      <c r="A2428" s="128">
        <v>45159</v>
      </c>
      <c r="B2428" s="76">
        <v>163.58178699999999</v>
      </c>
      <c r="C2428" s="130">
        <f t="shared" si="76"/>
        <v>-2.9798824121666127E-2</v>
      </c>
      <c r="E2428" s="128">
        <v>45159</v>
      </c>
      <c r="F2428" s="76">
        <v>4399.7700199999999</v>
      </c>
      <c r="G2428" s="130">
        <f t="shared" si="77"/>
        <v>6.8791886116673015E-3</v>
      </c>
      <c r="J2428"/>
      <c r="K2428"/>
      <c r="L2428"/>
      <c r="M2428"/>
      <c r="N2428"/>
      <c r="O2428"/>
      <c r="P2428"/>
      <c r="Q2428"/>
      <c r="R2428"/>
      <c r="V2428">
        <v>2341</v>
      </c>
      <c r="W2428">
        <v>5.5851510329772589E-3</v>
      </c>
      <c r="X2428">
        <v>-5.6694128727320103E-3</v>
      </c>
      <c r="Y2428"/>
      <c r="Z2428"/>
      <c r="AA2428"/>
      <c r="AB2428"/>
      <c r="AC2428"/>
      <c r="AD2428"/>
      <c r="AG2428">
        <v>2380</v>
      </c>
      <c r="AH2428">
        <v>3.121581907072428E-3</v>
      </c>
      <c r="AI2428">
        <v>-2.3021564098212148E-3</v>
      </c>
      <c r="AJ2428"/>
      <c r="AK2428"/>
      <c r="AL2428"/>
      <c r="AM2428"/>
      <c r="AN2428"/>
      <c r="AO2428"/>
    </row>
    <row r="2429" spans="1:41">
      <c r="A2429" s="128">
        <v>45160</v>
      </c>
      <c r="B2429" s="76">
        <v>162.281723</v>
      </c>
      <c r="C2429" s="130">
        <f t="shared" si="76"/>
        <v>-7.9474862320705175E-3</v>
      </c>
      <c r="E2429" s="128">
        <v>45160</v>
      </c>
      <c r="F2429" s="76">
        <v>4387.5498049999997</v>
      </c>
      <c r="G2429" s="130">
        <f t="shared" si="77"/>
        <v>-2.7774667640469717E-3</v>
      </c>
      <c r="J2429"/>
      <c r="K2429"/>
      <c r="L2429"/>
      <c r="M2429"/>
      <c r="N2429"/>
      <c r="O2429"/>
      <c r="P2429"/>
      <c r="Q2429"/>
      <c r="R2429"/>
      <c r="V2429">
        <v>2342</v>
      </c>
      <c r="W2429">
        <v>3.8931275878739714E-3</v>
      </c>
      <c r="X2429">
        <v>-9.8456758680479824E-3</v>
      </c>
      <c r="Y2429"/>
      <c r="Z2429"/>
      <c r="AA2429"/>
      <c r="AB2429"/>
      <c r="AC2429"/>
      <c r="AD2429"/>
      <c r="AG2429">
        <v>2381</v>
      </c>
      <c r="AH2429">
        <v>7.8511990181964701E-3</v>
      </c>
      <c r="AI2429">
        <v>4.3269384014539974E-3</v>
      </c>
      <c r="AJ2429"/>
      <c r="AK2429"/>
      <c r="AL2429"/>
      <c r="AM2429"/>
      <c r="AN2429"/>
      <c r="AO2429"/>
    </row>
    <row r="2430" spans="1:41">
      <c r="A2430" s="128">
        <v>45161</v>
      </c>
      <c r="B2430" s="76">
        <v>160.825256</v>
      </c>
      <c r="C2430" s="130">
        <f t="shared" si="76"/>
        <v>-8.9749293578797133E-3</v>
      </c>
      <c r="E2430" s="128">
        <v>45161</v>
      </c>
      <c r="F2430" s="76">
        <v>4436.0097660000001</v>
      </c>
      <c r="G2430" s="130">
        <f t="shared" si="77"/>
        <v>1.1044879979430907E-2</v>
      </c>
      <c r="J2430"/>
      <c r="K2430"/>
      <c r="L2430"/>
      <c r="M2430"/>
      <c r="N2430"/>
      <c r="O2430"/>
      <c r="P2430"/>
      <c r="Q2430"/>
      <c r="R2430"/>
      <c r="V2430">
        <v>2343</v>
      </c>
      <c r="W2430">
        <v>-2.8637900503587924E-3</v>
      </c>
      <c r="X2430">
        <v>3.7669790659685754E-3</v>
      </c>
      <c r="Y2430"/>
      <c r="Z2430"/>
      <c r="AA2430"/>
      <c r="AB2430"/>
      <c r="AC2430"/>
      <c r="AD2430"/>
      <c r="AG2430">
        <v>2382</v>
      </c>
      <c r="AH2430">
        <v>1.9589980310516495E-3</v>
      </c>
      <c r="AI2430">
        <v>-5.6306175592706195E-3</v>
      </c>
      <c r="AJ2430"/>
      <c r="AK2430"/>
      <c r="AL2430"/>
      <c r="AM2430"/>
      <c r="AN2430"/>
      <c r="AO2430"/>
    </row>
    <row r="2431" spans="1:41">
      <c r="A2431" s="128">
        <v>45162</v>
      </c>
      <c r="B2431" s="76">
        <v>161.37264999999999</v>
      </c>
      <c r="C2431" s="130">
        <f t="shared" si="76"/>
        <v>3.4036569480106848E-3</v>
      </c>
      <c r="E2431" s="128">
        <v>45162</v>
      </c>
      <c r="F2431" s="76">
        <v>4376.3100590000004</v>
      </c>
      <c r="G2431" s="130">
        <f t="shared" si="77"/>
        <v>-1.345797465496377E-2</v>
      </c>
      <c r="J2431"/>
      <c r="K2431"/>
      <c r="L2431"/>
      <c r="M2431"/>
      <c r="N2431"/>
      <c r="O2431"/>
      <c r="P2431"/>
      <c r="Q2431"/>
      <c r="R2431"/>
      <c r="V2431">
        <v>2344</v>
      </c>
      <c r="W2431">
        <v>3.6801185593511284E-3</v>
      </c>
      <c r="X2431">
        <v>-2.8285395218796945E-3</v>
      </c>
      <c r="Y2431"/>
      <c r="Z2431"/>
      <c r="AA2431"/>
      <c r="AB2431"/>
      <c r="AC2431"/>
      <c r="AD2431"/>
      <c r="AG2431">
        <v>2383</v>
      </c>
      <c r="AH2431">
        <v>-1.2043144269531964E-4</v>
      </c>
      <c r="AI2431">
        <v>-4.6146762971801172E-3</v>
      </c>
      <c r="AJ2431"/>
      <c r="AK2431"/>
      <c r="AL2431"/>
      <c r="AM2431"/>
      <c r="AN2431"/>
      <c r="AO2431"/>
    </row>
    <row r="2432" spans="1:41">
      <c r="A2432" s="128">
        <v>45163</v>
      </c>
      <c r="B2432" s="76">
        <v>163.68641700000001</v>
      </c>
      <c r="C2432" s="130">
        <f t="shared" si="76"/>
        <v>1.4338036835857952E-2</v>
      </c>
      <c r="E2432" s="128">
        <v>45163</v>
      </c>
      <c r="F2432" s="76">
        <v>4405.7099609999996</v>
      </c>
      <c r="G2432" s="130">
        <f t="shared" si="77"/>
        <v>6.7179659584534019E-3</v>
      </c>
      <c r="J2432"/>
      <c r="K2432"/>
      <c r="L2432"/>
      <c r="M2432"/>
      <c r="N2432"/>
      <c r="O2432"/>
      <c r="P2432"/>
      <c r="Q2432"/>
      <c r="R2432"/>
      <c r="V2432">
        <v>2345</v>
      </c>
      <c r="W2432">
        <v>5.4283768857970203E-3</v>
      </c>
      <c r="X2432">
        <v>-2.1239235708379562E-2</v>
      </c>
      <c r="Y2432"/>
      <c r="Z2432"/>
      <c r="AA2432"/>
      <c r="AB2432"/>
      <c r="AC2432"/>
      <c r="AD2432"/>
      <c r="AG2432">
        <v>2384</v>
      </c>
      <c r="AH2432">
        <v>-6.3957265552432941E-4</v>
      </c>
      <c r="AI2432">
        <v>-4.6057090342127276E-3</v>
      </c>
      <c r="AJ2432"/>
      <c r="AK2432"/>
      <c r="AL2432"/>
      <c r="AM2432"/>
      <c r="AN2432"/>
      <c r="AO2432"/>
    </row>
    <row r="2433" spans="1:41">
      <c r="A2433" s="128">
        <v>45166</v>
      </c>
      <c r="B2433" s="76">
        <v>161.75663800000001</v>
      </c>
      <c r="C2433" s="130">
        <f t="shared" si="76"/>
        <v>-1.1789487700741817E-2</v>
      </c>
      <c r="E2433" s="128">
        <v>45166</v>
      </c>
      <c r="F2433" s="76">
        <v>4433.3100590000004</v>
      </c>
      <c r="G2433" s="130">
        <f t="shared" si="77"/>
        <v>6.2646198329715241E-3</v>
      </c>
      <c r="J2433"/>
      <c r="K2433"/>
      <c r="L2433"/>
      <c r="M2433"/>
      <c r="N2433"/>
      <c r="O2433"/>
      <c r="P2433"/>
      <c r="Q2433"/>
      <c r="R2433"/>
      <c r="V2433">
        <v>2346</v>
      </c>
      <c r="W2433">
        <v>-8.5741132016938122E-3</v>
      </c>
      <c r="X2433">
        <v>4.7329259009275485E-3</v>
      </c>
      <c r="Y2433"/>
      <c r="Z2433"/>
      <c r="AA2433"/>
      <c r="AB2433"/>
      <c r="AC2433"/>
      <c r="AD2433"/>
      <c r="AG2433">
        <v>2385</v>
      </c>
      <c r="AH2433">
        <v>6.2533958016021676E-3</v>
      </c>
      <c r="AI2433">
        <v>-2.5425972293403247E-3</v>
      </c>
      <c r="AJ2433"/>
      <c r="AK2433"/>
      <c r="AL2433"/>
      <c r="AM2433"/>
      <c r="AN2433"/>
      <c r="AO2433"/>
    </row>
    <row r="2434" spans="1:41">
      <c r="A2434" s="128">
        <v>45167</v>
      </c>
      <c r="B2434" s="76">
        <v>161.776321</v>
      </c>
      <c r="C2434" s="130">
        <f t="shared" si="76"/>
        <v>1.2168279610253985E-4</v>
      </c>
      <c r="E2434" s="128">
        <v>45167</v>
      </c>
      <c r="F2434" s="76">
        <v>4497.6298829999996</v>
      </c>
      <c r="G2434" s="130">
        <f t="shared" si="77"/>
        <v>1.4508307143874242E-2</v>
      </c>
      <c r="J2434"/>
      <c r="K2434"/>
      <c r="L2434"/>
      <c r="M2434"/>
      <c r="N2434"/>
      <c r="O2434"/>
      <c r="P2434"/>
      <c r="Q2434"/>
      <c r="R2434"/>
      <c r="V2434">
        <v>2347</v>
      </c>
      <c r="W2434">
        <v>1.5519523292346076E-3</v>
      </c>
      <c r="X2434">
        <v>1.8014197536929104E-2</v>
      </c>
      <c r="Y2434"/>
      <c r="Z2434"/>
      <c r="AA2434"/>
      <c r="AB2434"/>
      <c r="AC2434"/>
      <c r="AD2434"/>
      <c r="AG2434">
        <v>2386</v>
      </c>
      <c r="AH2434">
        <v>-2.547408880172848E-4</v>
      </c>
      <c r="AI2434">
        <v>-7.4040679708868755E-3</v>
      </c>
      <c r="AJ2434"/>
      <c r="AK2434"/>
      <c r="AL2434"/>
      <c r="AM2434"/>
      <c r="AN2434"/>
      <c r="AO2434"/>
    </row>
    <row r="2435" spans="1:41">
      <c r="A2435" s="128">
        <v>45168</v>
      </c>
      <c r="B2435" s="76">
        <v>161.20526100000001</v>
      </c>
      <c r="C2435" s="130">
        <f t="shared" si="76"/>
        <v>-3.5299356325453131E-3</v>
      </c>
      <c r="E2435" s="128">
        <v>45168</v>
      </c>
      <c r="F2435" s="76">
        <v>4514.8701170000004</v>
      </c>
      <c r="G2435" s="130">
        <f t="shared" si="77"/>
        <v>3.8331820199712027E-3</v>
      </c>
      <c r="J2435"/>
      <c r="K2435"/>
      <c r="L2435"/>
      <c r="M2435"/>
      <c r="N2435"/>
      <c r="O2435"/>
      <c r="P2435"/>
      <c r="Q2435"/>
      <c r="R2435"/>
      <c r="V2435">
        <v>2348</v>
      </c>
      <c r="W2435">
        <v>2.6634428121362244E-3</v>
      </c>
      <c r="X2435">
        <v>5.5897597441616296E-3</v>
      </c>
      <c r="Y2435"/>
      <c r="Z2435"/>
      <c r="AA2435"/>
      <c r="AB2435"/>
      <c r="AC2435"/>
      <c r="AD2435"/>
      <c r="AG2435">
        <v>2387</v>
      </c>
      <c r="AH2435">
        <v>-6.1220868254058857E-3</v>
      </c>
      <c r="AI2435">
        <v>1.6352485104605121E-3</v>
      </c>
      <c r="AJ2435"/>
      <c r="AK2435"/>
      <c r="AL2435"/>
      <c r="AM2435"/>
      <c r="AN2435"/>
      <c r="AO2435"/>
    </row>
    <row r="2436" spans="1:41">
      <c r="A2436" s="128">
        <v>45169</v>
      </c>
      <c r="B2436" s="76">
        <v>159.18689000000001</v>
      </c>
      <c r="C2436" s="130">
        <f t="shared" ref="C2436:C2499" si="78">(B2436-B2435)/B2435</f>
        <v>-1.2520503285559656E-2</v>
      </c>
      <c r="E2436" s="128">
        <v>45169</v>
      </c>
      <c r="F2436" s="76">
        <v>4507.6601559999999</v>
      </c>
      <c r="G2436" s="130">
        <f t="shared" ref="G2436:G2499" si="79">(F2436-F2435)/F2435</f>
        <v>-1.5969365260038277E-3</v>
      </c>
      <c r="J2436"/>
      <c r="K2436"/>
      <c r="L2436"/>
      <c r="M2436"/>
      <c r="N2436"/>
      <c r="O2436"/>
      <c r="P2436"/>
      <c r="Q2436"/>
      <c r="R2436"/>
      <c r="V2436">
        <v>2349</v>
      </c>
      <c r="W2436">
        <v>-1.2160013607846417E-4</v>
      </c>
      <c r="X2436">
        <v>-2.6450628671809698E-4</v>
      </c>
      <c r="Y2436"/>
      <c r="Z2436"/>
      <c r="AA2436"/>
      <c r="AB2436"/>
      <c r="AC2436"/>
      <c r="AD2436"/>
      <c r="AG2436">
        <v>2388</v>
      </c>
      <c r="AH2436">
        <v>-9.5447326153986687E-4</v>
      </c>
      <c r="AI2436">
        <v>1.2410328209592739E-2</v>
      </c>
      <c r="AJ2436"/>
      <c r="AK2436"/>
      <c r="AL2436"/>
      <c r="AM2436"/>
      <c r="AN2436"/>
      <c r="AO2436"/>
    </row>
    <row r="2437" spans="1:41">
      <c r="A2437" s="128">
        <v>45170</v>
      </c>
      <c r="B2437" s="76">
        <v>158.00538599999999</v>
      </c>
      <c r="C2437" s="130">
        <f t="shared" si="78"/>
        <v>-7.4221187435725266E-3</v>
      </c>
      <c r="E2437" s="128">
        <v>45170</v>
      </c>
      <c r="F2437" s="76">
        <v>4515.7700199999999</v>
      </c>
      <c r="G2437" s="130">
        <f t="shared" si="79"/>
        <v>1.7991294195515693E-3</v>
      </c>
      <c r="J2437"/>
      <c r="K2437"/>
      <c r="L2437"/>
      <c r="M2437"/>
      <c r="N2437"/>
      <c r="O2437"/>
      <c r="P2437"/>
      <c r="Q2437"/>
      <c r="R2437"/>
      <c r="V2437">
        <v>2350</v>
      </c>
      <c r="W2437">
        <v>5.1879712919648737E-3</v>
      </c>
      <c r="X2437">
        <v>-1.6774234213890862E-2</v>
      </c>
      <c r="Y2437"/>
      <c r="Z2437"/>
      <c r="AA2437"/>
      <c r="AB2437"/>
      <c r="AC2437"/>
      <c r="AD2437"/>
      <c r="AG2437">
        <v>2389</v>
      </c>
      <c r="AH2437">
        <v>-9.2214103172583671E-4</v>
      </c>
      <c r="AI2437">
        <v>5.6806433612988441E-4</v>
      </c>
      <c r="AJ2437"/>
      <c r="AK2437"/>
      <c r="AL2437"/>
      <c r="AM2437"/>
      <c r="AN2437"/>
      <c r="AO2437"/>
    </row>
    <row r="2438" spans="1:41">
      <c r="A2438" s="128">
        <v>45174</v>
      </c>
      <c r="B2438" s="76">
        <v>158.20230100000001</v>
      </c>
      <c r="C2438" s="130">
        <f t="shared" si="78"/>
        <v>1.2462549852573911E-3</v>
      </c>
      <c r="E2438" s="128">
        <v>45174</v>
      </c>
      <c r="F2438" s="76">
        <v>4496.830078</v>
      </c>
      <c r="G2438" s="130">
        <f t="shared" si="79"/>
        <v>-4.1941777185544038E-3</v>
      </c>
      <c r="J2438"/>
      <c r="K2438"/>
      <c r="L2438"/>
      <c r="M2438"/>
      <c r="N2438"/>
      <c r="O2438"/>
      <c r="P2438"/>
      <c r="Q2438"/>
      <c r="R2438"/>
      <c r="V2438">
        <v>2351</v>
      </c>
      <c r="W2438">
        <v>-7.2059849849436695E-3</v>
      </c>
      <c r="X2438">
        <v>2.0767995041777974E-4</v>
      </c>
      <c r="Y2438"/>
      <c r="Z2438"/>
      <c r="AA2438"/>
      <c r="AB2438"/>
      <c r="AC2438"/>
      <c r="AD2438"/>
      <c r="AG2438">
        <v>2390</v>
      </c>
      <c r="AH2438">
        <v>4.1970055859629754E-3</v>
      </c>
      <c r="AI2438">
        <v>2.7653905857113678E-4</v>
      </c>
      <c r="AJ2438"/>
      <c r="AK2438"/>
      <c r="AL2438"/>
      <c r="AM2438"/>
      <c r="AN2438"/>
      <c r="AO2438"/>
    </row>
    <row r="2439" spans="1:41">
      <c r="A2439" s="128">
        <v>45175</v>
      </c>
      <c r="B2439" s="76">
        <v>155.57347100000001</v>
      </c>
      <c r="C2439" s="130">
        <f t="shared" si="78"/>
        <v>-1.6616888524269905E-2</v>
      </c>
      <c r="E2439" s="128">
        <v>45175</v>
      </c>
      <c r="F2439" s="76">
        <v>4465.4799800000001</v>
      </c>
      <c r="G2439" s="130">
        <f t="shared" si="79"/>
        <v>-6.9715994280893723E-3</v>
      </c>
      <c r="J2439"/>
      <c r="K2439"/>
      <c r="L2439"/>
      <c r="M2439"/>
      <c r="N2439"/>
      <c r="O2439"/>
      <c r="P2439"/>
      <c r="Q2439"/>
      <c r="R2439"/>
      <c r="V2439">
        <v>2352</v>
      </c>
      <c r="W2439">
        <v>-2.3543607138598343E-3</v>
      </c>
      <c r="X2439">
        <v>-4.864371547950351E-3</v>
      </c>
      <c r="Y2439"/>
      <c r="Z2439"/>
      <c r="AA2439"/>
      <c r="AB2439"/>
      <c r="AC2439"/>
      <c r="AD2439"/>
      <c r="AG2439">
        <v>2391</v>
      </c>
      <c r="AH2439">
        <v>5.1381783276925079E-3</v>
      </c>
      <c r="AI2439">
        <v>7.1308263042076771E-3</v>
      </c>
      <c r="AJ2439"/>
      <c r="AK2439"/>
      <c r="AL2439"/>
      <c r="AM2439"/>
      <c r="AN2439"/>
      <c r="AO2439"/>
    </row>
    <row r="2440" spans="1:41">
      <c r="A2440" s="128">
        <v>45176</v>
      </c>
      <c r="B2440" s="76">
        <v>157.562332</v>
      </c>
      <c r="C2440" s="130">
        <f t="shared" si="78"/>
        <v>1.278406265037299E-2</v>
      </c>
      <c r="E2440" s="128">
        <v>45176</v>
      </c>
      <c r="F2440" s="76">
        <v>4451.1401370000003</v>
      </c>
      <c r="G2440" s="130">
        <f t="shared" si="79"/>
        <v>-3.2112657685680066E-3</v>
      </c>
      <c r="J2440"/>
      <c r="K2440"/>
      <c r="L2440"/>
      <c r="M2440"/>
      <c r="N2440"/>
      <c r="O2440"/>
      <c r="P2440"/>
      <c r="Q2440"/>
      <c r="R2440"/>
      <c r="V2440">
        <v>2353</v>
      </c>
      <c r="W2440">
        <v>2.1512445700508196E-3</v>
      </c>
      <c r="X2440">
        <v>1.6323506745014062E-2</v>
      </c>
      <c r="Y2440"/>
      <c r="Z2440"/>
      <c r="AA2440"/>
      <c r="AB2440"/>
      <c r="AC2440"/>
      <c r="AD2440"/>
      <c r="AG2440">
        <v>2392</v>
      </c>
      <c r="AH2440">
        <v>-7.2182465964726128E-3</v>
      </c>
      <c r="AI2440">
        <v>8.3889244120680852E-3</v>
      </c>
      <c r="AJ2440"/>
      <c r="AK2440"/>
      <c r="AL2440"/>
      <c r="AM2440"/>
      <c r="AN2440"/>
      <c r="AO2440"/>
    </row>
    <row r="2441" spans="1:41">
      <c r="A2441" s="128">
        <v>45177</v>
      </c>
      <c r="B2441" s="76">
        <v>158.08415199999999</v>
      </c>
      <c r="C2441" s="130">
        <f t="shared" si="78"/>
        <v>3.3118321706484457E-3</v>
      </c>
      <c r="E2441" s="128">
        <v>45177</v>
      </c>
      <c r="F2441" s="76">
        <v>4457.4902339999999</v>
      </c>
      <c r="G2441" s="130">
        <f t="shared" si="79"/>
        <v>1.4266225741163517E-3</v>
      </c>
      <c r="J2441"/>
      <c r="K2441"/>
      <c r="L2441"/>
      <c r="M2441"/>
      <c r="N2441"/>
      <c r="O2441"/>
      <c r="P2441"/>
      <c r="Q2441"/>
      <c r="R2441"/>
      <c r="V2441">
        <v>2354</v>
      </c>
      <c r="W2441">
        <v>-1.0661026718008322E-3</v>
      </c>
      <c r="X2441">
        <v>1.5182312907190288E-3</v>
      </c>
      <c r="Y2441"/>
      <c r="Z2441"/>
      <c r="AA2441"/>
      <c r="AB2441"/>
      <c r="AC2441"/>
      <c r="AD2441"/>
      <c r="AG2441">
        <v>2393</v>
      </c>
      <c r="AH2441">
        <v>-1.6516938362793991E-3</v>
      </c>
      <c r="AI2441">
        <v>-3.1662468204423939E-4</v>
      </c>
      <c r="AJ2441"/>
      <c r="AK2441"/>
      <c r="AL2441"/>
      <c r="AM2441"/>
      <c r="AN2441"/>
      <c r="AO2441"/>
    </row>
    <row r="2442" spans="1:41">
      <c r="A2442" s="128">
        <v>45180</v>
      </c>
      <c r="B2442" s="76">
        <v>160.151779</v>
      </c>
      <c r="C2442" s="130">
        <f t="shared" si="78"/>
        <v>1.3079280711200045E-2</v>
      </c>
      <c r="E2442" s="128">
        <v>45180</v>
      </c>
      <c r="F2442" s="76">
        <v>4487.4599609999996</v>
      </c>
      <c r="G2442" s="130">
        <f t="shared" si="79"/>
        <v>6.7234532049901723E-3</v>
      </c>
      <c r="J2442"/>
      <c r="K2442"/>
      <c r="L2442"/>
      <c r="M2442"/>
      <c r="N2442"/>
      <c r="O2442"/>
      <c r="P2442"/>
      <c r="Q2442"/>
      <c r="R2442"/>
      <c r="V2442">
        <v>2355</v>
      </c>
      <c r="W2442">
        <v>-4.1822320895786086E-3</v>
      </c>
      <c r="X2442">
        <v>-3.9718911237011847E-4</v>
      </c>
      <c r="Y2442"/>
      <c r="Z2442"/>
      <c r="AA2442"/>
      <c r="AB2442"/>
      <c r="AC2442"/>
      <c r="AD2442"/>
      <c r="AG2442">
        <v>2394</v>
      </c>
      <c r="AH2442">
        <v>-3.9942557201388942E-3</v>
      </c>
      <c r="AI2442">
        <v>-3.9282555113393401E-3</v>
      </c>
      <c r="AJ2442"/>
      <c r="AK2442"/>
      <c r="AL2442"/>
      <c r="AM2442"/>
      <c r="AN2442"/>
      <c r="AO2442"/>
    </row>
    <row r="2443" spans="1:41">
      <c r="A2443" s="128">
        <v>45181</v>
      </c>
      <c r="B2443" s="76">
        <v>161.05758700000001</v>
      </c>
      <c r="C2443" s="130">
        <f t="shared" si="78"/>
        <v>5.6559346743192121E-3</v>
      </c>
      <c r="E2443" s="128">
        <v>45181</v>
      </c>
      <c r="F2443" s="76">
        <v>4461.8999020000001</v>
      </c>
      <c r="G2443" s="130">
        <f t="shared" si="79"/>
        <v>-5.6958856952795123E-3</v>
      </c>
      <c r="J2443"/>
      <c r="K2443"/>
      <c r="L2443"/>
      <c r="M2443"/>
      <c r="N2443"/>
      <c r="O2443"/>
      <c r="P2443"/>
      <c r="Q2443"/>
      <c r="R2443"/>
      <c r="V2443">
        <v>2356</v>
      </c>
      <c r="W2443">
        <v>2.3404321903665024E-3</v>
      </c>
      <c r="X2443">
        <v>2.14353311083485E-3</v>
      </c>
      <c r="Y2443"/>
      <c r="Z2443"/>
      <c r="AA2443"/>
      <c r="AB2443"/>
      <c r="AC2443"/>
      <c r="AD2443"/>
      <c r="AG2443">
        <v>2395</v>
      </c>
      <c r="AH2443">
        <v>-8.0312738399964268E-3</v>
      </c>
      <c r="AI2443">
        <v>5.1661731740334886E-3</v>
      </c>
      <c r="AJ2443"/>
      <c r="AK2443"/>
      <c r="AL2443"/>
      <c r="AM2443"/>
      <c r="AN2443"/>
      <c r="AO2443"/>
    </row>
    <row r="2444" spans="1:41">
      <c r="A2444" s="128">
        <v>45182</v>
      </c>
      <c r="B2444" s="76">
        <v>161.46127300000001</v>
      </c>
      <c r="C2444" s="130">
        <f t="shared" si="78"/>
        <v>2.5064699373646602E-3</v>
      </c>
      <c r="E2444" s="128">
        <v>45182</v>
      </c>
      <c r="F2444" s="76">
        <v>4467.4399409999996</v>
      </c>
      <c r="G2444" s="130">
        <f t="shared" si="79"/>
        <v>1.2416322915528113E-3</v>
      </c>
      <c r="J2444"/>
      <c r="K2444"/>
      <c r="L2444"/>
      <c r="M2444"/>
      <c r="N2444"/>
      <c r="O2444"/>
      <c r="P2444"/>
      <c r="Q2444"/>
      <c r="R2444"/>
      <c r="V2444">
        <v>2357</v>
      </c>
      <c r="W2444">
        <v>-2.0928752422840718E-3</v>
      </c>
      <c r="X2444">
        <v>3.9625113589433552E-4</v>
      </c>
      <c r="Y2444"/>
      <c r="Z2444"/>
      <c r="AA2444"/>
      <c r="AB2444"/>
      <c r="AC2444"/>
      <c r="AD2444"/>
      <c r="AG2444">
        <v>2396</v>
      </c>
      <c r="AH2444">
        <v>1.1521445661125764E-3</v>
      </c>
      <c r="AI2444">
        <v>1.2528815267094109E-3</v>
      </c>
      <c r="AJ2444"/>
      <c r="AK2444"/>
      <c r="AL2444"/>
      <c r="AM2444"/>
      <c r="AN2444"/>
      <c r="AO2444"/>
    </row>
    <row r="2445" spans="1:41">
      <c r="A2445" s="128">
        <v>45183</v>
      </c>
      <c r="B2445" s="76">
        <v>161.21511799999999</v>
      </c>
      <c r="C2445" s="130">
        <f t="shared" si="78"/>
        <v>-1.5245451458816125E-3</v>
      </c>
      <c r="E2445" s="128">
        <v>45183</v>
      </c>
      <c r="F2445" s="76">
        <v>4505.1000979999999</v>
      </c>
      <c r="G2445" s="130">
        <f t="shared" si="79"/>
        <v>8.4299190358159207E-3</v>
      </c>
      <c r="J2445"/>
      <c r="K2445"/>
      <c r="L2445"/>
      <c r="M2445"/>
      <c r="N2445"/>
      <c r="O2445"/>
      <c r="P2445"/>
      <c r="Q2445"/>
      <c r="R2445"/>
      <c r="V2445">
        <v>2358</v>
      </c>
      <c r="W2445">
        <v>-5.1543964323757499E-4</v>
      </c>
      <c r="X2445">
        <v>-1.0678671762601117E-3</v>
      </c>
      <c r="Y2445"/>
      <c r="Z2445"/>
      <c r="AA2445"/>
      <c r="AB2445"/>
      <c r="AC2445"/>
      <c r="AD2445"/>
      <c r="AG2445">
        <v>2397</v>
      </c>
      <c r="AH2445">
        <v>-2.9069932545862289E-3</v>
      </c>
      <c r="AI2445">
        <v>9.6492044311914035E-3</v>
      </c>
      <c r="AJ2445"/>
      <c r="AK2445"/>
      <c r="AL2445"/>
      <c r="AM2445"/>
      <c r="AN2445"/>
      <c r="AO2445"/>
    </row>
    <row r="2446" spans="1:41">
      <c r="A2446" s="128">
        <v>45184</v>
      </c>
      <c r="B2446" s="76">
        <v>158.960419</v>
      </c>
      <c r="C2446" s="130">
        <f t="shared" si="78"/>
        <v>-1.3985654868918609E-2</v>
      </c>
      <c r="E2446" s="128">
        <v>45184</v>
      </c>
      <c r="F2446" s="76">
        <v>4450.3198240000002</v>
      </c>
      <c r="G2446" s="130">
        <f t="shared" si="79"/>
        <v>-1.2159613062608522E-2</v>
      </c>
      <c r="J2446"/>
      <c r="K2446"/>
      <c r="L2446"/>
      <c r="M2446"/>
      <c r="N2446"/>
      <c r="O2446"/>
      <c r="P2446"/>
      <c r="Q2446"/>
      <c r="R2446"/>
      <c r="V2446">
        <v>2359</v>
      </c>
      <c r="W2446">
        <v>-4.1182022604375921E-3</v>
      </c>
      <c r="X2446">
        <v>7.0763666920836653E-3</v>
      </c>
      <c r="Y2446"/>
      <c r="Z2446"/>
      <c r="AA2446"/>
      <c r="AB2446"/>
      <c r="AC2446"/>
      <c r="AD2446"/>
      <c r="AG2446">
        <v>2398</v>
      </c>
      <c r="AH2446">
        <v>-1.7433002378887401E-3</v>
      </c>
      <c r="AI2446">
        <v>9.1545335817857839E-3</v>
      </c>
      <c r="AJ2446"/>
      <c r="AK2446"/>
      <c r="AL2446"/>
      <c r="AM2446"/>
      <c r="AN2446"/>
      <c r="AO2446"/>
    </row>
    <row r="2447" spans="1:41">
      <c r="A2447" s="128">
        <v>45187</v>
      </c>
      <c r="B2447" s="76">
        <v>159.96470600000001</v>
      </c>
      <c r="C2447" s="130">
        <f t="shared" si="78"/>
        <v>6.3178431858562541E-3</v>
      </c>
      <c r="E2447" s="128">
        <v>45187</v>
      </c>
      <c r="F2447" s="76">
        <v>4453.5297849999997</v>
      </c>
      <c r="G2447" s="130">
        <f t="shared" si="79"/>
        <v>7.2128771120867792E-4</v>
      </c>
      <c r="J2447"/>
      <c r="K2447"/>
      <c r="L2447"/>
      <c r="M2447"/>
      <c r="N2447"/>
      <c r="O2447"/>
      <c r="P2447"/>
      <c r="Q2447"/>
      <c r="R2447"/>
      <c r="V2447">
        <v>2360</v>
      </c>
      <c r="W2447">
        <v>-5.2206574042159431E-4</v>
      </c>
      <c r="X2447">
        <v>-5.8556176783028501E-3</v>
      </c>
      <c r="Y2447"/>
      <c r="Z2447"/>
      <c r="AA2447"/>
      <c r="AB2447"/>
      <c r="AC2447"/>
      <c r="AD2447"/>
      <c r="AG2447">
        <v>2399</v>
      </c>
      <c r="AH2447">
        <v>2.8470975505818065E-3</v>
      </c>
      <c r="AI2447">
        <v>5.6230559498869981E-3</v>
      </c>
      <c r="AJ2447"/>
      <c r="AK2447"/>
      <c r="AL2447"/>
      <c r="AM2447"/>
      <c r="AN2447"/>
      <c r="AO2447"/>
    </row>
    <row r="2448" spans="1:41">
      <c r="A2448" s="128">
        <v>45188</v>
      </c>
      <c r="B2448" s="76">
        <v>159.698868</v>
      </c>
      <c r="C2448" s="130">
        <f t="shared" si="78"/>
        <v>-1.6618540842378206E-3</v>
      </c>
      <c r="E2448" s="128">
        <v>45188</v>
      </c>
      <c r="F2448" s="76">
        <v>4443.9501950000003</v>
      </c>
      <c r="G2448" s="130">
        <f t="shared" si="79"/>
        <v>-2.1510106505326474E-3</v>
      </c>
      <c r="J2448"/>
      <c r="K2448"/>
      <c r="L2448"/>
      <c r="M2448"/>
      <c r="N2448"/>
      <c r="O2448"/>
      <c r="P2448"/>
      <c r="Q2448"/>
      <c r="R2448"/>
      <c r="V2448">
        <v>2361</v>
      </c>
      <c r="W2448">
        <v>-1.0218855566463112E-3</v>
      </c>
      <c r="X2448">
        <v>1.2912714814122426E-2</v>
      </c>
      <c r="Y2448"/>
      <c r="Z2448"/>
      <c r="AA2448"/>
      <c r="AB2448"/>
      <c r="AC2448"/>
      <c r="AD2448"/>
      <c r="AG2448">
        <v>2400</v>
      </c>
      <c r="AH2448">
        <v>4.0147756182261681E-3</v>
      </c>
      <c r="AI2448">
        <v>-5.0391827099700356E-3</v>
      </c>
      <c r="AJ2448"/>
      <c r="AK2448"/>
      <c r="AL2448"/>
      <c r="AM2448"/>
      <c r="AN2448"/>
      <c r="AO2448"/>
    </row>
    <row r="2449" spans="1:41">
      <c r="A2449" s="128">
        <v>45189</v>
      </c>
      <c r="B2449" s="76">
        <v>160.397919</v>
      </c>
      <c r="C2449" s="130">
        <f t="shared" si="78"/>
        <v>4.3773071703926995E-3</v>
      </c>
      <c r="E2449" s="128">
        <v>45189</v>
      </c>
      <c r="F2449" s="76">
        <v>4402.2001950000003</v>
      </c>
      <c r="G2449" s="130">
        <f t="shared" si="79"/>
        <v>-9.3947947587202877E-3</v>
      </c>
      <c r="J2449"/>
      <c r="K2449"/>
      <c r="L2449"/>
      <c r="M2449"/>
      <c r="N2449"/>
      <c r="O2449"/>
      <c r="P2449"/>
      <c r="Q2449"/>
      <c r="R2449"/>
      <c r="V2449">
        <v>2362</v>
      </c>
      <c r="W2449">
        <v>-1.5960613288364405E-3</v>
      </c>
      <c r="X2449">
        <v>1.104110993962731E-2</v>
      </c>
      <c r="Y2449"/>
      <c r="Z2449"/>
      <c r="AA2449"/>
      <c r="AB2449"/>
      <c r="AC2449"/>
      <c r="AD2449"/>
      <c r="AG2449">
        <v>2401</v>
      </c>
      <c r="AH2449">
        <v>-2.615874280699009E-3</v>
      </c>
      <c r="AI2449">
        <v>6.4712567535251215E-3</v>
      </c>
      <c r="AJ2449"/>
      <c r="AK2449"/>
      <c r="AL2449"/>
      <c r="AM2449"/>
      <c r="AN2449"/>
      <c r="AO2449"/>
    </row>
    <row r="2450" spans="1:41">
      <c r="A2450" s="128">
        <v>45190</v>
      </c>
      <c r="B2450" s="76">
        <v>159.167191</v>
      </c>
      <c r="C2450" s="130">
        <f t="shared" si="78"/>
        <v>-7.6729673780867392E-3</v>
      </c>
      <c r="E2450" s="128">
        <v>45190</v>
      </c>
      <c r="F2450" s="76">
        <v>4330</v>
      </c>
      <c r="G2450" s="130">
        <f t="shared" si="79"/>
        <v>-1.6400934033396531E-2</v>
      </c>
      <c r="J2450"/>
      <c r="K2450"/>
      <c r="L2450"/>
      <c r="M2450"/>
      <c r="N2450"/>
      <c r="O2450"/>
      <c r="P2450"/>
      <c r="Q2450"/>
      <c r="R2450"/>
      <c r="V2450">
        <v>2363</v>
      </c>
      <c r="W2450">
        <v>1.7657963619708852E-3</v>
      </c>
      <c r="X2450">
        <v>-3.211664153432112E-3</v>
      </c>
      <c r="Y2450"/>
      <c r="Z2450"/>
      <c r="AA2450"/>
      <c r="AB2450"/>
      <c r="AC2450"/>
      <c r="AD2450"/>
      <c r="AG2450">
        <v>2402</v>
      </c>
      <c r="AH2450">
        <v>1.8956532827166589E-4</v>
      </c>
      <c r="AI2450">
        <v>6.9277097878460182E-3</v>
      </c>
      <c r="AJ2450"/>
      <c r="AK2450"/>
      <c r="AL2450"/>
      <c r="AM2450"/>
      <c r="AN2450"/>
      <c r="AO2450"/>
    </row>
    <row r="2451" spans="1:41">
      <c r="A2451" s="128">
        <v>45191</v>
      </c>
      <c r="B2451" s="76">
        <v>158.02508499999999</v>
      </c>
      <c r="C2451" s="130">
        <f t="shared" si="78"/>
        <v>-7.175511440671291E-3</v>
      </c>
      <c r="E2451" s="128">
        <v>45191</v>
      </c>
      <c r="F2451" s="76">
        <v>4320.0600590000004</v>
      </c>
      <c r="G2451" s="130">
        <f t="shared" si="79"/>
        <v>-2.29559838337174E-3</v>
      </c>
      <c r="J2451"/>
      <c r="K2451"/>
      <c r="L2451"/>
      <c r="M2451"/>
      <c r="N2451"/>
      <c r="O2451"/>
      <c r="P2451"/>
      <c r="Q2451"/>
      <c r="R2451"/>
      <c r="V2451">
        <v>2364</v>
      </c>
      <c r="W2451">
        <v>-2.8347068753154466E-3</v>
      </c>
      <c r="X2451">
        <v>2.9897417283205269E-3</v>
      </c>
      <c r="Y2451"/>
      <c r="Z2451"/>
      <c r="AA2451"/>
      <c r="AB2451"/>
      <c r="AC2451"/>
      <c r="AD2451"/>
      <c r="AG2451">
        <v>2403</v>
      </c>
      <c r="AH2451">
        <v>-9.1699123345985944E-4</v>
      </c>
      <c r="AI2451">
        <v>3.2749017066471008E-3</v>
      </c>
      <c r="AJ2451"/>
      <c r="AK2451"/>
      <c r="AL2451"/>
      <c r="AM2451"/>
      <c r="AN2451"/>
      <c r="AO2451"/>
    </row>
    <row r="2452" spans="1:41">
      <c r="A2452" s="128">
        <v>45194</v>
      </c>
      <c r="B2452" s="76">
        <v>157.78877299999999</v>
      </c>
      <c r="C2452" s="130">
        <f t="shared" si="78"/>
        <v>-1.4954081499149207E-3</v>
      </c>
      <c r="E2452" s="128">
        <v>45194</v>
      </c>
      <c r="F2452" s="76">
        <v>4337.4399409999996</v>
      </c>
      <c r="G2452" s="130">
        <f t="shared" si="79"/>
        <v>4.023064902487104E-3</v>
      </c>
      <c r="J2452"/>
      <c r="K2452"/>
      <c r="L2452"/>
      <c r="M2452"/>
      <c r="N2452"/>
      <c r="O2452"/>
      <c r="P2452"/>
      <c r="Q2452"/>
      <c r="R2452"/>
      <c r="V2452">
        <v>2365</v>
      </c>
      <c r="W2452">
        <v>8.1038634908124629E-6</v>
      </c>
      <c r="X2452">
        <v>-1.123013068507459E-2</v>
      </c>
      <c r="Y2452"/>
      <c r="Z2452"/>
      <c r="AA2452"/>
      <c r="AB2452"/>
      <c r="AC2452"/>
      <c r="AD2452"/>
      <c r="AG2452">
        <v>2404</v>
      </c>
      <c r="AH2452">
        <v>3.4704345738799797E-2</v>
      </c>
      <c r="AI2452">
        <v>-4.146124203276158E-2</v>
      </c>
      <c r="AJ2452"/>
      <c r="AK2452"/>
      <c r="AL2452"/>
      <c r="AM2452"/>
      <c r="AN2452"/>
      <c r="AO2452"/>
    </row>
    <row r="2453" spans="1:41">
      <c r="A2453" s="128">
        <v>45195</v>
      </c>
      <c r="B2453" s="76">
        <v>156.567902</v>
      </c>
      <c r="C2453" s="130">
        <f t="shared" si="78"/>
        <v>-7.7373755862845091E-3</v>
      </c>
      <c r="E2453" s="128">
        <v>45195</v>
      </c>
      <c r="F2453" s="76">
        <v>4273.5297849999997</v>
      </c>
      <c r="G2453" s="130">
        <f t="shared" si="79"/>
        <v>-1.4734533934610605E-2</v>
      </c>
      <c r="J2453"/>
      <c r="K2453"/>
      <c r="L2453"/>
      <c r="M2453"/>
      <c r="N2453"/>
      <c r="O2453"/>
      <c r="P2453"/>
      <c r="Q2453"/>
      <c r="R2453"/>
      <c r="V2453">
        <v>2366</v>
      </c>
      <c r="W2453">
        <v>-3.1787721124649636E-4</v>
      </c>
      <c r="X2453">
        <v>-7.0007231846327903E-3</v>
      </c>
      <c r="Y2453"/>
      <c r="Z2453"/>
      <c r="AA2453"/>
      <c r="AB2453"/>
      <c r="AC2453"/>
      <c r="AD2453"/>
      <c r="AG2453">
        <v>2405</v>
      </c>
      <c r="AH2453">
        <v>6.3283670669886218E-3</v>
      </c>
      <c r="AI2453">
        <v>-6.0042724486025108E-3</v>
      </c>
      <c r="AJ2453"/>
      <c r="AK2453"/>
      <c r="AL2453"/>
      <c r="AM2453"/>
      <c r="AN2453"/>
      <c r="AO2453"/>
    </row>
    <row r="2454" spans="1:41">
      <c r="A2454" s="128">
        <v>45196</v>
      </c>
      <c r="B2454" s="76">
        <v>154.687363</v>
      </c>
      <c r="C2454" s="130">
        <f t="shared" si="78"/>
        <v>-1.2011012321031158E-2</v>
      </c>
      <c r="E2454" s="128">
        <v>45196</v>
      </c>
      <c r="F2454" s="76">
        <v>4274.5097660000001</v>
      </c>
      <c r="G2454" s="130">
        <f t="shared" si="79"/>
        <v>2.2931418506549786E-4</v>
      </c>
      <c r="J2454"/>
      <c r="K2454"/>
      <c r="L2454"/>
      <c r="M2454"/>
      <c r="N2454"/>
      <c r="O2454"/>
      <c r="P2454"/>
      <c r="Q2454"/>
      <c r="R2454"/>
      <c r="V2454">
        <v>2367</v>
      </c>
      <c r="W2454">
        <v>-7.9291025091133508E-3</v>
      </c>
      <c r="X2454">
        <v>1.6686683828969741E-2</v>
      </c>
      <c r="Y2454"/>
      <c r="Z2454"/>
      <c r="AA2454"/>
      <c r="AB2454"/>
      <c r="AC2454"/>
      <c r="AD2454"/>
      <c r="AG2454">
        <v>2406</v>
      </c>
      <c r="AH2454">
        <v>3.1943708333686239E-3</v>
      </c>
      <c r="AI2454">
        <v>8.3978305045142579E-4</v>
      </c>
      <c r="AJ2454"/>
      <c r="AK2454"/>
      <c r="AL2454"/>
      <c r="AM2454"/>
      <c r="AN2454"/>
      <c r="AO2454"/>
    </row>
    <row r="2455" spans="1:41">
      <c r="A2455" s="128">
        <v>45197</v>
      </c>
      <c r="B2455" s="76">
        <v>154.46090699999999</v>
      </c>
      <c r="C2455" s="130">
        <f t="shared" si="78"/>
        <v>-1.4639592763632094E-3</v>
      </c>
      <c r="E2455" s="128">
        <v>45197</v>
      </c>
      <c r="F2455" s="76">
        <v>4299.7001950000003</v>
      </c>
      <c r="G2455" s="130">
        <f t="shared" si="79"/>
        <v>5.8931738091624287E-3</v>
      </c>
      <c r="J2455"/>
      <c r="K2455"/>
      <c r="L2455"/>
      <c r="M2455"/>
      <c r="N2455"/>
      <c r="O2455"/>
      <c r="P2455"/>
      <c r="Q2455"/>
      <c r="R2455"/>
      <c r="V2455">
        <v>2368</v>
      </c>
      <c r="W2455">
        <v>4.5846075542535383E-6</v>
      </c>
      <c r="X2455">
        <v>1.3044502133295383E-2</v>
      </c>
      <c r="Y2455"/>
      <c r="Z2455"/>
      <c r="AA2455"/>
      <c r="AB2455"/>
      <c r="AC2455"/>
      <c r="AD2455"/>
      <c r="AG2455">
        <v>2407</v>
      </c>
      <c r="AH2455">
        <v>4.5726045971542194E-3</v>
      </c>
      <c r="AI2455">
        <v>-1.7579312938000575E-3</v>
      </c>
      <c r="AJ2455"/>
      <c r="AK2455"/>
      <c r="AL2455"/>
      <c r="AM2455"/>
      <c r="AN2455"/>
      <c r="AO2455"/>
    </row>
    <row r="2456" spans="1:41">
      <c r="A2456" s="128">
        <v>45198</v>
      </c>
      <c r="B2456" s="76">
        <v>153.34832800000001</v>
      </c>
      <c r="C2456" s="130">
        <f t="shared" si="78"/>
        <v>-7.2029811400756731E-3</v>
      </c>
      <c r="E2456" s="128">
        <v>45198</v>
      </c>
      <c r="F2456" s="76">
        <v>4288.0498049999997</v>
      </c>
      <c r="G2456" s="130">
        <f t="shared" si="79"/>
        <v>-2.7095819409801193E-3</v>
      </c>
      <c r="J2456"/>
      <c r="K2456"/>
      <c r="L2456"/>
      <c r="M2456"/>
      <c r="N2456"/>
      <c r="O2456"/>
      <c r="P2456"/>
      <c r="Q2456"/>
      <c r="R2456"/>
      <c r="V2456">
        <v>2369</v>
      </c>
      <c r="W2456">
        <v>2.9872723710179928E-4</v>
      </c>
      <c r="X2456">
        <v>-2.8212378283129107E-4</v>
      </c>
      <c r="Y2456"/>
      <c r="Z2456"/>
      <c r="AA2456"/>
      <c r="AB2456"/>
      <c r="AC2456"/>
      <c r="AD2456"/>
      <c r="AG2456">
        <v>2408</v>
      </c>
      <c r="AH2456">
        <v>1.3121271191496508E-3</v>
      </c>
      <c r="AI2456">
        <v>-1.4675660296298047E-3</v>
      </c>
      <c r="AJ2456"/>
      <c r="AK2456"/>
      <c r="AL2456"/>
      <c r="AM2456"/>
      <c r="AN2456"/>
      <c r="AO2456"/>
    </row>
    <row r="2457" spans="1:41">
      <c r="A2457" s="128">
        <v>45201</v>
      </c>
      <c r="B2457" s="76">
        <v>152.75756799999999</v>
      </c>
      <c r="C2457" s="130">
        <f t="shared" si="78"/>
        <v>-3.8524058769001854E-3</v>
      </c>
      <c r="E2457" s="128">
        <v>45201</v>
      </c>
      <c r="F2457" s="76">
        <v>4288.3901370000003</v>
      </c>
      <c r="G2457" s="130">
        <f t="shared" si="79"/>
        <v>7.9367548297557978E-5</v>
      </c>
      <c r="J2457"/>
      <c r="K2457"/>
      <c r="L2457"/>
      <c r="M2457"/>
      <c r="N2457"/>
      <c r="O2457"/>
      <c r="P2457"/>
      <c r="Q2457"/>
      <c r="R2457"/>
      <c r="V2457">
        <v>2370</v>
      </c>
      <c r="W2457">
        <v>2.7630729197360179E-3</v>
      </c>
      <c r="X2457">
        <v>-8.8716972700725958E-3</v>
      </c>
      <c r="Y2457"/>
      <c r="Z2457"/>
      <c r="AA2457"/>
      <c r="AB2457"/>
      <c r="AC2457"/>
      <c r="AD2457"/>
      <c r="AG2457">
        <v>2409</v>
      </c>
      <c r="AH2457">
        <v>3.4137634327030329E-3</v>
      </c>
      <c r="AI2457">
        <v>-9.8384295519344522E-3</v>
      </c>
      <c r="AJ2457"/>
      <c r="AK2457"/>
      <c r="AL2457"/>
      <c r="AM2457"/>
      <c r="AN2457"/>
      <c r="AO2457"/>
    </row>
    <row r="2458" spans="1:41">
      <c r="A2458" s="128">
        <v>45202</v>
      </c>
      <c r="B2458" s="76">
        <v>152.94464099999999</v>
      </c>
      <c r="C2458" s="130">
        <f t="shared" si="78"/>
        <v>1.224639816208635E-3</v>
      </c>
      <c r="E2458" s="128">
        <v>45202</v>
      </c>
      <c r="F2458" s="76">
        <v>4229.4501950000003</v>
      </c>
      <c r="G2458" s="130">
        <f t="shared" si="79"/>
        <v>-1.3744071811813321E-2</v>
      </c>
      <c r="J2458"/>
      <c r="K2458"/>
      <c r="L2458"/>
      <c r="M2458"/>
      <c r="N2458"/>
      <c r="O2458"/>
      <c r="P2458"/>
      <c r="Q2458"/>
      <c r="R2458"/>
      <c r="V2458">
        <v>2371</v>
      </c>
      <c r="W2458">
        <v>-1.6788784079880413E-3</v>
      </c>
      <c r="X2458">
        <v>1.1533332113366629E-2</v>
      </c>
      <c r="Y2458"/>
      <c r="Z2458"/>
      <c r="AA2458"/>
      <c r="AB2458"/>
      <c r="AC2458"/>
      <c r="AD2458"/>
      <c r="AG2458">
        <v>2410</v>
      </c>
      <c r="AH2458">
        <v>2.8076122012066387E-3</v>
      </c>
      <c r="AI2458">
        <v>7.0702305458796248E-3</v>
      </c>
      <c r="AJ2458"/>
      <c r="AK2458"/>
      <c r="AL2458"/>
      <c r="AM2458"/>
      <c r="AN2458"/>
      <c r="AO2458"/>
    </row>
    <row r="2459" spans="1:41">
      <c r="A2459" s="128">
        <v>45203</v>
      </c>
      <c r="B2459" s="76">
        <v>153.12188699999999</v>
      </c>
      <c r="C2459" s="130">
        <f t="shared" si="78"/>
        <v>1.1588899018697668E-3</v>
      </c>
      <c r="E2459" s="128">
        <v>45203</v>
      </c>
      <c r="F2459" s="76">
        <v>4263.75</v>
      </c>
      <c r="G2459" s="130">
        <f t="shared" si="79"/>
        <v>8.1097550316465306E-3</v>
      </c>
      <c r="J2459"/>
      <c r="K2459"/>
      <c r="L2459"/>
      <c r="M2459"/>
      <c r="N2459"/>
      <c r="O2459"/>
      <c r="P2459"/>
      <c r="Q2459"/>
      <c r="R2459"/>
      <c r="V2459">
        <v>2372</v>
      </c>
      <c r="W2459">
        <v>9.152835904374098E-3</v>
      </c>
      <c r="X2459">
        <v>5.3815886445055493E-3</v>
      </c>
      <c r="Y2459"/>
      <c r="Z2459"/>
      <c r="AA2459"/>
      <c r="AB2459"/>
      <c r="AC2459"/>
      <c r="AD2459"/>
      <c r="AG2459">
        <v>2411</v>
      </c>
      <c r="AH2459">
        <v>-2.2390252470467723E-2</v>
      </c>
      <c r="AI2459">
        <v>2.3858965527074168E-2</v>
      </c>
      <c r="AJ2459"/>
      <c r="AK2459"/>
      <c r="AL2459"/>
      <c r="AM2459"/>
      <c r="AN2459"/>
      <c r="AO2459"/>
    </row>
    <row r="2460" spans="1:41">
      <c r="A2460" s="128">
        <v>45204</v>
      </c>
      <c r="B2460" s="76">
        <v>154.71688800000001</v>
      </c>
      <c r="C2460" s="130">
        <f t="shared" si="78"/>
        <v>1.0416544827455168E-2</v>
      </c>
      <c r="E2460" s="128">
        <v>45204</v>
      </c>
      <c r="F2460" s="76">
        <v>4258.1899409999996</v>
      </c>
      <c r="G2460" s="130">
        <f t="shared" si="79"/>
        <v>-1.3040302550572536E-3</v>
      </c>
      <c r="J2460"/>
      <c r="K2460"/>
      <c r="L2460"/>
      <c r="M2460"/>
      <c r="N2460"/>
      <c r="O2460"/>
      <c r="P2460"/>
      <c r="Q2460"/>
      <c r="R2460"/>
      <c r="V2460">
        <v>2373</v>
      </c>
      <c r="W2460">
        <v>5.1081577872361898E-3</v>
      </c>
      <c r="X2460">
        <v>-7.1117393940522541E-3</v>
      </c>
      <c r="Y2460"/>
      <c r="Z2460"/>
      <c r="AA2460"/>
      <c r="AB2460"/>
      <c r="AC2460"/>
      <c r="AD2460"/>
      <c r="AG2460">
        <v>2412</v>
      </c>
      <c r="AH2460">
        <v>4.8343335088758214E-3</v>
      </c>
      <c r="AI2460">
        <v>-7.4994212638220224E-3</v>
      </c>
      <c r="AJ2460"/>
      <c r="AK2460"/>
      <c r="AL2460"/>
      <c r="AM2460"/>
      <c r="AN2460"/>
      <c r="AO2460"/>
    </row>
    <row r="2461" spans="1:41">
      <c r="A2461" s="128">
        <v>45205</v>
      </c>
      <c r="B2461" s="76">
        <v>155.209183</v>
      </c>
      <c r="C2461" s="130">
        <f t="shared" si="78"/>
        <v>3.1819086226707476E-3</v>
      </c>
      <c r="E2461" s="128">
        <v>45205</v>
      </c>
      <c r="F2461" s="76">
        <v>4308.5</v>
      </c>
      <c r="G2461" s="130">
        <f t="shared" si="79"/>
        <v>1.1814893111176126E-2</v>
      </c>
      <c r="J2461"/>
      <c r="K2461"/>
      <c r="L2461"/>
      <c r="M2461"/>
      <c r="N2461"/>
      <c r="O2461"/>
      <c r="P2461"/>
      <c r="Q2461"/>
      <c r="R2461"/>
      <c r="V2461">
        <v>2374</v>
      </c>
      <c r="W2461">
        <v>-2.768680526437664E-4</v>
      </c>
      <c r="X2461">
        <v>2.6307644556484754E-3</v>
      </c>
      <c r="Y2461"/>
      <c r="Z2461"/>
      <c r="AA2461"/>
      <c r="AB2461"/>
      <c r="AC2461"/>
      <c r="AD2461"/>
      <c r="AG2461">
        <v>2413</v>
      </c>
      <c r="AH2461">
        <v>3.6541570779488608E-3</v>
      </c>
      <c r="AI2461">
        <v>-1.7493698251841699E-2</v>
      </c>
      <c r="AJ2461"/>
      <c r="AK2461"/>
      <c r="AL2461"/>
      <c r="AM2461"/>
      <c r="AN2461"/>
      <c r="AO2461"/>
    </row>
    <row r="2462" spans="1:41">
      <c r="A2462" s="128">
        <v>45208</v>
      </c>
      <c r="B2462" s="76">
        <v>156.095291</v>
      </c>
      <c r="C2462" s="130">
        <f t="shared" si="78"/>
        <v>5.7091209609679301E-3</v>
      </c>
      <c r="E2462" s="128">
        <v>45208</v>
      </c>
      <c r="F2462" s="76">
        <v>4335.6601559999999</v>
      </c>
      <c r="G2462" s="130">
        <f t="shared" si="79"/>
        <v>6.303854241615392E-3</v>
      </c>
      <c r="J2462"/>
      <c r="K2462"/>
      <c r="L2462"/>
      <c r="M2462"/>
      <c r="N2462"/>
      <c r="O2462"/>
      <c r="P2462"/>
      <c r="Q2462"/>
      <c r="R2462"/>
      <c r="V2462">
        <v>2375</v>
      </c>
      <c r="W2462">
        <v>1.4456842508824013E-3</v>
      </c>
      <c r="X2462">
        <v>-5.2576939212543826E-3</v>
      </c>
      <c r="Y2462"/>
      <c r="Z2462"/>
      <c r="AA2462"/>
      <c r="AB2462"/>
      <c r="AC2462"/>
      <c r="AD2462"/>
      <c r="AG2462">
        <v>2414</v>
      </c>
      <c r="AH2462">
        <v>2.6646008860749045E-3</v>
      </c>
      <c r="AI2462">
        <v>-5.212574726342992E-3</v>
      </c>
      <c r="AJ2462"/>
      <c r="AK2462"/>
      <c r="AL2462"/>
      <c r="AM2462"/>
      <c r="AN2462"/>
      <c r="AO2462"/>
    </row>
    <row r="2463" spans="1:41">
      <c r="A2463" s="128">
        <v>45209</v>
      </c>
      <c r="B2463" s="76">
        <v>155.91807600000001</v>
      </c>
      <c r="C2463" s="130">
        <f t="shared" si="78"/>
        <v>-1.1353001033195145E-3</v>
      </c>
      <c r="E2463" s="128">
        <v>45209</v>
      </c>
      <c r="F2463" s="76">
        <v>4358.2402339999999</v>
      </c>
      <c r="G2463" s="130">
        <f t="shared" si="79"/>
        <v>5.2079907528619403E-3</v>
      </c>
      <c r="J2463"/>
      <c r="K2463"/>
      <c r="L2463"/>
      <c r="M2463"/>
      <c r="N2463"/>
      <c r="O2463"/>
      <c r="P2463"/>
      <c r="Q2463"/>
      <c r="R2463"/>
      <c r="V2463">
        <v>2376</v>
      </c>
      <c r="W2463">
        <v>6.4571697668829638E-3</v>
      </c>
      <c r="X2463">
        <v>-2.6852721190324166E-4</v>
      </c>
      <c r="Y2463"/>
      <c r="Z2463"/>
      <c r="AA2463"/>
      <c r="AB2463"/>
      <c r="AC2463"/>
      <c r="AD2463"/>
      <c r="AG2463">
        <v>2415</v>
      </c>
      <c r="AH2463">
        <v>-5.098445117657586E-3</v>
      </c>
      <c r="AI2463">
        <v>-2.0162913424337774E-4</v>
      </c>
      <c r="AJ2463"/>
      <c r="AK2463"/>
      <c r="AL2463"/>
      <c r="AM2463"/>
      <c r="AN2463"/>
      <c r="AO2463"/>
    </row>
    <row r="2464" spans="1:41">
      <c r="A2464" s="128">
        <v>45210</v>
      </c>
      <c r="B2464" s="76">
        <v>153.771683</v>
      </c>
      <c r="C2464" s="130">
        <f t="shared" si="78"/>
        <v>-1.376615883844037E-2</v>
      </c>
      <c r="E2464" s="128">
        <v>45210</v>
      </c>
      <c r="F2464" s="76">
        <v>4376.9501950000003</v>
      </c>
      <c r="G2464" s="130">
        <f t="shared" si="79"/>
        <v>4.2930081857439151E-3</v>
      </c>
      <c r="J2464"/>
      <c r="K2464"/>
      <c r="L2464"/>
      <c r="M2464"/>
      <c r="N2464"/>
      <c r="O2464"/>
      <c r="P2464"/>
      <c r="Q2464"/>
      <c r="R2464"/>
      <c r="V2464">
        <v>2377</v>
      </c>
      <c r="W2464">
        <v>-6.6040541726902324E-4</v>
      </c>
      <c r="X2464">
        <v>1.8084648402082355E-3</v>
      </c>
      <c r="Y2464"/>
      <c r="Z2464"/>
      <c r="AA2464"/>
      <c r="AB2464"/>
      <c r="AC2464"/>
      <c r="AD2464"/>
      <c r="AG2464">
        <v>2416</v>
      </c>
      <c r="AH2464">
        <v>1.3861767345534064E-2</v>
      </c>
      <c r="AI2464">
        <v>-4.837674621684546E-3</v>
      </c>
      <c r="AJ2464"/>
      <c r="AK2464"/>
      <c r="AL2464"/>
      <c r="AM2464"/>
      <c r="AN2464"/>
      <c r="AO2464"/>
    </row>
    <row r="2465" spans="1:41">
      <c r="A2465" s="128">
        <v>45211</v>
      </c>
      <c r="B2465" s="76">
        <v>153.919388</v>
      </c>
      <c r="C2465" s="130">
        <f t="shared" si="78"/>
        <v>9.6054746308526769E-4</v>
      </c>
      <c r="E2465" s="128">
        <v>45211</v>
      </c>
      <c r="F2465" s="76">
        <v>4349.6098629999997</v>
      </c>
      <c r="G2465" s="130">
        <f t="shared" si="79"/>
        <v>-6.2464343394249356E-3</v>
      </c>
      <c r="J2465"/>
      <c r="K2465"/>
      <c r="L2465"/>
      <c r="M2465"/>
      <c r="N2465"/>
      <c r="O2465"/>
      <c r="P2465"/>
      <c r="Q2465"/>
      <c r="R2465"/>
      <c r="V2465">
        <v>2378</v>
      </c>
      <c r="W2465">
        <v>-1.6515810312136414E-4</v>
      </c>
      <c r="X2465">
        <v>9.4863070302782324E-3</v>
      </c>
      <c r="Y2465"/>
      <c r="Z2465"/>
      <c r="AA2465"/>
      <c r="AB2465"/>
      <c r="AC2465"/>
      <c r="AD2465"/>
      <c r="AG2465">
        <v>2417</v>
      </c>
      <c r="AH2465">
        <v>4.8758019969900304E-4</v>
      </c>
      <c r="AI2465">
        <v>-4.7058631134654187E-3</v>
      </c>
      <c r="AJ2465"/>
      <c r="AK2465"/>
      <c r="AL2465"/>
      <c r="AM2465"/>
      <c r="AN2465"/>
      <c r="AO2465"/>
    </row>
    <row r="2466" spans="1:41">
      <c r="A2466" s="128">
        <v>45212</v>
      </c>
      <c r="B2466" s="76">
        <v>154.431366</v>
      </c>
      <c r="C2466" s="130">
        <f t="shared" si="78"/>
        <v>3.3262736205785797E-3</v>
      </c>
      <c r="E2466" s="128">
        <v>45212</v>
      </c>
      <c r="F2466" s="76">
        <v>4327.7797849999997</v>
      </c>
      <c r="G2466" s="130">
        <f t="shared" si="79"/>
        <v>-5.01885886035383E-3</v>
      </c>
      <c r="J2466"/>
      <c r="K2466"/>
      <c r="L2466"/>
      <c r="M2466"/>
      <c r="N2466"/>
      <c r="O2466"/>
      <c r="P2466"/>
      <c r="Q2466"/>
      <c r="R2466"/>
      <c r="V2466">
        <v>2379</v>
      </c>
      <c r="W2466">
        <v>3.2079079049446109E-3</v>
      </c>
      <c r="X2466">
        <v>3.7245820821909369E-3</v>
      </c>
      <c r="Y2466"/>
      <c r="Z2466"/>
      <c r="AA2466"/>
      <c r="AB2466"/>
      <c r="AC2466"/>
      <c r="AD2466"/>
      <c r="AG2466">
        <v>2418</v>
      </c>
      <c r="AH2466">
        <v>-1.3531926800963647E-4</v>
      </c>
      <c r="AI2466">
        <v>-6.903411140075812E-3</v>
      </c>
      <c r="AJ2466"/>
      <c r="AK2466"/>
      <c r="AL2466"/>
      <c r="AM2466"/>
      <c r="AN2466"/>
      <c r="AO2466"/>
    </row>
    <row r="2467" spans="1:41">
      <c r="A2467" s="128">
        <v>45215</v>
      </c>
      <c r="B2467" s="76">
        <v>155.100876</v>
      </c>
      <c r="C2467" s="130">
        <f t="shared" si="78"/>
        <v>4.3353239522598182E-3</v>
      </c>
      <c r="E2467" s="128">
        <v>45215</v>
      </c>
      <c r="F2467" s="76">
        <v>4373.6298829999996</v>
      </c>
      <c r="G2467" s="130">
        <f t="shared" si="79"/>
        <v>1.0594369463741069E-2</v>
      </c>
      <c r="J2467"/>
      <c r="K2467"/>
      <c r="L2467"/>
      <c r="M2467"/>
      <c r="N2467"/>
      <c r="O2467"/>
      <c r="P2467"/>
      <c r="Q2467"/>
      <c r="R2467"/>
      <c r="V2467">
        <v>2380</v>
      </c>
      <c r="W2467">
        <v>3.121581907072428E-3</v>
      </c>
      <c r="X2467">
        <v>-2.3021564098212148E-3</v>
      </c>
      <c r="Y2467"/>
      <c r="Z2467"/>
      <c r="AA2467"/>
      <c r="AB2467"/>
      <c r="AC2467"/>
      <c r="AD2467"/>
      <c r="AG2467">
        <v>2419</v>
      </c>
      <c r="AH2467">
        <v>-2.7273400348583289E-3</v>
      </c>
      <c r="AI2467">
        <v>2.9780539374568041E-3</v>
      </c>
      <c r="AJ2467"/>
      <c r="AK2467"/>
      <c r="AL2467"/>
      <c r="AM2467"/>
      <c r="AN2467"/>
      <c r="AO2467"/>
    </row>
    <row r="2468" spans="1:41">
      <c r="A2468" s="128">
        <v>45216</v>
      </c>
      <c r="B2468" s="76">
        <v>153.683075</v>
      </c>
      <c r="C2468" s="130">
        <f t="shared" si="78"/>
        <v>-9.141154044803701E-3</v>
      </c>
      <c r="E2468" s="128">
        <v>45216</v>
      </c>
      <c r="F2468" s="76">
        <v>4373.2001950000003</v>
      </c>
      <c r="G2468" s="130">
        <f t="shared" si="79"/>
        <v>-9.8245167399607284E-5</v>
      </c>
      <c r="J2468"/>
      <c r="K2468"/>
      <c r="L2468"/>
      <c r="M2468"/>
      <c r="N2468"/>
      <c r="O2468"/>
      <c r="P2468"/>
      <c r="Q2468"/>
      <c r="R2468"/>
      <c r="V2468">
        <v>2381</v>
      </c>
      <c r="W2468">
        <v>7.8511990181964701E-3</v>
      </c>
      <c r="X2468">
        <v>4.3269384014539974E-3</v>
      </c>
      <c r="Y2468"/>
      <c r="Z2468"/>
      <c r="AA2468"/>
      <c r="AB2468"/>
      <c r="AC2468"/>
      <c r="AD2468"/>
      <c r="AG2468">
        <v>2420</v>
      </c>
      <c r="AH2468">
        <v>5.7653629757792877E-3</v>
      </c>
      <c r="AI2468">
        <v>-6.8350552479320235E-3</v>
      </c>
      <c r="AJ2468"/>
      <c r="AK2468"/>
      <c r="AL2468"/>
      <c r="AM2468"/>
      <c r="AN2468"/>
      <c r="AO2468"/>
    </row>
    <row r="2469" spans="1:41">
      <c r="A2469" s="128">
        <v>45217</v>
      </c>
      <c r="B2469" s="76">
        <v>150.374878</v>
      </c>
      <c r="C2469" s="130">
        <f t="shared" si="78"/>
        <v>-2.1526098433415696E-2</v>
      </c>
      <c r="E2469" s="128">
        <v>45217</v>
      </c>
      <c r="F2469" s="76">
        <v>4314.6000979999999</v>
      </c>
      <c r="G2469" s="130">
        <f t="shared" si="79"/>
        <v>-1.3399820357412303E-2</v>
      </c>
      <c r="J2469"/>
      <c r="K2469"/>
      <c r="L2469"/>
      <c r="M2469"/>
      <c r="N2469"/>
      <c r="O2469"/>
      <c r="P2469"/>
      <c r="Q2469"/>
      <c r="R2469"/>
      <c r="V2469">
        <v>2382</v>
      </c>
      <c r="W2469">
        <v>1.9589980310516495E-3</v>
      </c>
      <c r="X2469">
        <v>-5.6306175592706195E-3</v>
      </c>
      <c r="Y2469"/>
      <c r="Z2469"/>
      <c r="AA2469"/>
      <c r="AB2469"/>
      <c r="AC2469"/>
      <c r="AD2469"/>
      <c r="AG2469">
        <v>2421</v>
      </c>
      <c r="AH2469">
        <v>-1.1137205272713324E-3</v>
      </c>
      <c r="AI2469">
        <v>6.8641962435700733E-3</v>
      </c>
      <c r="AJ2469"/>
      <c r="AK2469"/>
      <c r="AL2469"/>
      <c r="AM2469"/>
      <c r="AN2469"/>
      <c r="AO2469"/>
    </row>
    <row r="2470" spans="1:41">
      <c r="A2470" s="128">
        <v>45218</v>
      </c>
      <c r="B2470" s="76">
        <v>149.97122200000001</v>
      </c>
      <c r="C2470" s="130">
        <f t="shared" si="78"/>
        <v>-2.6843313548688885E-3</v>
      </c>
      <c r="E2470" s="128">
        <v>45218</v>
      </c>
      <c r="F2470" s="76">
        <v>4278</v>
      </c>
      <c r="G2470" s="130">
        <f t="shared" si="79"/>
        <v>-8.4828482753165433E-3</v>
      </c>
      <c r="J2470"/>
      <c r="K2470"/>
      <c r="L2470"/>
      <c r="M2470"/>
      <c r="N2470"/>
      <c r="O2470"/>
      <c r="P2470"/>
      <c r="Q2470"/>
      <c r="R2470"/>
      <c r="V2470">
        <v>2383</v>
      </c>
      <c r="W2470">
        <v>-1.2043144269531964E-4</v>
      </c>
      <c r="X2470">
        <v>-4.6146762971801172E-3</v>
      </c>
      <c r="Y2470"/>
      <c r="Z2470"/>
      <c r="AA2470"/>
      <c r="AB2470"/>
      <c r="AC2470"/>
      <c r="AD2470"/>
      <c r="AG2470">
        <v>2422</v>
      </c>
      <c r="AH2470">
        <v>-1.4115856610384405E-3</v>
      </c>
      <c r="AI2470">
        <v>-1.0139323864846258E-2</v>
      </c>
      <c r="AJ2470"/>
      <c r="AK2470"/>
      <c r="AL2470"/>
      <c r="AM2470"/>
      <c r="AN2470"/>
      <c r="AO2470"/>
    </row>
    <row r="2471" spans="1:41">
      <c r="A2471" s="128">
        <v>45219</v>
      </c>
      <c r="B2471" s="76">
        <v>150.64073200000001</v>
      </c>
      <c r="C2471" s="130">
        <f t="shared" si="78"/>
        <v>4.4642564824870362E-3</v>
      </c>
      <c r="E2471" s="128">
        <v>45219</v>
      </c>
      <c r="F2471" s="76">
        <v>4224.1601559999999</v>
      </c>
      <c r="G2471" s="130">
        <f t="shared" si="79"/>
        <v>-1.2585283777466125E-2</v>
      </c>
      <c r="J2471"/>
      <c r="K2471"/>
      <c r="L2471"/>
      <c r="M2471"/>
      <c r="N2471"/>
      <c r="O2471"/>
      <c r="P2471"/>
      <c r="Q2471"/>
      <c r="R2471"/>
      <c r="V2471">
        <v>2384</v>
      </c>
      <c r="W2471">
        <v>-6.3957265552432941E-4</v>
      </c>
      <c r="X2471">
        <v>-4.6057090342127276E-3</v>
      </c>
      <c r="Y2471"/>
      <c r="Z2471"/>
      <c r="AA2471"/>
      <c r="AB2471"/>
      <c r="AC2471"/>
      <c r="AD2471"/>
      <c r="AG2471">
        <v>2423</v>
      </c>
      <c r="AH2471">
        <v>-1.5804640796380797E-3</v>
      </c>
      <c r="AI2471">
        <v>-5.9749310962099334E-3</v>
      </c>
      <c r="AJ2471"/>
      <c r="AK2471"/>
      <c r="AL2471"/>
      <c r="AM2471"/>
      <c r="AN2471"/>
      <c r="AO2471"/>
    </row>
    <row r="2472" spans="1:41">
      <c r="A2472" s="128">
        <v>45222</v>
      </c>
      <c r="B2472" s="76">
        <v>149.05555699999999</v>
      </c>
      <c r="C2472" s="130">
        <f t="shared" si="78"/>
        <v>-1.0522884341799538E-2</v>
      </c>
      <c r="E2472" s="128">
        <v>45222</v>
      </c>
      <c r="F2472" s="76">
        <v>4217.0400390000004</v>
      </c>
      <c r="G2472" s="130">
        <f t="shared" si="79"/>
        <v>-1.6855698498756168E-3</v>
      </c>
      <c r="J2472"/>
      <c r="K2472"/>
      <c r="L2472"/>
      <c r="M2472"/>
      <c r="N2472"/>
      <c r="O2472"/>
      <c r="P2472"/>
      <c r="Q2472"/>
      <c r="R2472"/>
      <c r="V2472">
        <v>2385</v>
      </c>
      <c r="W2472">
        <v>6.2533958016021676E-3</v>
      </c>
      <c r="X2472">
        <v>-2.5425972293403247E-3</v>
      </c>
      <c r="Y2472"/>
      <c r="Z2472"/>
      <c r="AA2472"/>
      <c r="AB2472"/>
      <c r="AC2472"/>
      <c r="AD2472"/>
      <c r="AG2472">
        <v>2424</v>
      </c>
      <c r="AH2472">
        <v>5.5606643653942885E-3</v>
      </c>
      <c r="AI2472">
        <v>-1.3273577430126736E-2</v>
      </c>
      <c r="AJ2472"/>
      <c r="AK2472"/>
      <c r="AL2472"/>
      <c r="AM2472"/>
      <c r="AN2472"/>
      <c r="AO2472"/>
    </row>
    <row r="2473" spans="1:41">
      <c r="A2473" s="128">
        <v>45223</v>
      </c>
      <c r="B2473" s="76">
        <v>148.89801</v>
      </c>
      <c r="C2473" s="130">
        <f t="shared" si="78"/>
        <v>-1.0569683088030987E-3</v>
      </c>
      <c r="E2473" s="128">
        <v>45223</v>
      </c>
      <c r="F2473" s="76">
        <v>4247.6801759999998</v>
      </c>
      <c r="G2473" s="130">
        <f t="shared" si="79"/>
        <v>7.2657922895285583E-3</v>
      </c>
      <c r="J2473"/>
      <c r="K2473"/>
      <c r="L2473"/>
      <c r="M2473"/>
      <c r="N2473"/>
      <c r="O2473"/>
      <c r="P2473"/>
      <c r="Q2473"/>
      <c r="R2473"/>
      <c r="V2473">
        <v>2386</v>
      </c>
      <c r="W2473">
        <v>-2.547408880172848E-4</v>
      </c>
      <c r="X2473">
        <v>-7.4040679708868755E-3</v>
      </c>
      <c r="Y2473"/>
      <c r="Z2473"/>
      <c r="AA2473"/>
      <c r="AB2473"/>
      <c r="AC2473"/>
      <c r="AD2473"/>
      <c r="AG2473">
        <v>2425</v>
      </c>
      <c r="AH2473">
        <v>-4.7341575819630412E-3</v>
      </c>
      <c r="AI2473">
        <v>4.5854508346074609E-3</v>
      </c>
      <c r="AJ2473"/>
      <c r="AK2473"/>
      <c r="AL2473"/>
      <c r="AM2473"/>
      <c r="AN2473"/>
      <c r="AO2473"/>
    </row>
    <row r="2474" spans="1:41">
      <c r="A2474" s="128">
        <v>45224</v>
      </c>
      <c r="B2474" s="76">
        <v>149.232788</v>
      </c>
      <c r="C2474" s="130">
        <f t="shared" si="78"/>
        <v>2.2483712173184856E-3</v>
      </c>
      <c r="E2474" s="128">
        <v>45224</v>
      </c>
      <c r="F2474" s="76">
        <v>4186.7700199999999</v>
      </c>
      <c r="G2474" s="130">
        <f t="shared" si="79"/>
        <v>-1.4339628568118429E-2</v>
      </c>
      <c r="J2474"/>
      <c r="K2474"/>
      <c r="L2474"/>
      <c r="M2474"/>
      <c r="N2474"/>
      <c r="O2474"/>
      <c r="P2474"/>
      <c r="Q2474"/>
      <c r="R2474"/>
      <c r="V2474">
        <v>2387</v>
      </c>
      <c r="W2474">
        <v>-6.1220868254058857E-3</v>
      </c>
      <c r="X2474">
        <v>1.6352485104605121E-3</v>
      </c>
      <c r="Y2474"/>
      <c r="Z2474"/>
      <c r="AA2474"/>
      <c r="AB2474"/>
      <c r="AC2474"/>
      <c r="AD2474"/>
      <c r="AG2474">
        <v>2426</v>
      </c>
      <c r="AH2474">
        <v>-1.6693397261715162E-2</v>
      </c>
      <c r="AI2474">
        <v>2.3572585873382464E-2</v>
      </c>
      <c r="AJ2474"/>
      <c r="AK2474"/>
      <c r="AL2474"/>
      <c r="AM2474"/>
      <c r="AN2474"/>
      <c r="AO2474"/>
    </row>
    <row r="2475" spans="1:41">
      <c r="A2475" s="128">
        <v>45225</v>
      </c>
      <c r="B2475" s="76">
        <v>146.70240799999999</v>
      </c>
      <c r="C2475" s="130">
        <f t="shared" si="78"/>
        <v>-1.6955925262215218E-2</v>
      </c>
      <c r="E2475" s="128">
        <v>45225</v>
      </c>
      <c r="F2475" s="76">
        <v>4137.2299800000001</v>
      </c>
      <c r="G2475" s="130">
        <f t="shared" si="79"/>
        <v>-1.1832520000704472E-2</v>
      </c>
      <c r="J2475"/>
      <c r="K2475"/>
      <c r="L2475"/>
      <c r="M2475"/>
      <c r="N2475"/>
      <c r="O2475"/>
      <c r="P2475"/>
      <c r="Q2475"/>
      <c r="R2475"/>
      <c r="V2475">
        <v>2388</v>
      </c>
      <c r="W2475">
        <v>-9.5447326153986687E-4</v>
      </c>
      <c r="X2475">
        <v>1.2410328209592739E-2</v>
      </c>
      <c r="Y2475"/>
      <c r="Z2475"/>
      <c r="AA2475"/>
      <c r="AB2475"/>
      <c r="AC2475"/>
      <c r="AD2475"/>
      <c r="AG2475">
        <v>2427</v>
      </c>
      <c r="AH2475">
        <v>-4.2870504818697391E-3</v>
      </c>
      <c r="AI2475">
        <v>1.5095837178227675E-3</v>
      </c>
      <c r="AJ2475"/>
      <c r="AK2475"/>
      <c r="AL2475"/>
      <c r="AM2475"/>
      <c r="AN2475"/>
      <c r="AO2475"/>
    </row>
    <row r="2476" spans="1:41">
      <c r="A2476" s="128">
        <v>45226</v>
      </c>
      <c r="B2476" s="76">
        <v>143.35485800000001</v>
      </c>
      <c r="C2476" s="130">
        <f t="shared" si="78"/>
        <v>-2.2818643849390557E-2</v>
      </c>
      <c r="E2476" s="128">
        <v>45226</v>
      </c>
      <c r="F2476" s="76">
        <v>4117.3701170000004</v>
      </c>
      <c r="G2476" s="130">
        <f t="shared" si="79"/>
        <v>-4.8002801623321109E-3</v>
      </c>
      <c r="J2476"/>
      <c r="K2476"/>
      <c r="L2476"/>
      <c r="M2476"/>
      <c r="N2476"/>
      <c r="O2476"/>
      <c r="P2476"/>
      <c r="Q2476"/>
      <c r="R2476"/>
      <c r="V2476">
        <v>2389</v>
      </c>
      <c r="W2476">
        <v>-9.2214103172583671E-4</v>
      </c>
      <c r="X2476">
        <v>5.6806433612988441E-4</v>
      </c>
      <c r="Y2476"/>
      <c r="Z2476"/>
      <c r="AA2476"/>
      <c r="AB2476"/>
      <c r="AC2476"/>
      <c r="AD2476"/>
      <c r="AG2476">
        <v>2428</v>
      </c>
      <c r="AH2476">
        <v>-4.8703930570365688E-3</v>
      </c>
      <c r="AI2476">
        <v>1.5915273036467475E-2</v>
      </c>
      <c r="AJ2476"/>
      <c r="AK2476"/>
      <c r="AL2476"/>
      <c r="AM2476"/>
      <c r="AN2476"/>
      <c r="AO2476"/>
    </row>
    <row r="2477" spans="1:41">
      <c r="A2477" s="128">
        <v>45229</v>
      </c>
      <c r="B2477" s="76">
        <v>144.762787</v>
      </c>
      <c r="C2477" s="130">
        <f t="shared" si="78"/>
        <v>9.8212855821042059E-3</v>
      </c>
      <c r="E2477" s="128">
        <v>45229</v>
      </c>
      <c r="F2477" s="76">
        <v>4166.8198240000002</v>
      </c>
      <c r="G2477" s="130">
        <f t="shared" si="79"/>
        <v>1.2010022318816902E-2</v>
      </c>
      <c r="J2477"/>
      <c r="K2477"/>
      <c r="L2477"/>
      <c r="M2477"/>
      <c r="N2477"/>
      <c r="O2477"/>
      <c r="P2477"/>
      <c r="Q2477"/>
      <c r="R2477"/>
      <c r="V2477">
        <v>2390</v>
      </c>
      <c r="W2477">
        <v>4.1970055859629754E-3</v>
      </c>
      <c r="X2477">
        <v>2.7653905857113678E-4</v>
      </c>
      <c r="Y2477"/>
      <c r="Z2477"/>
      <c r="AA2477"/>
      <c r="AB2477"/>
      <c r="AC2477"/>
      <c r="AD2477"/>
      <c r="AG2477">
        <v>2429</v>
      </c>
      <c r="AH2477">
        <v>2.1576907669861672E-3</v>
      </c>
      <c r="AI2477">
        <v>-1.5615665421949938E-2</v>
      </c>
      <c r="AJ2477"/>
      <c r="AK2477"/>
      <c r="AL2477"/>
      <c r="AM2477"/>
      <c r="AN2477"/>
      <c r="AO2477"/>
    </row>
    <row r="2478" spans="1:41">
      <c r="A2478" s="128">
        <v>45230</v>
      </c>
      <c r="B2478" s="76">
        <v>146.052582</v>
      </c>
      <c r="C2478" s="130">
        <f t="shared" si="78"/>
        <v>8.9097137926751717E-3</v>
      </c>
      <c r="E2478" s="128">
        <v>45230</v>
      </c>
      <c r="F2478" s="76">
        <v>4193.7998049999997</v>
      </c>
      <c r="G2478" s="130">
        <f t="shared" si="79"/>
        <v>6.4749574350684708E-3</v>
      </c>
      <c r="J2478"/>
      <c r="K2478"/>
      <c r="L2478"/>
      <c r="M2478"/>
      <c r="N2478"/>
      <c r="O2478"/>
      <c r="P2478"/>
      <c r="Q2478"/>
      <c r="R2478"/>
      <c r="V2478">
        <v>2391</v>
      </c>
      <c r="W2478">
        <v>5.1381783276925079E-3</v>
      </c>
      <c r="X2478">
        <v>7.1308263042076771E-3</v>
      </c>
      <c r="Y2478"/>
      <c r="Z2478"/>
      <c r="AA2478"/>
      <c r="AB2478"/>
      <c r="AC2478"/>
      <c r="AD2478"/>
      <c r="AG2478">
        <v>2430</v>
      </c>
      <c r="AH2478">
        <v>8.3658098943642772E-3</v>
      </c>
      <c r="AI2478">
        <v>-1.6478439359108752E-3</v>
      </c>
      <c r="AJ2478"/>
      <c r="AK2478"/>
      <c r="AL2478"/>
      <c r="AM2478"/>
      <c r="AN2478"/>
      <c r="AO2478"/>
    </row>
    <row r="2479" spans="1:41">
      <c r="A2479" s="128">
        <v>45231</v>
      </c>
      <c r="B2479" s="76">
        <v>146.39720199999999</v>
      </c>
      <c r="C2479" s="130">
        <f t="shared" si="78"/>
        <v>2.3595611613356614E-3</v>
      </c>
      <c r="E2479" s="128">
        <v>45231</v>
      </c>
      <c r="F2479" s="76">
        <v>4237.8598629999997</v>
      </c>
      <c r="G2479" s="130">
        <f t="shared" si="79"/>
        <v>1.0505999343952955E-2</v>
      </c>
      <c r="J2479"/>
      <c r="K2479"/>
      <c r="L2479"/>
      <c r="M2479"/>
      <c r="N2479"/>
      <c r="O2479"/>
      <c r="P2479"/>
      <c r="Q2479"/>
      <c r="R2479"/>
      <c r="V2479">
        <v>2392</v>
      </c>
      <c r="W2479">
        <v>-7.2182465964726128E-3</v>
      </c>
      <c r="X2479">
        <v>8.3889244120680852E-3</v>
      </c>
      <c r="Y2479"/>
      <c r="Z2479"/>
      <c r="AA2479"/>
      <c r="AB2479"/>
      <c r="AC2479"/>
      <c r="AD2479"/>
      <c r="AG2479">
        <v>2431</v>
      </c>
      <c r="AH2479">
        <v>-6.4683907178699832E-3</v>
      </c>
      <c r="AI2479">
        <v>1.2733010550841507E-2</v>
      </c>
      <c r="AJ2479"/>
      <c r="AK2479"/>
      <c r="AL2479"/>
      <c r="AM2479"/>
      <c r="AN2479"/>
      <c r="AO2479"/>
    </row>
    <row r="2480" spans="1:41">
      <c r="A2480" s="128">
        <v>45232</v>
      </c>
      <c r="B2480" s="76">
        <v>147.923294</v>
      </c>
      <c r="C2480" s="130">
        <f t="shared" si="78"/>
        <v>1.042432491298574E-2</v>
      </c>
      <c r="E2480" s="128">
        <v>45232</v>
      </c>
      <c r="F2480" s="76">
        <v>4317.7797849999997</v>
      </c>
      <c r="G2480" s="130">
        <f t="shared" si="79"/>
        <v>1.8858557050875292E-2</v>
      </c>
      <c r="J2480"/>
      <c r="K2480"/>
      <c r="L2480"/>
      <c r="M2480"/>
      <c r="N2480"/>
      <c r="O2480"/>
      <c r="P2480"/>
      <c r="Q2480"/>
      <c r="R2480"/>
      <c r="V2480">
        <v>2393</v>
      </c>
      <c r="W2480">
        <v>-1.6516938362793991E-3</v>
      </c>
      <c r="X2480">
        <v>-3.1662468204423939E-4</v>
      </c>
      <c r="Y2480"/>
      <c r="Z2480"/>
      <c r="AA2480"/>
      <c r="AB2480"/>
      <c r="AC2480"/>
      <c r="AD2480"/>
      <c r="AG2480">
        <v>2432</v>
      </c>
      <c r="AH2480">
        <v>2.9431243945369817E-4</v>
      </c>
      <c r="AI2480">
        <v>1.4213994704420543E-2</v>
      </c>
      <c r="AJ2480"/>
      <c r="AK2480"/>
      <c r="AL2480"/>
      <c r="AM2480"/>
      <c r="AN2480"/>
      <c r="AO2480"/>
    </row>
    <row r="2481" spans="1:41">
      <c r="A2481" s="128">
        <v>45233</v>
      </c>
      <c r="B2481" s="76">
        <v>149.006317</v>
      </c>
      <c r="C2481" s="130">
        <f t="shared" si="78"/>
        <v>7.321517596816071E-3</v>
      </c>
      <c r="E2481" s="128">
        <v>45233</v>
      </c>
      <c r="F2481" s="76">
        <v>4358.3398440000001</v>
      </c>
      <c r="G2481" s="130">
        <f t="shared" si="79"/>
        <v>9.3937303474592015E-3</v>
      </c>
      <c r="J2481"/>
      <c r="K2481"/>
      <c r="L2481"/>
      <c r="M2481"/>
      <c r="N2481"/>
      <c r="O2481"/>
      <c r="P2481"/>
      <c r="Q2481"/>
      <c r="R2481"/>
      <c r="V2481">
        <v>2394</v>
      </c>
      <c r="W2481">
        <v>-3.9942557201388942E-3</v>
      </c>
      <c r="X2481">
        <v>-3.9282555113393401E-3</v>
      </c>
      <c r="Y2481"/>
      <c r="Z2481"/>
      <c r="AA2481"/>
      <c r="AB2481"/>
      <c r="AC2481"/>
      <c r="AD2481"/>
      <c r="AG2481">
        <v>2433</v>
      </c>
      <c r="AH2481">
        <v>-1.778935650085496E-3</v>
      </c>
      <c r="AI2481">
        <v>5.6121176700566992E-3</v>
      </c>
      <c r="AJ2481"/>
      <c r="AK2481"/>
      <c r="AL2481"/>
      <c r="AM2481"/>
      <c r="AN2481"/>
      <c r="AO2481"/>
    </row>
    <row r="2482" spans="1:41">
      <c r="A2482" s="128">
        <v>45236</v>
      </c>
      <c r="B2482" s="76">
        <v>149.36077900000001</v>
      </c>
      <c r="C2482" s="130">
        <f t="shared" si="78"/>
        <v>2.3788387441319838E-3</v>
      </c>
      <c r="E2482" s="128">
        <v>45236</v>
      </c>
      <c r="F2482" s="76">
        <v>4365.9799800000001</v>
      </c>
      <c r="G2482" s="130">
        <f t="shared" si="79"/>
        <v>1.7529922570214292E-3</v>
      </c>
      <c r="J2482"/>
      <c r="K2482"/>
      <c r="L2482"/>
      <c r="M2482"/>
      <c r="N2482"/>
      <c r="O2482"/>
      <c r="P2482"/>
      <c r="Q2482"/>
      <c r="R2482"/>
      <c r="V2482">
        <v>2395</v>
      </c>
      <c r="W2482">
        <v>-8.0312738399964268E-3</v>
      </c>
      <c r="X2482">
        <v>5.1661731740334886E-3</v>
      </c>
      <c r="Y2482"/>
      <c r="Z2482"/>
      <c r="AA2482"/>
      <c r="AB2482"/>
      <c r="AC2482"/>
      <c r="AD2482"/>
      <c r="AG2482">
        <v>2434</v>
      </c>
      <c r="AH2482">
        <v>-6.8834331693914475E-3</v>
      </c>
      <c r="AI2482">
        <v>5.28649664338762E-3</v>
      </c>
      <c r="AJ2482"/>
      <c r="AK2482"/>
      <c r="AL2482"/>
      <c r="AM2482"/>
      <c r="AN2482"/>
      <c r="AO2482"/>
    </row>
    <row r="2483" spans="1:41">
      <c r="A2483" s="128">
        <v>45237</v>
      </c>
      <c r="B2483" s="76">
        <v>148.573105</v>
      </c>
      <c r="C2483" s="130">
        <f t="shared" si="78"/>
        <v>-5.2736334483098118E-3</v>
      </c>
      <c r="E2483" s="128">
        <v>45237</v>
      </c>
      <c r="F2483" s="76">
        <v>4378.3798829999996</v>
      </c>
      <c r="G2483" s="130">
        <f t="shared" si="79"/>
        <v>2.8401190698999815E-3</v>
      </c>
      <c r="J2483"/>
      <c r="K2483"/>
      <c r="L2483"/>
      <c r="M2483"/>
      <c r="N2483"/>
      <c r="O2483"/>
      <c r="P2483"/>
      <c r="Q2483"/>
      <c r="R2483"/>
      <c r="V2483">
        <v>2396</v>
      </c>
      <c r="W2483">
        <v>1.1521445661125764E-3</v>
      </c>
      <c r="X2483">
        <v>1.2528815267094109E-3</v>
      </c>
      <c r="Y2483"/>
      <c r="Z2483"/>
      <c r="AA2483"/>
      <c r="AB2483"/>
      <c r="AC2483"/>
      <c r="AD2483"/>
      <c r="AG2483">
        <v>2435</v>
      </c>
      <c r="AH2483">
        <v>-3.9887670869538615E-3</v>
      </c>
      <c r="AI2483">
        <v>5.7878965065054303E-3</v>
      </c>
      <c r="AJ2483"/>
      <c r="AK2483"/>
      <c r="AL2483"/>
      <c r="AM2483"/>
      <c r="AN2483"/>
      <c r="AO2483"/>
    </row>
    <row r="2484" spans="1:41">
      <c r="A2484" s="128">
        <v>45238</v>
      </c>
      <c r="B2484" s="76">
        <v>148.03160099999999</v>
      </c>
      <c r="C2484" s="130">
        <f t="shared" si="78"/>
        <v>-3.6446973360353702E-3</v>
      </c>
      <c r="E2484" s="128">
        <v>45238</v>
      </c>
      <c r="F2484" s="76">
        <v>4382.7797849999997</v>
      </c>
      <c r="G2484" s="130">
        <f t="shared" si="79"/>
        <v>1.0049155435515487E-3</v>
      </c>
      <c r="J2484"/>
      <c r="K2484"/>
      <c r="L2484"/>
      <c r="M2484"/>
      <c r="N2484"/>
      <c r="O2484"/>
      <c r="P2484"/>
      <c r="Q2484"/>
      <c r="R2484"/>
      <c r="V2484">
        <v>2397</v>
      </c>
      <c r="W2484">
        <v>-2.9069932545862289E-3</v>
      </c>
      <c r="X2484">
        <v>9.6492044311914035E-3</v>
      </c>
      <c r="Y2484"/>
      <c r="Z2484"/>
      <c r="AA2484"/>
      <c r="AB2484"/>
      <c r="AC2484"/>
      <c r="AD2484"/>
      <c r="AG2484">
        <v>2436</v>
      </c>
      <c r="AH2484">
        <v>9.3280115021900534E-4</v>
      </c>
      <c r="AI2484">
        <v>-5.126978868773409E-3</v>
      </c>
      <c r="AJ2484"/>
      <c r="AK2484"/>
      <c r="AL2484"/>
      <c r="AM2484"/>
      <c r="AN2484"/>
      <c r="AO2484"/>
    </row>
    <row r="2485" spans="1:41">
      <c r="A2485" s="128">
        <v>45239</v>
      </c>
      <c r="B2485" s="76">
        <v>145.14677399999999</v>
      </c>
      <c r="C2485" s="130">
        <f t="shared" si="78"/>
        <v>-1.9487913259818093E-2</v>
      </c>
      <c r="E2485" s="128">
        <v>45239</v>
      </c>
      <c r="F2485" s="76">
        <v>4347.3500979999999</v>
      </c>
      <c r="G2485" s="130">
        <f t="shared" si="79"/>
        <v>-8.0838391929381036E-3</v>
      </c>
      <c r="J2485"/>
      <c r="K2485"/>
      <c r="L2485"/>
      <c r="M2485"/>
      <c r="N2485"/>
      <c r="O2485"/>
      <c r="P2485"/>
      <c r="Q2485"/>
      <c r="R2485"/>
      <c r="V2485">
        <v>2398</v>
      </c>
      <c r="W2485">
        <v>-1.7433002378887401E-3</v>
      </c>
      <c r="X2485">
        <v>9.1545335817857839E-3</v>
      </c>
      <c r="Y2485"/>
      <c r="Z2485"/>
      <c r="AA2485"/>
      <c r="AB2485"/>
      <c r="AC2485"/>
      <c r="AD2485"/>
      <c r="AG2485">
        <v>2437</v>
      </c>
      <c r="AH2485">
        <v>-9.2092026976489123E-3</v>
      </c>
      <c r="AI2485">
        <v>2.23760326955954E-3</v>
      </c>
      <c r="AJ2485"/>
      <c r="AK2485"/>
      <c r="AL2485"/>
      <c r="AM2485"/>
      <c r="AN2485"/>
      <c r="AO2485"/>
    </row>
    <row r="2486" spans="1:41">
      <c r="A2486" s="128">
        <v>45240</v>
      </c>
      <c r="B2486" s="76">
        <v>144.979401</v>
      </c>
      <c r="C2486" s="130">
        <f t="shared" si="78"/>
        <v>-1.1531293144689374E-3</v>
      </c>
      <c r="E2486" s="128">
        <v>45240</v>
      </c>
      <c r="F2486" s="76">
        <v>4415.2402339999999</v>
      </c>
      <c r="G2486" s="130">
        <f t="shared" si="79"/>
        <v>1.5616440928287066E-2</v>
      </c>
      <c r="J2486"/>
      <c r="K2486"/>
      <c r="L2486"/>
      <c r="M2486"/>
      <c r="N2486"/>
      <c r="O2486"/>
      <c r="P2486"/>
      <c r="Q2486"/>
      <c r="R2486"/>
      <c r="V2486">
        <v>2399</v>
      </c>
      <c r="W2486">
        <v>2.8470975505818065E-3</v>
      </c>
      <c r="X2486">
        <v>5.6230559498869981E-3</v>
      </c>
      <c r="Y2486"/>
      <c r="Z2486"/>
      <c r="AA2486"/>
      <c r="AB2486"/>
      <c r="AC2486"/>
      <c r="AD2486"/>
      <c r="AG2486">
        <v>2438</v>
      </c>
      <c r="AH2486">
        <v>7.4835232934493774E-3</v>
      </c>
      <c r="AI2486">
        <v>-1.0694789062017384E-2</v>
      </c>
      <c r="AJ2486"/>
      <c r="AK2486"/>
      <c r="AL2486"/>
      <c r="AM2486"/>
      <c r="AN2486"/>
      <c r="AO2486"/>
    </row>
    <row r="2487" spans="1:41">
      <c r="A2487" s="128">
        <v>45243</v>
      </c>
      <c r="B2487" s="76">
        <v>145.35354599999999</v>
      </c>
      <c r="C2487" s="130">
        <f t="shared" si="78"/>
        <v>2.5806769611360072E-3</v>
      </c>
      <c r="E2487" s="128">
        <v>45243</v>
      </c>
      <c r="F2487" s="76">
        <v>4411.5498049999997</v>
      </c>
      <c r="G2487" s="130">
        <f t="shared" si="79"/>
        <v>-8.3583877760075287E-4</v>
      </c>
      <c r="J2487"/>
      <c r="K2487"/>
      <c r="L2487"/>
      <c r="M2487"/>
      <c r="N2487"/>
      <c r="O2487"/>
      <c r="P2487"/>
      <c r="Q2487"/>
      <c r="R2487"/>
      <c r="V2487">
        <v>2400</v>
      </c>
      <c r="W2487">
        <v>4.0147756182261681E-3</v>
      </c>
      <c r="X2487">
        <v>-5.0391827099700356E-3</v>
      </c>
      <c r="Y2487"/>
      <c r="Z2487"/>
      <c r="AA2487"/>
      <c r="AB2487"/>
      <c r="AC2487"/>
      <c r="AD2487"/>
      <c r="AG2487">
        <v>2439</v>
      </c>
      <c r="AH2487">
        <v>2.105556200366314E-3</v>
      </c>
      <c r="AI2487">
        <v>-6.7893362624996231E-4</v>
      </c>
      <c r="AJ2487"/>
      <c r="AK2487"/>
      <c r="AL2487"/>
      <c r="AM2487"/>
      <c r="AN2487"/>
      <c r="AO2487"/>
    </row>
    <row r="2488" spans="1:41">
      <c r="A2488" s="128">
        <v>45244</v>
      </c>
      <c r="B2488" s="76">
        <v>145.383072</v>
      </c>
      <c r="C2488" s="130">
        <f t="shared" si="78"/>
        <v>2.0313229922855932E-4</v>
      </c>
      <c r="E2488" s="128">
        <v>45244</v>
      </c>
      <c r="F2488" s="76">
        <v>4495.7001950000003</v>
      </c>
      <c r="G2488" s="130">
        <f t="shared" si="79"/>
        <v>1.907501756063722E-2</v>
      </c>
      <c r="J2488"/>
      <c r="K2488"/>
      <c r="L2488"/>
      <c r="M2488"/>
      <c r="N2488"/>
      <c r="O2488"/>
      <c r="P2488"/>
      <c r="Q2488"/>
      <c r="R2488"/>
      <c r="V2488">
        <v>2401</v>
      </c>
      <c r="W2488">
        <v>-2.615874280699009E-3</v>
      </c>
      <c r="X2488">
        <v>6.4712567535251215E-3</v>
      </c>
      <c r="Y2488"/>
      <c r="Z2488"/>
      <c r="AA2488"/>
      <c r="AB2488"/>
      <c r="AC2488"/>
      <c r="AD2488"/>
      <c r="AG2488">
        <v>2440</v>
      </c>
      <c r="AH2488">
        <v>7.6511367209108538E-3</v>
      </c>
      <c r="AI2488">
        <v>-9.276835159206815E-4</v>
      </c>
      <c r="AJ2488"/>
      <c r="AK2488"/>
      <c r="AL2488"/>
      <c r="AM2488"/>
      <c r="AN2488"/>
      <c r="AO2488"/>
    </row>
    <row r="2489" spans="1:41">
      <c r="A2489" s="128">
        <v>45245</v>
      </c>
      <c r="B2489" s="76">
        <v>146.50550799999999</v>
      </c>
      <c r="C2489" s="130">
        <f t="shared" si="78"/>
        <v>7.7205412195444139E-3</v>
      </c>
      <c r="E2489" s="128">
        <v>45245</v>
      </c>
      <c r="F2489" s="76">
        <v>4502.8798829999996</v>
      </c>
      <c r="G2489" s="130">
        <f t="shared" si="79"/>
        <v>1.5970121868856648E-3</v>
      </c>
      <c r="J2489"/>
      <c r="K2489"/>
      <c r="L2489"/>
      <c r="M2489"/>
      <c r="N2489"/>
      <c r="O2489"/>
      <c r="P2489"/>
      <c r="Q2489"/>
      <c r="R2489"/>
      <c r="V2489">
        <v>2402</v>
      </c>
      <c r="W2489">
        <v>1.8956532827166589E-4</v>
      </c>
      <c r="X2489">
        <v>6.9277097878460182E-3</v>
      </c>
      <c r="Y2489"/>
      <c r="Z2489"/>
      <c r="AA2489"/>
      <c r="AB2489"/>
      <c r="AC2489"/>
      <c r="AD2489"/>
      <c r="AG2489">
        <v>2441</v>
      </c>
      <c r="AH2489">
        <v>3.4364471826475651E-3</v>
      </c>
      <c r="AI2489">
        <v>-9.1323328779270782E-3</v>
      </c>
      <c r="AJ2489"/>
      <c r="AK2489"/>
      <c r="AL2489"/>
      <c r="AM2489"/>
      <c r="AN2489"/>
      <c r="AO2489"/>
    </row>
    <row r="2490" spans="1:41">
      <c r="A2490" s="128">
        <v>45246</v>
      </c>
      <c r="B2490" s="76">
        <v>147.785461</v>
      </c>
      <c r="C2490" s="130">
        <f t="shared" si="78"/>
        <v>8.7365520755711534E-3</v>
      </c>
      <c r="E2490" s="128">
        <v>45246</v>
      </c>
      <c r="F2490" s="76">
        <v>4508.2402339999999</v>
      </c>
      <c r="G2490" s="130">
        <f t="shared" si="79"/>
        <v>1.1904272686103683E-3</v>
      </c>
      <c r="J2490"/>
      <c r="K2490"/>
      <c r="L2490"/>
      <c r="M2490"/>
      <c r="N2490"/>
      <c r="O2490"/>
      <c r="P2490"/>
      <c r="Q2490"/>
      <c r="R2490"/>
      <c r="V2490">
        <v>2403</v>
      </c>
      <c r="W2490">
        <v>-9.1699123345985944E-4</v>
      </c>
      <c r="X2490">
        <v>3.2749017066471008E-3</v>
      </c>
      <c r="Y2490"/>
      <c r="Z2490"/>
      <c r="AA2490"/>
      <c r="AB2490"/>
      <c r="AC2490"/>
      <c r="AD2490"/>
      <c r="AG2490">
        <v>2442</v>
      </c>
      <c r="AH2490">
        <v>1.6483025896266781E-3</v>
      </c>
      <c r="AI2490">
        <v>-4.0667029807386684E-4</v>
      </c>
      <c r="AJ2490"/>
      <c r="AK2490"/>
      <c r="AL2490"/>
      <c r="AM2490"/>
      <c r="AN2490"/>
      <c r="AO2490"/>
    </row>
    <row r="2491" spans="1:41">
      <c r="A2491" s="128">
        <v>45247</v>
      </c>
      <c r="B2491" s="76">
        <v>147.48022499999999</v>
      </c>
      <c r="C2491" s="130">
        <f t="shared" si="78"/>
        <v>-2.0653993832316689E-3</v>
      </c>
      <c r="E2491" s="128">
        <v>45247</v>
      </c>
      <c r="F2491" s="76">
        <v>4514.0200199999999</v>
      </c>
      <c r="G2491" s="130">
        <f t="shared" si="79"/>
        <v>1.2820492476000689E-3</v>
      </c>
      <c r="J2491"/>
      <c r="K2491"/>
      <c r="L2491"/>
      <c r="M2491"/>
      <c r="N2491"/>
      <c r="O2491"/>
      <c r="P2491"/>
      <c r="Q2491"/>
      <c r="R2491"/>
      <c r="V2491">
        <v>2404</v>
      </c>
      <c r="W2491">
        <v>3.4704345738799797E-2</v>
      </c>
      <c r="X2491">
        <v>-4.146124203276158E-2</v>
      </c>
      <c r="Y2491"/>
      <c r="Z2491"/>
      <c r="AA2491"/>
      <c r="AB2491"/>
      <c r="AC2491"/>
      <c r="AD2491"/>
      <c r="AG2491">
        <v>2443</v>
      </c>
      <c r="AH2491">
        <v>-6.4035228588796007E-4</v>
      </c>
      <c r="AI2491">
        <v>9.0702713217038801E-3</v>
      </c>
      <c r="AJ2491"/>
      <c r="AK2491"/>
      <c r="AL2491"/>
      <c r="AM2491"/>
      <c r="AN2491"/>
      <c r="AO2491"/>
    </row>
    <row r="2492" spans="1:41">
      <c r="A2492" s="128">
        <v>45250</v>
      </c>
      <c r="B2492" s="76">
        <v>148.78036499999999</v>
      </c>
      <c r="C2492" s="130">
        <f t="shared" si="78"/>
        <v>8.815690374760406E-3</v>
      </c>
      <c r="E2492" s="128">
        <v>45250</v>
      </c>
      <c r="F2492" s="76">
        <v>4547.3798829999996</v>
      </c>
      <c r="G2492" s="130">
        <f t="shared" si="79"/>
        <v>7.3902780342564095E-3</v>
      </c>
      <c r="J2492"/>
      <c r="K2492"/>
      <c r="L2492"/>
      <c r="M2492"/>
      <c r="N2492"/>
      <c r="O2492"/>
      <c r="P2492"/>
      <c r="Q2492"/>
      <c r="R2492"/>
      <c r="V2492">
        <v>2405</v>
      </c>
      <c r="W2492">
        <v>6.3283670669886218E-3</v>
      </c>
      <c r="X2492">
        <v>-6.0042724486025108E-3</v>
      </c>
      <c r="Y2492"/>
      <c r="Z2492"/>
      <c r="AA2492"/>
      <c r="AB2492"/>
      <c r="AC2492"/>
      <c r="AD2492"/>
      <c r="AG2492">
        <v>2444</v>
      </c>
      <c r="AH2492">
        <v>-7.7152897229824172E-3</v>
      </c>
      <c r="AI2492">
        <v>-4.444323339626105E-3</v>
      </c>
      <c r="AJ2492"/>
      <c r="AK2492"/>
      <c r="AL2492"/>
      <c r="AM2492"/>
      <c r="AN2492"/>
      <c r="AO2492"/>
    </row>
    <row r="2493" spans="1:41">
      <c r="A2493" s="128">
        <v>45251</v>
      </c>
      <c r="B2493" s="76">
        <v>149.98123200000001</v>
      </c>
      <c r="C2493" s="130">
        <f t="shared" si="78"/>
        <v>8.0714078097604922E-3</v>
      </c>
      <c r="E2493" s="128">
        <v>45251</v>
      </c>
      <c r="F2493" s="76">
        <v>4538.1899409999996</v>
      </c>
      <c r="G2493" s="130">
        <f t="shared" si="79"/>
        <v>-2.0209312255516205E-3</v>
      </c>
      <c r="J2493"/>
      <c r="K2493"/>
      <c r="L2493"/>
      <c r="M2493"/>
      <c r="N2493"/>
      <c r="O2493"/>
      <c r="P2493"/>
      <c r="Q2493"/>
      <c r="R2493"/>
      <c r="V2493">
        <v>2406</v>
      </c>
      <c r="W2493">
        <v>3.1943708333686239E-3</v>
      </c>
      <c r="X2493">
        <v>8.3978305045142579E-4</v>
      </c>
      <c r="Y2493"/>
      <c r="Z2493"/>
      <c r="AA2493"/>
      <c r="AB2493"/>
      <c r="AC2493"/>
      <c r="AD2493"/>
      <c r="AG2493">
        <v>2445</v>
      </c>
      <c r="AH2493">
        <v>3.8122533036343211E-3</v>
      </c>
      <c r="AI2493">
        <v>-3.090965592425643E-3</v>
      </c>
      <c r="AJ2493"/>
      <c r="AK2493"/>
      <c r="AL2493"/>
      <c r="AM2493"/>
      <c r="AN2493"/>
      <c r="AO2493"/>
    </row>
    <row r="2494" spans="1:41">
      <c r="A2494" s="128">
        <v>45252</v>
      </c>
      <c r="B2494" s="76">
        <v>149.683502</v>
      </c>
      <c r="C2494" s="130">
        <f t="shared" si="78"/>
        <v>-1.9851150442610137E-3</v>
      </c>
      <c r="E2494" s="128">
        <v>45252</v>
      </c>
      <c r="F2494" s="76">
        <v>4556.6201170000004</v>
      </c>
      <c r="G2494" s="130">
        <f t="shared" si="79"/>
        <v>4.0611292695121592E-3</v>
      </c>
      <c r="J2494"/>
      <c r="K2494"/>
      <c r="L2494"/>
      <c r="M2494"/>
      <c r="N2494"/>
      <c r="O2494"/>
      <c r="P2494"/>
      <c r="Q2494"/>
      <c r="R2494"/>
      <c r="V2494">
        <v>2407</v>
      </c>
      <c r="W2494">
        <v>4.5726045971542194E-3</v>
      </c>
      <c r="X2494">
        <v>-1.7579312938000575E-3</v>
      </c>
      <c r="Y2494"/>
      <c r="Z2494"/>
      <c r="AA2494"/>
      <c r="AB2494"/>
      <c r="AC2494"/>
      <c r="AD2494"/>
      <c r="AG2494">
        <v>2446</v>
      </c>
      <c r="AH2494">
        <v>-7.1831100465504524E-4</v>
      </c>
      <c r="AI2494">
        <v>-1.4326996458776022E-3</v>
      </c>
      <c r="AJ2494"/>
      <c r="AK2494"/>
      <c r="AL2494"/>
      <c r="AM2494"/>
      <c r="AN2494"/>
      <c r="AO2494"/>
    </row>
    <row r="2495" spans="1:41">
      <c r="A2495" s="128">
        <v>45254</v>
      </c>
      <c r="B2495" s="76">
        <v>151.35084499999999</v>
      </c>
      <c r="C2495" s="130">
        <f t="shared" si="78"/>
        <v>1.1139123401856193E-2</v>
      </c>
      <c r="E2495" s="128">
        <v>45254</v>
      </c>
      <c r="F2495" s="76">
        <v>4559.3398440000001</v>
      </c>
      <c r="G2495" s="130">
        <f t="shared" si="79"/>
        <v>5.9687376392270205E-4</v>
      </c>
      <c r="J2495"/>
      <c r="K2495"/>
      <c r="L2495"/>
      <c r="M2495"/>
      <c r="N2495"/>
      <c r="O2495"/>
      <c r="P2495"/>
      <c r="Q2495"/>
      <c r="R2495"/>
      <c r="V2495">
        <v>2408</v>
      </c>
      <c r="W2495">
        <v>1.3121271191496508E-3</v>
      </c>
      <c r="X2495">
        <v>-1.4675660296298047E-3</v>
      </c>
      <c r="Y2495"/>
      <c r="Z2495"/>
      <c r="AA2495"/>
      <c r="AB2495"/>
      <c r="AC2495"/>
      <c r="AD2495"/>
      <c r="AG2495">
        <v>2447</v>
      </c>
      <c r="AH2495">
        <v>2.7104918065461499E-3</v>
      </c>
      <c r="AI2495">
        <v>-1.2105286565266438E-2</v>
      </c>
      <c r="AJ2495"/>
      <c r="AK2495"/>
      <c r="AL2495"/>
      <c r="AM2495"/>
      <c r="AN2495"/>
      <c r="AO2495"/>
    </row>
    <row r="2496" spans="1:41">
      <c r="A2496" s="128">
        <v>45257</v>
      </c>
      <c r="B2496" s="76">
        <v>150.14003</v>
      </c>
      <c r="C2496" s="130">
        <f t="shared" si="78"/>
        <v>-8.0000544430392628E-3</v>
      </c>
      <c r="E2496" s="128">
        <v>45257</v>
      </c>
      <c r="F2496" s="76">
        <v>4550.4301759999998</v>
      </c>
      <c r="G2496" s="130">
        <f t="shared" si="79"/>
        <v>-1.9541574668370428E-3</v>
      </c>
      <c r="J2496"/>
      <c r="K2496"/>
      <c r="L2496"/>
      <c r="M2496"/>
      <c r="N2496"/>
      <c r="O2496"/>
      <c r="P2496"/>
      <c r="Q2496"/>
      <c r="R2496"/>
      <c r="V2496">
        <v>2409</v>
      </c>
      <c r="W2496">
        <v>3.4137634327030329E-3</v>
      </c>
      <c r="X2496">
        <v>-9.8384295519344522E-3</v>
      </c>
      <c r="Y2496"/>
      <c r="Z2496"/>
      <c r="AA2496"/>
      <c r="AB2496"/>
      <c r="AC2496"/>
      <c r="AD2496"/>
      <c r="AG2496">
        <v>2448</v>
      </c>
      <c r="AH2496">
        <v>-4.1311892656212754E-3</v>
      </c>
      <c r="AI2496">
        <v>-1.2269744767775256E-2</v>
      </c>
      <c r="AJ2496"/>
      <c r="AK2496"/>
      <c r="AL2496"/>
      <c r="AM2496"/>
      <c r="AN2496"/>
      <c r="AO2496"/>
    </row>
    <row r="2497" spans="1:41">
      <c r="A2497" s="128">
        <v>45258</v>
      </c>
      <c r="B2497" s="76">
        <v>150.48739599999999</v>
      </c>
      <c r="C2497" s="130">
        <f t="shared" si="78"/>
        <v>2.3136134980124476E-3</v>
      </c>
      <c r="E2497" s="128">
        <v>45258</v>
      </c>
      <c r="F2497" s="76">
        <v>4554.8901370000003</v>
      </c>
      <c r="G2497" s="130">
        <f t="shared" si="79"/>
        <v>9.8011854429133345E-4</v>
      </c>
      <c r="J2497"/>
      <c r="K2497"/>
      <c r="L2497"/>
      <c r="M2497"/>
      <c r="N2497"/>
      <c r="O2497"/>
      <c r="P2497"/>
      <c r="Q2497"/>
      <c r="R2497"/>
      <c r="V2497">
        <v>2410</v>
      </c>
      <c r="W2497">
        <v>2.8076122012066387E-3</v>
      </c>
      <c r="X2497">
        <v>7.0702305458796248E-3</v>
      </c>
      <c r="Y2497"/>
      <c r="Z2497"/>
      <c r="AA2497"/>
      <c r="AB2497"/>
      <c r="AC2497"/>
      <c r="AD2497"/>
      <c r="AG2497">
        <v>2449</v>
      </c>
      <c r="AH2497">
        <v>-3.8487529727749816E-3</v>
      </c>
      <c r="AI2497">
        <v>1.5531545894032417E-3</v>
      </c>
      <c r="AJ2497"/>
      <c r="AK2497"/>
      <c r="AL2497"/>
      <c r="AM2497"/>
      <c r="AN2497"/>
      <c r="AO2497"/>
    </row>
    <row r="2498" spans="1:41">
      <c r="A2498" s="128">
        <v>45259</v>
      </c>
      <c r="B2498" s="76">
        <v>150.963776</v>
      </c>
      <c r="C2498" s="130">
        <f t="shared" si="78"/>
        <v>3.1655807241159654E-3</v>
      </c>
      <c r="E2498" s="128">
        <v>45259</v>
      </c>
      <c r="F2498" s="76">
        <v>4550.580078</v>
      </c>
      <c r="G2498" s="130">
        <f t="shared" si="79"/>
        <v>-9.4624872836979353E-4</v>
      </c>
      <c r="J2498"/>
      <c r="K2498"/>
      <c r="L2498"/>
      <c r="M2498"/>
      <c r="N2498"/>
      <c r="O2498"/>
      <c r="P2498"/>
      <c r="Q2498"/>
      <c r="R2498"/>
      <c r="V2498">
        <v>2411</v>
      </c>
      <c r="W2498">
        <v>-2.2390252470467723E-2</v>
      </c>
      <c r="X2498">
        <v>2.3858965527074168E-2</v>
      </c>
      <c r="Y2498"/>
      <c r="Z2498"/>
      <c r="AA2498"/>
      <c r="AB2498"/>
      <c r="AC2498"/>
      <c r="AD2498"/>
      <c r="AG2498">
        <v>2450</v>
      </c>
      <c r="AH2498">
        <v>-6.2380942348236551E-4</v>
      </c>
      <c r="AI2498">
        <v>4.6468743259694698E-3</v>
      </c>
      <c r="AJ2498"/>
      <c r="AK2498"/>
      <c r="AL2498"/>
      <c r="AM2498"/>
      <c r="AN2498"/>
      <c r="AO2498"/>
    </row>
    <row r="2499" spans="1:41">
      <c r="A2499" s="128">
        <v>45260</v>
      </c>
      <c r="B2499" s="76">
        <v>153.49456799999999</v>
      </c>
      <c r="C2499" s="130">
        <f t="shared" si="78"/>
        <v>1.6764233560241572E-2</v>
      </c>
      <c r="E2499" s="128">
        <v>45260</v>
      </c>
      <c r="F2499" s="76">
        <v>4567.7998049999997</v>
      </c>
      <c r="G2499" s="130">
        <f t="shared" si="79"/>
        <v>3.7840729544018573E-3</v>
      </c>
      <c r="J2499"/>
      <c r="K2499"/>
      <c r="L2499"/>
      <c r="M2499"/>
      <c r="N2499"/>
      <c r="O2499"/>
      <c r="P2499"/>
      <c r="Q2499"/>
      <c r="R2499"/>
      <c r="V2499">
        <v>2412</v>
      </c>
      <c r="W2499">
        <v>4.8343335088758214E-3</v>
      </c>
      <c r="X2499">
        <v>-7.4994212638220224E-3</v>
      </c>
      <c r="Y2499"/>
      <c r="Z2499"/>
      <c r="AA2499"/>
      <c r="AB2499"/>
      <c r="AC2499"/>
      <c r="AD2499"/>
      <c r="AG2499">
        <v>2451</v>
      </c>
      <c r="AH2499">
        <v>-4.1677577618116383E-3</v>
      </c>
      <c r="AI2499">
        <v>-1.0566776172798966E-2</v>
      </c>
      <c r="AJ2499"/>
      <c r="AK2499"/>
      <c r="AL2499"/>
      <c r="AM2499"/>
      <c r="AN2499"/>
      <c r="AO2499"/>
    </row>
    <row r="2500" spans="1:41">
      <c r="A2500" s="128">
        <v>45261</v>
      </c>
      <c r="B2500" s="76">
        <v>157.18653900000001</v>
      </c>
      <c r="C2500" s="130">
        <f t="shared" ref="C2500:C2519" si="80">(B2500-B2499)/B2499</f>
        <v>2.4052779509435303E-2</v>
      </c>
      <c r="E2500" s="128">
        <v>45261</v>
      </c>
      <c r="F2500" s="76">
        <v>4594.6298829999996</v>
      </c>
      <c r="G2500" s="130">
        <f t="shared" ref="G2500:G2519" si="81">(F2500-F2499)/F2499</f>
        <v>5.8737420958403759E-3</v>
      </c>
      <c r="J2500"/>
      <c r="K2500"/>
      <c r="L2500"/>
      <c r="M2500"/>
      <c r="N2500"/>
      <c r="O2500"/>
      <c r="P2500"/>
      <c r="Q2500"/>
      <c r="R2500"/>
      <c r="V2500">
        <v>2413</v>
      </c>
      <c r="W2500">
        <v>3.6541570779488608E-3</v>
      </c>
      <c r="X2500">
        <v>-1.7493698251841699E-2</v>
      </c>
      <c r="Y2500"/>
      <c r="Z2500"/>
      <c r="AA2500"/>
      <c r="AB2500"/>
      <c r="AC2500"/>
      <c r="AD2500"/>
      <c r="AG2500">
        <v>2452</v>
      </c>
      <c r="AH2500">
        <v>-6.5941638523786825E-3</v>
      </c>
      <c r="AI2500">
        <v>6.8234780374441806E-3</v>
      </c>
      <c r="AJ2500"/>
      <c r="AK2500"/>
      <c r="AL2500"/>
      <c r="AM2500"/>
      <c r="AN2500"/>
      <c r="AO2500"/>
    </row>
    <row r="2501" spans="1:41">
      <c r="A2501" s="128">
        <v>45264</v>
      </c>
      <c r="B2501" s="76">
        <v>157.68277</v>
      </c>
      <c r="C2501" s="130">
        <f t="shared" si="80"/>
        <v>3.1569560800622661E-3</v>
      </c>
      <c r="E2501" s="128">
        <v>45264</v>
      </c>
      <c r="F2501" s="76">
        <v>4569.7797849999997</v>
      </c>
      <c r="G2501" s="130">
        <f t="shared" si="81"/>
        <v>-5.4085092015669313E-3</v>
      </c>
      <c r="J2501"/>
      <c r="K2501"/>
      <c r="L2501"/>
      <c r="M2501"/>
      <c r="N2501"/>
      <c r="O2501"/>
      <c r="P2501"/>
      <c r="Q2501"/>
      <c r="R2501"/>
      <c r="V2501">
        <v>2414</v>
      </c>
      <c r="W2501">
        <v>2.6646008860749045E-3</v>
      </c>
      <c r="X2501">
        <v>-5.212574726342992E-3</v>
      </c>
      <c r="Y2501"/>
      <c r="Z2501"/>
      <c r="AA2501"/>
      <c r="AB2501"/>
      <c r="AC2501"/>
      <c r="AD2501"/>
      <c r="AG2501">
        <v>2453</v>
      </c>
      <c r="AH2501">
        <v>-6.059539661602847E-4</v>
      </c>
      <c r="AI2501">
        <v>6.4991277753227135E-3</v>
      </c>
      <c r="AJ2501"/>
      <c r="AK2501"/>
      <c r="AL2501"/>
      <c r="AM2501"/>
      <c r="AN2501"/>
      <c r="AO2501"/>
    </row>
    <row r="2502" spans="1:41">
      <c r="A2502" s="128">
        <v>45265</v>
      </c>
      <c r="B2502" s="76">
        <v>157.355255</v>
      </c>
      <c r="C2502" s="130">
        <f t="shared" si="80"/>
        <v>-2.0770500163080933E-3</v>
      </c>
      <c r="E2502" s="128">
        <v>45265</v>
      </c>
      <c r="F2502" s="76">
        <v>4567.1801759999998</v>
      </c>
      <c r="G2502" s="130">
        <f t="shared" si="81"/>
        <v>-5.6886964412003352E-4</v>
      </c>
      <c r="J2502"/>
      <c r="K2502"/>
      <c r="L2502"/>
      <c r="M2502"/>
      <c r="N2502"/>
      <c r="O2502"/>
      <c r="P2502"/>
      <c r="Q2502"/>
      <c r="R2502"/>
      <c r="V2502">
        <v>2415</v>
      </c>
      <c r="W2502">
        <v>-5.098445117657586E-3</v>
      </c>
      <c r="X2502">
        <v>-2.0162913424337774E-4</v>
      </c>
      <c r="Y2502"/>
      <c r="Z2502"/>
      <c r="AA2502"/>
      <c r="AB2502"/>
      <c r="AC2502"/>
      <c r="AD2502"/>
      <c r="AG2502">
        <v>2454</v>
      </c>
      <c r="AH2502">
        <v>-3.8643492085052959E-3</v>
      </c>
      <c r="AI2502">
        <v>1.1547672675251766E-3</v>
      </c>
      <c r="AJ2502"/>
      <c r="AK2502"/>
      <c r="AL2502"/>
      <c r="AM2502"/>
      <c r="AN2502"/>
      <c r="AO2502"/>
    </row>
    <row r="2503" spans="1:41">
      <c r="A2503" s="128">
        <v>45266</v>
      </c>
      <c r="B2503" s="76">
        <v>155.43978899999999</v>
      </c>
      <c r="C2503" s="130">
        <f t="shared" si="80"/>
        <v>-1.2172875955111949E-2</v>
      </c>
      <c r="E2503" s="128">
        <v>45266</v>
      </c>
      <c r="F2503" s="76">
        <v>4549.3398440000001</v>
      </c>
      <c r="G2503" s="130">
        <f t="shared" si="81"/>
        <v>-3.9062028018401005E-3</v>
      </c>
      <c r="J2503"/>
      <c r="K2503"/>
      <c r="L2503"/>
      <c r="M2503"/>
      <c r="N2503"/>
      <c r="O2503"/>
      <c r="P2503"/>
      <c r="Q2503"/>
      <c r="R2503"/>
      <c r="V2503">
        <v>2416</v>
      </c>
      <c r="W2503">
        <v>1.3861767345534064E-2</v>
      </c>
      <c r="X2503">
        <v>-4.837674621684546E-3</v>
      </c>
      <c r="Y2503"/>
      <c r="Z2503"/>
      <c r="AA2503"/>
      <c r="AB2503"/>
      <c r="AC2503"/>
      <c r="AD2503"/>
      <c r="AG2503">
        <v>2455</v>
      </c>
      <c r="AH2503">
        <v>-1.962021816152835E-3</v>
      </c>
      <c r="AI2503">
        <v>2.0413893644503928E-3</v>
      </c>
      <c r="AJ2503"/>
      <c r="AK2503"/>
      <c r="AL2503"/>
      <c r="AM2503"/>
      <c r="AN2503"/>
      <c r="AO2503"/>
    </row>
    <row r="2504" spans="1:41">
      <c r="A2504" s="128">
        <v>45267</v>
      </c>
      <c r="B2504" s="76">
        <v>154.22898900000001</v>
      </c>
      <c r="C2504" s="130">
        <f t="shared" si="80"/>
        <v>-7.7895113457724634E-3</v>
      </c>
      <c r="E2504" s="128">
        <v>45267</v>
      </c>
      <c r="F2504" s="76">
        <v>4585.5898440000001</v>
      </c>
      <c r="G2504" s="130">
        <f t="shared" si="81"/>
        <v>7.9681890654550967E-3</v>
      </c>
      <c r="J2504"/>
      <c r="K2504"/>
      <c r="L2504"/>
      <c r="M2504"/>
      <c r="N2504"/>
      <c r="O2504"/>
      <c r="P2504"/>
      <c r="Q2504"/>
      <c r="R2504"/>
      <c r="V2504">
        <v>2417</v>
      </c>
      <c r="W2504">
        <v>4.8758019969900304E-4</v>
      </c>
      <c r="X2504">
        <v>-4.7058631134654187E-3</v>
      </c>
      <c r="Y2504"/>
      <c r="Z2504"/>
      <c r="AA2504"/>
      <c r="AB2504"/>
      <c r="AC2504"/>
      <c r="AD2504"/>
      <c r="AG2504">
        <v>2456</v>
      </c>
      <c r="AH2504">
        <v>9.2052889099722402E-4</v>
      </c>
      <c r="AI2504">
        <v>-1.4664600702810546E-2</v>
      </c>
      <c r="AJ2504"/>
      <c r="AK2504"/>
      <c r="AL2504"/>
      <c r="AM2504"/>
      <c r="AN2504"/>
      <c r="AO2504"/>
    </row>
    <row r="2505" spans="1:41">
      <c r="A2505" s="128">
        <v>45268</v>
      </c>
      <c r="B2505" s="76">
        <v>153.25637800000001</v>
      </c>
      <c r="C2505" s="130">
        <f t="shared" si="80"/>
        <v>-6.3062787761644507E-3</v>
      </c>
      <c r="E2505" s="128">
        <v>45268</v>
      </c>
      <c r="F2505" s="76">
        <v>4604.3701170000004</v>
      </c>
      <c r="G2505" s="130">
        <f t="shared" si="81"/>
        <v>4.0954977743099487E-3</v>
      </c>
      <c r="J2505"/>
      <c r="K2505"/>
      <c r="L2505"/>
      <c r="M2505"/>
      <c r="N2505"/>
      <c r="O2505"/>
      <c r="P2505"/>
      <c r="Q2505"/>
      <c r="R2505"/>
      <c r="V2505">
        <v>2418</v>
      </c>
      <c r="W2505">
        <v>-1.3531926800963647E-4</v>
      </c>
      <c r="X2505">
        <v>-6.903411140075812E-3</v>
      </c>
      <c r="Y2505"/>
      <c r="Z2505"/>
      <c r="AA2505"/>
      <c r="AB2505"/>
      <c r="AC2505"/>
      <c r="AD2505"/>
      <c r="AG2505">
        <v>2457</v>
      </c>
      <c r="AH2505">
        <v>8.8319862581371191E-4</v>
      </c>
      <c r="AI2505">
        <v>7.226556405832819E-3</v>
      </c>
      <c r="AJ2505"/>
      <c r="AK2505"/>
      <c r="AL2505"/>
      <c r="AM2505"/>
      <c r="AN2505"/>
      <c r="AO2505"/>
    </row>
    <row r="2506" spans="1:41">
      <c r="A2506" s="128">
        <v>45271</v>
      </c>
      <c r="B2506" s="76">
        <v>153.89155600000001</v>
      </c>
      <c r="C2506" s="130">
        <f t="shared" si="80"/>
        <v>4.1445452925945843E-3</v>
      </c>
      <c r="E2506" s="128">
        <v>45271</v>
      </c>
      <c r="F2506" s="76">
        <v>4622.4399409999996</v>
      </c>
      <c r="G2506" s="130">
        <f t="shared" si="81"/>
        <v>3.924494239349448E-3</v>
      </c>
      <c r="J2506"/>
      <c r="K2506"/>
      <c r="L2506"/>
      <c r="M2506"/>
      <c r="N2506"/>
      <c r="O2506"/>
      <c r="P2506"/>
      <c r="Q2506"/>
      <c r="R2506"/>
      <c r="V2506">
        <v>2419</v>
      </c>
      <c r="W2506">
        <v>-2.7273400348583289E-3</v>
      </c>
      <c r="X2506">
        <v>2.9780539374568041E-3</v>
      </c>
      <c r="Y2506"/>
      <c r="Z2506"/>
      <c r="AA2506"/>
      <c r="AB2506"/>
      <c r="AC2506"/>
      <c r="AD2506"/>
      <c r="AG2506">
        <v>2458</v>
      </c>
      <c r="AH2506">
        <v>6.1393379961011268E-3</v>
      </c>
      <c r="AI2506">
        <v>-7.4433682511583802E-3</v>
      </c>
      <c r="AJ2506"/>
      <c r="AK2506"/>
      <c r="AL2506"/>
      <c r="AM2506"/>
      <c r="AN2506"/>
      <c r="AO2506"/>
    </row>
    <row r="2507" spans="1:41">
      <c r="A2507" s="128">
        <v>45272</v>
      </c>
      <c r="B2507" s="76">
        <v>153.901489</v>
      </c>
      <c r="C2507" s="130">
        <f t="shared" si="80"/>
        <v>6.4545451733489089E-5</v>
      </c>
      <c r="E2507" s="128">
        <v>45272</v>
      </c>
      <c r="F2507" s="76">
        <v>4643.7001950000003</v>
      </c>
      <c r="G2507" s="130">
        <f t="shared" si="81"/>
        <v>4.5993575409010844E-3</v>
      </c>
      <c r="J2507"/>
      <c r="K2507"/>
      <c r="L2507"/>
      <c r="M2507"/>
      <c r="N2507"/>
      <c r="O2507"/>
      <c r="P2507"/>
      <c r="Q2507"/>
      <c r="R2507"/>
      <c r="V2507">
        <v>2420</v>
      </c>
      <c r="W2507">
        <v>5.7653629757792877E-3</v>
      </c>
      <c r="X2507">
        <v>-6.8350552479320235E-3</v>
      </c>
      <c r="Y2507"/>
      <c r="Z2507"/>
      <c r="AA2507"/>
      <c r="AB2507"/>
      <c r="AC2507"/>
      <c r="AD2507"/>
      <c r="AG2507">
        <v>2459</v>
      </c>
      <c r="AH2507">
        <v>2.0317906213787366E-3</v>
      </c>
      <c r="AI2507">
        <v>9.7831024897973885E-3</v>
      </c>
      <c r="AJ2507"/>
      <c r="AK2507"/>
      <c r="AL2507"/>
      <c r="AM2507"/>
      <c r="AN2507"/>
      <c r="AO2507"/>
    </row>
    <row r="2508" spans="1:41">
      <c r="A2508" s="128">
        <v>45273</v>
      </c>
      <c r="B2508" s="76">
        <v>154.61604299999999</v>
      </c>
      <c r="C2508" s="130">
        <f t="shared" si="80"/>
        <v>4.6429310375287703E-3</v>
      </c>
      <c r="E2508" s="128">
        <v>45273</v>
      </c>
      <c r="F2508" s="76">
        <v>4707.0898440000001</v>
      </c>
      <c r="G2508" s="130">
        <f t="shared" si="81"/>
        <v>1.3650676473096415E-2</v>
      </c>
      <c r="J2508"/>
      <c r="K2508"/>
      <c r="L2508"/>
      <c r="M2508"/>
      <c r="N2508"/>
      <c r="O2508"/>
      <c r="P2508"/>
      <c r="Q2508"/>
      <c r="R2508"/>
      <c r="V2508">
        <v>2421</v>
      </c>
      <c r="W2508">
        <v>-1.1137205272713324E-3</v>
      </c>
      <c r="X2508">
        <v>6.8641962435700733E-3</v>
      </c>
      <c r="Y2508"/>
      <c r="Z2508"/>
      <c r="AA2508"/>
      <c r="AB2508"/>
      <c r="AC2508"/>
      <c r="AD2508"/>
      <c r="AG2508">
        <v>2460</v>
      </c>
      <c r="AH2508">
        <v>3.4666443046466916E-3</v>
      </c>
      <c r="AI2508">
        <v>2.8372099369687004E-3</v>
      </c>
      <c r="AJ2508"/>
      <c r="AK2508"/>
      <c r="AL2508"/>
      <c r="AM2508"/>
      <c r="AN2508"/>
      <c r="AO2508"/>
    </row>
    <row r="2509" spans="1:41">
      <c r="A2509" s="128">
        <v>45274</v>
      </c>
      <c r="B2509" s="76">
        <v>155.68791200000001</v>
      </c>
      <c r="C2509" s="130">
        <f t="shared" si="80"/>
        <v>6.932456549803314E-3</v>
      </c>
      <c r="E2509" s="128">
        <v>45274</v>
      </c>
      <c r="F2509" s="76">
        <v>4719.5498049999997</v>
      </c>
      <c r="G2509" s="130">
        <f t="shared" si="81"/>
        <v>2.6470624978365224E-3</v>
      </c>
      <c r="J2509"/>
      <c r="K2509"/>
      <c r="L2509"/>
      <c r="M2509"/>
      <c r="N2509"/>
      <c r="O2509"/>
      <c r="P2509"/>
      <c r="Q2509"/>
      <c r="R2509"/>
      <c r="V2509">
        <v>2422</v>
      </c>
      <c r="W2509">
        <v>-1.4115856610384405E-3</v>
      </c>
      <c r="X2509">
        <v>-1.0139323864846258E-2</v>
      </c>
      <c r="Y2509"/>
      <c r="Z2509"/>
      <c r="AA2509"/>
      <c r="AB2509"/>
      <c r="AC2509"/>
      <c r="AD2509"/>
      <c r="AG2509">
        <v>2461</v>
      </c>
      <c r="AH2509">
        <v>-4.1935396510960478E-4</v>
      </c>
      <c r="AI2509">
        <v>5.6273447179715453E-3</v>
      </c>
      <c r="AJ2509"/>
      <c r="AK2509"/>
      <c r="AL2509"/>
      <c r="AM2509"/>
      <c r="AN2509"/>
      <c r="AO2509"/>
    </row>
    <row r="2510" spans="1:41">
      <c r="A2510" s="128">
        <v>45275</v>
      </c>
      <c r="B2510" s="76">
        <v>153.99079900000001</v>
      </c>
      <c r="C2510" s="130">
        <f t="shared" si="80"/>
        <v>-1.090073711053432E-2</v>
      </c>
      <c r="E2510" s="128">
        <v>45275</v>
      </c>
      <c r="F2510" s="76">
        <v>4719.1899409999996</v>
      </c>
      <c r="G2510" s="130">
        <f t="shared" si="81"/>
        <v>-7.6249645595172599E-5</v>
      </c>
      <c r="J2510"/>
      <c r="K2510"/>
      <c r="L2510"/>
      <c r="M2510"/>
      <c r="N2510"/>
      <c r="O2510"/>
      <c r="P2510"/>
      <c r="Q2510"/>
      <c r="R2510"/>
      <c r="V2510">
        <v>2423</v>
      </c>
      <c r="W2510">
        <v>-1.5804640796380797E-3</v>
      </c>
      <c r="X2510">
        <v>-5.9749310962099334E-3</v>
      </c>
      <c r="Y2510"/>
      <c r="Z2510"/>
      <c r="AA2510"/>
      <c r="AB2510"/>
      <c r="AC2510"/>
      <c r="AD2510"/>
      <c r="AG2510">
        <v>2462</v>
      </c>
      <c r="AH2510">
        <v>-7.5906683435194612E-3</v>
      </c>
      <c r="AI2510">
        <v>1.1883676529263375E-2</v>
      </c>
      <c r="AJ2510"/>
      <c r="AK2510"/>
      <c r="AL2510"/>
      <c r="AM2510"/>
      <c r="AN2510"/>
      <c r="AO2510"/>
    </row>
    <row r="2511" spans="1:41">
      <c r="A2511" s="128">
        <v>45278</v>
      </c>
      <c r="B2511" s="76">
        <v>154.26869199999999</v>
      </c>
      <c r="C2511" s="130">
        <f t="shared" si="80"/>
        <v>1.8046078194579502E-3</v>
      </c>
      <c r="E2511" s="128">
        <v>45278</v>
      </c>
      <c r="F2511" s="76">
        <v>4740.5600590000004</v>
      </c>
      <c r="G2511" s="130">
        <f t="shared" si="81"/>
        <v>4.5283445394597504E-3</v>
      </c>
      <c r="J2511"/>
      <c r="K2511"/>
      <c r="L2511"/>
      <c r="M2511"/>
      <c r="N2511"/>
      <c r="O2511"/>
      <c r="P2511"/>
      <c r="Q2511"/>
      <c r="R2511"/>
      <c r="V2511">
        <v>2424</v>
      </c>
      <c r="W2511">
        <v>5.5606643653942885E-3</v>
      </c>
      <c r="X2511">
        <v>-1.3273577430126736E-2</v>
      </c>
      <c r="Y2511"/>
      <c r="Z2511"/>
      <c r="AA2511"/>
      <c r="AB2511"/>
      <c r="AC2511"/>
      <c r="AD2511"/>
      <c r="AG2511">
        <v>2463</v>
      </c>
      <c r="AH2511">
        <v>7.7058743975482943E-4</v>
      </c>
      <c r="AI2511">
        <v>-7.017021779179765E-3</v>
      </c>
      <c r="AJ2511"/>
      <c r="AK2511"/>
      <c r="AL2511"/>
      <c r="AM2511"/>
      <c r="AN2511"/>
      <c r="AO2511"/>
    </row>
    <row r="2512" spans="1:41">
      <c r="A2512" s="128">
        <v>45279</v>
      </c>
      <c r="B2512" s="76">
        <v>155.28100599999999</v>
      </c>
      <c r="C2512" s="130">
        <f t="shared" si="80"/>
        <v>6.5620184295074177E-3</v>
      </c>
      <c r="E2512" s="128">
        <v>45279</v>
      </c>
      <c r="F2512" s="76">
        <v>4768.3701170000004</v>
      </c>
      <c r="G2512" s="130">
        <f t="shared" si="81"/>
        <v>5.8664076931590299E-3</v>
      </c>
      <c r="J2512"/>
      <c r="K2512"/>
      <c r="L2512"/>
      <c r="M2512"/>
      <c r="N2512"/>
      <c r="O2512"/>
      <c r="P2512"/>
      <c r="Q2512"/>
      <c r="R2512"/>
      <c r="V2512">
        <v>2425</v>
      </c>
      <c r="W2512">
        <v>-4.7341575819630412E-3</v>
      </c>
      <c r="X2512">
        <v>4.5854508346074609E-3</v>
      </c>
      <c r="Y2512"/>
      <c r="Z2512"/>
      <c r="AA2512"/>
      <c r="AB2512"/>
      <c r="AC2512"/>
      <c r="AD2512"/>
      <c r="AG2512">
        <v>2464</v>
      </c>
      <c r="AH2512">
        <v>2.1137554985851351E-3</v>
      </c>
      <c r="AI2512">
        <v>-7.1326143589389652E-3</v>
      </c>
      <c r="AJ2512"/>
      <c r="AK2512"/>
      <c r="AL2512"/>
      <c r="AM2512"/>
      <c r="AN2512"/>
      <c r="AO2512"/>
    </row>
    <row r="2513" spans="1:41">
      <c r="A2513" s="128">
        <v>45280</v>
      </c>
      <c r="B2513" s="76">
        <v>152.11505099999999</v>
      </c>
      <c r="C2513" s="130">
        <f t="shared" si="80"/>
        <v>-2.0388552866536663E-2</v>
      </c>
      <c r="E2513" s="128">
        <v>45280</v>
      </c>
      <c r="F2513" s="76">
        <v>4698.3500979999999</v>
      </c>
      <c r="G2513" s="130">
        <f t="shared" si="81"/>
        <v>-1.4684266800173073E-2</v>
      </c>
      <c r="J2513"/>
      <c r="K2513"/>
      <c r="L2513"/>
      <c r="M2513"/>
      <c r="N2513"/>
      <c r="O2513"/>
      <c r="P2513"/>
      <c r="Q2513"/>
      <c r="R2513"/>
      <c r="V2513">
        <v>2426</v>
      </c>
      <c r="W2513">
        <v>-1.6693397261715162E-2</v>
      </c>
      <c r="X2513">
        <v>2.3572585873382464E-2</v>
      </c>
      <c r="Y2513"/>
      <c r="Z2513"/>
      <c r="AA2513"/>
      <c r="AB2513"/>
      <c r="AC2513"/>
      <c r="AD2513"/>
      <c r="AG2513">
        <v>2465</v>
      </c>
      <c r="AH2513">
        <v>2.6866553547132198E-3</v>
      </c>
      <c r="AI2513">
        <v>7.907714109027849E-3</v>
      </c>
      <c r="AJ2513"/>
      <c r="AK2513"/>
      <c r="AL2513"/>
      <c r="AM2513"/>
      <c r="AN2513"/>
      <c r="AO2513"/>
    </row>
    <row r="2514" spans="1:41">
      <c r="A2514" s="128">
        <v>45281</v>
      </c>
      <c r="B2514" s="76">
        <v>153.673203</v>
      </c>
      <c r="C2514" s="130">
        <f t="shared" si="80"/>
        <v>1.0243246738286318E-2</v>
      </c>
      <c r="E2514" s="128">
        <v>45281</v>
      </c>
      <c r="F2514" s="76">
        <v>4746.75</v>
      </c>
      <c r="G2514" s="130">
        <f t="shared" si="81"/>
        <v>1.0301467747284956E-2</v>
      </c>
      <c r="J2514"/>
      <c r="K2514"/>
      <c r="L2514"/>
      <c r="M2514"/>
      <c r="N2514"/>
      <c r="O2514"/>
      <c r="P2514"/>
      <c r="Q2514"/>
      <c r="R2514"/>
      <c r="V2514">
        <v>2427</v>
      </c>
      <c r="W2514">
        <v>-4.2870504818697391E-3</v>
      </c>
      <c r="X2514">
        <v>1.5095837178227675E-3</v>
      </c>
      <c r="Y2514"/>
      <c r="Z2514"/>
      <c r="AA2514"/>
      <c r="AB2514"/>
      <c r="AC2514"/>
      <c r="AD2514"/>
      <c r="AG2514">
        <v>2466</v>
      </c>
      <c r="AH2514">
        <v>-4.964769022470345E-3</v>
      </c>
      <c r="AI2514">
        <v>4.8665238550707375E-3</v>
      </c>
      <c r="AJ2514"/>
      <c r="AK2514"/>
      <c r="AL2514"/>
      <c r="AM2514"/>
      <c r="AN2514"/>
      <c r="AO2514"/>
    </row>
    <row r="2515" spans="1:41">
      <c r="A2515" s="128">
        <v>45282</v>
      </c>
      <c r="B2515" s="76">
        <v>154.288544</v>
      </c>
      <c r="C2515" s="130">
        <f t="shared" si="80"/>
        <v>4.0042179637526055E-3</v>
      </c>
      <c r="E2515" s="128">
        <v>45282</v>
      </c>
      <c r="F2515" s="76">
        <v>4754.6298829999996</v>
      </c>
      <c r="G2515" s="130">
        <f t="shared" si="81"/>
        <v>1.6600585663874459E-3</v>
      </c>
      <c r="J2515"/>
      <c r="K2515"/>
      <c r="L2515"/>
      <c r="M2515"/>
      <c r="N2515"/>
      <c r="O2515"/>
      <c r="P2515"/>
      <c r="Q2515"/>
      <c r="R2515"/>
      <c r="V2515">
        <v>2428</v>
      </c>
      <c r="W2515">
        <v>-4.8703930570365688E-3</v>
      </c>
      <c r="X2515">
        <v>1.5915273036467475E-2</v>
      </c>
      <c r="Y2515"/>
      <c r="Z2515"/>
      <c r="AA2515"/>
      <c r="AB2515"/>
      <c r="AC2515"/>
      <c r="AD2515"/>
      <c r="AG2515">
        <v>2467</v>
      </c>
      <c r="AH2515">
        <v>-1.1996462720611436E-2</v>
      </c>
      <c r="AI2515">
        <v>-1.4033576368008664E-3</v>
      </c>
      <c r="AJ2515"/>
      <c r="AK2515"/>
      <c r="AL2515"/>
      <c r="AM2515"/>
      <c r="AN2515"/>
      <c r="AO2515"/>
    </row>
    <row r="2516" spans="1:41">
      <c r="A2516" s="128">
        <v>45286</v>
      </c>
      <c r="B2516" s="76">
        <v>154.96340900000001</v>
      </c>
      <c r="C2516" s="130">
        <f t="shared" si="80"/>
        <v>4.3740447767788328E-3</v>
      </c>
      <c r="E2516" s="128">
        <v>45286</v>
      </c>
      <c r="F2516" s="76">
        <v>4774.75</v>
      </c>
      <c r="G2516" s="130">
        <f t="shared" si="81"/>
        <v>4.2316894259086524E-3</v>
      </c>
      <c r="J2516"/>
      <c r="K2516"/>
      <c r="L2516"/>
      <c r="M2516"/>
      <c r="N2516"/>
      <c r="O2516"/>
      <c r="P2516"/>
      <c r="Q2516"/>
      <c r="R2516"/>
      <c r="V2516">
        <v>2429</v>
      </c>
      <c r="W2516">
        <v>2.1576907669861672E-3</v>
      </c>
      <c r="X2516">
        <v>-1.5615665421949938E-2</v>
      </c>
      <c r="Y2516"/>
      <c r="Z2516"/>
      <c r="AA2516"/>
      <c r="AB2516"/>
      <c r="AC2516"/>
      <c r="AD2516"/>
      <c r="AG2516">
        <v>2468</v>
      </c>
      <c r="AH2516">
        <v>-1.2988341588001688E-3</v>
      </c>
      <c r="AI2516">
        <v>-7.1840141165163745E-3</v>
      </c>
      <c r="AJ2516"/>
      <c r="AK2516"/>
      <c r="AL2516"/>
      <c r="AM2516"/>
      <c r="AN2516"/>
      <c r="AO2516"/>
    </row>
    <row r="2517" spans="1:41">
      <c r="A2517" s="128">
        <v>45287</v>
      </c>
      <c r="B2517" s="76">
        <v>155.17184399999999</v>
      </c>
      <c r="C2517" s="130">
        <f t="shared" si="80"/>
        <v>1.3450594649733096E-3</v>
      </c>
      <c r="E2517" s="128">
        <v>45287</v>
      </c>
      <c r="F2517" s="76">
        <v>4781.580078</v>
      </c>
      <c r="G2517" s="130">
        <f t="shared" si="81"/>
        <v>1.4304577202994832E-3</v>
      </c>
      <c r="J2517"/>
      <c r="K2517"/>
      <c r="L2517"/>
      <c r="M2517"/>
      <c r="N2517"/>
      <c r="O2517"/>
      <c r="P2517"/>
      <c r="Q2517"/>
      <c r="R2517"/>
      <c r="V2517">
        <v>2430</v>
      </c>
      <c r="W2517">
        <v>8.3658098943642772E-3</v>
      </c>
      <c r="X2517">
        <v>-1.6478439359108752E-3</v>
      </c>
      <c r="Y2517"/>
      <c r="Z2517"/>
      <c r="AA2517"/>
      <c r="AB2517"/>
      <c r="AC2517"/>
      <c r="AD2517"/>
      <c r="AG2517">
        <v>2469</v>
      </c>
      <c r="AH2517">
        <v>2.7598582720487026E-3</v>
      </c>
      <c r="AI2517">
        <v>-1.5345142049514829E-2</v>
      </c>
      <c r="AJ2517"/>
      <c r="AK2517"/>
      <c r="AL2517"/>
      <c r="AM2517"/>
      <c r="AN2517"/>
      <c r="AO2517"/>
    </row>
    <row r="2518" spans="1:41">
      <c r="A2518" s="128">
        <v>45288</v>
      </c>
      <c r="B2518" s="76">
        <v>155.40010100000001</v>
      </c>
      <c r="C2518" s="130">
        <f t="shared" si="80"/>
        <v>1.4709949570491248E-3</v>
      </c>
      <c r="E2518" s="128">
        <v>45288</v>
      </c>
      <c r="F2518" s="76">
        <v>4783.3500979999999</v>
      </c>
      <c r="G2518" s="130">
        <f t="shared" si="81"/>
        <v>3.7017470608591811E-4</v>
      </c>
      <c r="J2518"/>
      <c r="K2518"/>
      <c r="L2518"/>
      <c r="M2518"/>
      <c r="N2518"/>
      <c r="O2518"/>
      <c r="P2518"/>
      <c r="Q2518"/>
      <c r="R2518"/>
      <c r="V2518">
        <v>2431</v>
      </c>
      <c r="W2518">
        <v>-6.4683907178699832E-3</v>
      </c>
      <c r="X2518">
        <v>1.2733010550841507E-2</v>
      </c>
      <c r="Y2518"/>
      <c r="Z2518"/>
      <c r="AA2518"/>
      <c r="AB2518"/>
      <c r="AC2518"/>
      <c r="AD2518"/>
      <c r="AG2518">
        <v>2470</v>
      </c>
      <c r="AH2518">
        <v>-5.7492621874820548E-3</v>
      </c>
      <c r="AI2518">
        <v>4.0636923376064383E-3</v>
      </c>
      <c r="AJ2518"/>
      <c r="AK2518"/>
      <c r="AL2518"/>
      <c r="AM2518"/>
      <c r="AN2518"/>
      <c r="AO2518"/>
    </row>
    <row r="2519" spans="1:41">
      <c r="A2519" s="128">
        <v>45289</v>
      </c>
      <c r="B2519" s="76">
        <v>155.558899</v>
      </c>
      <c r="C2519" s="130">
        <f t="shared" si="80"/>
        <v>1.0218654877192791E-3</v>
      </c>
      <c r="E2519" s="128">
        <v>45289</v>
      </c>
      <c r="F2519" s="76">
        <v>4769.830078</v>
      </c>
      <c r="G2519" s="130">
        <f t="shared" si="81"/>
        <v>-2.826475111167983E-3</v>
      </c>
      <c r="J2519"/>
      <c r="K2519"/>
      <c r="L2519"/>
      <c r="M2519"/>
      <c r="N2519"/>
      <c r="O2519"/>
      <c r="P2519"/>
      <c r="Q2519"/>
      <c r="R2519"/>
      <c r="V2519">
        <v>2432</v>
      </c>
      <c r="W2519">
        <v>2.9431243945369817E-4</v>
      </c>
      <c r="X2519">
        <v>1.4213994704420543E-2</v>
      </c>
      <c r="Y2519"/>
      <c r="Z2519"/>
      <c r="AA2519"/>
      <c r="AB2519"/>
      <c r="AC2519"/>
      <c r="AD2519"/>
      <c r="AG2519">
        <v>2471</v>
      </c>
      <c r="AH2519">
        <v>-3.7488019368341801E-4</v>
      </c>
      <c r="AI2519">
        <v>7.6406724832119768E-3</v>
      </c>
      <c r="AJ2519"/>
      <c r="AK2519"/>
      <c r="AL2519"/>
      <c r="AM2519"/>
      <c r="AN2519"/>
      <c r="AO2519"/>
    </row>
    <row r="2520" spans="1:41">
      <c r="J2520"/>
      <c r="K2520"/>
      <c r="L2520"/>
      <c r="M2520"/>
      <c r="N2520"/>
      <c r="O2520"/>
      <c r="P2520"/>
      <c r="Q2520"/>
      <c r="R2520"/>
      <c r="V2520">
        <v>2433</v>
      </c>
      <c r="W2520">
        <v>-1.778935650085496E-3</v>
      </c>
      <c r="X2520">
        <v>5.6121176700566992E-3</v>
      </c>
      <c r="Y2520"/>
      <c r="Z2520"/>
      <c r="AA2520"/>
      <c r="AB2520"/>
      <c r="AC2520"/>
      <c r="AD2520"/>
      <c r="AG2520">
        <v>2472</v>
      </c>
      <c r="AH2520">
        <v>1.5017640920524985E-3</v>
      </c>
      <c r="AI2520">
        <v>-1.5841392660170928E-2</v>
      </c>
      <c r="AJ2520"/>
      <c r="AK2520"/>
      <c r="AL2520"/>
      <c r="AM2520"/>
      <c r="AN2520"/>
      <c r="AO2520"/>
    </row>
    <row r="2521" spans="1:41">
      <c r="J2521"/>
      <c r="K2521"/>
      <c r="L2521"/>
      <c r="M2521"/>
      <c r="N2521"/>
      <c r="O2521"/>
      <c r="P2521"/>
      <c r="Q2521"/>
      <c r="R2521"/>
      <c r="V2521">
        <v>2434</v>
      </c>
      <c r="W2521">
        <v>-6.8834331693914475E-3</v>
      </c>
      <c r="X2521">
        <v>5.28649664338762E-3</v>
      </c>
      <c r="Y2521"/>
      <c r="Z2521"/>
      <c r="AA2521"/>
      <c r="AB2521"/>
      <c r="AC2521"/>
      <c r="AD2521"/>
      <c r="AG2521">
        <v>2473</v>
      </c>
      <c r="AH2521">
        <v>-9.40169467975587E-3</v>
      </c>
      <c r="AI2521">
        <v>-2.4308253209486021E-3</v>
      </c>
      <c r="AJ2521"/>
      <c r="AK2521"/>
      <c r="AL2521"/>
      <c r="AM2521"/>
      <c r="AN2521"/>
      <c r="AO2521"/>
    </row>
    <row r="2522" spans="1:41">
      <c r="J2522"/>
      <c r="K2522"/>
      <c r="L2522"/>
      <c r="M2522"/>
      <c r="N2522"/>
      <c r="O2522"/>
      <c r="P2522"/>
      <c r="Q2522"/>
      <c r="R2522"/>
      <c r="V2522">
        <v>2435</v>
      </c>
      <c r="W2522">
        <v>-3.9887670869538615E-3</v>
      </c>
      <c r="X2522">
        <v>5.7878965065054303E-3</v>
      </c>
      <c r="Y2522"/>
      <c r="Z2522"/>
      <c r="AA2522"/>
      <c r="AB2522"/>
      <c r="AC2522"/>
      <c r="AD2522"/>
      <c r="AG2522">
        <v>2474</v>
      </c>
      <c r="AH2522">
        <v>-1.2730320150316873E-2</v>
      </c>
      <c r="AI2522">
        <v>7.9300399879847633E-3</v>
      </c>
      <c r="AJ2522"/>
      <c r="AK2522"/>
      <c r="AL2522"/>
      <c r="AM2522"/>
      <c r="AN2522"/>
      <c r="AO2522"/>
    </row>
    <row r="2523" spans="1:41">
      <c r="J2523"/>
      <c r="K2523"/>
      <c r="L2523"/>
      <c r="M2523"/>
      <c r="N2523"/>
      <c r="O2523"/>
      <c r="P2523"/>
      <c r="Q2523"/>
      <c r="R2523"/>
      <c r="V2523">
        <v>2436</v>
      </c>
      <c r="W2523">
        <v>9.3280115021900534E-4</v>
      </c>
      <c r="X2523">
        <v>-5.126978868773409E-3</v>
      </c>
      <c r="Y2523"/>
      <c r="Z2523"/>
      <c r="AA2523"/>
      <c r="AB2523"/>
      <c r="AC2523"/>
      <c r="AD2523"/>
      <c r="AG2523">
        <v>2475</v>
      </c>
      <c r="AH2523">
        <v>5.8013727575859392E-3</v>
      </c>
      <c r="AI2523">
        <v>6.2086495612309629E-3</v>
      </c>
      <c r="AJ2523"/>
      <c r="AK2523"/>
      <c r="AL2523"/>
      <c r="AM2523"/>
      <c r="AN2523"/>
      <c r="AO2523"/>
    </row>
    <row r="2524" spans="1:41">
      <c r="J2524"/>
      <c r="K2524"/>
      <c r="L2524"/>
      <c r="M2524"/>
      <c r="N2524"/>
      <c r="O2524"/>
      <c r="P2524"/>
      <c r="Q2524"/>
      <c r="R2524"/>
      <c r="V2524">
        <v>2437</v>
      </c>
      <c r="W2524">
        <v>-9.2092026976489123E-3</v>
      </c>
      <c r="X2524">
        <v>2.23760326955954E-3</v>
      </c>
      <c r="Y2524"/>
      <c r="Z2524"/>
      <c r="AA2524"/>
      <c r="AB2524"/>
      <c r="AC2524"/>
      <c r="AD2524"/>
      <c r="AG2524">
        <v>2476</v>
      </c>
      <c r="AH2524">
        <v>5.2838174576989843E-3</v>
      </c>
      <c r="AI2524">
        <v>1.1911399773694865E-3</v>
      </c>
      <c r="AJ2524"/>
      <c r="AK2524"/>
      <c r="AL2524"/>
      <c r="AM2524"/>
      <c r="AN2524"/>
      <c r="AO2524"/>
    </row>
    <row r="2525" spans="1:41">
      <c r="J2525"/>
      <c r="K2525"/>
      <c r="L2525"/>
      <c r="M2525"/>
      <c r="N2525"/>
      <c r="O2525"/>
      <c r="P2525"/>
      <c r="Q2525"/>
      <c r="R2525"/>
      <c r="V2525">
        <v>2438</v>
      </c>
      <c r="W2525">
        <v>7.4835232934493774E-3</v>
      </c>
      <c r="X2525">
        <v>-1.0694789062017384E-2</v>
      </c>
      <c r="Y2525"/>
      <c r="Z2525"/>
      <c r="AA2525"/>
      <c r="AB2525"/>
      <c r="AC2525"/>
      <c r="AD2525"/>
      <c r="AG2525">
        <v>2477</v>
      </c>
      <c r="AH2525">
        <v>1.564893453324492E-3</v>
      </c>
      <c r="AI2525">
        <v>8.9411058906284629E-3</v>
      </c>
      <c r="AJ2525"/>
      <c r="AK2525"/>
      <c r="AL2525"/>
      <c r="AM2525"/>
      <c r="AN2525"/>
      <c r="AO2525"/>
    </row>
    <row r="2526" spans="1:41">
      <c r="J2526"/>
      <c r="K2526"/>
      <c r="L2526"/>
      <c r="M2526"/>
      <c r="N2526"/>
      <c r="O2526"/>
      <c r="P2526"/>
      <c r="Q2526"/>
      <c r="R2526"/>
      <c r="V2526">
        <v>2439</v>
      </c>
      <c r="W2526">
        <v>2.105556200366314E-3</v>
      </c>
      <c r="X2526">
        <v>-6.7893362624996231E-4</v>
      </c>
      <c r="Y2526"/>
      <c r="Z2526"/>
      <c r="AA2526"/>
      <c r="AB2526"/>
      <c r="AC2526"/>
      <c r="AD2526"/>
      <c r="AG2526">
        <v>2478</v>
      </c>
      <c r="AH2526">
        <v>6.1437552285633582E-3</v>
      </c>
      <c r="AI2526">
        <v>1.2714801822311933E-2</v>
      </c>
      <c r="AJ2526"/>
      <c r="AK2526"/>
      <c r="AL2526"/>
      <c r="AM2526"/>
      <c r="AN2526"/>
      <c r="AO2526"/>
    </row>
    <row r="2527" spans="1:41">
      <c r="J2527"/>
      <c r="K2527"/>
      <c r="L2527"/>
      <c r="M2527"/>
      <c r="N2527"/>
      <c r="O2527"/>
      <c r="P2527"/>
      <c r="Q2527"/>
      <c r="R2527"/>
      <c r="V2527">
        <v>2440</v>
      </c>
      <c r="W2527">
        <v>7.6511367209108538E-3</v>
      </c>
      <c r="X2527">
        <v>-9.276835159206815E-4</v>
      </c>
      <c r="Y2527"/>
      <c r="Z2527"/>
      <c r="AA2527"/>
      <c r="AB2527"/>
      <c r="AC2527"/>
      <c r="AD2527"/>
      <c r="AG2527">
        <v>2479</v>
      </c>
      <c r="AH2527">
        <v>4.3821009193427164E-3</v>
      </c>
      <c r="AI2527">
        <v>5.0116294281164851E-3</v>
      </c>
      <c r="AJ2527"/>
      <c r="AK2527"/>
      <c r="AL2527"/>
      <c r="AM2527"/>
      <c r="AN2527"/>
      <c r="AO2527"/>
    </row>
    <row r="2528" spans="1:41">
      <c r="J2528"/>
      <c r="K2528"/>
      <c r="L2528"/>
      <c r="M2528"/>
      <c r="N2528"/>
      <c r="O2528"/>
      <c r="P2528"/>
      <c r="Q2528"/>
      <c r="R2528"/>
      <c r="V2528">
        <v>2441</v>
      </c>
      <c r="W2528">
        <v>3.4364471826475651E-3</v>
      </c>
      <c r="X2528">
        <v>-9.1323328779270782E-3</v>
      </c>
      <c r="Y2528"/>
      <c r="Z2528"/>
      <c r="AA2528"/>
      <c r="AB2528"/>
      <c r="AC2528"/>
      <c r="AD2528"/>
      <c r="AG2528">
        <v>2480</v>
      </c>
      <c r="AH2528">
        <v>1.5758385212400923E-3</v>
      </c>
      <c r="AI2528">
        <v>1.7715373578133689E-4</v>
      </c>
      <c r="AJ2528"/>
      <c r="AK2528"/>
      <c r="AL2528"/>
      <c r="AM2528"/>
      <c r="AN2528"/>
      <c r="AO2528"/>
    </row>
    <row r="2529" spans="10:41">
      <c r="J2529"/>
      <c r="K2529"/>
      <c r="L2529"/>
      <c r="M2529"/>
      <c r="N2529"/>
      <c r="O2529"/>
      <c r="P2529"/>
      <c r="Q2529"/>
      <c r="R2529"/>
      <c r="V2529">
        <v>2442</v>
      </c>
      <c r="W2529">
        <v>1.6483025896266781E-3</v>
      </c>
      <c r="X2529">
        <v>-4.0667029807386684E-4</v>
      </c>
      <c r="Y2529"/>
      <c r="Z2529"/>
      <c r="AA2529"/>
      <c r="AB2529"/>
      <c r="AC2529"/>
      <c r="AD2529"/>
      <c r="AG2529">
        <v>2481</v>
      </c>
      <c r="AH2529">
        <v>-2.7689400100443331E-3</v>
      </c>
      <c r="AI2529">
        <v>5.6090590799443146E-3</v>
      </c>
      <c r="AJ2529"/>
      <c r="AK2529"/>
      <c r="AL2529"/>
      <c r="AM2529"/>
      <c r="AN2529"/>
      <c r="AO2529"/>
    </row>
    <row r="2530" spans="10:41">
      <c r="J2530"/>
      <c r="K2530"/>
      <c r="L2530"/>
      <c r="M2530"/>
      <c r="N2530"/>
      <c r="O2530"/>
      <c r="P2530"/>
      <c r="Q2530"/>
      <c r="R2530"/>
      <c r="V2530">
        <v>2443</v>
      </c>
      <c r="W2530">
        <v>-6.4035228588796007E-4</v>
      </c>
      <c r="X2530">
        <v>9.0702713217038801E-3</v>
      </c>
      <c r="Y2530"/>
      <c r="Z2530"/>
      <c r="AA2530"/>
      <c r="AB2530"/>
      <c r="AC2530"/>
      <c r="AD2530"/>
      <c r="AG2530">
        <v>2482</v>
      </c>
      <c r="AH2530">
        <v>-1.8440929186123519E-3</v>
      </c>
      <c r="AI2530">
        <v>2.8490084621639006E-3</v>
      </c>
      <c r="AJ2530"/>
      <c r="AK2530"/>
      <c r="AL2530"/>
      <c r="AM2530"/>
      <c r="AN2530"/>
      <c r="AO2530"/>
    </row>
    <row r="2531" spans="10:41">
      <c r="J2531"/>
      <c r="K2531"/>
      <c r="L2531"/>
      <c r="M2531"/>
      <c r="N2531"/>
      <c r="O2531"/>
      <c r="P2531"/>
      <c r="Q2531"/>
      <c r="R2531"/>
      <c r="V2531">
        <v>2444</v>
      </c>
      <c r="W2531">
        <v>-7.7152897229824172E-3</v>
      </c>
      <c r="X2531">
        <v>-4.444323339626105E-3</v>
      </c>
      <c r="Y2531"/>
      <c r="Z2531"/>
      <c r="AA2531"/>
      <c r="AB2531"/>
      <c r="AC2531"/>
      <c r="AD2531"/>
      <c r="AG2531">
        <v>2483</v>
      </c>
      <c r="AH2531">
        <v>-1.0839259798165607E-2</v>
      </c>
      <c r="AI2531">
        <v>2.7554206052275033E-3</v>
      </c>
      <c r="AJ2531"/>
      <c r="AK2531"/>
      <c r="AL2531"/>
      <c r="AM2531"/>
      <c r="AN2531"/>
      <c r="AO2531"/>
    </row>
    <row r="2532" spans="10:41">
      <c r="J2532"/>
      <c r="K2532"/>
      <c r="L2532"/>
      <c r="M2532"/>
      <c r="N2532"/>
      <c r="O2532"/>
      <c r="P2532"/>
      <c r="Q2532"/>
      <c r="R2532"/>
      <c r="V2532">
        <v>2445</v>
      </c>
      <c r="W2532">
        <v>3.8122533036343211E-3</v>
      </c>
      <c r="X2532">
        <v>-3.090965592425643E-3</v>
      </c>
      <c r="Y2532"/>
      <c r="Z2532"/>
      <c r="AA2532"/>
      <c r="AB2532"/>
      <c r="AC2532"/>
      <c r="AD2532"/>
      <c r="AG2532">
        <v>2484</v>
      </c>
      <c r="AH2532">
        <v>-4.2947670347228176E-4</v>
      </c>
      <c r="AI2532">
        <v>1.6045917631759346E-2</v>
      </c>
      <c r="AJ2532"/>
      <c r="AK2532"/>
      <c r="AL2532"/>
      <c r="AM2532"/>
      <c r="AN2532"/>
      <c r="AO2532"/>
    </row>
    <row r="2533" spans="10:41">
      <c r="J2533"/>
      <c r="K2533"/>
      <c r="L2533"/>
      <c r="M2533"/>
      <c r="N2533"/>
      <c r="O2533"/>
      <c r="P2533"/>
      <c r="Q2533"/>
      <c r="R2533"/>
      <c r="V2533">
        <v>2446</v>
      </c>
      <c r="W2533">
        <v>-7.1831100465504524E-4</v>
      </c>
      <c r="X2533">
        <v>-1.4326996458776022E-3</v>
      </c>
      <c r="Y2533"/>
      <c r="Z2533"/>
      <c r="AA2533"/>
      <c r="AB2533"/>
      <c r="AC2533"/>
      <c r="AD2533"/>
      <c r="AG2533">
        <v>2485</v>
      </c>
      <c r="AH2533">
        <v>1.6904344753290138E-3</v>
      </c>
      <c r="AI2533">
        <v>-2.5262732529297664E-3</v>
      </c>
      <c r="AJ2533"/>
      <c r="AK2533"/>
      <c r="AL2533"/>
      <c r="AM2533"/>
      <c r="AN2533"/>
      <c r="AO2533"/>
    </row>
    <row r="2534" spans="10:41">
      <c r="J2534"/>
      <c r="K2534"/>
      <c r="L2534"/>
      <c r="M2534"/>
      <c r="N2534"/>
      <c r="O2534"/>
      <c r="P2534"/>
      <c r="Q2534"/>
      <c r="R2534"/>
      <c r="V2534">
        <v>2447</v>
      </c>
      <c r="W2534">
        <v>2.7104918065461499E-3</v>
      </c>
      <c r="X2534">
        <v>-1.2105286565266438E-2</v>
      </c>
      <c r="Y2534"/>
      <c r="Z2534"/>
      <c r="AA2534"/>
      <c r="AB2534"/>
      <c r="AC2534"/>
      <c r="AD2534"/>
      <c r="AG2534">
        <v>2486</v>
      </c>
      <c r="AH2534">
        <v>3.4055632556872822E-4</v>
      </c>
      <c r="AI2534">
        <v>1.8734461235068493E-2</v>
      </c>
      <c r="AJ2534"/>
      <c r="AK2534"/>
      <c r="AL2534"/>
      <c r="AM2534"/>
      <c r="AN2534"/>
      <c r="AO2534"/>
    </row>
    <row r="2535" spans="10:41">
      <c r="J2535"/>
      <c r="K2535"/>
      <c r="L2535"/>
      <c r="M2535"/>
      <c r="N2535"/>
      <c r="O2535"/>
      <c r="P2535"/>
      <c r="Q2535"/>
      <c r="R2535"/>
      <c r="V2535">
        <v>2448</v>
      </c>
      <c r="W2535">
        <v>-4.1311892656212754E-3</v>
      </c>
      <c r="X2535">
        <v>-1.2269744767775256E-2</v>
      </c>
      <c r="Y2535"/>
      <c r="Z2535"/>
      <c r="AA2535"/>
      <c r="AB2535"/>
      <c r="AC2535"/>
      <c r="AD2535"/>
      <c r="AG2535">
        <v>2487</v>
      </c>
      <c r="AH2535">
        <v>4.6086511407493038E-3</v>
      </c>
      <c r="AI2535">
        <v>-3.0116389538636388E-3</v>
      </c>
      <c r="AJ2535"/>
      <c r="AK2535"/>
      <c r="AL2535"/>
      <c r="AM2535"/>
      <c r="AN2535"/>
      <c r="AO2535"/>
    </row>
    <row r="2536" spans="10:41">
      <c r="J2536"/>
      <c r="K2536"/>
      <c r="L2536"/>
      <c r="M2536"/>
      <c r="N2536"/>
      <c r="O2536"/>
      <c r="P2536"/>
      <c r="Q2536"/>
      <c r="R2536"/>
      <c r="V2536">
        <v>2449</v>
      </c>
      <c r="W2536">
        <v>-3.8487529727749816E-3</v>
      </c>
      <c r="X2536">
        <v>1.5531545894032417E-3</v>
      </c>
      <c r="Y2536"/>
      <c r="Z2536"/>
      <c r="AA2536"/>
      <c r="AB2536"/>
      <c r="AC2536"/>
      <c r="AD2536"/>
      <c r="AG2536">
        <v>2488</v>
      </c>
      <c r="AH2536">
        <v>5.185502914111754E-3</v>
      </c>
      <c r="AI2536">
        <v>-3.9950756455013857E-3</v>
      </c>
      <c r="AJ2536"/>
      <c r="AK2536"/>
      <c r="AL2536"/>
      <c r="AM2536"/>
      <c r="AN2536"/>
      <c r="AO2536"/>
    </row>
    <row r="2537" spans="10:41">
      <c r="J2537"/>
      <c r="K2537"/>
      <c r="L2537"/>
      <c r="M2537"/>
      <c r="N2537"/>
      <c r="O2537"/>
      <c r="P2537"/>
      <c r="Q2537"/>
      <c r="R2537"/>
      <c r="V2537">
        <v>2450</v>
      </c>
      <c r="W2537">
        <v>-6.2380942348236551E-4</v>
      </c>
      <c r="X2537">
        <v>4.6468743259694698E-3</v>
      </c>
      <c r="Y2537"/>
      <c r="Z2537"/>
      <c r="AA2537"/>
      <c r="AB2537"/>
      <c r="AC2537"/>
      <c r="AD2537"/>
      <c r="AG2537">
        <v>2489</v>
      </c>
      <c r="AH2537">
        <v>-9.4742845943011033E-4</v>
      </c>
      <c r="AI2537">
        <v>2.2294777070301793E-3</v>
      </c>
      <c r="AJ2537"/>
      <c r="AK2537"/>
      <c r="AL2537"/>
      <c r="AM2537"/>
      <c r="AN2537"/>
      <c r="AO2537"/>
    </row>
    <row r="2538" spans="10:41">
      <c r="J2538"/>
      <c r="K2538"/>
      <c r="L2538"/>
      <c r="M2538"/>
      <c r="N2538"/>
      <c r="O2538"/>
      <c r="P2538"/>
      <c r="Q2538"/>
      <c r="R2538"/>
      <c r="V2538">
        <v>2451</v>
      </c>
      <c r="W2538">
        <v>-4.1677577618116383E-3</v>
      </c>
      <c r="X2538">
        <v>-1.0566776172798966E-2</v>
      </c>
      <c r="Y2538"/>
      <c r="Z2538"/>
      <c r="AA2538"/>
      <c r="AB2538"/>
      <c r="AC2538"/>
      <c r="AD2538"/>
      <c r="AG2538">
        <v>2490</v>
      </c>
      <c r="AH2538">
        <v>5.2304345877817911E-3</v>
      </c>
      <c r="AI2538">
        <v>2.1598434464746184E-3</v>
      </c>
      <c r="AJ2538"/>
      <c r="AK2538"/>
      <c r="AL2538"/>
      <c r="AM2538"/>
      <c r="AN2538"/>
      <c r="AO2538"/>
    </row>
    <row r="2539" spans="10:41">
      <c r="J2539"/>
      <c r="K2539"/>
      <c r="L2539"/>
      <c r="M2539"/>
      <c r="N2539"/>
      <c r="O2539"/>
      <c r="P2539"/>
      <c r="Q2539"/>
      <c r="R2539"/>
      <c r="V2539">
        <v>2452</v>
      </c>
      <c r="W2539">
        <v>-6.5941638523786825E-3</v>
      </c>
      <c r="X2539">
        <v>6.8234780374441806E-3</v>
      </c>
      <c r="Y2539"/>
      <c r="Z2539"/>
      <c r="AA2539"/>
      <c r="AB2539"/>
      <c r="AC2539"/>
      <c r="AD2539"/>
      <c r="AG2539">
        <v>2491</v>
      </c>
      <c r="AH2539">
        <v>4.8078596566615136E-3</v>
      </c>
      <c r="AI2539">
        <v>-6.8287908822131337E-3</v>
      </c>
      <c r="AJ2539"/>
      <c r="AK2539"/>
      <c r="AL2539"/>
      <c r="AM2539"/>
      <c r="AN2539"/>
      <c r="AO2539"/>
    </row>
    <row r="2540" spans="10:41">
      <c r="J2540"/>
      <c r="K2540"/>
      <c r="L2540"/>
      <c r="M2540"/>
      <c r="N2540"/>
      <c r="O2540"/>
      <c r="P2540"/>
      <c r="Q2540"/>
      <c r="R2540"/>
      <c r="V2540">
        <v>2453</v>
      </c>
      <c r="W2540">
        <v>-6.059539661602847E-4</v>
      </c>
      <c r="X2540">
        <v>6.4991277753227135E-3</v>
      </c>
      <c r="Y2540"/>
      <c r="Z2540"/>
      <c r="AA2540"/>
      <c r="AB2540"/>
      <c r="AC2540"/>
      <c r="AD2540"/>
      <c r="AG2540">
        <v>2492</v>
      </c>
      <c r="AH2540">
        <v>-9.0184610857850132E-4</v>
      </c>
      <c r="AI2540">
        <v>4.9629753780906609E-3</v>
      </c>
      <c r="AJ2540"/>
      <c r="AK2540"/>
      <c r="AL2540"/>
      <c r="AM2540"/>
      <c r="AN2540"/>
      <c r="AO2540"/>
    </row>
    <row r="2541" spans="10:41">
      <c r="J2541"/>
      <c r="K2541"/>
      <c r="L2541"/>
      <c r="M2541"/>
      <c r="N2541"/>
      <c r="O2541"/>
      <c r="P2541"/>
      <c r="Q2541"/>
      <c r="R2541"/>
      <c r="V2541">
        <v>2454</v>
      </c>
      <c r="W2541">
        <v>-3.8643492085052959E-3</v>
      </c>
      <c r="X2541">
        <v>1.1547672675251766E-3</v>
      </c>
      <c r="Y2541"/>
      <c r="Z2541"/>
      <c r="AA2541"/>
      <c r="AB2541"/>
      <c r="AC2541"/>
      <c r="AD2541"/>
      <c r="AG2541">
        <v>2493</v>
      </c>
      <c r="AH2541">
        <v>6.5495902385495795E-3</v>
      </c>
      <c r="AI2541">
        <v>-5.9527164746268771E-3</v>
      </c>
      <c r="AJ2541"/>
      <c r="AK2541"/>
      <c r="AL2541"/>
      <c r="AM2541"/>
      <c r="AN2541"/>
      <c r="AO2541"/>
    </row>
    <row r="2542" spans="10:41">
      <c r="J2542"/>
      <c r="K2542"/>
      <c r="L2542"/>
      <c r="M2542"/>
      <c r="N2542"/>
      <c r="O2542"/>
      <c r="P2542"/>
      <c r="Q2542"/>
      <c r="R2542"/>
      <c r="V2542">
        <v>2455</v>
      </c>
      <c r="W2542">
        <v>-1.962021816152835E-3</v>
      </c>
      <c r="X2542">
        <v>2.0413893644503928E-3</v>
      </c>
      <c r="Y2542"/>
      <c r="Z2542"/>
      <c r="AA2542"/>
      <c r="AB2542"/>
      <c r="AC2542"/>
      <c r="AD2542"/>
      <c r="AG2542">
        <v>2494</v>
      </c>
      <c r="AH2542">
        <v>-4.3168966843388727E-3</v>
      </c>
      <c r="AI2542">
        <v>2.3627392175018299E-3</v>
      </c>
      <c r="AJ2542"/>
      <c r="AK2542"/>
      <c r="AL2542"/>
      <c r="AM2542"/>
      <c r="AN2542"/>
      <c r="AO2542"/>
    </row>
    <row r="2543" spans="10:41">
      <c r="J2543"/>
      <c r="K2543"/>
      <c r="L2543"/>
      <c r="M2543"/>
      <c r="N2543"/>
      <c r="O2543"/>
      <c r="P2543"/>
      <c r="Q2543"/>
      <c r="R2543"/>
      <c r="V2543">
        <v>2456</v>
      </c>
      <c r="W2543">
        <v>9.2052889099722402E-4</v>
      </c>
      <c r="X2543">
        <v>-1.4664600702810546E-2</v>
      </c>
      <c r="Y2543"/>
      <c r="Z2543"/>
      <c r="AA2543"/>
      <c r="AB2543"/>
      <c r="AC2543"/>
      <c r="AD2543"/>
      <c r="AG2543">
        <v>2495</v>
      </c>
      <c r="AH2543">
        <v>1.5388061424334368E-3</v>
      </c>
      <c r="AI2543">
        <v>-5.5868759814210332E-4</v>
      </c>
      <c r="AJ2543"/>
      <c r="AK2543"/>
      <c r="AL2543"/>
      <c r="AM2543"/>
      <c r="AN2543"/>
      <c r="AO2543"/>
    </row>
    <row r="2544" spans="10:41">
      <c r="J2544"/>
      <c r="K2544"/>
      <c r="L2544"/>
      <c r="M2544"/>
      <c r="N2544"/>
      <c r="O2544"/>
      <c r="P2544"/>
      <c r="Q2544"/>
      <c r="R2544"/>
      <c r="V2544">
        <v>2457</v>
      </c>
      <c r="W2544">
        <v>8.8319862581371191E-4</v>
      </c>
      <c r="X2544">
        <v>7.226556405832819E-3</v>
      </c>
      <c r="Y2544"/>
      <c r="Z2544"/>
      <c r="AA2544"/>
      <c r="AB2544"/>
      <c r="AC2544"/>
      <c r="AD2544"/>
      <c r="AG2544">
        <v>2496</v>
      </c>
      <c r="AH2544">
        <v>2.0225202703970141E-3</v>
      </c>
      <c r="AI2544">
        <v>-2.9687689987668076E-3</v>
      </c>
      <c r="AJ2544"/>
      <c r="AK2544"/>
      <c r="AL2544"/>
      <c r="AM2544"/>
      <c r="AN2544"/>
      <c r="AO2544"/>
    </row>
    <row r="2545" spans="10:41">
      <c r="J2545"/>
      <c r="K2545"/>
      <c r="L2545"/>
      <c r="M2545"/>
      <c r="N2545"/>
      <c r="O2545"/>
      <c r="P2545"/>
      <c r="Q2545"/>
      <c r="R2545"/>
      <c r="V2545">
        <v>2458</v>
      </c>
      <c r="W2545">
        <v>6.1393379961011268E-3</v>
      </c>
      <c r="X2545">
        <v>-7.4433682511583802E-3</v>
      </c>
      <c r="Y2545"/>
      <c r="Z2545"/>
      <c r="AA2545"/>
      <c r="AB2545"/>
      <c r="AC2545"/>
      <c r="AD2545"/>
      <c r="AG2545">
        <v>2497</v>
      </c>
      <c r="AH2545">
        <v>9.7433108085376047E-3</v>
      </c>
      <c r="AI2545">
        <v>-5.9592378541357474E-3</v>
      </c>
      <c r="AJ2545"/>
      <c r="AK2545"/>
      <c r="AL2545"/>
      <c r="AM2545"/>
      <c r="AN2545"/>
      <c r="AO2545"/>
    </row>
    <row r="2546" spans="10:41">
      <c r="J2546"/>
      <c r="K2546"/>
      <c r="L2546"/>
      <c r="M2546"/>
      <c r="N2546"/>
      <c r="O2546"/>
      <c r="P2546"/>
      <c r="Q2546"/>
      <c r="R2546"/>
      <c r="V2546">
        <v>2459</v>
      </c>
      <c r="W2546">
        <v>2.0317906213787366E-3</v>
      </c>
      <c r="X2546">
        <v>9.7831024897973885E-3</v>
      </c>
      <c r="Y2546"/>
      <c r="Z2546"/>
      <c r="AA2546"/>
      <c r="AB2546"/>
      <c r="AC2546"/>
      <c r="AD2546"/>
      <c r="AG2546">
        <v>2498</v>
      </c>
      <c r="AH2546">
        <v>1.3881466056669577E-2</v>
      </c>
      <c r="AI2546">
        <v>-8.0077239608292022E-3</v>
      </c>
      <c r="AJ2546"/>
      <c r="AK2546"/>
      <c r="AL2546"/>
      <c r="AM2546"/>
      <c r="AN2546"/>
      <c r="AO2546"/>
    </row>
    <row r="2547" spans="10:41">
      <c r="J2547"/>
      <c r="K2547"/>
      <c r="L2547"/>
      <c r="M2547"/>
      <c r="N2547"/>
      <c r="O2547"/>
      <c r="P2547"/>
      <c r="Q2547"/>
      <c r="R2547"/>
      <c r="V2547">
        <v>2460</v>
      </c>
      <c r="W2547">
        <v>3.4666443046466916E-3</v>
      </c>
      <c r="X2547">
        <v>2.8372099369687004E-3</v>
      </c>
      <c r="Y2547"/>
      <c r="Z2547"/>
      <c r="AA2547"/>
      <c r="AB2547"/>
      <c r="AC2547"/>
      <c r="AD2547"/>
      <c r="AG2547">
        <v>2499</v>
      </c>
      <c r="AH2547">
        <v>2.017623530182591E-3</v>
      </c>
      <c r="AI2547">
        <v>-7.4261327317495223E-3</v>
      </c>
      <c r="AJ2547"/>
      <c r="AK2547"/>
      <c r="AL2547"/>
      <c r="AM2547"/>
      <c r="AN2547"/>
      <c r="AO2547"/>
    </row>
    <row r="2548" spans="10:41">
      <c r="J2548"/>
      <c r="K2548"/>
      <c r="L2548"/>
      <c r="M2548"/>
      <c r="N2548"/>
      <c r="O2548"/>
      <c r="P2548"/>
      <c r="Q2548"/>
      <c r="R2548"/>
      <c r="V2548">
        <v>2461</v>
      </c>
      <c r="W2548">
        <v>-4.1935396510960478E-4</v>
      </c>
      <c r="X2548">
        <v>5.6273447179715453E-3</v>
      </c>
      <c r="Y2548"/>
      <c r="Z2548"/>
      <c r="AA2548"/>
      <c r="AB2548"/>
      <c r="AC2548"/>
      <c r="AD2548"/>
      <c r="AG2548">
        <v>2500</v>
      </c>
      <c r="AH2548">
        <v>-9.5404323948985591E-4</v>
      </c>
      <c r="AI2548">
        <v>3.8517359536982239E-4</v>
      </c>
      <c r="AJ2548"/>
      <c r="AK2548"/>
      <c r="AL2548"/>
      <c r="AM2548"/>
      <c r="AN2548"/>
      <c r="AO2548"/>
    </row>
    <row r="2549" spans="10:41">
      <c r="J2549"/>
      <c r="K2549"/>
      <c r="L2549"/>
      <c r="M2549"/>
      <c r="N2549"/>
      <c r="O2549"/>
      <c r="P2549"/>
      <c r="Q2549"/>
      <c r="R2549"/>
      <c r="V2549">
        <v>2462</v>
      </c>
      <c r="W2549">
        <v>-7.5906683435194612E-3</v>
      </c>
      <c r="X2549">
        <v>1.1883676529263375E-2</v>
      </c>
      <c r="Y2549"/>
      <c r="Z2549"/>
      <c r="AA2549"/>
      <c r="AB2549"/>
      <c r="AC2549"/>
      <c r="AD2549"/>
      <c r="AG2549">
        <v>2501</v>
      </c>
      <c r="AH2549">
        <v>-6.6860637802274242E-3</v>
      </c>
      <c r="AI2549">
        <v>2.7798609783873237E-3</v>
      </c>
      <c r="AJ2549"/>
      <c r="AK2549"/>
      <c r="AL2549"/>
      <c r="AM2549"/>
      <c r="AN2549"/>
      <c r="AO2549"/>
    </row>
    <row r="2550" spans="10:41">
      <c r="J2550"/>
      <c r="K2550"/>
      <c r="L2550"/>
      <c r="M2550"/>
      <c r="N2550"/>
      <c r="O2550"/>
      <c r="P2550"/>
      <c r="Q2550"/>
      <c r="R2550"/>
      <c r="V2550">
        <v>2463</v>
      </c>
      <c r="W2550">
        <v>7.7058743975482943E-4</v>
      </c>
      <c r="X2550">
        <v>-7.017021779179765E-3</v>
      </c>
      <c r="Y2550"/>
      <c r="Z2550"/>
      <c r="AA2550"/>
      <c r="AB2550"/>
      <c r="AC2550"/>
      <c r="AD2550"/>
      <c r="AG2550">
        <v>2502</v>
      </c>
      <c r="AH2550">
        <v>-4.1973584350109743E-3</v>
      </c>
      <c r="AI2550">
        <v>1.216554750046607E-2</v>
      </c>
      <c r="AJ2550"/>
      <c r="AK2550"/>
      <c r="AL2550"/>
      <c r="AM2550"/>
      <c r="AN2550"/>
      <c r="AO2550"/>
    </row>
    <row r="2551" spans="10:41">
      <c r="J2551"/>
      <c r="K2551"/>
      <c r="L2551"/>
      <c r="M2551"/>
      <c r="N2551"/>
      <c r="O2551"/>
      <c r="P2551"/>
      <c r="Q2551"/>
      <c r="R2551"/>
      <c r="V2551">
        <v>2464</v>
      </c>
      <c r="W2551">
        <v>2.1137554985851351E-3</v>
      </c>
      <c r="X2551">
        <v>-7.1326143589389652E-3</v>
      </c>
      <c r="Y2551"/>
      <c r="Z2551"/>
      <c r="AA2551"/>
      <c r="AB2551"/>
      <c r="AC2551"/>
      <c r="AD2551"/>
      <c r="AG2551">
        <v>2503</v>
      </c>
      <c r="AH2551">
        <v>-3.3552361948675003E-3</v>
      </c>
      <c r="AI2551">
        <v>7.4507339691774494E-3</v>
      </c>
      <c r="AJ2551"/>
      <c r="AK2551"/>
      <c r="AL2551"/>
      <c r="AM2551"/>
      <c r="AN2551"/>
      <c r="AO2551"/>
    </row>
    <row r="2552" spans="10:41">
      <c r="J2552"/>
      <c r="K2552"/>
      <c r="L2552"/>
      <c r="M2552"/>
      <c r="N2552"/>
      <c r="O2552"/>
      <c r="P2552"/>
      <c r="Q2552"/>
      <c r="R2552"/>
      <c r="V2552">
        <v>2465</v>
      </c>
      <c r="W2552">
        <v>2.6866553547132198E-3</v>
      </c>
      <c r="X2552">
        <v>7.907714109027849E-3</v>
      </c>
      <c r="Y2552"/>
      <c r="Z2552"/>
      <c r="AA2552"/>
      <c r="AB2552"/>
      <c r="AC2552"/>
      <c r="AD2552"/>
      <c r="AG2552">
        <v>2504</v>
      </c>
      <c r="AH2552">
        <v>2.5783385906798391E-3</v>
      </c>
      <c r="AI2552">
        <v>1.3461556486696088E-3</v>
      </c>
      <c r="AJ2552"/>
      <c r="AK2552"/>
      <c r="AL2552"/>
      <c r="AM2552"/>
      <c r="AN2552"/>
      <c r="AO2552"/>
    </row>
    <row r="2553" spans="10:41">
      <c r="J2553"/>
      <c r="K2553"/>
      <c r="L2553"/>
      <c r="M2553"/>
      <c r="N2553"/>
      <c r="O2553"/>
      <c r="P2553"/>
      <c r="Q2553"/>
      <c r="R2553"/>
      <c r="V2553">
        <v>2466</v>
      </c>
      <c r="W2553">
        <v>-4.964769022470345E-3</v>
      </c>
      <c r="X2553">
        <v>4.8665238550707375E-3</v>
      </c>
      <c r="Y2553"/>
      <c r="Z2553"/>
      <c r="AA2553"/>
      <c r="AB2553"/>
      <c r="AC2553"/>
      <c r="AD2553"/>
      <c r="AG2553">
        <v>2505</v>
      </c>
      <c r="AH2553">
        <v>2.6187205928551564E-4</v>
      </c>
      <c r="AI2553">
        <v>4.3374854816155689E-3</v>
      </c>
      <c r="AJ2553"/>
      <c r="AK2553"/>
      <c r="AL2553"/>
      <c r="AM2553"/>
      <c r="AN2553"/>
      <c r="AO2553"/>
    </row>
    <row r="2554" spans="10:41">
      <c r="J2554"/>
      <c r="K2554"/>
      <c r="L2554"/>
      <c r="M2554"/>
      <c r="N2554"/>
      <c r="O2554"/>
      <c r="P2554"/>
      <c r="Q2554"/>
      <c r="R2554"/>
      <c r="V2554">
        <v>2467</v>
      </c>
      <c r="W2554">
        <v>-1.1996462720611436E-2</v>
      </c>
      <c r="X2554">
        <v>-1.4033576368008664E-3</v>
      </c>
      <c r="Y2554"/>
      <c r="Z2554"/>
      <c r="AA2554"/>
      <c r="AB2554"/>
      <c r="AC2554"/>
      <c r="AD2554"/>
      <c r="AG2554">
        <v>2506</v>
      </c>
      <c r="AH2554">
        <v>2.8613027923697124E-3</v>
      </c>
      <c r="AI2554">
        <v>1.0789373680726702E-2</v>
      </c>
      <c r="AJ2554"/>
      <c r="AK2554"/>
      <c r="AL2554"/>
      <c r="AM2554"/>
      <c r="AN2554"/>
      <c r="AO2554"/>
    </row>
    <row r="2555" spans="10:41">
      <c r="J2555"/>
      <c r="K2555"/>
      <c r="L2555"/>
      <c r="M2555"/>
      <c r="N2555"/>
      <c r="O2555"/>
      <c r="P2555"/>
      <c r="Q2555"/>
      <c r="R2555"/>
      <c r="V2555">
        <v>2468</v>
      </c>
      <c r="W2555">
        <v>-1.2988341588001688E-3</v>
      </c>
      <c r="X2555">
        <v>-7.1840141165163745E-3</v>
      </c>
      <c r="Y2555"/>
      <c r="Z2555"/>
      <c r="AA2555"/>
      <c r="AB2555"/>
      <c r="AC2555"/>
      <c r="AD2555"/>
      <c r="AG2555">
        <v>2507</v>
      </c>
      <c r="AH2555">
        <v>4.1612070641399981E-3</v>
      </c>
      <c r="AI2555">
        <v>-1.5141445663034757E-3</v>
      </c>
      <c r="AJ2555"/>
      <c r="AK2555"/>
      <c r="AL2555"/>
      <c r="AM2555"/>
      <c r="AN2555"/>
      <c r="AO2555"/>
    </row>
    <row r="2556" spans="10:41">
      <c r="J2556"/>
      <c r="K2556"/>
      <c r="L2556"/>
      <c r="M2556"/>
      <c r="N2556"/>
      <c r="O2556"/>
      <c r="P2556"/>
      <c r="Q2556"/>
      <c r="R2556"/>
      <c r="V2556">
        <v>2469</v>
      </c>
      <c r="W2556">
        <v>2.7598582720487026E-3</v>
      </c>
      <c r="X2556">
        <v>-1.5345142049514829E-2</v>
      </c>
      <c r="Y2556"/>
      <c r="Z2556"/>
      <c r="AA2556"/>
      <c r="AB2556"/>
      <c r="AC2556"/>
      <c r="AD2556"/>
      <c r="AG2556">
        <v>2508</v>
      </c>
      <c r="AH2556">
        <v>-5.9637924146165909E-3</v>
      </c>
      <c r="AI2556">
        <v>5.8875427690214185E-3</v>
      </c>
      <c r="AJ2556"/>
      <c r="AK2556"/>
      <c r="AL2556"/>
      <c r="AM2556"/>
      <c r="AN2556"/>
      <c r="AO2556"/>
    </row>
    <row r="2557" spans="10:41">
      <c r="J2557"/>
      <c r="K2557"/>
      <c r="L2557"/>
      <c r="M2557"/>
      <c r="N2557"/>
      <c r="O2557"/>
      <c r="P2557"/>
      <c r="Q2557"/>
      <c r="R2557"/>
      <c r="V2557">
        <v>2470</v>
      </c>
      <c r="W2557">
        <v>-5.7492621874820548E-3</v>
      </c>
      <c r="X2557">
        <v>4.0636923376064383E-3</v>
      </c>
      <c r="Y2557"/>
      <c r="Z2557"/>
      <c r="AA2557"/>
      <c r="AB2557"/>
      <c r="AC2557"/>
      <c r="AD2557"/>
      <c r="AG2557">
        <v>2509</v>
      </c>
      <c r="AH2557">
        <v>1.2498123520777245E-3</v>
      </c>
      <c r="AI2557">
        <v>3.2785321873820259E-3</v>
      </c>
      <c r="AJ2557"/>
      <c r="AK2557"/>
      <c r="AL2557"/>
      <c r="AM2557"/>
      <c r="AN2557"/>
      <c r="AO2557"/>
    </row>
    <row r="2558" spans="10:41">
      <c r="J2558"/>
      <c r="K2558"/>
      <c r="L2558"/>
      <c r="M2558"/>
      <c r="N2558"/>
      <c r="O2558"/>
      <c r="P2558"/>
      <c r="Q2558"/>
      <c r="R2558"/>
      <c r="V2558">
        <v>2471</v>
      </c>
      <c r="W2558">
        <v>-3.7488019368341801E-4</v>
      </c>
      <c r="X2558">
        <v>7.6406724832119768E-3</v>
      </c>
      <c r="Y2558"/>
      <c r="Z2558"/>
      <c r="AA2558"/>
      <c r="AB2558"/>
      <c r="AC2558"/>
      <c r="AD2558"/>
      <c r="AG2558">
        <v>2510</v>
      </c>
      <c r="AH2558">
        <v>3.9508865883830764E-3</v>
      </c>
      <c r="AI2558">
        <v>1.9155211047759534E-3</v>
      </c>
      <c r="AJ2558"/>
      <c r="AK2558"/>
      <c r="AL2558"/>
      <c r="AM2558"/>
      <c r="AN2558"/>
      <c r="AO2558"/>
    </row>
    <row r="2559" spans="10:41">
      <c r="J2559"/>
      <c r="K2559"/>
      <c r="L2559"/>
      <c r="M2559"/>
      <c r="N2559"/>
      <c r="O2559"/>
      <c r="P2559"/>
      <c r="Q2559"/>
      <c r="R2559"/>
      <c r="V2559">
        <v>2472</v>
      </c>
      <c r="W2559">
        <v>1.5017640920524985E-3</v>
      </c>
      <c r="X2559">
        <v>-1.5841392660170928E-2</v>
      </c>
      <c r="Y2559"/>
      <c r="Z2559"/>
      <c r="AA2559"/>
      <c r="AB2559"/>
      <c r="AC2559"/>
      <c r="AD2559"/>
      <c r="AG2559">
        <v>2511</v>
      </c>
      <c r="AH2559">
        <v>-1.1350608226397749E-2</v>
      </c>
      <c r="AI2559">
        <v>-3.3336585737753239E-3</v>
      </c>
      <c r="AJ2559"/>
      <c r="AK2559"/>
      <c r="AL2559"/>
      <c r="AM2559"/>
      <c r="AN2559"/>
      <c r="AO2559"/>
    </row>
    <row r="2560" spans="10:41">
      <c r="J2560"/>
      <c r="K2560"/>
      <c r="L2560"/>
      <c r="M2560"/>
      <c r="N2560"/>
      <c r="O2560"/>
      <c r="P2560"/>
      <c r="Q2560"/>
      <c r="R2560"/>
      <c r="V2560">
        <v>2473</v>
      </c>
      <c r="W2560">
        <v>-9.40169467975587E-3</v>
      </c>
      <c r="X2560">
        <v>-2.4308253209486021E-3</v>
      </c>
      <c r="Y2560"/>
      <c r="Z2560"/>
      <c r="AA2560"/>
      <c r="AB2560"/>
      <c r="AC2560"/>
      <c r="AD2560"/>
      <c r="AG2560">
        <v>2512</v>
      </c>
      <c r="AH2560">
        <v>6.0409460257157786E-3</v>
      </c>
      <c r="AI2560">
        <v>4.2605217215691774E-3</v>
      </c>
      <c r="AJ2560"/>
      <c r="AK2560"/>
      <c r="AL2560"/>
      <c r="AM2560"/>
      <c r="AN2560"/>
      <c r="AO2560"/>
    </row>
    <row r="2561" spans="10:41">
      <c r="J2561"/>
      <c r="K2561"/>
      <c r="L2561"/>
      <c r="M2561"/>
      <c r="N2561"/>
      <c r="O2561"/>
      <c r="P2561"/>
      <c r="Q2561"/>
      <c r="R2561"/>
      <c r="V2561">
        <v>2474</v>
      </c>
      <c r="W2561">
        <v>-1.2730320150316873E-2</v>
      </c>
      <c r="X2561">
        <v>7.9300399879847633E-3</v>
      </c>
      <c r="Y2561"/>
      <c r="Z2561"/>
      <c r="AA2561"/>
      <c r="AB2561"/>
      <c r="AC2561"/>
      <c r="AD2561"/>
      <c r="AG2561">
        <v>2513</v>
      </c>
      <c r="AH2561">
        <v>2.4986661462236149E-3</v>
      </c>
      <c r="AI2561">
        <v>-8.3860757983616899E-4</v>
      </c>
      <c r="AJ2561"/>
      <c r="AK2561"/>
      <c r="AL2561"/>
      <c r="AM2561"/>
      <c r="AN2561"/>
      <c r="AO2561"/>
    </row>
    <row r="2562" spans="10:41">
      <c r="J2562"/>
      <c r="K2562"/>
      <c r="L2562"/>
      <c r="M2562"/>
      <c r="N2562"/>
      <c r="O2562"/>
      <c r="P2562"/>
      <c r="Q2562"/>
      <c r="R2562"/>
      <c r="V2562">
        <v>2475</v>
      </c>
      <c r="W2562">
        <v>5.8013727575859392E-3</v>
      </c>
      <c r="X2562">
        <v>6.2086495612309629E-3</v>
      </c>
      <c r="Y2562"/>
      <c r="Z2562"/>
      <c r="AA2562"/>
      <c r="AB2562"/>
      <c r="AC2562"/>
      <c r="AD2562"/>
      <c r="AG2562">
        <v>2514</v>
      </c>
      <c r="AH2562">
        <v>2.7086395452928353E-3</v>
      </c>
      <c r="AI2562">
        <v>1.5230498806158171E-3</v>
      </c>
      <c r="AJ2562"/>
      <c r="AK2562"/>
      <c r="AL2562"/>
      <c r="AM2562"/>
      <c r="AN2562"/>
      <c r="AO2562"/>
    </row>
    <row r="2563" spans="10:41">
      <c r="J2563"/>
      <c r="K2563"/>
      <c r="L2563"/>
      <c r="M2563"/>
      <c r="N2563"/>
      <c r="O2563"/>
      <c r="P2563"/>
      <c r="Q2563"/>
      <c r="R2563"/>
      <c r="V2563">
        <v>2476</v>
      </c>
      <c r="W2563">
        <v>5.2838174576989843E-3</v>
      </c>
      <c r="X2563">
        <v>1.1911399773694865E-3</v>
      </c>
      <c r="Y2563"/>
      <c r="Z2563"/>
      <c r="AA2563"/>
      <c r="AB2563"/>
      <c r="AC2563"/>
      <c r="AD2563"/>
      <c r="AG2563">
        <v>2515</v>
      </c>
      <c r="AH2563">
        <v>9.8889852260651253E-4</v>
      </c>
      <c r="AI2563">
        <v>4.4155919769297072E-4</v>
      </c>
      <c r="AJ2563"/>
      <c r="AK2563"/>
      <c r="AL2563"/>
      <c r="AM2563"/>
      <c r="AN2563"/>
      <c r="AO2563"/>
    </row>
    <row r="2564" spans="10:41">
      <c r="J2564"/>
      <c r="K2564"/>
      <c r="L2564"/>
      <c r="M2564"/>
      <c r="N2564"/>
      <c r="O2564"/>
      <c r="P2564"/>
      <c r="Q2564"/>
      <c r="R2564"/>
      <c r="V2564">
        <v>2477</v>
      </c>
      <c r="W2564">
        <v>1.564893453324492E-3</v>
      </c>
      <c r="X2564">
        <v>8.9411058906284629E-3</v>
      </c>
      <c r="Y2564"/>
      <c r="Z2564"/>
      <c r="AA2564"/>
      <c r="AB2564"/>
      <c r="AC2564"/>
      <c r="AD2564"/>
      <c r="AG2564">
        <v>2516</v>
      </c>
      <c r="AH2564">
        <v>1.0603998372846844E-3</v>
      </c>
      <c r="AI2564">
        <v>-6.902251311987663E-4</v>
      </c>
      <c r="AJ2564"/>
      <c r="AK2564"/>
      <c r="AL2564"/>
      <c r="AM2564"/>
      <c r="AN2564"/>
      <c r="AO2564"/>
    </row>
    <row r="2565" spans="10:41" ht="17" thickBot="1">
      <c r="J2565"/>
      <c r="K2565"/>
      <c r="L2565"/>
      <c r="M2565"/>
      <c r="N2565"/>
      <c r="O2565"/>
      <c r="P2565"/>
      <c r="Q2565"/>
      <c r="R2565"/>
      <c r="V2565">
        <v>2478</v>
      </c>
      <c r="W2565">
        <v>6.1437552285633582E-3</v>
      </c>
      <c r="X2565">
        <v>1.2714801822311933E-2</v>
      </c>
      <c r="Y2565"/>
      <c r="Z2565"/>
      <c r="AA2565"/>
      <c r="AB2565"/>
      <c r="AC2565"/>
      <c r="AD2565"/>
      <c r="AG2565" s="131">
        <v>2517</v>
      </c>
      <c r="AH2565" s="131">
        <v>8.0540144891565375E-4</v>
      </c>
      <c r="AI2565" s="131">
        <v>-3.6318765600836366E-3</v>
      </c>
      <c r="AJ2565"/>
      <c r="AK2565"/>
      <c r="AL2565"/>
      <c r="AM2565"/>
      <c r="AN2565"/>
      <c r="AO2565"/>
    </row>
    <row r="2566" spans="10:41">
      <c r="J2566"/>
      <c r="K2566"/>
      <c r="L2566"/>
      <c r="M2566"/>
      <c r="N2566"/>
      <c r="O2566"/>
      <c r="P2566"/>
      <c r="Q2566"/>
      <c r="R2566"/>
      <c r="V2566">
        <v>2479</v>
      </c>
      <c r="W2566">
        <v>4.3821009193427164E-3</v>
      </c>
      <c r="X2566">
        <v>5.0116294281164851E-3</v>
      </c>
      <c r="Y2566"/>
      <c r="Z2566"/>
      <c r="AA2566"/>
      <c r="AB2566"/>
      <c r="AC2566"/>
      <c r="AD2566"/>
    </row>
    <row r="2567" spans="10:41">
      <c r="J2567"/>
      <c r="K2567"/>
      <c r="L2567"/>
      <c r="M2567"/>
      <c r="N2567"/>
      <c r="O2567"/>
      <c r="P2567"/>
      <c r="Q2567"/>
      <c r="R2567"/>
      <c r="V2567">
        <v>2480</v>
      </c>
      <c r="W2567">
        <v>1.5758385212400923E-3</v>
      </c>
      <c r="X2567">
        <v>1.7715373578133689E-4</v>
      </c>
      <c r="Y2567"/>
      <c r="Z2567"/>
      <c r="AA2567"/>
      <c r="AB2567"/>
      <c r="AC2567"/>
      <c r="AD2567"/>
    </row>
    <row r="2568" spans="10:41">
      <c r="J2568"/>
      <c r="K2568"/>
      <c r="L2568"/>
      <c r="M2568"/>
      <c r="N2568"/>
      <c r="O2568"/>
      <c r="P2568"/>
      <c r="Q2568"/>
      <c r="R2568"/>
      <c r="V2568">
        <v>2481</v>
      </c>
      <c r="W2568">
        <v>-2.7689400100443331E-3</v>
      </c>
      <c r="X2568">
        <v>5.6090590799443146E-3</v>
      </c>
      <c r="Y2568"/>
      <c r="Z2568"/>
      <c r="AA2568"/>
      <c r="AB2568"/>
      <c r="AC2568"/>
      <c r="AD2568"/>
    </row>
    <row r="2569" spans="10:41">
      <c r="J2569"/>
      <c r="K2569"/>
      <c r="L2569"/>
      <c r="M2569"/>
      <c r="N2569"/>
      <c r="O2569"/>
      <c r="P2569"/>
      <c r="Q2569"/>
      <c r="R2569"/>
      <c r="V2569">
        <v>2482</v>
      </c>
      <c r="W2569">
        <v>-1.8440929186123519E-3</v>
      </c>
      <c r="X2569">
        <v>2.8490084621639006E-3</v>
      </c>
      <c r="Y2569"/>
      <c r="Z2569"/>
      <c r="AA2569"/>
      <c r="AB2569"/>
      <c r="AC2569"/>
      <c r="AD2569"/>
    </row>
    <row r="2570" spans="10:41">
      <c r="J2570"/>
      <c r="K2570"/>
      <c r="L2570"/>
      <c r="M2570"/>
      <c r="N2570"/>
      <c r="O2570"/>
      <c r="P2570"/>
      <c r="Q2570"/>
      <c r="R2570"/>
      <c r="V2570">
        <v>2483</v>
      </c>
      <c r="W2570">
        <v>-1.0839259798165607E-2</v>
      </c>
      <c r="X2570">
        <v>2.7554206052275033E-3</v>
      </c>
      <c r="Y2570"/>
      <c r="Z2570"/>
      <c r="AA2570"/>
      <c r="AB2570"/>
      <c r="AC2570"/>
      <c r="AD2570"/>
    </row>
    <row r="2571" spans="10:41">
      <c r="J2571"/>
      <c r="K2571"/>
      <c r="L2571"/>
      <c r="M2571"/>
      <c r="N2571"/>
      <c r="O2571"/>
      <c r="P2571"/>
      <c r="Q2571"/>
      <c r="R2571"/>
      <c r="V2571">
        <v>2484</v>
      </c>
      <c r="W2571">
        <v>-4.2947670347228176E-4</v>
      </c>
      <c r="X2571">
        <v>1.6045917631759346E-2</v>
      </c>
      <c r="Y2571"/>
      <c r="Z2571"/>
      <c r="AA2571"/>
      <c r="AB2571"/>
      <c r="AC2571"/>
      <c r="AD2571"/>
    </row>
    <row r="2572" spans="10:41">
      <c r="J2572"/>
      <c r="K2572"/>
      <c r="L2572"/>
      <c r="M2572"/>
      <c r="N2572"/>
      <c r="O2572"/>
      <c r="P2572"/>
      <c r="Q2572"/>
      <c r="R2572"/>
      <c r="V2572">
        <v>2485</v>
      </c>
      <c r="W2572">
        <v>1.6904344753290138E-3</v>
      </c>
      <c r="X2572">
        <v>-2.5262732529297664E-3</v>
      </c>
      <c r="Y2572"/>
      <c r="Z2572"/>
      <c r="AA2572"/>
      <c r="AB2572"/>
      <c r="AC2572"/>
      <c r="AD2572"/>
    </row>
    <row r="2573" spans="10:41">
      <c r="J2573"/>
      <c r="K2573"/>
      <c r="L2573"/>
      <c r="M2573"/>
      <c r="N2573"/>
      <c r="O2573"/>
      <c r="P2573"/>
      <c r="Q2573"/>
      <c r="R2573"/>
      <c r="V2573">
        <v>2486</v>
      </c>
      <c r="W2573">
        <v>3.4055632556872822E-4</v>
      </c>
      <c r="X2573">
        <v>1.8734461235068493E-2</v>
      </c>
      <c r="Y2573"/>
      <c r="Z2573"/>
      <c r="AA2573"/>
      <c r="AB2573"/>
      <c r="AC2573"/>
      <c r="AD2573"/>
    </row>
    <row r="2574" spans="10:41">
      <c r="J2574"/>
      <c r="K2574"/>
      <c r="L2574"/>
      <c r="M2574"/>
      <c r="N2574"/>
      <c r="O2574"/>
      <c r="P2574"/>
      <c r="Q2574"/>
      <c r="R2574"/>
      <c r="V2574">
        <v>2487</v>
      </c>
      <c r="W2574">
        <v>4.6086511407493038E-3</v>
      </c>
      <c r="X2574">
        <v>-3.0116389538636388E-3</v>
      </c>
      <c r="Y2574"/>
      <c r="Z2574"/>
      <c r="AA2574"/>
      <c r="AB2574"/>
      <c r="AC2574"/>
      <c r="AD2574"/>
    </row>
    <row r="2575" spans="10:41">
      <c r="J2575"/>
      <c r="K2575"/>
      <c r="L2575"/>
      <c r="M2575"/>
      <c r="N2575"/>
      <c r="O2575"/>
      <c r="P2575"/>
      <c r="Q2575"/>
      <c r="R2575"/>
      <c r="V2575">
        <v>2488</v>
      </c>
      <c r="W2575">
        <v>5.185502914111754E-3</v>
      </c>
      <c r="X2575">
        <v>-3.9950756455013857E-3</v>
      </c>
      <c r="Y2575"/>
      <c r="Z2575"/>
      <c r="AA2575"/>
      <c r="AB2575"/>
      <c r="AC2575"/>
      <c r="AD2575"/>
    </row>
    <row r="2576" spans="10:41">
      <c r="J2576"/>
      <c r="K2576"/>
      <c r="L2576"/>
      <c r="M2576"/>
      <c r="N2576"/>
      <c r="O2576"/>
      <c r="P2576"/>
      <c r="Q2576"/>
      <c r="R2576"/>
      <c r="V2576">
        <v>2489</v>
      </c>
      <c r="W2576">
        <v>-9.4742845943011033E-4</v>
      </c>
      <c r="X2576">
        <v>2.2294777070301793E-3</v>
      </c>
      <c r="Y2576"/>
      <c r="Z2576"/>
      <c r="AA2576"/>
      <c r="AB2576"/>
      <c r="AC2576"/>
      <c r="AD2576"/>
    </row>
    <row r="2577" spans="10:30">
      <c r="J2577"/>
      <c r="K2577"/>
      <c r="L2577"/>
      <c r="M2577"/>
      <c r="N2577"/>
      <c r="O2577"/>
      <c r="P2577"/>
      <c r="Q2577"/>
      <c r="R2577"/>
      <c r="V2577">
        <v>2490</v>
      </c>
      <c r="W2577">
        <v>5.2304345877817911E-3</v>
      </c>
      <c r="X2577">
        <v>2.1598434464746184E-3</v>
      </c>
      <c r="Y2577"/>
      <c r="Z2577"/>
      <c r="AA2577"/>
      <c r="AB2577"/>
      <c r="AC2577"/>
      <c r="AD2577"/>
    </row>
    <row r="2578" spans="10:30">
      <c r="J2578"/>
      <c r="K2578"/>
      <c r="L2578"/>
      <c r="M2578"/>
      <c r="N2578"/>
      <c r="O2578"/>
      <c r="P2578"/>
      <c r="Q2578"/>
      <c r="R2578"/>
      <c r="V2578">
        <v>2491</v>
      </c>
      <c r="W2578">
        <v>4.8078596566615136E-3</v>
      </c>
      <c r="X2578">
        <v>-6.8287908822131337E-3</v>
      </c>
      <c r="Y2578"/>
      <c r="Z2578"/>
      <c r="AA2578"/>
      <c r="AB2578"/>
      <c r="AC2578"/>
      <c r="AD2578"/>
    </row>
    <row r="2579" spans="10:30">
      <c r="J2579"/>
      <c r="K2579"/>
      <c r="L2579"/>
      <c r="M2579"/>
      <c r="N2579"/>
      <c r="O2579"/>
      <c r="P2579"/>
      <c r="Q2579"/>
      <c r="R2579"/>
      <c r="V2579">
        <v>2492</v>
      </c>
      <c r="W2579">
        <v>-9.0184610857850132E-4</v>
      </c>
      <c r="X2579">
        <v>4.9629753780906609E-3</v>
      </c>
      <c r="Y2579"/>
      <c r="Z2579"/>
      <c r="AA2579"/>
      <c r="AB2579"/>
      <c r="AC2579"/>
      <c r="AD2579"/>
    </row>
    <row r="2580" spans="10:30">
      <c r="J2580"/>
      <c r="K2580"/>
      <c r="L2580"/>
      <c r="M2580"/>
      <c r="N2580"/>
      <c r="O2580"/>
      <c r="P2580"/>
      <c r="Q2580"/>
      <c r="R2580"/>
      <c r="V2580">
        <v>2493</v>
      </c>
      <c r="W2580">
        <v>6.5495902385495795E-3</v>
      </c>
      <c r="X2580">
        <v>-5.9527164746268771E-3</v>
      </c>
      <c r="Y2580"/>
      <c r="Z2580"/>
      <c r="AA2580"/>
      <c r="AB2580"/>
      <c r="AC2580"/>
      <c r="AD2580"/>
    </row>
    <row r="2581" spans="10:30">
      <c r="J2581"/>
      <c r="K2581"/>
      <c r="L2581"/>
      <c r="M2581"/>
      <c r="N2581"/>
      <c r="O2581"/>
      <c r="P2581"/>
      <c r="Q2581"/>
      <c r="R2581"/>
      <c r="V2581">
        <v>2494</v>
      </c>
      <c r="W2581">
        <v>-4.3168966843388727E-3</v>
      </c>
      <c r="X2581">
        <v>2.3627392175018299E-3</v>
      </c>
      <c r="Y2581"/>
      <c r="Z2581"/>
      <c r="AA2581"/>
      <c r="AB2581"/>
      <c r="AC2581"/>
      <c r="AD2581"/>
    </row>
    <row r="2582" spans="10:30">
      <c r="J2582"/>
      <c r="K2582"/>
      <c r="L2582"/>
      <c r="M2582"/>
      <c r="N2582"/>
      <c r="O2582"/>
      <c r="P2582"/>
      <c r="Q2582"/>
      <c r="R2582"/>
      <c r="V2582">
        <v>2495</v>
      </c>
      <c r="W2582">
        <v>1.5388061424334368E-3</v>
      </c>
      <c r="X2582">
        <v>-5.5868759814210332E-4</v>
      </c>
      <c r="Y2582"/>
      <c r="Z2582"/>
      <c r="AA2582"/>
      <c r="AB2582"/>
      <c r="AC2582"/>
      <c r="AD2582"/>
    </row>
    <row r="2583" spans="10:30">
      <c r="J2583"/>
      <c r="K2583"/>
      <c r="L2583"/>
      <c r="M2583"/>
      <c r="N2583"/>
      <c r="O2583"/>
      <c r="P2583"/>
      <c r="Q2583"/>
      <c r="R2583"/>
      <c r="V2583">
        <v>2496</v>
      </c>
      <c r="W2583">
        <v>2.0225202703970141E-3</v>
      </c>
      <c r="X2583">
        <v>-2.9687689987668076E-3</v>
      </c>
      <c r="Y2583"/>
      <c r="Z2583"/>
      <c r="AA2583"/>
      <c r="AB2583"/>
      <c r="AC2583"/>
      <c r="AD2583"/>
    </row>
    <row r="2584" spans="10:30">
      <c r="J2584"/>
      <c r="K2584"/>
      <c r="L2584"/>
      <c r="M2584"/>
      <c r="N2584"/>
      <c r="O2584"/>
      <c r="P2584"/>
      <c r="Q2584"/>
      <c r="R2584"/>
      <c r="V2584">
        <v>2497</v>
      </c>
      <c r="W2584">
        <v>9.7433108085376047E-3</v>
      </c>
      <c r="X2584">
        <v>-5.9592378541357474E-3</v>
      </c>
      <c r="Y2584"/>
      <c r="Z2584"/>
      <c r="AA2584"/>
      <c r="AB2584"/>
      <c r="AC2584"/>
      <c r="AD2584"/>
    </row>
    <row r="2585" spans="10:30">
      <c r="J2585"/>
      <c r="K2585"/>
      <c r="L2585"/>
      <c r="M2585"/>
      <c r="N2585"/>
      <c r="O2585"/>
      <c r="P2585"/>
      <c r="Q2585"/>
      <c r="R2585"/>
      <c r="V2585">
        <v>2498</v>
      </c>
      <c r="W2585">
        <v>1.3881466056669577E-2</v>
      </c>
      <c r="X2585">
        <v>-8.0077239608292022E-3</v>
      </c>
      <c r="Y2585"/>
      <c r="Z2585"/>
      <c r="AA2585"/>
      <c r="AB2585"/>
      <c r="AC2585"/>
      <c r="AD2585"/>
    </row>
    <row r="2586" spans="10:30">
      <c r="J2586"/>
      <c r="K2586"/>
      <c r="L2586"/>
      <c r="M2586"/>
      <c r="N2586"/>
      <c r="O2586"/>
      <c r="P2586"/>
      <c r="Q2586"/>
      <c r="R2586"/>
      <c r="V2586">
        <v>2499</v>
      </c>
      <c r="W2586">
        <v>2.017623530182591E-3</v>
      </c>
      <c r="X2586">
        <v>-7.4261327317495223E-3</v>
      </c>
      <c r="Y2586"/>
      <c r="Z2586"/>
      <c r="AA2586"/>
      <c r="AB2586"/>
      <c r="AC2586"/>
      <c r="AD2586"/>
    </row>
    <row r="2587" spans="10:30">
      <c r="J2587"/>
      <c r="K2587"/>
      <c r="L2587"/>
      <c r="M2587"/>
      <c r="N2587"/>
      <c r="O2587"/>
      <c r="P2587"/>
      <c r="Q2587"/>
      <c r="R2587"/>
      <c r="V2587">
        <v>2500</v>
      </c>
      <c r="W2587">
        <v>-9.5404323948985591E-4</v>
      </c>
      <c r="X2587">
        <v>3.8517359536982239E-4</v>
      </c>
      <c r="Y2587"/>
      <c r="Z2587"/>
      <c r="AA2587"/>
      <c r="AB2587"/>
      <c r="AC2587"/>
      <c r="AD2587"/>
    </row>
    <row r="2588" spans="10:30">
      <c r="J2588"/>
      <c r="K2588"/>
      <c r="L2588"/>
      <c r="M2588"/>
      <c r="N2588"/>
      <c r="O2588"/>
      <c r="P2588"/>
      <c r="Q2588"/>
      <c r="R2588"/>
      <c r="V2588">
        <v>2501</v>
      </c>
      <c r="W2588">
        <v>-6.6860637802274242E-3</v>
      </c>
      <c r="X2588">
        <v>2.7798609783873237E-3</v>
      </c>
      <c r="Y2588"/>
      <c r="Z2588"/>
      <c r="AA2588"/>
      <c r="AB2588"/>
      <c r="AC2588"/>
      <c r="AD2588"/>
    </row>
    <row r="2589" spans="10:30">
      <c r="J2589"/>
      <c r="K2589"/>
      <c r="L2589"/>
      <c r="M2589"/>
      <c r="N2589"/>
      <c r="O2589"/>
      <c r="P2589"/>
      <c r="Q2589"/>
      <c r="R2589"/>
      <c r="V2589">
        <v>2502</v>
      </c>
      <c r="W2589">
        <v>-4.1973584350109743E-3</v>
      </c>
      <c r="X2589">
        <v>1.216554750046607E-2</v>
      </c>
      <c r="Y2589"/>
      <c r="Z2589"/>
      <c r="AA2589"/>
      <c r="AB2589"/>
      <c r="AC2589"/>
      <c r="AD2589"/>
    </row>
    <row r="2590" spans="10:30">
      <c r="J2590"/>
      <c r="K2590"/>
      <c r="L2590"/>
      <c r="M2590"/>
      <c r="N2590"/>
      <c r="O2590"/>
      <c r="P2590"/>
      <c r="Q2590"/>
      <c r="R2590"/>
      <c r="V2590">
        <v>2503</v>
      </c>
      <c r="W2590">
        <v>-3.3552361948675003E-3</v>
      </c>
      <c r="X2590">
        <v>7.4507339691774494E-3</v>
      </c>
      <c r="Y2590"/>
      <c r="Z2590"/>
      <c r="AA2590"/>
      <c r="AB2590"/>
      <c r="AC2590"/>
      <c r="AD2590"/>
    </row>
    <row r="2591" spans="10:30">
      <c r="J2591"/>
      <c r="K2591"/>
      <c r="L2591"/>
      <c r="M2591"/>
      <c r="N2591"/>
      <c r="O2591"/>
      <c r="P2591"/>
      <c r="Q2591"/>
      <c r="R2591"/>
      <c r="V2591">
        <v>2504</v>
      </c>
      <c r="W2591">
        <v>2.5783385906798391E-3</v>
      </c>
      <c r="X2591">
        <v>1.3461556486696088E-3</v>
      </c>
      <c r="Y2591"/>
      <c r="Z2591"/>
      <c r="AA2591"/>
      <c r="AB2591"/>
      <c r="AC2591"/>
      <c r="AD2591"/>
    </row>
    <row r="2592" spans="10:30">
      <c r="J2592"/>
      <c r="K2592"/>
      <c r="L2592"/>
      <c r="M2592"/>
      <c r="N2592"/>
      <c r="O2592"/>
      <c r="P2592"/>
      <c r="Q2592"/>
      <c r="R2592"/>
      <c r="V2592">
        <v>2505</v>
      </c>
      <c r="W2592">
        <v>2.6187205928551564E-4</v>
      </c>
      <c r="X2592">
        <v>4.3374854816155689E-3</v>
      </c>
      <c r="Y2592"/>
      <c r="Z2592"/>
      <c r="AA2592"/>
      <c r="AB2592"/>
      <c r="AC2592"/>
      <c r="AD2592"/>
    </row>
    <row r="2593" spans="10:30">
      <c r="J2593"/>
      <c r="K2593"/>
      <c r="L2593"/>
      <c r="M2593"/>
      <c r="N2593"/>
      <c r="O2593"/>
      <c r="P2593"/>
      <c r="Q2593"/>
      <c r="R2593"/>
      <c r="V2593">
        <v>2506</v>
      </c>
      <c r="W2593">
        <v>2.8613027923697124E-3</v>
      </c>
      <c r="X2593">
        <v>1.0789373680726702E-2</v>
      </c>
      <c r="Y2593"/>
      <c r="Z2593"/>
      <c r="AA2593"/>
      <c r="AB2593"/>
      <c r="AC2593"/>
      <c r="AD2593"/>
    </row>
    <row r="2594" spans="10:30">
      <c r="J2594"/>
      <c r="K2594"/>
      <c r="L2594"/>
      <c r="M2594"/>
      <c r="N2594"/>
      <c r="O2594"/>
      <c r="P2594"/>
      <c r="Q2594"/>
      <c r="R2594"/>
      <c r="V2594">
        <v>2507</v>
      </c>
      <c r="W2594">
        <v>4.1612070641399981E-3</v>
      </c>
      <c r="X2594">
        <v>-1.5141445663034757E-3</v>
      </c>
      <c r="Y2594"/>
      <c r="Z2594"/>
      <c r="AA2594"/>
      <c r="AB2594"/>
      <c r="AC2594"/>
      <c r="AD2594"/>
    </row>
    <row r="2595" spans="10:30">
      <c r="J2595"/>
      <c r="K2595"/>
      <c r="L2595"/>
      <c r="M2595"/>
      <c r="N2595"/>
      <c r="O2595"/>
      <c r="P2595"/>
      <c r="Q2595"/>
      <c r="R2595"/>
      <c r="V2595">
        <v>2508</v>
      </c>
      <c r="W2595">
        <v>-5.9637924146165909E-3</v>
      </c>
      <c r="X2595">
        <v>5.8875427690214185E-3</v>
      </c>
      <c r="Y2595"/>
      <c r="Z2595"/>
      <c r="AA2595"/>
      <c r="AB2595"/>
      <c r="AC2595"/>
      <c r="AD2595"/>
    </row>
    <row r="2596" spans="10:30">
      <c r="J2596"/>
      <c r="K2596"/>
      <c r="L2596"/>
      <c r="M2596"/>
      <c r="N2596"/>
      <c r="O2596"/>
      <c r="P2596"/>
      <c r="Q2596"/>
      <c r="R2596"/>
      <c r="V2596">
        <v>2509</v>
      </c>
      <c r="W2596">
        <v>1.2498123520777245E-3</v>
      </c>
      <c r="X2596">
        <v>3.2785321873820259E-3</v>
      </c>
      <c r="Y2596"/>
      <c r="Z2596"/>
      <c r="AA2596"/>
      <c r="AB2596"/>
      <c r="AC2596"/>
      <c r="AD2596"/>
    </row>
    <row r="2597" spans="10:30">
      <c r="J2597"/>
      <c r="K2597"/>
      <c r="L2597"/>
      <c r="M2597"/>
      <c r="N2597"/>
      <c r="O2597"/>
      <c r="P2597"/>
      <c r="Q2597"/>
      <c r="R2597"/>
      <c r="V2597">
        <v>2510</v>
      </c>
      <c r="W2597">
        <v>3.9508865883830764E-3</v>
      </c>
      <c r="X2597">
        <v>1.9155211047759534E-3</v>
      </c>
      <c r="Y2597"/>
      <c r="Z2597"/>
      <c r="AA2597"/>
      <c r="AB2597"/>
      <c r="AC2597"/>
      <c r="AD2597"/>
    </row>
    <row r="2598" spans="10:30">
      <c r="J2598"/>
      <c r="K2598"/>
      <c r="L2598"/>
      <c r="M2598"/>
      <c r="N2598"/>
      <c r="O2598"/>
      <c r="P2598"/>
      <c r="Q2598"/>
      <c r="R2598"/>
      <c r="V2598">
        <v>2511</v>
      </c>
      <c r="W2598">
        <v>-1.1350608226397749E-2</v>
      </c>
      <c r="X2598">
        <v>-3.3336585737753239E-3</v>
      </c>
      <c r="Y2598"/>
      <c r="Z2598"/>
      <c r="AA2598"/>
      <c r="AB2598"/>
      <c r="AC2598"/>
      <c r="AD2598"/>
    </row>
    <row r="2599" spans="10:30">
      <c r="J2599"/>
      <c r="K2599"/>
      <c r="L2599"/>
      <c r="M2599"/>
      <c r="N2599"/>
      <c r="O2599"/>
      <c r="P2599"/>
      <c r="Q2599"/>
      <c r="R2599"/>
      <c r="V2599">
        <v>2512</v>
      </c>
      <c r="W2599">
        <v>6.0409460257157786E-3</v>
      </c>
      <c r="X2599">
        <v>4.2605217215691774E-3</v>
      </c>
      <c r="Y2599"/>
      <c r="Z2599"/>
      <c r="AA2599"/>
      <c r="AB2599"/>
      <c r="AC2599"/>
      <c r="AD2599"/>
    </row>
    <row r="2600" spans="10:30">
      <c r="J2600"/>
      <c r="K2600"/>
      <c r="L2600"/>
      <c r="M2600"/>
      <c r="N2600"/>
      <c r="O2600"/>
      <c r="P2600"/>
      <c r="Q2600"/>
      <c r="R2600"/>
      <c r="V2600">
        <v>2513</v>
      </c>
      <c r="W2600">
        <v>2.4986661462236149E-3</v>
      </c>
      <c r="X2600">
        <v>-8.3860757983616899E-4</v>
      </c>
      <c r="Y2600"/>
      <c r="Z2600"/>
      <c r="AA2600"/>
      <c r="AB2600"/>
      <c r="AC2600"/>
      <c r="AD2600"/>
    </row>
    <row r="2601" spans="10:30">
      <c r="J2601"/>
      <c r="K2601"/>
      <c r="L2601"/>
      <c r="M2601"/>
      <c r="N2601"/>
      <c r="O2601"/>
      <c r="P2601"/>
      <c r="Q2601"/>
      <c r="R2601"/>
      <c r="V2601">
        <v>2514</v>
      </c>
      <c r="W2601">
        <v>2.7086395452928353E-3</v>
      </c>
      <c r="X2601">
        <v>1.5230498806158171E-3</v>
      </c>
      <c r="Y2601"/>
      <c r="Z2601"/>
      <c r="AA2601"/>
      <c r="AB2601"/>
      <c r="AC2601"/>
      <c r="AD2601"/>
    </row>
    <row r="2602" spans="10:30">
      <c r="J2602"/>
      <c r="K2602"/>
      <c r="L2602"/>
      <c r="M2602"/>
      <c r="N2602"/>
      <c r="O2602"/>
      <c r="P2602"/>
      <c r="Q2602"/>
      <c r="R2602"/>
      <c r="V2602">
        <v>2515</v>
      </c>
      <c r="W2602">
        <v>9.8889852260651253E-4</v>
      </c>
      <c r="X2602">
        <v>4.4155919769297072E-4</v>
      </c>
      <c r="Y2602"/>
      <c r="Z2602"/>
      <c r="AA2602"/>
      <c r="AB2602"/>
      <c r="AC2602"/>
      <c r="AD2602"/>
    </row>
    <row r="2603" spans="10:30">
      <c r="J2603"/>
      <c r="K2603"/>
      <c r="L2603"/>
      <c r="M2603"/>
      <c r="N2603"/>
      <c r="O2603"/>
      <c r="P2603"/>
      <c r="Q2603"/>
      <c r="R2603"/>
      <c r="V2603">
        <v>2516</v>
      </c>
      <c r="W2603">
        <v>1.0603998372846844E-3</v>
      </c>
      <c r="X2603">
        <v>-6.902251311987663E-4</v>
      </c>
      <c r="Y2603"/>
      <c r="Z2603"/>
      <c r="AA2603"/>
      <c r="AB2603"/>
      <c r="AC2603"/>
      <c r="AD2603"/>
    </row>
    <row r="2604" spans="10:30" ht="17" thickBot="1">
      <c r="J2604"/>
      <c r="K2604"/>
      <c r="L2604"/>
      <c r="M2604"/>
      <c r="N2604"/>
      <c r="O2604"/>
      <c r="P2604"/>
      <c r="Q2604"/>
      <c r="R2604"/>
      <c r="V2604" s="131">
        <v>2517</v>
      </c>
      <c r="W2604" s="131">
        <v>8.0540144891565375E-4</v>
      </c>
      <c r="X2604" s="131">
        <v>-3.6318765600836366E-3</v>
      </c>
      <c r="Y2604"/>
      <c r="Z2604"/>
      <c r="AA2604"/>
      <c r="AB2604"/>
      <c r="AC2604"/>
      <c r="AD2604"/>
    </row>
    <row r="2605" spans="10:30">
      <c r="J2605"/>
      <c r="K2605"/>
      <c r="L2605"/>
      <c r="M2605"/>
      <c r="N2605"/>
      <c r="O2605"/>
      <c r="P2605"/>
      <c r="Q2605"/>
      <c r="R2605"/>
    </row>
    <row r="2606" spans="10:30">
      <c r="J2606"/>
      <c r="K2606"/>
      <c r="L2606"/>
      <c r="M2606"/>
      <c r="N2606"/>
      <c r="O2606"/>
      <c r="P2606"/>
      <c r="Q2606"/>
      <c r="R2606"/>
    </row>
    <row r="2607" spans="10:30" ht="17" thickBot="1">
      <c r="J2607" s="131"/>
      <c r="K2607" s="131"/>
      <c r="L2607" s="131"/>
      <c r="M2607"/>
      <c r="N2607"/>
      <c r="O2607"/>
      <c r="P2607"/>
      <c r="Q2607"/>
      <c r="R2607"/>
    </row>
  </sheetData>
  <phoneticPr fontId="7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Company_Income statement</vt:lpstr>
      <vt:lpstr>Common size Income Statenment</vt:lpstr>
      <vt:lpstr>Projected Income Statement</vt:lpstr>
      <vt:lpstr>Company_Balance sheet</vt:lpstr>
      <vt:lpstr>Common size Balance sheet</vt:lpstr>
      <vt:lpstr>CFS</vt:lpstr>
      <vt:lpstr>Ratio</vt:lpstr>
      <vt:lpstr>DCF Model </vt:lpstr>
      <vt:lpstr>JNJ Stock &amp; BETA</vt:lpstr>
      <vt:lpstr>Financial Business Segments</vt:lpstr>
      <vt:lpstr>Competitors</vt:lpstr>
      <vt:lpstr>Sheet2</vt:lpstr>
      <vt:lpstr>EPS</vt:lpstr>
      <vt:lpstr>Geographic Analysis</vt:lpstr>
      <vt:lpstr>Market Value</vt:lpstr>
      <vt:lpstr>Inflation Rate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Trang Thi Thuy Nguyen</cp:lastModifiedBy>
  <dcterms:created xsi:type="dcterms:W3CDTF">2024-01-18T21:50:18Z</dcterms:created>
  <dcterms:modified xsi:type="dcterms:W3CDTF">2024-03-04T05:20:47Z</dcterms:modified>
  <cp:category/>
</cp:coreProperties>
</file>