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936" yWindow="0" windowWidth="20520" windowHeight="9672" activeTab="1"/>
  </bookViews>
  <sheets>
    <sheet name="Данные диаграммы" sheetId="1" r:id="rId1"/>
    <sheet name="Диаграмма Ганта" sheetId="3" r:id="rId2"/>
    <sheet name="Скрытые динамические данные" sheetId="2" state="hidden" r:id="rId3"/>
    <sheet name="Об этой книге" sheetId="6" r:id="rId4"/>
  </sheets>
  <definedNames>
    <definedName name="Дата_начала">IFERROR(IF(MIN(Задачи[Дата начала])="",TODAY(),MIN(Задачи[Дата начала])),"")</definedName>
    <definedName name="Дата_окончания">IFERROR(IF(MAX(Задачи[Дата окончания])="",TODAY(),MAX(MAX(Задачи[Дата окончания]),MAX(Вехи[дата]))),"")</definedName>
    <definedName name="ДиапазонДат">{15,30,45,60,75,90,105,120}</definedName>
    <definedName name="Отследить_сегодня">'Данные диаграммы'!$D$2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5" i="1" l="1"/>
  <c r="I25" i="1" s="1"/>
  <c r="H24" i="1"/>
  <c r="I24" i="1" s="1"/>
  <c r="H21" i="1"/>
  <c r="I21" i="1" s="1"/>
  <c r="H20" i="1"/>
  <c r="I20" i="1" s="1"/>
  <c r="H19" i="1"/>
  <c r="I19" i="1" s="1"/>
  <c r="H18" i="1"/>
  <c r="H17" i="1"/>
  <c r="H16" i="1"/>
  <c r="H15" i="1"/>
  <c r="I15" i="1" s="1"/>
  <c r="H14" i="1"/>
  <c r="I14" i="1" s="1"/>
  <c r="H12" i="1"/>
  <c r="I12" i="1" s="1"/>
  <c r="H11" i="1"/>
  <c r="H10" i="1"/>
  <c r="I10" i="1" s="1"/>
  <c r="H9" i="1"/>
  <c r="I9" i="1" s="1"/>
  <c r="H8" i="1"/>
  <c r="H7" i="1"/>
  <c r="H6" i="1"/>
  <c r="I6" i="1" s="1"/>
  <c r="H23" i="1"/>
  <c r="I23" i="1" s="1"/>
  <c r="H13" i="1"/>
  <c r="I13" i="1" s="1"/>
  <c r="I18" i="1" l="1"/>
  <c r="I17" i="1"/>
  <c r="I16" i="1"/>
  <c r="I8" i="1"/>
  <c r="I7" i="1"/>
  <c r="K27" i="1" l="1"/>
  <c r="K26" i="1"/>
  <c r="I11" i="1"/>
  <c r="D11" i="1" l="1"/>
  <c r="G24" i="2"/>
  <c r="G25" i="2"/>
  <c r="G26" i="2"/>
  <c r="G27" i="2"/>
  <c r="G28" i="2"/>
  <c r="G29" i="2"/>
  <c r="G30" i="2"/>
  <c r="G31" i="2"/>
  <c r="G32" i="2"/>
  <c r="D8" i="1"/>
  <c r="D10" i="1"/>
  <c r="D9" i="1"/>
  <c r="D7" i="1"/>
  <c r="K19" i="1" l="1"/>
  <c r="K20" i="1"/>
  <c r="K21" i="1"/>
  <c r="K22" i="1"/>
  <c r="K23" i="1"/>
  <c r="K24" i="1"/>
  <c r="K25" i="1"/>
  <c r="D6" i="1" l="1"/>
  <c r="B11" i="2" s="1"/>
  <c r="K6" i="1"/>
  <c r="K17" i="1"/>
  <c r="K16" i="1"/>
  <c r="K15" i="1"/>
  <c r="K14" i="1"/>
  <c r="K12" i="1"/>
  <c r="K8" i="1"/>
  <c r="K13" i="1"/>
  <c r="K9" i="1"/>
  <c r="K11" i="1"/>
  <c r="K7" i="1"/>
  <c r="K10" i="1"/>
  <c r="B12" i="2" l="1"/>
  <c r="K18" i="1"/>
  <c r="I25" i="2" l="1"/>
  <c r="I28" i="2"/>
  <c r="I31" i="2"/>
  <c r="I30" i="2"/>
  <c r="I26" i="2"/>
  <c r="I24" i="2"/>
  <c r="I29" i="2"/>
  <c r="I27" i="2"/>
  <c r="I32" i="2"/>
  <c r="G20" i="2" l="1"/>
  <c r="I20" i="2" s="1"/>
  <c r="G22" i="2"/>
  <c r="I22" i="2" s="1"/>
  <c r="G23" i="2"/>
  <c r="H23" i="2" s="1"/>
  <c r="G19" i="2"/>
  <c r="H19" i="2" s="1"/>
  <c r="G21" i="2"/>
  <c r="H21" i="2" s="1"/>
  <c r="G18" i="2"/>
  <c r="H18" i="2" s="1"/>
  <c r="B17" i="2"/>
  <c r="D17" i="2" s="1"/>
  <c r="B21" i="2"/>
  <c r="D21" i="2" s="1"/>
  <c r="B20" i="2"/>
  <c r="D20" i="2" s="1"/>
  <c r="B19" i="2"/>
  <c r="D19" i="2" s="1"/>
  <c r="B16" i="2"/>
  <c r="D16" i="2" s="1"/>
  <c r="B15" i="2"/>
  <c r="D15" i="2" s="1"/>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C4" i="2" l="1"/>
  <c r="C5" i="2"/>
  <c r="B2" i="2"/>
  <c r="B5" i="2"/>
  <c r="B4" i="2"/>
</calcChain>
</file>

<file path=xl/sharedStrings.xml><?xml version="1.0" encoding="utf-8"?>
<sst xmlns="http://schemas.openxmlformats.org/spreadsheetml/2006/main" count="94" uniqueCount="89">
  <si>
    <t>На этом листе можно создать диаграмму Ганта для отслеживания дат.
В ячейке B1 содержится название листа. 
Сведения о том, как использовать этот лист, включая инструкции для средств чтения с экрана, приведены на листе «Об этой книге».
Дальнейшие инструкции вы найдете в расположенных ниже ячейках столбца A.</t>
  </si>
  <si>
    <t>Выберите «Да» в ячейке D2, если вы хотите выделить текущую дату на листе «Диаграмма Ганта». 
Выберите «Нет» в ячейке D2, если вы не хотите выделять текущую дату на листе «Диаграмма Ганта».
В ячейке D2 нажмите клавиши ALT+СТРЕЛКА ВНИЗ для выбора параметров.</t>
  </si>
  <si>
    <t>Сведения о столбцах в таблице вех можно найти в ячейках с B4 по E4 в этой строке.
Сведения о столбцах в таблице задач можно найти в ячейках с G4 по J4 в этой строке.</t>
  </si>
  <si>
    <t>Чтобы добавить дополнительные вехи, вставьте над этой строкой новую.
Обратите внимание на то, что по умолчанию на диаграмме отображается 15 вех. Чтобы добавить новые вехи, потребуется изменить скрытый лист. Дополнительные сведения см. в ячейке A9 на листе «Об этой книге».
Следующая инструкция находится в ячейке A26.</t>
  </si>
  <si>
    <t>В ячейке G26 есть примечание.
Это последняя инструкция на данном листе.</t>
  </si>
  <si>
    <t>Диаграмма Ганта для отслеживания дат</t>
  </si>
  <si>
    <t>Показать сегодняшнюю дату?</t>
  </si>
  <si>
    <t>Вехи</t>
  </si>
  <si>
    <t>Данные в этом столбце должны быть упорядочены по возрастанию.</t>
  </si>
  <si>
    <t>№</t>
  </si>
  <si>
    <t>Чтобы добавить дополнительные вехи, вставьте над этой строкой новую.</t>
  </si>
  <si>
    <t>Столбец позиции; используется для отображения вех на диаграмме задач.</t>
  </si>
  <si>
    <t>Позиция</t>
  </si>
  <si>
    <t>Да</t>
  </si>
  <si>
    <t>Укажите в этом столбце дату для вехи.</t>
  </si>
  <si>
    <t>дата</t>
  </si>
  <si>
    <t>Введите в этом столбце описание вехи. Такие описания будут отображаться на диаграмме.</t>
  </si>
  <si>
    <t>Веха</t>
  </si>
  <si>
    <t>Веха 1</t>
  </si>
  <si>
    <t>Веха 2</t>
  </si>
  <si>
    <t>Веха 3</t>
  </si>
  <si>
    <t>Веха 4</t>
  </si>
  <si>
    <t>Веха 5</t>
  </si>
  <si>
    <t>Веха 6</t>
  </si>
  <si>
    <t>Задачи</t>
  </si>
  <si>
    <t>Ниже следует указать дату начала каждой задачи. Для обеспечения наилучших результатов отсортируйте этот столбец в порядке возрастания.</t>
  </si>
  <si>
    <t>Дата начала</t>
  </si>
  <si>
    <t>Укажите в этом столбце дату окончания для каждой задачи или мероприятия.</t>
  </si>
  <si>
    <t>Дата окончания</t>
  </si>
  <si>
    <t>В этом столбце введите задачи и мероприятия.</t>
  </si>
  <si>
    <t>Задача</t>
  </si>
  <si>
    <t>Автоматически вычисляемый столбец, используемый для отображения длительности каждой из задач на диаграмме. Не удаляйте и не изменяйте его.</t>
  </si>
  <si>
    <t>Длительность в днях</t>
  </si>
  <si>
    <t>На этом листе находится диаграмма Ганта, на которой показаны сегодняшняя дата, вехи и задачи для определенного периода времени. 
В ячейках с B1 по R1 в первой строке находится полоса прокрутки, с помощью которой можно изменять диапазон дат для отображения будущих вех.
Диаграмма выводится в ячейках с В2 по R3.
Это последняя инструкция на данном листе.</t>
  </si>
  <si>
    <t>Название этого листа указано в ячейке B1.</t>
  </si>
  <si>
    <t>Название таблицы находится в ячейках B2 и C2.</t>
  </si>
  <si>
    <t xml:space="preserve">Заголовок таблицы расположен в ячейках с B10 по D10.
Диапазон диаграммы позволяет выбрать нужный диапазон задач и вех. Не изменяйте эти поля.
Число устаревания упрощает представление данных на диаграмме, так как задачи, выходящие за его пределы, не отображаются на ней. Не изменяйте это число.
Следующая инструкция находится в ячейке A14.
</t>
  </si>
  <si>
    <t>В ячейке J32 есть примечание.
Это последняя инструкция на данном листе.</t>
  </si>
  <si>
    <t>Динамические данные диаграммы; НЕ изменяйте и НЕ удаляйте этот лист!</t>
  </si>
  <si>
    <t>координата x выделения сегодняшней даты</t>
  </si>
  <si>
    <t>приращение прокрутки</t>
  </si>
  <si>
    <t>Диапазон диаграммы</t>
  </si>
  <si>
    <t>выделение</t>
  </si>
  <si>
    <t>координата y</t>
  </si>
  <si>
    <t>устаревание</t>
  </si>
  <si>
    <t>Длительность задачи в днях</t>
  </si>
  <si>
    <t>позиция</t>
  </si>
  <si>
    <t>&lt;-- Эта таблица используется для построения диаграммы Ганта. Одновременно отображаются 7 вех.</t>
  </si>
  <si>
    <t>Диаграмма с вехами</t>
  </si>
  <si>
    <t>Дата</t>
  </si>
  <si>
    <t>Направляющая</t>
  </si>
  <si>
    <t>&lt;-- Эта таблица позволяет создать отметки вех на диаграмме Ганта; отображаются только вехи, которые не выходят за пределы указанного диапазона дат (до 15 вех)</t>
  </si>
  <si>
    <t xml:space="preserve">&lt;-- Чтобы отобразить на диаграмме более 15 вех, увеличьте эту таблицу и введите новые записи в таблице «Вехи» на листе «Данные диаграммы».
</t>
  </si>
  <si>
    <t>Об этой книге</t>
  </si>
  <si>
    <t xml:space="preserve">На листе «Данные диаграммы» введите сведения о вехах и задачах. Чтобы отложить вехи вдоль временной шкалы, введите значение 0 в столбце №, а затем выберите для положения подписи значение «под», чтобы избежать наложения.
Столбец «Позиция» в таблице «Вехи» определяет, должны ли вехи выводиться в одной и той же строке или же в разных строках. Чтобы отобразить их в одной строке, введите для них один и тот же номер в этом столбце. Чтобы вывести их в разных строках, укажите разные номера. В примере данных все вехи отображаются в позиции 2.
</t>
  </si>
  <si>
    <t>Инструкции для средств чтения с экрана</t>
  </si>
  <si>
    <t>Динамические данные диаграммы (скрытый)</t>
  </si>
  <si>
    <t xml:space="preserve">
Не удаляйте и не изменяйте содержимое на скрытом листе. Это может нарушить целостность диаграммы Ганта.
Хотя может казаться, что данные отсутствуют или даты указаны неправильно, не заполняйте, не изменяйте и не удаляйте данные, так как это может привести к перезаписи формул и неправильному построению диаграммы.
В таблицу динамических вех можно добавить 15 вех. Чтобы отобразить на диаграмме более 15 вех, просто увеличьте таблицу. Помните, что сами вехи можно добавлять только на листе «Данные диаграммы».
</t>
  </si>
  <si>
    <t>Советы</t>
  </si>
  <si>
    <t xml:space="preserve">
По умолчанию вехи отображаются в строке 1 диаграммы Ганта (с учетом значения в столбце «Позиция» на листе «Данные диаграммы»), начиная с ячейки C5. Чтобы вывести вехи в других строках, просто измените число. 
</t>
  </si>
  <si>
    <t xml:space="preserve">Каждое деление на временной шкале диаграммы Ганта соответствует пяти дням. Чтобы изменить это, щелкните временную шкалу и выберите «Формат оси». Настройте цену основных делений (например, выберите 1 или 10 вместо 5). 
</t>
  </si>
  <si>
    <t>Это последняя инструкция на данном листе.</t>
  </si>
  <si>
    <t>Заголовок таблицы расположен в ячейках B3 и C3. Эти координаты позволяют выделить Сегодня выделение на диаграмме.
Первый столбец содержит день, второй указывает на то, что нужно нарисовать линию, которая выделяет сегодняшнюю дату.
Дата в первом столбце изменяется со временем, так что диапазон дат остается актуальным, однако значение 0 координаты y указывает на то, что линию рисовать не нужно.
Не изменяйте и не удаляйте эти данные, чтобы не нарушить работу диаграммы. Если вы не хотите выделять текущую дату, просто выберите «Нет» в ячейке D2 на листе «Данные диаграммы».
Следующая инструкция находится в ячейке A7.</t>
  </si>
  <si>
    <t>Заголовок таблицы расположен в ячейке B7.
Приращение прокрутки в ячейке B8 соответствует объему данных, которые могут быть одновременно отображены на диаграмма Ганта. 
При использовании полосы прокрутки в строке 1 листа «Диаграмма Ганта» это число увеличивается.
Диаграмму удобнее всего использовать с одинарными приращениями.
Следующая инструкция находится в ячейке A10.</t>
  </si>
  <si>
    <t>В ячейках с B14 по E14 находится заголовок таблицы с динамическими данными вех. В ячейке F14 есть примечание.
Эта таблица используется для построения диаграмма Ганта на листе «Диаграмма Ганта». Одновременно отображаются 7 вех.
Данные на этой диаграмме создаются автоматически на основе содержимого из приведенной выше таблицы. 
Не изменяйте и не удаляйте таблицу и ее содержимое.
Следующая инструкция находится в ячейке A17.</t>
  </si>
  <si>
    <t xml:space="preserve">
Эта книга состоит из четырех листов. 
Данные диаграммы
Диаграмма Ганта
Скрытые динамические данные
Об этой книге
Инструкции для соответствующего листа находятся на каждом листе в столбце A начиная с ячейки A1. Они представлены в виде скрытого текста. Инструкция для каждого шага находится в соответствующей строке. Последующие шаги описаны в ячейках A2, A3 и т. д., если явно не указано иное. Например, в инструкциях может быть сказано «Далее см. ячейку A6». 
Скрытый текст не выводится на печать.
Чтобы убрать эти инструкции с листа, просто удалите столбец A.
</t>
  </si>
  <si>
    <t>Ячейки B5 — E5 содержат заголовки таблицы вех. Ячейки G5 — K5 содержат заголовки таблицы задач.
Данные вех находятся в ячейках с B6 по E17. 
Данные задач находятся в ячейках с G6 по J17.
Следующая инструкция находится в ячейке A21.</t>
  </si>
  <si>
    <t>Заголовок таблицы вехи находится в ячейке B3.
Заголовок таблицы задачи находится в ячейке G3.</t>
  </si>
  <si>
    <t>В ячейках с G15 по I15 находятся заголовки таблицы с динамическими данными вех. 
Хотя может казаться, что эта таблица пуста или даты в ней указаны неправильно, не заполняйте, не изменяйте и не удаляйте данные, так как это может привести к перезаписи формул и неправильному построению диаграммы.
В таблицу можно добавить 15 вех. Чтобы отобразить на диаграмме более 15 вех, просто увеличьте таблицу. Помните, что вехи можно добавлять только на листе «Данные диаграммы». Не добавляйте содержимое в эту таблицу.
В ячейке J15 есть примечание.
Следующая инструкция находится в ячейке A32.</t>
  </si>
  <si>
    <t xml:space="preserve">По умолчанию на диаграмма Ганта выделяется текущая дата. Если вы не хотите выделять ее, просто выберите «Нет» в ячейке D2 на листе «Данные диаграммы».
</t>
  </si>
  <si>
    <t>Титульный лист</t>
  </si>
  <si>
    <t>Содеражание</t>
  </si>
  <si>
    <t>Введение</t>
  </si>
  <si>
    <t>Разработка постановки задачи</t>
  </si>
  <si>
    <t>Разработка ДВИ</t>
  </si>
  <si>
    <t>Инструменты разработки</t>
  </si>
  <si>
    <t>Выбор стратегии разработки</t>
  </si>
  <si>
    <t>Составление плана и графика работы над проектом</t>
  </si>
  <si>
    <t>Проектирование системы меню и навигации по проекту</t>
  </si>
  <si>
    <t>Разработка модели данных</t>
  </si>
  <si>
    <t>Разработка uml- диаграмм</t>
  </si>
  <si>
    <t>Проектирование пользовательского интерфейса</t>
  </si>
  <si>
    <t>Разработка ТЗ</t>
  </si>
  <si>
    <t>Контроль разработки программы</t>
  </si>
  <si>
    <t>Руководство программиста</t>
  </si>
  <si>
    <t>Разработка плана проведения тестирования ПП и составление тест- кейсов+отчёт о результатах тестирования</t>
  </si>
  <si>
    <t>Разработка руководства пользователя</t>
  </si>
  <si>
    <t>Заключение</t>
  </si>
  <si>
    <t>Список использованных источников</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</si>
</sst>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_-* #,##0.00\ &quot;lei&quot;_-;\-* #,##0.00\ &quot;lei&quot;_-;_-* &quot;-&quot;??\ &quot;lei&quot;_-;_-@_-"/>
    <numFmt numFmtId="166" formatCode="_-* #,##0\ &quot;lei&quot;_-;\-* #,##0\ &quot;lei&quot;_-;_-* &quot;-&quot;\ &quot;lei&quot;_-;_-@_-"/>
    <numFmt numFmtId="167" formatCode="#,##0_ ;\-#,##0\ "/>
  </numFmts>
  <fonts count="2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3" fillId="0" borderId="0" applyNumberFormat="0" applyFill="0" applyProtection="0"/>
    <xf numFmtId="0" fontId="5" fillId="0" borderId="0" applyNumberFormat="0" applyFill="0" applyProtection="0">
      <alignment horizontal="right" vertical="center" indent="1"/>
    </xf>
    <xf numFmtId="0" fontId="7" fillId="0" borderId="0" applyNumberFormat="0" applyFill="0" applyProtection="0">
      <alignment vertical="center"/>
    </xf>
    <xf numFmtId="0" fontId="6" fillId="0" borderId="0" applyNumberFormat="0" applyFill="0" applyProtection="0"/>
    <xf numFmtId="0" fontId="8" fillId="0" borderId="0" applyNumberFormat="0" applyFill="0" applyBorder="0" applyProtection="0">
      <alignment wrapText="1"/>
    </xf>
    <xf numFmtId="14" fontId="9" fillId="0" borderId="0" applyFill="0" applyBorder="0">
      <alignment horizontal="center"/>
    </xf>
    <xf numFmtId="167" fontId="9" fillId="0" borderId="0" applyFont="0" applyFill="0" applyBorder="0" applyProtection="0">
      <alignment horizontal="center"/>
    </xf>
    <xf numFmtId="164"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0" fontId="6" fillId="0" borderId="0" applyNumberFormat="0" applyFill="0" applyBorder="0" applyAlignment="0" applyProtection="0"/>
    <xf numFmtId="0" fontId="10" fillId="5" borderId="0" applyNumberFormat="0" applyBorder="0" applyAlignment="0" applyProtection="0"/>
    <xf numFmtId="0" fontId="11" fillId="6" borderId="0" applyNumberFormat="0" applyBorder="0" applyAlignment="0" applyProtection="0"/>
    <xf numFmtId="0" fontId="12" fillId="7" borderId="0" applyNumberFormat="0" applyBorder="0" applyAlignment="0" applyProtection="0"/>
    <xf numFmtId="0" fontId="13" fillId="8" borderId="1" applyNumberFormat="0" applyAlignment="0" applyProtection="0"/>
    <xf numFmtId="0" fontId="14" fillId="9" borderId="2" applyNumberFormat="0" applyAlignment="0" applyProtection="0"/>
    <xf numFmtId="0" fontId="15" fillId="9" borderId="1" applyNumberFormat="0" applyAlignment="0" applyProtection="0"/>
    <xf numFmtId="0" fontId="16" fillId="0" borderId="3" applyNumberFormat="0" applyFill="0" applyAlignment="0" applyProtection="0"/>
    <xf numFmtId="0" fontId="17" fillId="10" borderId="4" applyNumberFormat="0" applyAlignment="0" applyProtection="0"/>
    <xf numFmtId="0" fontId="18" fillId="0" borderId="0" applyNumberFormat="0" applyFill="0" applyBorder="0" applyAlignment="0" applyProtection="0"/>
    <xf numFmtId="0" fontId="9" fillId="11" borderId="5" applyNumberFormat="0" applyFont="0" applyAlignment="0" applyProtection="0"/>
    <xf numFmtId="0" fontId="19" fillId="0" borderId="6" applyNumberFormat="0" applyFill="0" applyAlignment="0" applyProtection="0"/>
    <xf numFmtId="0" fontId="4"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4"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4"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4"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4"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4"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cellStyleXfs>
  <cellXfs count="31">
    <xf numFmtId="0" fontId="0" fillId="0" borderId="0" xfId="0"/>
    <xf numFmtId="0" fontId="0" fillId="0" borderId="0" xfId="0" applyAlignment="1">
      <alignment wrapText="1"/>
    </xf>
    <xf numFmtId="14" fontId="0" fillId="0" borderId="0" xfId="0" applyNumberFormat="1"/>
    <xf numFmtId="0" fontId="0" fillId="0" borderId="0" xfId="0" applyNumberFormat="1"/>
    <xf numFmtId="0" fontId="0" fillId="0" borderId="0" xfId="0" applyAlignment="1">
      <alignment horizontal="right"/>
    </xf>
    <xf numFmtId="0" fontId="0" fillId="2" borderId="0" xfId="0" applyFill="1"/>
    <xf numFmtId="0" fontId="0" fillId="0" borderId="0" xfId="0" applyFont="1" applyFill="1" applyBorder="1"/>
    <xf numFmtId="0" fontId="0" fillId="0" borderId="0" xfId="0" applyFont="1" applyFill="1" applyBorder="1" applyAlignment="1">
      <alignment wrapText="1"/>
    </xf>
    <xf numFmtId="0" fontId="0" fillId="0" borderId="0" xfId="0" applyNumberFormat="1" applyFont="1" applyFill="1" applyBorder="1"/>
    <xf numFmtId="0" fontId="3" fillId="0" borderId="0" xfId="1"/>
    <xf numFmtId="0" fontId="3" fillId="0" borderId="0" xfId="1"/>
    <xf numFmtId="0" fontId="0" fillId="0" borderId="0" xfId="0" applyNumberFormat="1" applyFont="1" applyFill="1" applyBorder="1" applyAlignment="1">
      <alignment horizontal="center"/>
    </xf>
    <xf numFmtId="0" fontId="0" fillId="0" borderId="0" xfId="0" applyAlignment="1"/>
    <xf numFmtId="0" fontId="3" fillId="0" borderId="0" xfId="1"/>
    <xf numFmtId="0" fontId="4" fillId="0" borderId="0" xfId="0" applyFont="1" applyAlignment="1">
      <alignment wrapText="1"/>
    </xf>
    <xf numFmtId="0" fontId="4" fillId="0" borderId="0" xfId="0" applyFont="1" applyAlignment="1"/>
    <xf numFmtId="0" fontId="7" fillId="0" borderId="0" xfId="3">
      <alignment vertical="center"/>
    </xf>
    <xf numFmtId="0" fontId="0" fillId="3" borderId="0" xfId="0" applyFill="1"/>
    <xf numFmtId="0" fontId="8" fillId="0" borderId="0" xfId="5">
      <alignment wrapText="1"/>
    </xf>
    <xf numFmtId="0" fontId="8" fillId="0" borderId="0" xfId="5" applyFont="1">
      <alignment wrapText="1"/>
    </xf>
    <xf numFmtId="0" fontId="6" fillId="0" borderId="0" xfId="4"/>
    <xf numFmtId="0" fontId="0" fillId="0" borderId="0" xfId="0" applyNumberFormat="1" applyFont="1" applyFill="1" applyAlignment="1">
      <alignment horizontal="center"/>
    </xf>
    <xf numFmtId="14" fontId="9" fillId="0" borderId="0" xfId="6" applyFill="1" applyBorder="1">
      <alignment horizontal="center"/>
    </xf>
    <xf numFmtId="0" fontId="6" fillId="0" borderId="0" xfId="4" applyFill="1"/>
    <xf numFmtId="14" fontId="9" fillId="0" borderId="0" xfId="6">
      <alignment horizontal="center"/>
    </xf>
    <xf numFmtId="167" fontId="0" fillId="0" borderId="0" xfId="7" applyFont="1">
      <alignment horizontal="center"/>
    </xf>
    <xf numFmtId="0" fontId="0" fillId="4" borderId="0" xfId="0" applyFill="1"/>
    <xf numFmtId="0" fontId="2" fillId="0" borderId="0" xfId="0" applyNumberFormat="1" applyFont="1" applyFill="1" applyBorder="1" applyAlignment="1">
      <alignment horizontal="center"/>
    </xf>
    <xf numFmtId="14" fontId="9" fillId="0" borderId="0" xfId="6" applyNumberFormat="1" applyFill="1" applyBorder="1">
      <alignment horizontal="center"/>
    </xf>
    <xf numFmtId="0" fontId="5" fillId="0" borderId="0" xfId="2">
      <alignment horizontal="right" vertical="center" indent="1"/>
    </xf>
    <xf numFmtId="0" fontId="1" fillId="0" borderId="0" xfId="0" applyNumberFormat="1" applyFont="1" applyFill="1" applyAlignment="1">
      <alignment horizontal="center"/>
    </xf>
  </cellXfs>
  <cellStyles count="48">
    <cellStyle name="20% — акцент1" xfId="25" builtinId="30" customBuiltin="1"/>
    <cellStyle name="20% — акцент2" xfId="29" builtinId="34" customBuiltin="1"/>
    <cellStyle name="20% — акцент3" xfId="33" builtinId="38" customBuiltin="1"/>
    <cellStyle name="20% — акцент4" xfId="37" builtinId="42" customBuiltin="1"/>
    <cellStyle name="20% — акцент5" xfId="41" builtinId="46" customBuiltin="1"/>
    <cellStyle name="20% — акцент6" xfId="45" builtinId="50" customBuiltin="1"/>
    <cellStyle name="40% — акцент1" xfId="26" builtinId="31" customBuiltin="1"/>
    <cellStyle name="40% — акцент2" xfId="30" builtinId="35" customBuiltin="1"/>
    <cellStyle name="40% — акцент3" xfId="34" builtinId="39" customBuiltin="1"/>
    <cellStyle name="40% — акцент4" xfId="38" builtinId="43" customBuiltin="1"/>
    <cellStyle name="40% — акцент5" xfId="42" builtinId="47" customBuiltin="1"/>
    <cellStyle name="40% — акцент6" xfId="46" builtinId="51" customBuiltin="1"/>
    <cellStyle name="60% — акцент1" xfId="27" builtinId="32" customBuiltin="1"/>
    <cellStyle name="60% — акцент2" xfId="31" builtinId="36" customBuiltin="1"/>
    <cellStyle name="60% — акцент3" xfId="35" builtinId="40" customBuiltin="1"/>
    <cellStyle name="60% — акцент4" xfId="39" builtinId="44" customBuiltin="1"/>
    <cellStyle name="60% — акцент5" xfId="43" builtinId="48" customBuiltin="1"/>
    <cellStyle name="60% — акцент6" xfId="47" builtinId="52" customBuiltin="1"/>
    <cellStyle name="Date" xfId="6"/>
    <cellStyle name="Акцент1" xfId="24" builtinId="29" customBuiltin="1"/>
    <cellStyle name="Акцент2" xfId="28" builtinId="33" customBuiltin="1"/>
    <cellStyle name="Акцент3" xfId="32" builtinId="37" customBuiltin="1"/>
    <cellStyle name="Акцент4" xfId="36" builtinId="41" customBuiltin="1"/>
    <cellStyle name="Акцент5" xfId="40" builtinId="45" customBuiltin="1"/>
    <cellStyle name="Акцент6" xfId="44" builtinId="49" customBuiltin="1"/>
    <cellStyle name="Ввод " xfId="16" builtinId="20" customBuiltin="1"/>
    <cellStyle name="Вывод" xfId="17" builtinId="21" customBuiltin="1"/>
    <cellStyle name="Вычисление" xfId="18" builtinId="22" customBuiltin="1"/>
    <cellStyle name="Денежный" xfId="9" builtinId="4" customBuiltin="1"/>
    <cellStyle name="Денежный [0]" xfId="10" builtinId="7" customBuiltin="1"/>
    <cellStyle name="Заголовок 1" xfId="1" builtinId="16" customBuiltin="1"/>
    <cellStyle name="Заголовок 2" xfId="2" builtinId="17" customBuiltin="1"/>
    <cellStyle name="Заголовок 3" xfId="4" builtinId="18" customBuiltin="1"/>
    <cellStyle name="Заголовок 4" xfId="12" builtinId="19" customBuiltin="1"/>
    <cellStyle name="Итог" xfId="23" builtinId="25" customBuiltin="1"/>
    <cellStyle name="Контрольная ячейка" xfId="20" builtinId="23" customBuiltin="1"/>
    <cellStyle name="Название" xfId="3" builtinId="15" customBuiltin="1"/>
    <cellStyle name="Нейтральный" xfId="15" builtinId="28" customBuiltin="1"/>
    <cellStyle name="Обычный" xfId="0" builtinId="0" customBuiltin="1"/>
    <cellStyle name="Плохой" xfId="14" builtinId="27" customBuiltin="1"/>
    <cellStyle name="Пояснение" xfId="5" builtinId="53" customBuiltin="1"/>
    <cellStyle name="Примечание" xfId="22" builtinId="10" customBuiltin="1"/>
    <cellStyle name="Процентный" xfId="11" builtinId="5" customBuiltin="1"/>
    <cellStyle name="Связанная ячейка" xfId="19" builtinId="24" customBuiltin="1"/>
    <cellStyle name="Текст предупреждения" xfId="21" builtinId="11" customBuiltin="1"/>
    <cellStyle name="Финансовый" xfId="8" builtinId="3" customBuiltin="1"/>
    <cellStyle name="Финансовый [0]" xfId="7" builtinId="6" customBuiltin="1"/>
    <cellStyle name="Хороший" xfId="13" builtinId="26" customBuiltin="1"/>
  </cellStyles>
  <dxfs count="22">
    <dxf>
      <fill>
        <patternFill>
          <bgColor theme="7" tint="0.79998168889431442"/>
        </patternFill>
      </fill>
    </dxf>
    <dxf>
      <numFmt numFmtId="168"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68" formatCode="m/d/yyyy"/>
    </dxf>
    <dxf>
      <numFmt numFmtId="0" formatCode="General"/>
    </dxf>
    <dxf>
      <numFmt numFmtId="0" formatCode="General"/>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numFmt numFmtId="19" formatCode="dd/mm/yyyy"/>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tableStyleElement type="wholeTable" dxfId="21"/>
      <tableStyleElement type="headerRow" dxfId="20"/>
      <tableStyleElement type="firstColumn" dxfId="19"/>
      <tableStyleElement type="firstRowStripe" dxfId="18"/>
      <tableStyleElement type="firstColumn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200980925486582E-2"/>
          <c:y val="2.0505928070048249E-3"/>
          <c:w val="0.93379237134060966"/>
          <c:h val="0.87382121023525383"/>
        </c:manualLayout>
      </c:layout>
      <c:scatterChart>
        <c:scatterStyle val="lineMarker"/>
        <c:varyColors val="0"/>
        <c:ser>
          <c:idx val="0"/>
          <c:order val="0"/>
          <c:spPr>
            <a:ln w="19050" cap="rnd">
              <a:noFill/>
              <a:round/>
            </a:ln>
            <a:effectLst/>
          </c:spPr>
          <c:marker>
            <c:symbol val="circle"/>
            <c:size val="5"/>
            <c:spPr>
              <a:noFill/>
              <a:ln w="9525">
                <a:noFill/>
              </a:ln>
              <a:effectLst/>
            </c:spPr>
          </c:marker>
          <c:dLbls>
            <c:dLbl>
              <c:idx val="0"/>
              <c:layout/>
              <c:tx>
                <c:rich>
                  <a:bodyPr/>
                  <a:lstStyle/>
                  <a:p>
                    <a:fld id="{B2F3D16B-E04D-467F-AD5C-AF53357A3667}" type="CELLRANGE">
                      <a:rPr lang="ru-RU"/>
                      <a:pPr/>
                      <a:t>[ДИАПАЗОН ЯЧЕЕК]</a:t>
                    </a:fld>
                    <a:endParaRPr lang="ru-RU"/>
                  </a:p>
                </c:rich>
              </c:tx>
              <c:dLblPos val="t"/>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0-CCF3-4D6B-A363-E3E4CAC6EE6E}"/>
                </c:ext>
                <c:ext xmlns:c15="http://schemas.microsoft.com/office/drawing/2012/chart" uri="{CE6537A1-D6FC-4f65-9D91-7224C49458BB}">
                  <c15:layout/>
                  <c15:dlblFieldTable/>
                  <c15:showDataLabelsRange val="1"/>
                </c:ext>
              </c:extLst>
            </c:dLbl>
            <c:dLbl>
              <c:idx val="1"/>
              <c:layout/>
              <c:tx>
                <c:rich>
                  <a:bodyPr/>
                  <a:lstStyle/>
                  <a:p>
                    <a:fld id="{DFD7DE6E-92CB-4842-9E99-A931E3CAF17D}" type="CELLRANGE">
                      <a:rPr lang="en-US"/>
                      <a:pPr/>
                      <a:t>[ДИАПАЗОН ЯЧЕЕК]</a:t>
                    </a:fld>
                    <a:endParaRPr lang="ru-RU"/>
                  </a:p>
                </c:rich>
              </c:tx>
              <c:dLblPos val="t"/>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1-CCF3-4D6B-A363-E3E4CAC6EE6E}"/>
                </c:ext>
                <c:ext xmlns:c15="http://schemas.microsoft.com/office/drawing/2012/chart" uri="{CE6537A1-D6FC-4f65-9D91-7224C49458BB}">
                  <c15:layout/>
                  <c15:dlblFieldTable/>
                  <c15:showDataLabelsRange val="1"/>
                </c:ext>
              </c:extLst>
            </c:dLbl>
            <c:dLbl>
              <c:idx val="2"/>
              <c:layout/>
              <c:tx>
                <c:rich>
                  <a:bodyPr/>
                  <a:lstStyle/>
                  <a:p>
                    <a:fld id="{76C9A7E1-2F3A-4BBF-8C75-CD08E6CC233A}"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D3F0D7EC-80B2-4413-87DC-21E45D4C58BC}"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13460628-99B3-417B-96BC-B37FA97091F2}"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2884D547-5805-434E-A46D-27EED13A9268}"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90A9F1A9-A323-4BCA-8F3E-5E7F57E270C1}" type="CELLRANGE">
                      <a:rPr lang="ru-RU"/>
                      <a:pPr/>
                      <a:t>[ДИАПАЗОН ЯЧЕЕК]</a:t>
                    </a:fld>
                    <a:endParaRPr lang="ru-RU"/>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ru-RU"/>
              </a:p>
            </c:txPr>
            <c:dLblPos val="t"/>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layout/>
                <c15:showDataLabelsRange val="1"/>
                <c15:showLeaderLines val="0"/>
              </c:ext>
            </c:extLst>
          </c:dLbls>
          <c:errBars>
            <c:errDir val="x"/>
            <c:errBarType val="plus"/>
            <c:errValType val="cust"/>
            <c:noEndCap val="1"/>
            <c:plus>
              <c:numRef>
                <c:f>'Скрытые динамические данные'!$D$15:$D$21</c:f>
                <c:numCache>
                  <c:formatCode>General</c:formatCode>
                  <c:ptCount val="7"/>
                  <c:pt idx="0">
                    <c:v>2</c:v>
                  </c:pt>
                  <c:pt idx="1">
                    <c:v>2</c:v>
                  </c:pt>
                  <c:pt idx="2">
                    <c:v>2</c:v>
                  </c:pt>
                  <c:pt idx="3">
                    <c:v>3</c:v>
                  </c:pt>
                  <c:pt idx="4">
                    <c:v>3</c:v>
                  </c:pt>
                  <c:pt idx="5">
                    <c:v>2</c:v>
                  </c:pt>
                  <c:pt idx="6">
                    <c:v>3</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'Скрытые динамические данные'!$C$15:$C$21</c:f>
              <c:numCache>
                <c:formatCode>m/d/yyyy</c:formatCode>
                <c:ptCount val="7"/>
                <c:pt idx="0">
                  <c:v>44526</c:v>
                </c:pt>
                <c:pt idx="1">
                  <c:v>44526</c:v>
                </c:pt>
                <c:pt idx="2">
                  <c:v>44526</c:v>
                </c:pt>
                <c:pt idx="3">
                  <c:v>44526</c:v>
                </c:pt>
                <c:pt idx="4">
                  <c:v>44526</c:v>
                </c:pt>
                <c:pt idx="5">
                  <c:v>44526</c:v>
                </c:pt>
                <c:pt idx="6">
                  <c:v>44526</c:v>
                </c:pt>
              </c:numCache>
            </c:numRef>
          </c:xVal>
          <c:yVal>
            <c:numRef>
              <c:f>'Скрытые динамические данные'!$E$15:$E$21</c:f>
              <c:numCache>
                <c:formatCode>General</c:formatCode>
                <c:ptCount val="7"/>
                <c:pt idx="0">
                  <c:v>8</c:v>
                </c:pt>
                <c:pt idx="1">
                  <c:v>7</c:v>
                </c:pt>
                <c:pt idx="2">
                  <c:v>6</c:v>
                </c:pt>
                <c:pt idx="3">
                  <c:v>5</c:v>
                </c:pt>
                <c:pt idx="4">
                  <c:v>4</c:v>
                </c:pt>
                <c:pt idx="5">
                  <c:v>3</c:v>
                </c:pt>
                <c:pt idx="6">
                  <c:v>2</c:v>
                </c:pt>
              </c:numCache>
            </c:numRef>
          </c:yVal>
          <c:smooth val="0"/>
          <c:extLst xmlns:c16r2="http://schemas.microsoft.com/office/drawing/2015/06/chart">
            <c:ext xmlns:c16="http://schemas.microsoft.com/office/drawing/2014/chart" uri="{C3380CC4-5D6E-409C-BE32-E72D297353CC}">
              <c16:uniqueId val="{0000000A-CCF3-4D6B-A363-E3E4CAC6EE6E}"/>
            </c:ext>
            <c:ext xmlns:c15="http://schemas.microsoft.com/office/drawing/2012/chart" uri="{02D57815-91ED-43cb-92C2-25804820EDAC}">
              <c15:datalabelsRange>
                <c15:f>'Скрытые динамические данные'!$B$15:$B$21</c15:f>
                <c15:dlblRangeCache>
                  <c:ptCount val="7"/>
                  <c:pt idx="0">
                    <c:v>Титульный лист</c:v>
                  </c:pt>
                  <c:pt idx="1">
                    <c:v>Содеражание</c:v>
                  </c:pt>
                  <c:pt idx="2">
                    <c:v>Введение</c:v>
                  </c:pt>
                  <c:pt idx="3">
                    <c:v>Разработка постановки задачи</c:v>
                  </c:pt>
                  <c:pt idx="4">
                    <c:v>Разработка ДВИ</c:v>
                  </c:pt>
                  <c:pt idx="5">
                    <c:v>Инструменты разработки</c:v>
                  </c:pt>
                  <c:pt idx="6">
                    <c:v>Выбор стратегии разработки</c:v>
                  </c:pt>
                </c15:dlblRangeCache>
              </c15:datalabelsRange>
            </c:ext>
          </c:extLst>
        </c:ser>
        <c:ser>
          <c:idx val="1"/>
          <c:order val="1"/>
          <c:tx>
            <c:strRef>
              <c:f>'Скрытые динамические данные'!$B$2</c:f>
              <c:strCache>
                <c:ptCount val="1"/>
                <c:pt idx="0">
                  <c:v>Сегодня</c:v>
                </c:pt>
              </c:strCache>
            </c:strRef>
          </c:tx>
          <c:spPr>
            <a:ln w="25400" cap="rnd">
              <a:noFill/>
              <a:round/>
            </a:ln>
            <a:effectLst/>
          </c:spPr>
          <c:marker>
            <c:symbol val="circle"/>
            <c:size val="5"/>
            <c:spPr>
              <a:noFill/>
              <a:ln w="9525">
                <a:noFill/>
              </a:ln>
              <a:effectLst/>
            </c:spPr>
          </c:marker>
          <c:dLbls>
            <c:delete val="1"/>
          </c:dLbls>
          <c:xVal>
            <c:numRef>
              <c:f>'Скрытые динамические данные'!$B$4:$B$5</c:f>
              <c:numCache>
                <c:formatCode>m/d/yyyy</c:formatCode>
                <c:ptCount val="2"/>
                <c:pt idx="0">
                  <c:v>44565</c:v>
                </c:pt>
                <c:pt idx="1">
                  <c:v>44565</c:v>
                </c:pt>
              </c:numCache>
            </c:numRef>
          </c:xVal>
          <c:yVal>
            <c:numRef>
              <c:f>'Скрытые динамические данные'!$C$4:$C$5</c:f>
              <c:numCache>
                <c:formatCode>General</c:formatCode>
                <c:ptCount val="2"/>
                <c:pt idx="0">
                  <c:v>9</c:v>
                </c:pt>
                <c:pt idx="1">
                  <c:v>9</c:v>
                </c:pt>
              </c:numCache>
            </c:numRef>
          </c:yVal>
          <c:smooth val="0"/>
          <c:extLst xmlns:c16r2="http://schemas.microsoft.com/office/drawing/2015/06/chart">
            <c:ext xmlns:c16="http://schemas.microsoft.com/office/drawing/2014/chart" uri="{C3380CC4-5D6E-409C-BE32-E72D297353CC}">
              <c16:uniqueId val="{00000011-CCF3-4D6B-A363-E3E4CAC6EE6E}"/>
            </c:ext>
          </c:extLst>
        </c:ser>
        <c:dLbls>
          <c:dLblPos val="t"/>
          <c:showLegendKey val="0"/>
          <c:showVal val="1"/>
          <c:showCatName val="0"/>
          <c:showSerName val="0"/>
          <c:showPercent val="0"/>
          <c:showBubbleSize val="0"/>
        </c:dLbls>
        <c:axId val="470927968"/>
        <c:axId val="470930712"/>
      </c:scatterChart>
      <c:valAx>
        <c:axId val="470927968"/>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ru-RU"/>
          </a:p>
        </c:txPr>
        <c:crossAx val="470930712"/>
        <c:crosses val="autoZero"/>
        <c:crossBetween val="midCat"/>
        <c:majorUnit val="5"/>
      </c:valAx>
      <c:valAx>
        <c:axId val="470930712"/>
        <c:scaling>
          <c:orientation val="minMax"/>
        </c:scaling>
        <c:delete val="1"/>
        <c:axPos val="l"/>
        <c:numFmt formatCode="General" sourceLinked="1"/>
        <c:majorTickMark val="none"/>
        <c:minorTickMark val="none"/>
        <c:tickLblPos val="none"/>
        <c:crossAx val="47092796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tx1"/>
    </a:solidFill>
    <a:ln w="9525" cap="flat" cmpd="sng" algn="ctr">
      <a:noFill/>
      <a:round/>
    </a:ln>
    <a:effectLst/>
  </c:spPr>
  <c:txPr>
    <a:bodyPr/>
    <a:lstStyle/>
    <a:p>
      <a:pPr>
        <a:defRPr/>
      </a:pPr>
      <a:endParaRPr lang="ru-RU"/>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Скрытые динамические данные'!$B$8" horiz="1" max="10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386207</xdr:colOff>
      <xdr:row>1</xdr:row>
      <xdr:rowOff>421340</xdr:rowOff>
    </xdr:from>
    <xdr:to>
      <xdr:col>35</xdr:col>
      <xdr:colOff>293914</xdr:colOff>
      <xdr:row>10</xdr:row>
      <xdr:rowOff>17928</xdr:rowOff>
    </xdr:to>
    <xdr:graphicFrame macro="">
      <xdr:nvGraphicFramePr>
        <xdr:cNvPr id="5" name="Диаграмма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83820</xdr:rowOff>
        </xdr:from>
        <xdr:to>
          <xdr:col>17</xdr:col>
          <xdr:colOff>609600</xdr:colOff>
          <xdr:row>0</xdr:row>
          <xdr:rowOff>266700</xdr:rowOff>
        </xdr:to>
        <xdr:sp macro="" textlink="">
          <xdr:nvSpPr>
            <xdr:cNvPr id="3074" name="Полоса прокрутки 2" descr="Scrollbar for scrolling through 8 tasks at a time within the Gantt Chart." hidden="1">
              <a:extLst>
                <a:ext uri="{63B3BB69-23CF-44E3-9099-C40C66FF867C}">
                  <a14:compatExt spid="_x0000_s3074"/>
                </a:ext>
                <a:ext uri="{FF2B5EF4-FFF2-40B4-BE49-F238E27FC236}">
                  <a16:creationId xmlns=""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Задачи" displayName="Задачи" ref="G5:K27" totalsRowShown="0">
  <autoFilter ref="G5:K27"/>
  <sortState ref="G6:J25">
    <sortCondition ref="H5:H25"/>
  </sortState>
  <tableColumns count="5">
    <tableColumn id="4" name="№" dataDxfId="16"/>
    <tableColumn id="1" name="Дата начала" dataDxfId="15" dataCellStyle="Date"/>
    <tableColumn id="2" name="Дата окончания" dataCellStyle="Date"/>
    <tableColumn id="3" name="Задача"/>
    <tableColumn id="5" name="Длительность в днях">
      <calculatedColumnFormula>IFERROR(IF(LEN(Задачи[[#This Row],[Дата начала]])=0,"",(INT(Задачи[[#This Row],[Дата окончания]])-INT(Задачи[[#This Row],[Дата начала]]))-(INT(Задачи[[#This Row],[Дата начала]])-INT(Задачи[[#This Row],[Дата начала]]))+1),"")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id="2" name="Вехи" displayName="Вехи" ref="B5:E20" totalsRowShown="0">
  <autoFilter ref="B5:E20">
    <filterColumn colId="0" hiddenButton="1"/>
    <filterColumn colId="1" hiddenButton="1"/>
    <filterColumn colId="2" hiddenButton="1"/>
    <filterColumn colId="3" hiddenButton="1"/>
  </autoFilter>
  <sortState ref="B6:E16">
    <sortCondition ref="D6:D16"/>
  </sortState>
  <tableColumns count="4">
    <tableColumn id="5" name="№" dataDxfId="14"/>
    <tableColumn id="3" name="Позиция" dataDxfId="13"/>
    <tableColumn id="1" name="дата" dataCellStyle="Date"/>
    <tableColumn id="2" name="Веха"/>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id="4" name="ДинамическиеДанныеЗадач" displayName="ДинамическиеДанныеЗадач" ref="B14:E21" totalsRowShown="0">
  <autoFilter ref="B14:E21">
    <filterColumn colId="0" hiddenButton="1"/>
    <filterColumn colId="1" hiddenButton="1"/>
    <filterColumn colId="2" hiddenButton="1"/>
    <filterColumn colId="3" hiddenButton="1"/>
  </autoFilter>
  <tableColumns count="4">
    <tableColumn id="1" name="Задачи" dataDxfId="12">
      <calculatedColumnFormula>IFERROR(IF(LEN(OFFSET('Данные диаграммы'!$H6,ШагПрокрутки[приращение прокрутки],0,1,1))=0,"",IF(OR(OFFSET('Данные диаграммы'!$I6,ШагПрокрутки[приращение прокрутки],0,1,1)&lt;=$B$12,OFFSET('Данные диаграммы'!$H6,ШагПрокрутки[приращение прокрутки],0,1,1)&gt;=($B$11-$D$11)),INDEX(Задачи[],OFFSET('Данные диаграммы'!$G6,ШагПрокрутки[приращение прокрутки],0,1,1),4),"")),"")</calculatedColumnFormula>
    </tableColumn>
    <tableColumn id="2" name="Дата начала" dataCellStyle="Date">
      <calculatedColumnFormula>IFERROR(IF(LEN(ДинамическиеДанныеЗадач[[#This Row],[Задачи]])=0,$B$11,INDEX(Задачи[],OFFSET('Данные диаграммы'!$G6,ШагПрокрутки[приращение прокрутки],0,1,1),2)),"")</calculatedColumnFormula>
    </tableColumn>
    <tableColumn id="3" name="Длительность задачи в днях" dataDxfId="11">
      <calculatedColumnFormula>IFERROR(IF(LEN(ДинамическиеДанныеЗадач[[#This Row],[Задачи]])=0,0,IF(AND('Данные диаграммы'!$H6&lt;=$B$12,'Данные диаграммы'!$I6&gt;=$B$12),ABS(OFFSET('Данные диаграммы'!$H6,ШагПрокрутки[приращение прокрутки],0,1,1)-$B$12)+1,OFFSET('Данные диаграммы'!$K6,ШагПрокрутки[приращение прокрутки],0,1,1))),"")</calculatedColumnFormula>
    </tableColumn>
    <tableColumn id="4" name="позиция" dataDxfId="10">
      <calculatedColumnFormula>IFERROR(IF(LEN(ДинамическиеДанныеЗадач[[#This Row],[Задачи]])=0,"",ROW($A1)),"")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id="6" name="ВыделениеСегодня" displayName="ВыделениеСегодня" ref="B3:C5" totalsRowShown="0">
  <autoFilter ref="B3:C5"/>
  <tableColumns count="2">
    <tableColumn id="1" name="координата x выделения сегодняшней даты" dataDxfId="9">
      <calculatedColumnFormula>IFERROR(IF(TODAY()&lt;MIN(ДинамическиеДанныеЗадач[Дата начала]),MIN($B$11,MIN(ДинамическиеДанныеЗадач[Дата начала])),TODAY()),TODAY())</calculatedColumnFormula>
    </tableColumn>
    <tableColumn id="2" name="координата y" dataDxfId="8">
      <calculatedColumnFormula>IFERROR(IF(Отследить_сегодня="Да",IF(TODAY()&lt;MIN(ДинамическиеДанныеЗадач[Дата начала]),0,9),0),0)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id="8" name="ДинамическиеДанныеВех" displayName="ДинамическиеДанныеВех" ref="G17:I32" totalsRowShown="0">
  <autoFilter ref="G17:I32">
    <filterColumn colId="0" hiddenButton="1"/>
    <filterColumn colId="1" hiddenButton="1"/>
    <filterColumn colId="2" hiddenButton="1"/>
  </autoFilter>
  <tableColumns count="3">
    <tableColumn id="1" name="Вехи" dataDxfId="7">
      <calculatedColumnFormula>IFERROR(IF(LEN('Данные диаграммы'!D6)=0,"",IF(AND('Данные диаграммы'!D6&lt;=$B$12,'Данные диаграммы'!D6&gt;=$B$11-$D$11),'Данные диаграммы'!E6,"")),"")</calculatedColumnFormula>
    </tableColumn>
    <tableColumn id="4" name="Дата" dataDxfId="6" dataCellStyle="Date">
      <calculatedColumnFormula>IFERROR(IF(LEN(ДинамическиеДанныеВех[[#This Row],[Вехи]])=0,$B$12,'Данные диаграммы'!$D6),2)</calculatedColumnFormula>
    </tableColumn>
    <tableColumn id="5" name="Направляющая" dataDxfId="5">
      <calculatedColumnFormula>IFERROR(IF(LEN(ДинамическиеДанныеВех[[#This Row],[Вехи]])=0,"",'Данные диаграммы'!$C6),"")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id="5" name="ШагПрокрутки" displayName="ШагПрокрутки" ref="B7:B8" totalsRowShown="0" headerRowDxfId="4" dataDxfId="3">
  <autoFilter ref="B7:B8">
    <filterColumn colId="0" hiddenButton="1"/>
  </autoFilter>
  <tableColumns count="1">
    <tableColumn id="1" name="приращение прокрутки" dataDxfId="2"/>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id="9" name="диапазонДиаграммы" displayName="диапазонДиаграммы" ref="B10:B12" totalsRowShown="0">
  <autoFilter ref="B10:B12"/>
  <tableColumns count="1">
    <tableColumn id="1" name="Диапазон диаграммы" dataDxfId="1">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id="3" name="Устаревание" displayName="Устаревание" ref="D10:D11" totalsRowShown="0">
  <autoFilter ref="D10:D11"/>
  <tableColumns count="1">
    <tableColumn id="1" name="устаревание"/>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7"/>
  <sheetViews>
    <sheetView showGridLines="0" topLeftCell="A16" workbookViewId="0">
      <selection activeCell="J1" sqref="D1:J1"/>
    </sheetView>
  </sheetViews>
  <sheetFormatPr defaultRowHeight="14.4" x14ac:dyDescent="0.3"/>
  <cols>
    <col min="1" max="1" width="2.6640625" style="15" customWidth="1"/>
    <col min="2" max="2" width="17.33203125" customWidth="1"/>
    <col min="3" max="3" width="15.6640625" customWidth="1"/>
    <col min="4" max="4" width="14.6640625" customWidth="1"/>
    <col min="5" max="5" width="30.6640625" customWidth="1"/>
    <col min="6" max="6" width="2.6640625" customWidth="1"/>
    <col min="7" max="7" width="15.109375" customWidth="1"/>
    <col min="8" max="8" width="22.33203125" customWidth="1"/>
    <col min="9" max="9" width="17.88671875" bestFit="1" customWidth="1"/>
    <col min="10" max="10" width="24.5546875" customWidth="1"/>
    <col min="11" max="11" width="22.6640625" hidden="1" customWidth="1"/>
  </cols>
  <sheetData>
    <row r="1" spans="1:11" ht="50.1" customHeight="1" x14ac:dyDescent="0.3">
      <c r="A1" s="14" t="s">
        <v>0</v>
      </c>
      <c r="B1" s="16" t="s">
        <v>5</v>
      </c>
    </row>
    <row r="2" spans="1:11" ht="15.6" x14ac:dyDescent="0.3">
      <c r="A2" s="15" t="s">
        <v>1</v>
      </c>
      <c r="B2" s="29" t="s">
        <v>6</v>
      </c>
      <c r="C2" s="29"/>
      <c r="D2" s="17" t="s">
        <v>13</v>
      </c>
    </row>
    <row r="3" spans="1:11" ht="35.1" customHeight="1" x14ac:dyDescent="0.35">
      <c r="A3" s="14" t="s">
        <v>67</v>
      </c>
      <c r="B3" s="9" t="s">
        <v>7</v>
      </c>
      <c r="G3" s="13" t="s">
        <v>24</v>
      </c>
    </row>
    <row r="4" spans="1:11" ht="102.75" customHeight="1" x14ac:dyDescent="0.3">
      <c r="A4" s="14" t="s">
        <v>2</v>
      </c>
      <c r="B4" s="19" t="s">
        <v>8</v>
      </c>
      <c r="C4" s="18" t="s">
        <v>11</v>
      </c>
      <c r="D4" s="18" t="s">
        <v>14</v>
      </c>
      <c r="E4" s="18" t="s">
        <v>16</v>
      </c>
      <c r="G4" s="19" t="s">
        <v>8</v>
      </c>
      <c r="H4" s="18" t="s">
        <v>25</v>
      </c>
      <c r="I4" s="18" t="s">
        <v>27</v>
      </c>
      <c r="J4" s="18" t="s">
        <v>29</v>
      </c>
      <c r="K4" s="18" t="s">
        <v>31</v>
      </c>
    </row>
    <row r="5" spans="1:11" ht="15" customHeight="1" x14ac:dyDescent="0.3">
      <c r="A5" s="14" t="s">
        <v>66</v>
      </c>
      <c r="B5" s="6" t="s">
        <v>9</v>
      </c>
      <c r="C5" s="6" t="s">
        <v>12</v>
      </c>
      <c r="D5" s="6" t="s">
        <v>15</v>
      </c>
      <c r="E5" s="6" t="s">
        <v>17</v>
      </c>
      <c r="G5" s="6" t="s">
        <v>9</v>
      </c>
      <c r="H5" s="6" t="s">
        <v>26</v>
      </c>
      <c r="I5" s="6" t="s">
        <v>28</v>
      </c>
      <c r="J5" s="6" t="s">
        <v>30</v>
      </c>
      <c r="K5" t="s">
        <v>32</v>
      </c>
    </row>
    <row r="6" spans="1:11" x14ac:dyDescent="0.3">
      <c r="A6" s="14"/>
      <c r="B6" s="11">
        <v>1</v>
      </c>
      <c r="C6" s="21">
        <v>1</v>
      </c>
      <c r="D6" s="22">
        <f ca="1">Дата_начала+10</f>
        <v>44536</v>
      </c>
      <c r="E6" s="6" t="s">
        <v>18</v>
      </c>
      <c r="F6" s="12"/>
      <c r="G6" s="11">
        <v>1</v>
      </c>
      <c r="H6" s="22">
        <f ca="1">TODAY()-39</f>
        <v>44526</v>
      </c>
      <c r="I6" s="22">
        <f ca="1">Задачи[[#This Row],[Дата начала]]+1</f>
        <v>44527</v>
      </c>
      <c r="J6" s="7" t="s">
        <v>70</v>
      </c>
      <c r="K6" s="25">
        <f ca="1">IFERROR(IF(LEN(Задачи[[#This Row],[Дата начала]])=0,"",(INT(Задачи[[#This Row],[Дата окончания]])-INT(Задачи[[#This Row],[Дата начала]]))-(INT(Задачи[[#This Row],[Дата начала]])-INT(Задачи[[#This Row],[Дата начала]]))+1),"")</f>
        <v>2</v>
      </c>
    </row>
    <row r="7" spans="1:11" x14ac:dyDescent="0.3">
      <c r="B7" s="11">
        <v>2</v>
      </c>
      <c r="C7" s="21">
        <v>1</v>
      </c>
      <c r="D7" s="22">
        <f ca="1">TODAY()+25</f>
        <v>44590</v>
      </c>
      <c r="E7" s="6" t="s">
        <v>19</v>
      </c>
      <c r="G7" s="11">
        <v>2</v>
      </c>
      <c r="H7" s="22">
        <f ca="1">TODAY()-39</f>
        <v>44526</v>
      </c>
      <c r="I7" s="22">
        <f ca="1">Задачи[[#This Row],[Дата начала]]+1</f>
        <v>44527</v>
      </c>
      <c r="J7" s="7" t="s">
        <v>71</v>
      </c>
      <c r="K7" s="25">
        <f ca="1">IFERROR(IF(LEN(Задачи[[#This Row],[Дата начала]])=0,"",(INT(Задачи[[#This Row],[Дата окончания]])-INT(Задачи[[#This Row],[Дата начала]]))-(INT(Задачи[[#This Row],[Дата начала]])-INT(Задачи[[#This Row],[Дата начала]]))+1),"")</f>
        <v>2</v>
      </c>
    </row>
    <row r="8" spans="1:11" x14ac:dyDescent="0.3">
      <c r="B8" s="11">
        <v>3</v>
      </c>
      <c r="C8" s="21">
        <v>1</v>
      </c>
      <c r="D8" s="22">
        <f ca="1">TODAY()+35</f>
        <v>44600</v>
      </c>
      <c r="E8" s="6" t="s">
        <v>20</v>
      </c>
      <c r="G8" s="11">
        <v>3</v>
      </c>
      <c r="H8" s="22">
        <f ca="1">TODAY()-39</f>
        <v>44526</v>
      </c>
      <c r="I8" s="22">
        <f ca="1">Задачи[[#This Row],[Дата начала]]+1</f>
        <v>44527</v>
      </c>
      <c r="J8" s="7" t="s">
        <v>72</v>
      </c>
      <c r="K8" s="25">
        <f ca="1">IFERROR(IF(LEN(Задачи[[#This Row],[Дата начала]])=0,"",(INT(Задачи[[#This Row],[Дата окончания]])-INT(Задачи[[#This Row],[Дата начала]]))-(INT(Задачи[[#This Row],[Дата начала]])-INT(Задачи[[#This Row],[Дата начала]]))+1),"")</f>
        <v>2</v>
      </c>
    </row>
    <row r="9" spans="1:11" ht="28.8" x14ac:dyDescent="0.3">
      <c r="B9" s="11">
        <v>4</v>
      </c>
      <c r="C9" s="21">
        <v>1</v>
      </c>
      <c r="D9" s="22">
        <f ca="1">TODAY()+45</f>
        <v>44610</v>
      </c>
      <c r="E9" s="6" t="s">
        <v>21</v>
      </c>
      <c r="G9" s="11">
        <v>4</v>
      </c>
      <c r="H9" s="22">
        <f ca="1">TODAY()-39</f>
        <v>44526</v>
      </c>
      <c r="I9" s="22">
        <f ca="1">Задачи[[#This Row],[Дата начала]]+2</f>
        <v>44528</v>
      </c>
      <c r="J9" s="7" t="s">
        <v>73</v>
      </c>
      <c r="K9" s="25">
        <f ca="1">IFERROR(IF(LEN(Задачи[[#This Row],[Дата начала]])=0,"",(INT(Задачи[[#This Row],[Дата окончания]])-INT(Задачи[[#This Row],[Дата начала]]))-(INT(Задачи[[#This Row],[Дата начала]])-INT(Задачи[[#This Row],[Дата начала]]))+1),"")</f>
        <v>3</v>
      </c>
    </row>
    <row r="10" spans="1:11" x14ac:dyDescent="0.3">
      <c r="B10" s="11">
        <v>5</v>
      </c>
      <c r="C10" s="21">
        <v>1</v>
      </c>
      <c r="D10" s="22">
        <f ca="1">TODAY()+60</f>
        <v>44625</v>
      </c>
      <c r="E10" s="6" t="s">
        <v>22</v>
      </c>
      <c r="G10" s="11">
        <v>5</v>
      </c>
      <c r="H10" s="22">
        <f ca="1">TODAY()-39</f>
        <v>44526</v>
      </c>
      <c r="I10" s="22">
        <f ca="1">Задачи[[#This Row],[Дата начала]]+2</f>
        <v>44528</v>
      </c>
      <c r="J10" s="7" t="s">
        <v>74</v>
      </c>
      <c r="K10" s="25">
        <f ca="1">IFERROR(IF(LEN(Задачи[[#This Row],[Дата начала]])=0,"",(INT(Задачи[[#This Row],[Дата окончания]])-INT(Задачи[[#This Row],[Дата начала]]))-(INT(Задачи[[#This Row],[Дата начала]])-INT(Задачи[[#This Row],[Дата начала]]))+1),"")</f>
        <v>3</v>
      </c>
    </row>
    <row r="11" spans="1:11" x14ac:dyDescent="0.3">
      <c r="B11" s="11">
        <v>6</v>
      </c>
      <c r="C11" s="21">
        <v>1</v>
      </c>
      <c r="D11" s="22">
        <f ca="1">TODAY()+70</f>
        <v>44635</v>
      </c>
      <c r="E11" s="6" t="s">
        <v>23</v>
      </c>
      <c r="G11" s="11">
        <v>6</v>
      </c>
      <c r="H11" s="22">
        <f ca="1">TODAY()-39</f>
        <v>44526</v>
      </c>
      <c r="I11" s="22">
        <f ca="1">Задачи[[#This Row],[Дата начала]]+1</f>
        <v>44527</v>
      </c>
      <c r="J11" s="7" t="s">
        <v>75</v>
      </c>
      <c r="K11" s="25">
        <f ca="1">IFERROR(IF(LEN(Задачи[[#This Row],[Дата начала]])=0,"",(INT(Задачи[[#This Row],[Дата окончания]])-INT(Задачи[[#This Row],[Дата начала]]))-(INT(Задачи[[#This Row],[Дата начала]])-INT(Задачи[[#This Row],[Дата начала]]))+1),"")</f>
        <v>2</v>
      </c>
    </row>
    <row r="12" spans="1:11" ht="28.8" x14ac:dyDescent="0.3">
      <c r="B12" s="11"/>
      <c r="C12" s="21"/>
      <c r="D12" s="22"/>
      <c r="E12" s="6"/>
      <c r="G12" s="11">
        <v>7</v>
      </c>
      <c r="H12" s="22">
        <f ca="1">TODAY()-39</f>
        <v>44526</v>
      </c>
      <c r="I12" s="22">
        <f ca="1">Задачи[[#This Row],[Дата начала]]+2</f>
        <v>44528</v>
      </c>
      <c r="J12" s="7" t="s">
        <v>76</v>
      </c>
      <c r="K12" s="25">
        <f ca="1">IFERROR(IF(LEN(Задачи[[#This Row],[Дата начала]])=0,"",(INT(Задачи[[#This Row],[Дата окончания]])-INT(Задачи[[#This Row],[Дата начала]]))-(INT(Задачи[[#This Row],[Дата начала]])-INT(Задачи[[#This Row],[Дата начала]]))+1),"")</f>
        <v>3</v>
      </c>
    </row>
    <row r="13" spans="1:11" ht="43.2" x14ac:dyDescent="0.3">
      <c r="B13" s="11"/>
      <c r="C13" s="21"/>
      <c r="D13" s="22"/>
      <c r="E13" s="6"/>
      <c r="G13" s="11">
        <v>8</v>
      </c>
      <c r="H13" s="22">
        <f ca="1">TODAY()-9</f>
        <v>44556</v>
      </c>
      <c r="I13" s="22">
        <f ca="1">Задачи[[#This Row],[Дата начала]]+38</f>
        <v>44594</v>
      </c>
      <c r="J13" s="7" t="s">
        <v>77</v>
      </c>
      <c r="K13" s="25">
        <f ca="1">IFERROR(IF(LEN(Задачи[[#This Row],[Дата начала]])=0,"",(INT(Задачи[[#This Row],[Дата окончания]])-INT(Задачи[[#This Row],[Дата начала]]))-(INT(Задачи[[#This Row],[Дата начала]])-INT(Задачи[[#This Row],[Дата начала]]))+1),"")</f>
        <v>39</v>
      </c>
    </row>
    <row r="14" spans="1:11" ht="43.2" x14ac:dyDescent="0.3">
      <c r="B14" s="11"/>
      <c r="C14" s="21"/>
      <c r="D14" s="22"/>
      <c r="E14" s="6"/>
      <c r="G14" s="11">
        <v>9</v>
      </c>
      <c r="H14" s="22">
        <f ca="1">TODAY()-34</f>
        <v>44531</v>
      </c>
      <c r="I14" s="22">
        <f ca="1">Задачи[[#This Row],[Дата начала]]+2</f>
        <v>44533</v>
      </c>
      <c r="J14" s="7" t="s">
        <v>78</v>
      </c>
      <c r="K14" s="25">
        <f ca="1">IFERROR(IF(LEN(Задачи[[#This Row],[Дата начала]])=0,"",(INT(Задачи[[#This Row],[Дата окончания]])-INT(Задачи[[#This Row],[Дата начала]]))-(INT(Задачи[[#This Row],[Дата начала]])-INT(Задачи[[#This Row],[Дата начала]]))+1),"")</f>
        <v>3</v>
      </c>
    </row>
    <row r="15" spans="1:11" ht="28.8" x14ac:dyDescent="0.3">
      <c r="B15" s="11"/>
      <c r="C15" s="21"/>
      <c r="D15" s="22"/>
      <c r="E15" s="6"/>
      <c r="G15" s="11">
        <v>10</v>
      </c>
      <c r="H15" s="22">
        <f ca="1">TODAY()-34</f>
        <v>44531</v>
      </c>
      <c r="I15" s="22">
        <f ca="1">Задачи[[#This Row],[Дата начала]]+2</f>
        <v>44533</v>
      </c>
      <c r="J15" s="7" t="s">
        <v>79</v>
      </c>
      <c r="K15" s="25">
        <f ca="1">IFERROR(IF(LEN(Задачи[[#This Row],[Дата начала]])=0,"",(INT(Задачи[[#This Row],[Дата окончания]])-INT(Задачи[[#This Row],[Дата начала]]))-(INT(Задачи[[#This Row],[Дата начала]])-INT(Задачи[[#This Row],[Дата начала]]))+1),"")</f>
        <v>3</v>
      </c>
    </row>
    <row r="16" spans="1:11" x14ac:dyDescent="0.3">
      <c r="B16" s="11"/>
      <c r="C16" s="21"/>
      <c r="D16" s="22"/>
      <c r="E16" s="6"/>
      <c r="G16" s="11">
        <v>11</v>
      </c>
      <c r="H16" s="22">
        <f ca="1">TODAY()-34</f>
        <v>44531</v>
      </c>
      <c r="I16" s="22">
        <f ca="1">Задачи[[#This Row],[Дата начала]]+6</f>
        <v>44537</v>
      </c>
      <c r="J16" s="7" t="s">
        <v>80</v>
      </c>
      <c r="K16" s="25">
        <f ca="1">IFERROR(IF(LEN(Задачи[[#This Row],[Дата начала]])=0,"",(INT(Задачи[[#This Row],[Дата окончания]])-INT(Задачи[[#This Row],[Дата начала]]))-(INT(Задачи[[#This Row],[Дата начала]])-INT(Задачи[[#This Row],[Дата начала]]))+1),"")</f>
        <v>7</v>
      </c>
    </row>
    <row r="17" spans="1:11" ht="43.2" x14ac:dyDescent="0.3">
      <c r="B17" s="11"/>
      <c r="C17" s="21"/>
      <c r="D17" s="22"/>
      <c r="E17" s="6"/>
      <c r="G17" s="11">
        <v>12</v>
      </c>
      <c r="H17" s="22">
        <f ca="1">TODAY()-27</f>
        <v>44538</v>
      </c>
      <c r="I17" s="22">
        <f ca="1">Задачи[[#This Row],[Дата начала]]+6</f>
        <v>44544</v>
      </c>
      <c r="J17" s="7" t="s">
        <v>81</v>
      </c>
      <c r="K17" s="25">
        <f ca="1">IFERROR(IF(LEN(Задачи[[#This Row],[Дата начала]])=0,"",(INT(Задачи[[#This Row],[Дата окончания]])-INT(Задачи[[#This Row],[Дата начала]]))-(INT(Задачи[[#This Row],[Дата начала]])-INT(Задачи[[#This Row],[Дата начала]]))+1),"")</f>
        <v>7</v>
      </c>
    </row>
    <row r="18" spans="1:11" x14ac:dyDescent="0.3">
      <c r="B18" s="11"/>
      <c r="C18" s="21"/>
      <c r="D18" s="22"/>
      <c r="E18" s="6"/>
      <c r="G18" s="11">
        <v>13</v>
      </c>
      <c r="H18" s="22">
        <f ca="1">TODAY()-27</f>
        <v>44538</v>
      </c>
      <c r="I18" s="22">
        <f ca="1">Задачи[[#This Row],[Дата начала]]+6</f>
        <v>44544</v>
      </c>
      <c r="J18" s="7" t="s">
        <v>82</v>
      </c>
      <c r="K18" s="25">
        <f ca="1">IFERROR(IF(LEN(Задачи[[#This Row],[Дата начала]])=0,"",(INT(Задачи[[#This Row],[Дата окончания]])-INT(Задачи[[#This Row],[Дата начала]]))-(INT(Задачи[[#This Row],[Дата начала]])-INT(Задачи[[#This Row],[Дата начала]]))+1),"")</f>
        <v>7</v>
      </c>
    </row>
    <row r="19" spans="1:11" ht="28.8" x14ac:dyDescent="0.3">
      <c r="B19" s="11"/>
      <c r="C19" s="21"/>
      <c r="D19" s="22"/>
      <c r="E19" s="6"/>
      <c r="G19" s="11">
        <v>14</v>
      </c>
      <c r="H19" s="22">
        <f ca="1">TODAY()-20</f>
        <v>44545</v>
      </c>
      <c r="I19" s="22">
        <f ca="1">Задачи[[#This Row],[Дата начала]]+15</f>
        <v>44560</v>
      </c>
      <c r="J19" s="7" t="s">
        <v>83</v>
      </c>
      <c r="K19" s="25">
        <f ca="1">IFERROR(IF(LEN(Задачи[[#This Row],[Дата начала]])=0,"",(INT(Задачи[[#This Row],[Дата окончания]])-INT(Задачи[[#This Row],[Дата начала]]))-(INT(Задачи[[#This Row],[Дата начала]])-INT(Задачи[[#This Row],[Дата начала]]))+1),"")</f>
        <v>16</v>
      </c>
    </row>
    <row r="20" spans="1:11" ht="28.8" x14ac:dyDescent="0.3">
      <c r="B20" s="11"/>
      <c r="C20" s="21"/>
      <c r="D20" s="22"/>
      <c r="E20" s="6"/>
      <c r="G20" s="11">
        <v>15</v>
      </c>
      <c r="H20" s="22">
        <f ca="1">TODAY()-20</f>
        <v>44545</v>
      </c>
      <c r="I20" s="22">
        <f ca="1">Задачи[[#This Row],[Дата начала]]+15</f>
        <v>44560</v>
      </c>
      <c r="J20" s="7" t="s">
        <v>84</v>
      </c>
      <c r="K20" s="25">
        <f ca="1">IFERROR(IF(LEN(Задачи[[#This Row],[Дата начала]])=0,"",(INT(Задачи[[#This Row],[Дата окончания]])-INT(Задачи[[#This Row],[Дата начала]]))-(INT(Задачи[[#This Row],[Дата начала]])-INT(Задачи[[#This Row],[Дата начала]]))+1),"")</f>
        <v>16</v>
      </c>
    </row>
    <row r="21" spans="1:11" ht="72" x14ac:dyDescent="0.3">
      <c r="A21" s="15" t="s">
        <v>3</v>
      </c>
      <c r="B21" s="5" t="s">
        <v>10</v>
      </c>
      <c r="C21" s="5"/>
      <c r="D21" s="5"/>
      <c r="E21" s="5"/>
      <c r="G21" s="11">
        <v>17</v>
      </c>
      <c r="H21" s="22">
        <f ca="1">TODAY()-9</f>
        <v>44556</v>
      </c>
      <c r="I21" s="22">
        <f ca="1">Задачи[[#This Row],[Дата начала]]+6</f>
        <v>44562</v>
      </c>
      <c r="J21" s="7" t="s">
        <v>85</v>
      </c>
      <c r="K21" s="25">
        <f ca="1">IFERROR(IF(LEN(Задачи[[#This Row],[Дата начала]])=0,"",(INT(Задачи[[#This Row],[Дата окончания]])-INT(Задачи[[#This Row],[Дата начала]]))-(INT(Задачи[[#This Row],[Дата начала]])-INT(Задачи[[#This Row],[Дата начала]]))+1),"")</f>
        <v>7</v>
      </c>
    </row>
    <row r="22" spans="1:11" x14ac:dyDescent="0.3">
      <c r="G22" s="30"/>
      <c r="H22" s="22"/>
      <c r="I22" s="22"/>
      <c r="J22" s="7"/>
      <c r="K22" s="25" t="str">
        <f>IFERROR(IF(LEN(Задачи[[#This Row],[Дата начала]])=0,"",(INT(Задачи[[#This Row],[Дата окончания]])-INT(Задачи[[#This Row],[Дата начала]]))-(INT(Задачи[[#This Row],[Дата начала]])-INT(Задачи[[#This Row],[Дата начала]]))+1),"")</f>
        <v/>
      </c>
    </row>
    <row r="23" spans="1:11" ht="28.8" x14ac:dyDescent="0.3">
      <c r="G23" s="11">
        <v>18</v>
      </c>
      <c r="H23" s="22">
        <f ca="1">TODAY()-9</f>
        <v>44556</v>
      </c>
      <c r="I23" s="22">
        <f ca="1">Задачи[[#This Row],[Дата начала]]+7</f>
        <v>44563</v>
      </c>
      <c r="J23" s="7" t="s">
        <v>86</v>
      </c>
      <c r="K23" s="25">
        <f ca="1">IFERROR(IF(LEN(Задачи[[#This Row],[Дата начала]])=0,"",(INT(Задачи[[#This Row],[Дата окончания]])-INT(Задачи[[#This Row],[Дата начала]]))-(INT(Задачи[[#This Row],[Дата начала]])-INT(Задачи[[#This Row],[Дата начала]]))+1),"")</f>
        <v>8</v>
      </c>
    </row>
    <row r="24" spans="1:11" x14ac:dyDescent="0.3">
      <c r="G24" s="11">
        <v>19</v>
      </c>
      <c r="H24" s="22">
        <f ca="1">TODAY()-2</f>
        <v>44563</v>
      </c>
      <c r="I24" s="22">
        <f ca="1">Задачи[[#This Row],[Дата начала]]+1</f>
        <v>44564</v>
      </c>
      <c r="J24" s="7" t="s">
        <v>87</v>
      </c>
      <c r="K24" s="25">
        <f ca="1">IFERROR(IF(LEN(Задачи[[#This Row],[Дата начала]])=0,"",(INT(Задачи[[#This Row],[Дата окончания]])-INT(Задачи[[#This Row],[Дата начала]]))-(INT(Задачи[[#This Row],[Дата начала]])-INT(Задачи[[#This Row],[Дата начала]]))+1),"")</f>
        <v>2</v>
      </c>
    </row>
    <row r="25" spans="1:11" ht="28.8" x14ac:dyDescent="0.3">
      <c r="G25" s="11">
        <v>20</v>
      </c>
      <c r="H25" s="22">
        <f ca="1">TODAY()-2</f>
        <v>44563</v>
      </c>
      <c r="I25" s="22">
        <f ca="1">Задачи[[#This Row],[Дата начала]]+1</f>
        <v>44564</v>
      </c>
      <c r="J25" s="7" t="s">
        <v>88</v>
      </c>
      <c r="K25" s="25">
        <f ca="1">IFERROR(IF(LEN(Задачи[[#This Row],[Дата начала]])=0,"",(INT(Задачи[[#This Row],[Дата окончания]])-INT(Задачи[[#This Row],[Дата начала]]))-(INT(Задачи[[#This Row],[Дата начала]])-INT(Задачи[[#This Row],[Дата начала]]))+1),"")</f>
        <v>2</v>
      </c>
    </row>
    <row r="26" spans="1:11" x14ac:dyDescent="0.3">
      <c r="A26" s="15" t="s">
        <v>4</v>
      </c>
      <c r="G26" s="27"/>
      <c r="H26" s="22"/>
      <c r="I26" s="22"/>
      <c r="J26" s="7"/>
      <c r="K26" t="str">
        <f>IFERROR(IF(LEN(Задачи[[#This Row],[Дата начала]])=0,"",(INT(Задачи[[#This Row],[Дата окончания]])-INT(Задачи[[#This Row],[Дата начала]]))-(INT(Задачи[[#This Row],[Дата начала]])-INT(Задачи[[#This Row],[Дата начала]]))+1),"")</f>
        <v/>
      </c>
    </row>
    <row r="27" spans="1:11" x14ac:dyDescent="0.3">
      <c r="G27" s="27"/>
      <c r="H27" s="28"/>
      <c r="I27" s="22"/>
      <c r="J27" s="7"/>
      <c r="K27" t="str">
        <f>IFERROR(IF(LEN(Задачи[[#This Row],[Дата начала]])=0,"",(INT(Задачи[[#This Row],[Дата окончания]])-INT(Задачи[[#This Row],[Дата начала]]))-(INT(Задачи[[#This Row],[Дата начала]])-INT(Задачи[[#This Row],[Дата начала]]))+1),"")</f>
        <v/>
      </c>
    </row>
  </sheetData>
  <mergeCells count="1">
    <mergeCell ref="B2:C2"/>
  </mergeCells>
  <dataValidations disablePrompts="1" count="1">
    <dataValidation type="list" allowBlank="1" showInputMessage="1" sqref="D2">
      <formula1>"Да,Нет"</formula1>
    </dataValidation>
  </dataValidations>
  <printOptions horizontalCentered="1"/>
  <pageMargins left="0.7" right="0.7" top="0.75" bottom="0.75" header="0.3" footer="0.3"/>
  <pageSetup paperSize="9" scale="53" fitToHeight="0" orientation="portrait" horizontalDpi="1200" verticalDpi="1200"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
  <sheetViews>
    <sheetView showGridLines="0" tabSelected="1" zoomScale="70" zoomScaleNormal="70" workbookViewId="0">
      <selection activeCell="AF3" sqref="AF3"/>
    </sheetView>
  </sheetViews>
  <sheetFormatPr defaultRowHeight="14.4" x14ac:dyDescent="0.3"/>
  <cols>
    <col min="1" max="1" width="2.6640625" customWidth="1"/>
    <col min="2" max="2" width="10.33203125" customWidth="1"/>
    <col min="3" max="14" width="6.6640625" customWidth="1"/>
    <col min="15" max="15" width="4.33203125" customWidth="1"/>
  </cols>
  <sheetData>
    <row r="1" spans="1:18" ht="27" customHeight="1" x14ac:dyDescent="0.3">
      <c r="A1" s="14" t="s">
        <v>33</v>
      </c>
      <c r="B1" s="26"/>
      <c r="C1" s="26"/>
      <c r="D1" s="26"/>
      <c r="E1" s="26"/>
      <c r="F1" s="26"/>
      <c r="G1" s="26"/>
      <c r="H1" s="26"/>
      <c r="I1" s="26"/>
      <c r="J1" s="26"/>
      <c r="K1" s="26"/>
      <c r="L1" s="26"/>
      <c r="M1" s="26"/>
      <c r="N1" s="26"/>
      <c r="O1" s="26"/>
      <c r="P1" s="26"/>
      <c r="Q1" s="26"/>
      <c r="R1" s="26"/>
    </row>
    <row r="2" spans="1:18" ht="255.75" customHeight="1" x14ac:dyDescent="0.3"/>
    <row r="3" spans="1:18" ht="162.44999999999999" customHeight="1" x14ac:dyDescent="0.3"/>
  </sheetData>
  <conditionalFormatting sqref="C2:O2">
    <cfRule type="expression" dxfId="0" priority="4">
      <formula>#REF!&lt;=TODAY()+7</formula>
    </cfRule>
  </conditionalFormatting>
  <printOptions horizontalCentered="1"/>
  <pageMargins left="0.7" right="0.7" top="0.75" bottom="0.75" header="0.3" footer="0.3"/>
  <pageSetup paperSize="9" scale="10" fitToHeight="0" orientation="portrait"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Полоса прокрутки 2">
              <controlPr defaultSize="0" autoPict="0" altText="Scrollbar for scrolling through 8 tasks at a time within the Gantt Chart.">
                <anchor moveWithCells="1">
                  <from>
                    <xdr:col>1</xdr:col>
                    <xdr:colOff>38100</xdr:colOff>
                    <xdr:row>0</xdr:row>
                    <xdr:rowOff>83820</xdr:rowOff>
                  </from>
                  <to>
                    <xdr:col>17</xdr:col>
                    <xdr:colOff>609600</xdr:colOff>
                    <xdr:row>0</xdr:row>
                    <xdr:rowOff>266700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2"/>
  <sheetViews>
    <sheetView showGridLines="0" workbookViewId="0"/>
  </sheetViews>
  <sheetFormatPr defaultRowHeight="14.4" x14ac:dyDescent="0.3"/>
  <cols>
    <col min="1" max="1" width="2.6640625" style="15" customWidth="1"/>
    <col min="2" max="2" width="45.88671875" customWidth="1"/>
    <col min="3" max="3" width="15.6640625" bestFit="1" customWidth="1"/>
    <col min="4" max="4" width="27.44140625" bestFit="1" customWidth="1"/>
    <col min="5" max="5" width="15.6640625" customWidth="1"/>
    <col min="6" max="6" width="13" customWidth="1"/>
    <col min="7" max="7" width="28.109375" customWidth="1"/>
    <col min="8" max="8" width="15.44140625" customWidth="1"/>
    <col min="9" max="9" width="28" customWidth="1"/>
  </cols>
  <sheetData>
    <row r="1" spans="1:7" ht="50.1" customHeight="1" x14ac:dyDescent="0.35">
      <c r="A1" s="15" t="s">
        <v>34</v>
      </c>
      <c r="B1" s="10" t="s">
        <v>38</v>
      </c>
    </row>
    <row r="2" spans="1:7" x14ac:dyDescent="0.3">
      <c r="A2" s="15" t="s">
        <v>35</v>
      </c>
      <c r="B2" s="4" t="str">
        <f ca="1">IF(TODAY()&gt;=MIN(ДинамическиеДанныеЗадач[Дата начала]),"Сегодня","")</f>
        <v>Сегодня</v>
      </c>
      <c r="C2" t="s">
        <v>42</v>
      </c>
    </row>
    <row r="3" spans="1:7" ht="15" customHeight="1" x14ac:dyDescent="0.3">
      <c r="A3" s="14" t="s">
        <v>62</v>
      </c>
      <c r="B3" t="s">
        <v>39</v>
      </c>
      <c r="C3" t="s">
        <v>43</v>
      </c>
    </row>
    <row r="4" spans="1:7" x14ac:dyDescent="0.3">
      <c r="B4" s="2">
        <f ca="1">IFERROR(IF(TODAY()&lt;MIN(ДинамическиеДанныеЗадач[Дата начала]),MIN($B$11,MIN(ДинамическиеДанныеЗадач[Дата начала])),TODAY()),TODAY())</f>
        <v>44565</v>
      </c>
      <c r="C4" s="3">
        <f ca="1">IFERROR(IF(Отследить_сегодня="Да",IF(TODAY()&lt;MIN(ДинамическиеДанныеЗадач[Дата начала]),0,9),0),0)</f>
        <v>9</v>
      </c>
    </row>
    <row r="5" spans="1:7" x14ac:dyDescent="0.3">
      <c r="B5" s="2">
        <f ca="1">IFERROR(IF(TODAY()&lt;MIN(ДинамическиеДанныеЗадач[Дата начала]),MIN($B$11,MIN(ДинамическиеДанныеЗадач[Дата начала])),TODAY()),TODAY())</f>
        <v>44565</v>
      </c>
      <c r="C5" s="3">
        <f ca="1">IFERROR(IF(Отследить_сегодня="Да",IF(TODAY()&lt;MIN(ДинамическиеДанныеЗадач[Дата начала]),0,9),0),0)</f>
        <v>9</v>
      </c>
    </row>
    <row r="6" spans="1:7" x14ac:dyDescent="0.3">
      <c r="B6" s="3"/>
    </row>
    <row r="7" spans="1:7" ht="15" customHeight="1" x14ac:dyDescent="0.3">
      <c r="A7" s="14" t="s">
        <v>63</v>
      </c>
      <c r="B7" s="4" t="s">
        <v>40</v>
      </c>
    </row>
    <row r="8" spans="1:7" x14ac:dyDescent="0.3">
      <c r="B8" s="4">
        <v>0</v>
      </c>
    </row>
    <row r="9" spans="1:7" x14ac:dyDescent="0.3">
      <c r="B9" s="4"/>
    </row>
    <row r="10" spans="1:7" ht="15" customHeight="1" x14ac:dyDescent="0.3">
      <c r="A10" s="14" t="s">
        <v>36</v>
      </c>
      <c r="B10" t="s">
        <v>41</v>
      </c>
      <c r="D10" t="s">
        <v>44</v>
      </c>
    </row>
    <row r="11" spans="1:7" x14ac:dyDescent="0.3">
      <c r="B11" s="2">
        <f ca="1">IFERROR(IF(ШагПрокрутки[приращение прокрутки]=0,Дата_начала,IF(Дата_начала+ШагПрокрутки[приращение прокрутки]*15&lt;Дата_окончания,Дата_начала+ШагПрокрутки[приращение прокрутки]*15,Дата_окончания-1)),"")</f>
        <v>44526</v>
      </c>
      <c r="D11">
        <v>45</v>
      </c>
    </row>
    <row r="12" spans="1:7" x14ac:dyDescent="0.3">
      <c r="B12" s="2">
        <f ca="1">IFERROR(IF($B$11+15&lt;Дата_окончания,$B$11+15,Дата_окончания),"")</f>
        <v>44541</v>
      </c>
    </row>
    <row r="14" spans="1:7" ht="15" customHeight="1" x14ac:dyDescent="0.3">
      <c r="A14" s="14" t="s">
        <v>64</v>
      </c>
      <c r="B14" t="s">
        <v>24</v>
      </c>
      <c r="C14" t="s">
        <v>26</v>
      </c>
      <c r="D14" t="s">
        <v>45</v>
      </c>
      <c r="E14" t="s">
        <v>46</v>
      </c>
      <c r="F14" s="12" t="s">
        <v>47</v>
      </c>
    </row>
    <row r="15" spans="1:7" x14ac:dyDescent="0.3">
      <c r="B15" s="1" t="str">
        <f ca="1">IFERROR(IF(LEN(OFFSET('Данные диаграммы'!$H6,ШагПрокрутки[приращение прокрутки],0,1,1))=0,"",IF(OR(OFFSET('Данные диаграммы'!$I6,ШагПрокрутки[приращение прокрутки],0,1,1)&lt;=$B$12,OFFSET('Данные диаграммы'!$H6,ШагПрокрутки[приращение прокрутки],0,1,1)&gt;=($B$11-$D$11)),INDEX(Задачи[],OFFSET('Данные диаграммы'!$G6,ШагПрокрутки[приращение прокрутки],0,1,1),4),"")),"")</f>
        <v>Титульный лист</v>
      </c>
      <c r="C15" s="24">
        <f ca="1">IFERROR(IF(LEN(ДинамическиеДанныеЗадач[[#This Row],[Задачи]])=0,$B$11,INDEX(Задачи[],OFFSET('Данные диаграммы'!$G6,ШагПрокрутки[приращение прокрутки],0,1,1),2)),"")</f>
        <v>44526</v>
      </c>
      <c r="D15" s="3">
        <f ca="1">IFERROR(IF(LEN(ДинамическиеДанныеЗадач[[#This Row],[Задачи]])=0,0,IF(AND('Данные диаграммы'!$H6&lt;=$B$12,'Данные диаграммы'!$I6&gt;=$B$12),ABS(OFFSET('Данные диаграммы'!$H6,ШагПрокрутки[приращение прокрутки],0,1,1)-$B$12)+1,OFFSET('Данные диаграммы'!$K6,ШагПрокрутки[приращение прокрутки],0,1,1))),"")</f>
        <v>2</v>
      </c>
      <c r="E15">
        <f ca="1">IFERROR(IF(LEN(ДинамическиеДанныеЗадач[[#This Row],[Задачи]])=0,"",8),"")</f>
        <v>8</v>
      </c>
    </row>
    <row r="16" spans="1:7" x14ac:dyDescent="0.3">
      <c r="B16" s="1" t="str">
        <f ca="1">IFERROR(IF(LEN(OFFSET('Данные диаграммы'!$H7,ШагПрокрутки[приращение прокрутки],0,1,1))=0,"",IF(OR(OFFSET('Данные диаграммы'!$I7,ШагПрокрутки[приращение прокрутки],0,1,1)&lt;=$B$12,OFFSET('Данные диаграммы'!$H7,ШагПрокрутки[приращение прокрутки],0,1,1)&gt;=($B$11-$D$11)),INDEX(Задачи[],OFFSET('Данные диаграммы'!$G7,ШагПрокрутки[приращение прокрутки],0,1,1),4),"")),"")</f>
        <v>Содеражание</v>
      </c>
      <c r="C16" s="24">
        <f ca="1">IFERROR(IF(LEN(ДинамическиеДанныеЗадач[[#This Row],[Задачи]])=0,$B$11,INDEX(Задачи[],OFFSET('Данные диаграммы'!$G7,ШагПрокрутки[приращение прокрутки],0,1,1),2)),"")</f>
        <v>44526</v>
      </c>
      <c r="D16" s="3">
        <f ca="1">IFERROR(IF(LEN(ДинамическиеДанныеЗадач[[#This Row],[Задачи]])=0,0,IF(AND('Данные диаграммы'!$H7&lt;=$B$12,'Данные диаграммы'!$I7&gt;=$B$12),ABS(OFFSET('Данные диаграммы'!$H7,ШагПрокрутки[приращение прокрутки],0,1,1)-$B$12)+1,OFFSET('Данные диаграммы'!$K7,ШагПрокрутки[приращение прокрутки],0,1,1))),"")</f>
        <v>2</v>
      </c>
      <c r="E16" s="3">
        <f ca="1">IFERROR(IF(LEN(ДинамическиеДанныеЗадач[[#This Row],[Задачи]])=0,"",7),"")</f>
        <v>7</v>
      </c>
      <c r="G16" t="s">
        <v>48</v>
      </c>
    </row>
    <row r="17" spans="1:10" ht="15" customHeight="1" x14ac:dyDescent="0.3">
      <c r="A17" s="14" t="s">
        <v>68</v>
      </c>
      <c r="B17" s="1" t="str">
        <f ca="1">IFERROR(IF(LEN(OFFSET('Данные диаграммы'!$H8,ШагПрокрутки[приращение прокрутки],0,1,1))=0,"",IF(OR(OFFSET('Данные диаграммы'!$I8,ШагПрокрутки[приращение прокрутки],0,1,1)&lt;=$B$12,OFFSET('Данные диаграммы'!$H8,ШагПрокрутки[приращение прокрутки],0,1,1)&gt;=($B$11-$D$11)),INDEX(Задачи[],OFFSET('Данные диаграммы'!$G8,ШагПрокрутки[приращение прокрутки],0,1,1),4),"")),"")</f>
        <v>Введение</v>
      </c>
      <c r="C17" s="24">
        <f ca="1">IFERROR(IF(LEN(ДинамическиеДанныеЗадач[[#This Row],[Задачи]])=0,$B$11,INDEX(Задачи[],OFFSET('Данные диаграммы'!$G8,ШагПрокрутки[приращение прокрутки],0,1,1),2)),"")</f>
        <v>44526</v>
      </c>
      <c r="D17" s="3">
        <f ca="1">IFERROR(IF(LEN(ДинамическиеДанныеЗадач[[#This Row],[Задачи]])=0,0,IF(AND('Данные диаграммы'!$H8&lt;=$B$12,'Данные диаграммы'!$I8&gt;=$B$12),ABS(OFFSET('Данные диаграммы'!$H8,ШагПрокрутки[приращение прокрутки],0,1,1)-$B$12)+1,OFFSET('Данные диаграммы'!$K8,ШагПрокрутки[приращение прокрутки],0,1,1))),"")</f>
        <v>2</v>
      </c>
      <c r="E17" s="3">
        <f ca="1">IFERROR(IF(LEN(ДинамическиеДанныеЗадач[[#This Row],[Задачи]])=0,"",6),"")</f>
        <v>6</v>
      </c>
      <c r="G17" s="6" t="s">
        <v>7</v>
      </c>
      <c r="H17" s="6" t="s">
        <v>49</v>
      </c>
      <c r="I17" s="6" t="s">
        <v>50</v>
      </c>
      <c r="J17" t="s">
        <v>51</v>
      </c>
    </row>
    <row r="18" spans="1:10" x14ac:dyDescent="0.3">
      <c r="B18" s="1" t="str">
        <f ca="1">IFERROR(IF(LEN(OFFSET('Данные диаграммы'!$H9,ШагПрокрутки[приращение прокрутки],0,1,1))=0,"",IF(OR(OFFSET('Данные диаграммы'!$I9,ШагПрокрутки[приращение прокрутки],0,1,1)&lt;=$B$12,OFFSET('Данные диаграммы'!$H9,ШагПрокрутки[приращение прокрутки],0,1,1)&gt;=($B$11-$D$11)),INDEX(Задачи[],OFFSET('Данные диаграммы'!$G9,ШагПрокрутки[приращение прокрутки],0,1,1),4),"")),"")</f>
        <v>Разработка постановки задачи</v>
      </c>
      <c r="C18" s="24">
        <f ca="1">IFERROR(IF(LEN(ДинамическиеДанныеЗадач[[#This Row],[Задачи]])=0,$B$11,INDEX(Задачи[],OFFSET('Данные диаграммы'!$G9,ШагПрокрутки[приращение прокрутки],0,1,1),2)),"")</f>
        <v>44526</v>
      </c>
      <c r="D18" s="3">
        <f ca="1">IFERROR(IF(LEN(ДинамическиеДанныеЗадач[[#This Row],[Задачи]])=0,0,IF(AND('Данные диаграммы'!$H9&lt;=$B$12,'Данные диаграммы'!$I9&gt;=$B$12),ABS(OFFSET('Данные диаграммы'!$H9,ШагПрокрутки[приращение прокрутки],0,1,1)-$B$12)+1,OFFSET('Данные диаграммы'!$K9,ШагПрокрутки[приращение прокрутки],0,1,1))),"")</f>
        <v>3</v>
      </c>
      <c r="E18" s="3">
        <f ca="1">IFERROR(IF(LEN(ДинамическиеДанныеЗадач[[#This Row],[Задачи]])=0,"",5),"")</f>
        <v>5</v>
      </c>
      <c r="G18" s="7" t="str">
        <f ca="1">IFERROR(IF(LEN('Данные диаграммы'!D6)=0,"",IF(AND('Данные диаграммы'!D6&lt;=$B$12,'Данные диаграммы'!D6&gt;=$B$11-$D$11),'Данные диаграммы'!E6,"")),"")</f>
        <v>Веха 1</v>
      </c>
      <c r="H18" s="22">
        <f ca="1">IFERROR(IF(LEN(ДинамическиеДанныеВех[[#This Row],[Вехи]])=0,$B$12,'Данные диаграммы'!$D6),2)</f>
        <v>44536</v>
      </c>
      <c r="I18" s="8">
        <f ca="1">IFERROR(IF(LEN(ДинамическиеДанныеВех[[#This Row],[Вехи]])=0,"",'Данные диаграммы'!$C6),"")</f>
        <v>1</v>
      </c>
    </row>
    <row r="19" spans="1:10" x14ac:dyDescent="0.3">
      <c r="B19" s="1" t="str">
        <f ca="1">IFERROR(IF(LEN(OFFSET('Данные диаграммы'!$H10,ШагПрокрутки[приращение прокрутки],0,1,1))=0,"",IF(OR(OFFSET('Данные диаграммы'!$I10,ШагПрокрутки[приращение прокрутки],0,1,1)&lt;=$B$12,OFFSET('Данные диаграммы'!$H10,ШагПрокрутки[приращение прокрутки],0,1,1)&gt;=($B$11-$D$11)),INDEX(Задачи[],OFFSET('Данные диаграммы'!$G10,ШагПрокрутки[приращение прокрутки],0,1,1),4),"")),"")</f>
        <v>Разработка ДВИ</v>
      </c>
      <c r="C19" s="24">
        <f ca="1">IFERROR(IF(LEN(ДинамическиеДанныеЗадач[[#This Row],[Задачи]])=0,$B$11,INDEX(Задачи[],OFFSET('Данные диаграммы'!$G10,ШагПрокрутки[приращение прокрутки],0,1,1),2)),"")</f>
        <v>44526</v>
      </c>
      <c r="D19" s="3">
        <f ca="1">IFERROR(IF(LEN(ДинамическиеДанныеЗадач[[#This Row],[Задачи]])=0,0,IF(AND('Данные диаграммы'!$H10&lt;=$B$12,'Данные диаграммы'!$I10&gt;=$B$12),ABS(OFFSET('Данные диаграммы'!$H10,ШагПрокрутки[приращение прокрутки],0,1,1)-$B$12)+1,OFFSET('Данные диаграммы'!$K10,ШагПрокрутки[приращение прокрутки],0,1,1))),"")</f>
        <v>3</v>
      </c>
      <c r="E19" s="3">
        <f ca="1">IFERROR(IF(LEN(ДинамическиеДанныеЗадач[[#This Row],[Задачи]])=0,"",4),"")</f>
        <v>4</v>
      </c>
      <c r="G19" s="7" t="str">
        <f ca="1">IFERROR(IF(LEN('Данные диаграммы'!D7)=0,"",IF(AND('Данные диаграммы'!D7&lt;=$B$12,'Данные диаграммы'!D7&gt;=$B$11-$D$11),'Данные диаграммы'!E7,"")),"")</f>
        <v/>
      </c>
      <c r="H19" s="22">
        <f ca="1">IFERROR(IF(LEN(ДинамическиеДанныеВех[[#This Row],[Вехи]])=0,$B$12,'Данные диаграммы'!$D7),2)</f>
        <v>44541</v>
      </c>
      <c r="I19" s="8" t="str">
        <f ca="1">IFERROR(IF(LEN(ДинамическиеДанныеВех[[#This Row],[Вехи]])=0,"",'Данные диаграммы'!$C7),"")</f>
        <v/>
      </c>
    </row>
    <row r="20" spans="1:10" ht="28.8" x14ac:dyDescent="0.3">
      <c r="B20" s="1" t="str">
        <f ca="1">IFERROR(IF(LEN(OFFSET('Данные диаграммы'!$H11,ШагПрокрутки[приращение прокрутки],0,1,1))=0,"",IF(OR(OFFSET('Данные диаграммы'!$I11,ШагПрокрутки[приращение прокрутки],0,1,1)&lt;=$B$12,OFFSET('Данные диаграммы'!$H11,ШагПрокрутки[приращение прокрутки],0,1,1)&gt;=($B$11-$D$11)),INDEX(Задачи[],OFFSET('Данные диаграммы'!$G11,ШагПрокрутки[приращение прокрутки],0,1,1),4),"")),"")</f>
        <v>Инструменты разработки</v>
      </c>
      <c r="C20" s="24">
        <f ca="1">IFERROR(IF(LEN(ДинамическиеДанныеЗадач[[#This Row],[Задачи]])=0,$B$11,INDEX(Задачи[],OFFSET('Данные диаграммы'!$G11,ШагПрокрутки[приращение прокрутки],0,1,1),2)),"")</f>
        <v>44526</v>
      </c>
      <c r="D20" s="3">
        <f ca="1">IFERROR(IF(LEN(ДинамическиеДанныеЗадач[[#This Row],[Задачи]])=0,0,IF(AND('Данные диаграммы'!$H11&lt;=$B$12,'Данные диаграммы'!$I11&gt;=$B$12),ABS(OFFSET('Данные диаграммы'!$H11,ШагПрокрутки[приращение прокрутки],0,1,1)-$B$12)+1,OFFSET('Данные диаграммы'!$K11,ШагПрокрутки[приращение прокрутки],0,1,1))),"")</f>
        <v>2</v>
      </c>
      <c r="E20" s="3">
        <f ca="1">IFERROR(IF(LEN(ДинамическиеДанныеЗадач[[#This Row],[Задачи]])=0,"",3),"")</f>
        <v>3</v>
      </c>
      <c r="G20" s="7" t="str">
        <f ca="1">IFERROR(IF(LEN('Данные диаграммы'!D8)=0,"",IF(AND('Данные диаграммы'!D8&lt;=$B$12,'Данные диаграммы'!D8&gt;=$B$11-$D$11),'Данные диаграммы'!E8,"")),"")</f>
        <v/>
      </c>
      <c r="H20" s="22">
        <f ca="1">IFERROR(IF(LEN(ДинамическиеДанныеВех[[#This Row],[Вехи]])=0,$B$12,'Данные диаграммы'!$D8),2)</f>
        <v>44541</v>
      </c>
      <c r="I20" s="8" t="str">
        <f ca="1">IFERROR(IF(LEN(ДинамическиеДанныеВех[[#This Row],[Вехи]])=0,"",'Данные диаграммы'!$C8),"")</f>
        <v/>
      </c>
    </row>
    <row r="21" spans="1:10" ht="28.8" x14ac:dyDescent="0.3">
      <c r="B21" s="1" t="str">
        <f ca="1">IFERROR(IF(LEN(OFFSET('Данные диаграммы'!$H12,ШагПрокрутки[приращение прокрутки],0,1,1))=0,"",IF(OR(OFFSET('Данные диаграммы'!$I12,ШагПрокрутки[приращение прокрутки],0,1,1)&lt;=$B$12,OFFSET('Данные диаграммы'!$H12,ШагПрокрутки[приращение прокрутки],0,1,1)&gt;=($B$11-$D$11)),INDEX(Задачи[],OFFSET('Данные диаграммы'!$G12,ШагПрокрутки[приращение прокрутки],0,1,1),4),"")),"")</f>
        <v>Выбор стратегии разработки</v>
      </c>
      <c r="C21" s="24">
        <f ca="1">IFERROR(IF(LEN(ДинамическиеДанныеЗадач[[#This Row],[Задачи]])=0,$B$11,INDEX(Задачи[],OFFSET('Данные диаграммы'!$G12,ШагПрокрутки[приращение прокрутки],0,1,1),2)),"")</f>
        <v>44526</v>
      </c>
      <c r="D21" s="3">
        <f ca="1">IFERROR(IF(LEN(ДинамическиеДанныеЗадач[[#This Row],[Задачи]])=0,0,IF(AND('Данные диаграммы'!$H12&lt;=$B$12,'Данные диаграммы'!$I12&gt;=$B$12),ABS(OFFSET('Данные диаграммы'!$H12,ШагПрокрутки[приращение прокрутки],0,1,1)-$B$12)+1,OFFSET('Данные диаграммы'!$K12,ШагПрокрутки[приращение прокрутки],0,1,1))),"")</f>
        <v>3</v>
      </c>
      <c r="E21" s="3">
        <f ca="1">IFERROR(IF(LEN(ДинамическиеДанныеЗадач[[#This Row],[Задачи]])=0,"",2),"")</f>
        <v>2</v>
      </c>
      <c r="G21" s="7" t="str">
        <f ca="1">IFERROR(IF(LEN('Данные диаграммы'!D9)=0,"",IF(AND('Данные диаграммы'!D9&lt;=$B$12,'Данные диаграммы'!D9&gt;=$B$11-$D$11),'Данные диаграммы'!E9,"")),"")</f>
        <v/>
      </c>
      <c r="H21" s="22">
        <f ca="1">IFERROR(IF(LEN(ДинамическиеДанныеВех[[#This Row],[Вехи]])=0,$B$12,'Данные диаграммы'!$D9),2)</f>
        <v>44541</v>
      </c>
      <c r="I21" s="8" t="str">
        <f ca="1">IFERROR(IF(LEN(ДинамическиеДанныеВех[[#This Row],[Вехи]])=0,"",'Данные диаграммы'!$C9),"")</f>
        <v/>
      </c>
    </row>
    <row r="22" spans="1:10" x14ac:dyDescent="0.3">
      <c r="G22" s="7" t="str">
        <f ca="1">IFERROR(IF(LEN('Данные диаграммы'!D10)=0,"",IF(AND('Данные диаграммы'!D10&lt;=$B$12,'Данные диаграммы'!D10&gt;=$B$11-$D$11),'Данные диаграммы'!E10,"")),"")</f>
        <v/>
      </c>
      <c r="H22" s="22">
        <f ca="1">IFERROR(IF(LEN(ДинамическиеДанныеВех[[#This Row],[Вехи]])=0,$B$12,'Данные диаграммы'!$D10),2)</f>
        <v>44541</v>
      </c>
      <c r="I22" s="8" t="str">
        <f ca="1">IFERROR(IF(LEN(ДинамическиеДанныеВех[[#This Row],[Вехи]])=0,"",'Данные диаграммы'!$C10),"")</f>
        <v/>
      </c>
    </row>
    <row r="23" spans="1:10" x14ac:dyDescent="0.3">
      <c r="G23" s="7" t="str">
        <f ca="1">IFERROR(IF(LEN('Данные диаграммы'!D11)=0,"",IF(AND('Данные диаграммы'!D11&lt;=$B$12,'Данные диаграммы'!D11&gt;=$B$11-$D$11),'Данные диаграммы'!E11,"")),"")</f>
        <v/>
      </c>
      <c r="H23" s="22">
        <f ca="1">IFERROR(IF(LEN(ДинамическиеДанныеВех[[#This Row],[Вехи]])=0,$B$12,'Данные диаграммы'!$D11),2)</f>
        <v>44541</v>
      </c>
      <c r="I23" s="8" t="str">
        <f ca="1">IFERROR(IF(LEN(ДинамическиеДанныеВех[[#This Row],[Вехи]])=0,"",'Данные диаграммы'!$C11),"")</f>
        <v/>
      </c>
    </row>
    <row r="24" spans="1:10" x14ac:dyDescent="0.3">
      <c r="G24" s="7" t="str">
        <f>IFERROR(IF(LEN('Данные диаграммы'!D12)=0,"",IF(AND('Данные диаграммы'!D12&lt;=$B$12,'Данные диаграммы'!D12&gt;=$B$11-$D$11),'Данные диаграммы'!E12,"")),"")</f>
        <v/>
      </c>
      <c r="H24" s="22">
        <f ca="1">IFERROR(IF(LEN(ДинамическиеДанныеВех[[#This Row],[Вехи]])=0,$B$12,'Данные диаграммы'!$D12),2)</f>
        <v>44541</v>
      </c>
      <c r="I24" s="8" t="str">
        <f>IFERROR(IF(LEN(ДинамическиеДанныеВех[[#This Row],[Вехи]])=0,"",'Данные диаграммы'!$C12),"")</f>
        <v/>
      </c>
    </row>
    <row r="25" spans="1:10" x14ac:dyDescent="0.3">
      <c r="G25" s="7" t="str">
        <f>IFERROR(IF(LEN('Данные диаграммы'!D13)=0,"",IF(AND('Данные диаграммы'!D13&lt;=$B$12,'Данные диаграммы'!D13&gt;=$B$11-$D$11),'Данные диаграммы'!E13,"")),"")</f>
        <v/>
      </c>
      <c r="H25" s="22">
        <f ca="1">IFERROR(IF(LEN(ДинамическиеДанныеВех[[#This Row],[Вехи]])=0,$B$12,'Данные диаграммы'!$D13),2)</f>
        <v>44541</v>
      </c>
      <c r="I25" s="8" t="str">
        <f>IFERROR(IF(LEN(ДинамическиеДанныеВех[[#This Row],[Вехи]])=0,"",'Данные диаграммы'!$C13),"")</f>
        <v/>
      </c>
    </row>
    <row r="26" spans="1:10" x14ac:dyDescent="0.3">
      <c r="G26" s="7" t="str">
        <f>IFERROR(IF(LEN('Данные диаграммы'!D14)=0,"",IF(AND('Данные диаграммы'!D14&lt;=$B$12,'Данные диаграммы'!D14&gt;=$B$11-$D$11),'Данные диаграммы'!E14,"")),"")</f>
        <v/>
      </c>
      <c r="H26" s="22">
        <f ca="1">IFERROR(IF(LEN(ДинамическиеДанныеВех[[#This Row],[Вехи]])=0,$B$12,'Данные диаграммы'!$D14),2)</f>
        <v>44541</v>
      </c>
      <c r="I26" s="8" t="str">
        <f>IFERROR(IF(LEN(ДинамическиеДанныеВех[[#This Row],[Вехи]])=0,"",'Данные диаграммы'!$C14),"")</f>
        <v/>
      </c>
    </row>
    <row r="27" spans="1:10" x14ac:dyDescent="0.3">
      <c r="G27" s="7" t="str">
        <f>IFERROR(IF(LEN('Данные диаграммы'!D15)=0,"",IF(AND('Данные диаграммы'!D15&lt;=$B$12,'Данные диаграммы'!D15&gt;=$B$11-$D$11),'Данные диаграммы'!E15,"")),"")</f>
        <v/>
      </c>
      <c r="H27" s="22">
        <f ca="1">IFERROR(IF(LEN(ДинамическиеДанныеВех[[#This Row],[Вехи]])=0,$B$12,'Данные диаграммы'!$D15),2)</f>
        <v>44541</v>
      </c>
      <c r="I27" s="8" t="str">
        <f>IFERROR(IF(LEN(ДинамическиеДанныеВех[[#This Row],[Вехи]])=0,"",'Данные диаграммы'!$C15),"")</f>
        <v/>
      </c>
    </row>
    <row r="28" spans="1:10" x14ac:dyDescent="0.3">
      <c r="G28" s="7" t="str">
        <f>IFERROR(IF(LEN('Данные диаграммы'!D16)=0,"",IF(AND('Данные диаграммы'!D16&lt;=$B$12,'Данные диаграммы'!D16&gt;=$B$11-$D$11),'Данные диаграммы'!E16,"")),"")</f>
        <v/>
      </c>
      <c r="H28" s="22">
        <f ca="1">IFERROR(IF(LEN(ДинамическиеДанныеВех[[#This Row],[Вехи]])=0,$B$12,'Данные диаграммы'!$D16),2)</f>
        <v>44541</v>
      </c>
      <c r="I28" s="8" t="str">
        <f>IFERROR(IF(LEN(ДинамическиеДанныеВех[[#This Row],[Вехи]])=0,"",'Данные диаграммы'!$C16),"")</f>
        <v/>
      </c>
    </row>
    <row r="29" spans="1:10" x14ac:dyDescent="0.3">
      <c r="G29" s="7" t="str">
        <f>IFERROR(IF(LEN('Данные диаграммы'!D17)=0,"",IF(AND('Данные диаграммы'!D17&lt;=$B$12,'Данные диаграммы'!D17&gt;=$B$11-$D$11),'Данные диаграммы'!E17,"")),"")</f>
        <v/>
      </c>
      <c r="H29" s="22">
        <f ca="1">IFERROR(IF(LEN(ДинамическиеДанныеВех[[#This Row],[Вехи]])=0,$B$12,'Данные диаграммы'!$D17),2)</f>
        <v>44541</v>
      </c>
      <c r="I29" s="8" t="str">
        <f>IFERROR(IF(LEN(ДинамическиеДанныеВех[[#This Row],[Вехи]])=0,"",'Данные диаграммы'!$C17),"")</f>
        <v/>
      </c>
    </row>
    <row r="30" spans="1:10" x14ac:dyDescent="0.3">
      <c r="G30" s="7" t="str">
        <f>IFERROR(IF(LEN('Данные диаграммы'!D18)=0,"",IF(AND('Данные диаграммы'!D18&lt;=$B$12,'Данные диаграммы'!D18&gt;=$B$11-$D$11),'Данные диаграммы'!E18,"")),"")</f>
        <v/>
      </c>
      <c r="H30" s="22">
        <f ca="1">IFERROR(IF(LEN(ДинамическиеДанныеВех[[#This Row],[Вехи]])=0,$B$12,'Данные диаграммы'!$D18),2)</f>
        <v>44541</v>
      </c>
      <c r="I30" s="8" t="str">
        <f>IFERROR(IF(LEN(ДинамическиеДанныеВех[[#This Row],[Вехи]])=0,"",'Данные диаграммы'!$C18),"")</f>
        <v/>
      </c>
    </row>
    <row r="31" spans="1:10" x14ac:dyDescent="0.3">
      <c r="G31" s="7" t="str">
        <f>IFERROR(IF(LEN('Данные диаграммы'!D19)=0,"",IF(AND('Данные диаграммы'!D19&lt;=$B$12,'Данные диаграммы'!D19&gt;=$B$11-$D$11),'Данные диаграммы'!E19,"")),"")</f>
        <v/>
      </c>
      <c r="H31" s="22">
        <f ca="1">IFERROR(IF(LEN(ДинамическиеДанныеВех[[#This Row],[Вехи]])=0,$B$12,'Данные диаграммы'!$D19),2)</f>
        <v>44541</v>
      </c>
      <c r="I31" s="8" t="str">
        <f>IFERROR(IF(LEN(ДинамическиеДанныеВех[[#This Row],[Вехи]])=0,"",'Данные диаграммы'!$C19),"")</f>
        <v/>
      </c>
    </row>
    <row r="32" spans="1:10" x14ac:dyDescent="0.3">
      <c r="A32" s="15" t="s">
        <v>37</v>
      </c>
      <c r="G32" s="7" t="str">
        <f>IFERROR(IF(LEN('Данные диаграммы'!D20)=0,"",IF(AND('Данные диаграммы'!D20&lt;=$B$12,'Данные диаграммы'!D20&gt;=$B$11-$D$11),'Данные диаграммы'!E20,"")),"")</f>
        <v/>
      </c>
      <c r="H32" s="22">
        <f ca="1">IFERROR(IF(LEN(ДинамическиеДанныеВех[[#This Row],[Вехи]])=0,$B$12,'Данные диаграммы'!$D20),2)</f>
        <v>44541</v>
      </c>
      <c r="I32" s="8" t="str">
        <f>IFERROR(IF(LEN(ДинамическиеДанныеВех[[#This Row],[Вехи]])=0,"",'Данные диаграммы'!$C20),"")</f>
        <v/>
      </c>
      <c r="J32" s="12" t="s">
        <v>52</v>
      </c>
    </row>
  </sheetData>
  <printOptions horizontalCentered="1"/>
  <pageMargins left="0.7" right="0.7" top="0.75" bottom="0.75" header="0.3" footer="0.3"/>
  <pageSetup paperSize="9" scale="25" fitToHeight="0" orientation="portrait" horizontalDpi="1200" verticalDpi="1200" r:id="rId1"/>
  <headerFooter differentFirst="1">
    <oddFooter>Page &amp;P of &amp;N</oddFooter>
  </headerFooter>
  <ignoredErrors>
    <ignoredError sqref="E15:E21 B11:B12" calculatedColumn="1"/>
  </ignoredErrors>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1"/>
  <sheetViews>
    <sheetView showGridLines="0" topLeftCell="A4" workbookViewId="0"/>
  </sheetViews>
  <sheetFormatPr defaultRowHeight="14.4" x14ac:dyDescent="0.3"/>
  <cols>
    <col min="1" max="1" width="78.6640625" customWidth="1"/>
  </cols>
  <sheetData>
    <row r="1" spans="1:1" ht="50.1" customHeight="1" x14ac:dyDescent="0.35">
      <c r="A1" s="13" t="s">
        <v>53</v>
      </c>
    </row>
    <row r="2" spans="1:1" ht="159" customHeight="1" x14ac:dyDescent="0.3">
      <c r="A2" s="1" t="s">
        <v>54</v>
      </c>
    </row>
    <row r="3" spans="1:1" x14ac:dyDescent="0.3">
      <c r="A3" s="20" t="s">
        <v>55</v>
      </c>
    </row>
    <row r="4" spans="1:1" ht="244.8" x14ac:dyDescent="0.3">
      <c r="A4" s="1" t="s">
        <v>65</v>
      </c>
    </row>
    <row r="5" spans="1:1" x14ac:dyDescent="0.3">
      <c r="A5" s="20" t="s">
        <v>56</v>
      </c>
    </row>
    <row r="6" spans="1:1" ht="172.8" x14ac:dyDescent="0.3">
      <c r="A6" s="1" t="s">
        <v>57</v>
      </c>
    </row>
    <row r="7" spans="1:1" x14ac:dyDescent="0.3">
      <c r="A7" s="23" t="s">
        <v>58</v>
      </c>
    </row>
    <row r="8" spans="1:1" ht="72" x14ac:dyDescent="0.3">
      <c r="A8" s="1" t="s">
        <v>59</v>
      </c>
    </row>
    <row r="9" spans="1:1" ht="43.2" x14ac:dyDescent="0.3">
      <c r="A9" s="1" t="s">
        <v>69</v>
      </c>
    </row>
    <row r="10" spans="1:1" ht="57.6" x14ac:dyDescent="0.3">
      <c r="A10" s="1" t="s">
        <v>60</v>
      </c>
    </row>
    <row r="11" spans="1:1" x14ac:dyDescent="0.3">
      <c r="A11" s="1" t="s">
        <v>61</v>
      </c>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1</vt:i4>
      </vt:variant>
    </vt:vector>
  </HeadingPairs>
  <TitlesOfParts>
    <vt:vector size="5" baseType="lpstr">
      <vt:lpstr>Данные диаграммы</vt:lpstr>
      <vt:lpstr>Диаграмма Ганта</vt:lpstr>
      <vt:lpstr>Скрытые динамические данные</vt:lpstr>
      <vt:lpstr>Об этой книге</vt:lpstr>
      <vt:lpstr>Отследить_сегодня</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2018-08-16T08:02:52Z</dcterms:created>
  <dcterms:modified xsi:type="dcterms:W3CDTF">2022-01-03T23:26:46Z</dcterms:modified>
</cp:coreProperties>
</file>