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78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2" l="1"/>
  <c r="E9" i="2"/>
  <c r="I9" i="2"/>
  <c r="C10" i="2"/>
  <c r="Q9" i="2"/>
  <c r="P9" i="2"/>
  <c r="K9" i="2"/>
  <c r="O9" i="2"/>
  <c r="P5" i="2"/>
  <c r="Q5" i="2"/>
  <c r="O5" i="2"/>
  <c r="J5" i="2"/>
  <c r="K5" i="2"/>
  <c r="I5" i="2"/>
  <c r="D5" i="2"/>
  <c r="E5" i="2"/>
  <c r="C5" i="2"/>
  <c r="Q10" i="2" l="1"/>
  <c r="P10" i="2"/>
  <c r="O10" i="2"/>
  <c r="K10" i="2"/>
  <c r="J10" i="2"/>
  <c r="I10" i="2"/>
  <c r="E10" i="2"/>
  <c r="D10" i="2"/>
  <c r="Q26" i="2" l="1"/>
  <c r="P26" i="2"/>
  <c r="O26" i="2"/>
  <c r="K26" i="2"/>
  <c r="I26" i="2"/>
  <c r="C26" i="2"/>
  <c r="E14" i="2"/>
  <c r="I14" i="2"/>
  <c r="K14" i="2"/>
  <c r="O14" i="2"/>
  <c r="Q14" i="2"/>
  <c r="C14" i="2"/>
  <c r="P14" i="2"/>
  <c r="J26" i="2"/>
  <c r="O21" i="2"/>
  <c r="P21" i="2" s="1"/>
  <c r="Q21" i="2" s="1"/>
  <c r="I21" i="2"/>
  <c r="J21" i="2" s="1"/>
  <c r="K21" i="2" s="1"/>
  <c r="D26" i="2"/>
  <c r="C21" i="2"/>
  <c r="D21" i="2" s="1"/>
  <c r="E21" i="2" s="1"/>
  <c r="J14" i="2" l="1"/>
  <c r="J16" i="2" s="1"/>
  <c r="J17" i="2" s="1"/>
  <c r="J18" i="2" s="1"/>
  <c r="J20" i="2" s="1"/>
  <c r="J22" i="2" s="1"/>
  <c r="E26" i="2"/>
  <c r="D14" i="2"/>
  <c r="K16" i="2"/>
  <c r="K17" i="2" s="1"/>
  <c r="K18" i="2" s="1"/>
  <c r="K20" i="2" s="1"/>
  <c r="K22" i="2" s="1"/>
  <c r="P16" i="2"/>
  <c r="P17" i="2" s="1"/>
  <c r="O16" i="2"/>
  <c r="O17" i="2" s="1"/>
  <c r="O18" i="2" s="1"/>
  <c r="O20" i="2" s="1"/>
  <c r="O22" i="2" s="1"/>
  <c r="O24" i="2" s="1"/>
  <c r="I16" i="2"/>
  <c r="I17" i="2" s="1"/>
  <c r="I18" i="2" s="1"/>
  <c r="I20" i="2" s="1"/>
  <c r="I22" i="2" s="1"/>
  <c r="I24" i="2" s="1"/>
  <c r="Q16" i="2"/>
  <c r="C16" i="2"/>
  <c r="C17" i="2" s="1"/>
  <c r="E16" i="2"/>
  <c r="E17" i="2" s="1"/>
  <c r="D16" i="2"/>
  <c r="D17" i="2" s="1"/>
  <c r="A9" i="1"/>
  <c r="A10" i="1" s="1"/>
  <c r="P18" i="2" l="1"/>
  <c r="P20" i="2" s="1"/>
  <c r="P22" i="2" s="1"/>
  <c r="P24" i="2" s="1"/>
  <c r="Q17" i="2"/>
  <c r="Q18" i="2" s="1"/>
  <c r="Q20" i="2" s="1"/>
  <c r="Q22" i="2" s="1"/>
  <c r="J24" i="2"/>
  <c r="K24" i="2" s="1"/>
  <c r="K27" i="2" s="1"/>
  <c r="C18" i="2"/>
  <c r="C20" i="2" s="1"/>
  <c r="C22" i="2" s="1"/>
  <c r="C24" i="2" s="1"/>
  <c r="Q24" i="2" l="1"/>
  <c r="Q27" i="2" s="1"/>
  <c r="E18" i="2"/>
  <c r="E20" i="2" s="1"/>
  <c r="E22" i="2" s="1"/>
  <c r="D18" i="2"/>
  <c r="D20" i="2" s="1"/>
  <c r="D22" i="2" s="1"/>
  <c r="D24" i="2" s="1"/>
  <c r="E24" i="2" l="1"/>
  <c r="E27" i="2" s="1"/>
</calcChain>
</file>

<file path=xl/sharedStrings.xml><?xml version="1.0" encoding="utf-8"?>
<sst xmlns="http://schemas.openxmlformats.org/spreadsheetml/2006/main" count="69" uniqueCount="26">
  <si>
    <t>Y1</t>
  </si>
  <si>
    <t>Y2</t>
  </si>
  <si>
    <t>Y3</t>
  </si>
  <si>
    <t>Revenue</t>
  </si>
  <si>
    <t>Costs</t>
  </si>
  <si>
    <t>Salaries</t>
  </si>
  <si>
    <t>Total costs</t>
  </si>
  <si>
    <t>EBITDA</t>
  </si>
  <si>
    <t>Net-income</t>
  </si>
  <si>
    <t>Cash-flow</t>
  </si>
  <si>
    <t>Disc rate 6%</t>
  </si>
  <si>
    <t>Discounted @6%</t>
  </si>
  <si>
    <t>Investment</t>
  </si>
  <si>
    <t>Discounted cumulative CF</t>
  </si>
  <si>
    <t>NPV</t>
  </si>
  <si>
    <t>Size 5-10</t>
  </si>
  <si>
    <t>Tax @ 30%</t>
  </si>
  <si>
    <t>External Capital</t>
  </si>
  <si>
    <t>Expected</t>
  </si>
  <si>
    <t>Optimistic</t>
  </si>
  <si>
    <t>Accounting</t>
  </si>
  <si>
    <t>Other V.C. (office, etc.)</t>
  </si>
  <si>
    <t>Marketing (not from investment)</t>
  </si>
  <si>
    <t>Total salaries paid</t>
  </si>
  <si>
    <t>Pessimistic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</si>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</sst>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16" fontId="0" fillId="0" borderId="1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Border="1" applyAlignment="1">
      <alignment wrapText="1"/>
    </xf>
    <xf numFmtId="4" fontId="0" fillId="0" borderId="3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0" fontId="0" fillId="0" borderId="0" xfId="0" applyFill="1" applyBorder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4</v>
      </c>
    </row>
    <row r="3" spans="1:1" x14ac:dyDescent="0.25">
      <c r="A3">
        <v>10</v>
      </c>
    </row>
    <row r="4" spans="1:1" x14ac:dyDescent="0.25">
      <c r="A4">
        <v>10</v>
      </c>
    </row>
    <row r="5" spans="1:1" x14ac:dyDescent="0.25">
      <c r="A5">
        <v>10</v>
      </c>
    </row>
    <row r="6" spans="1:1" x14ac:dyDescent="0.25">
      <c r="A6">
        <v>10</v>
      </c>
    </row>
    <row r="7" spans="1:1" x14ac:dyDescent="0.25">
      <c r="A7">
        <v>15</v>
      </c>
    </row>
    <row r="8" spans="1:1" x14ac:dyDescent="0.25">
      <c r="A8">
        <v>5</v>
      </c>
    </row>
    <row r="9" spans="1:1" x14ac:dyDescent="0.25">
      <c r="A9">
        <f>SUM(A1:A8)</f>
        <v>67</v>
      </c>
    </row>
    <row r="10" spans="1:1" x14ac:dyDescent="0.25">
      <c r="A10">
        <f>A9/18</f>
        <v>3.7222222222222223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3" workbookViewId="0">
      <selection activeCell="J10" sqref="J10"/>
    </sheetView>
  </sheetViews>
  <sheetFormatPr defaultRowHeight="15" x14ac:dyDescent="0.25"/>
  <cols>
    <col min="1" max="1" width="20.140625" customWidth="1"/>
    <col min="7" max="7" width="15" customWidth="1"/>
    <col min="13" max="13" width="13.42578125" customWidth="1"/>
  </cols>
  <sheetData>
    <row r="1" spans="1:17" x14ac:dyDescent="0.25">
      <c r="A1" s="1" t="s">
        <v>24</v>
      </c>
      <c r="B1" s="2"/>
      <c r="C1" s="2"/>
      <c r="D1" s="2"/>
      <c r="E1" s="2"/>
      <c r="G1" s="1" t="s">
        <v>18</v>
      </c>
      <c r="H1" s="2"/>
      <c r="I1" s="2"/>
      <c r="J1" s="2"/>
      <c r="K1" s="2"/>
      <c r="M1" s="1" t="s">
        <v>19</v>
      </c>
      <c r="N1" s="2"/>
      <c r="O1" s="2"/>
      <c r="P1" s="2"/>
      <c r="Q1" s="2"/>
    </row>
    <row r="2" spans="1:17" x14ac:dyDescent="0.25">
      <c r="A2" s="1"/>
      <c r="B2" s="2"/>
      <c r="C2" s="2" t="s">
        <v>0</v>
      </c>
      <c r="D2" s="2" t="s">
        <v>1</v>
      </c>
      <c r="E2" s="2" t="s">
        <v>2</v>
      </c>
      <c r="G2" s="1"/>
      <c r="H2" s="2"/>
      <c r="I2" s="2" t="s">
        <v>0</v>
      </c>
      <c r="J2" s="2" t="s">
        <v>1</v>
      </c>
      <c r="K2" s="2" t="s">
        <v>2</v>
      </c>
      <c r="M2" s="1"/>
      <c r="N2" s="2"/>
      <c r="O2" s="2" t="s">
        <v>0</v>
      </c>
      <c r="P2" s="2" t="s">
        <v>1</v>
      </c>
      <c r="Q2" s="2" t="s">
        <v>2</v>
      </c>
    </row>
    <row r="3" spans="1:17" x14ac:dyDescent="0.25">
      <c r="A3" s="5" t="s">
        <v>25</v>
      </c>
      <c r="B3" s="3">
        <v>0</v>
      </c>
      <c r="C3" s="3">
        <v>20</v>
      </c>
      <c r="D3" s="3">
        <v>40</v>
      </c>
      <c r="E3" s="3">
        <v>60</v>
      </c>
      <c r="G3" s="5" t="s">
        <v>15</v>
      </c>
      <c r="H3" s="3">
        <v>0</v>
      </c>
      <c r="I3" s="3">
        <v>100</v>
      </c>
      <c r="J3" s="3">
        <v>200</v>
      </c>
      <c r="K3" s="3">
        <v>400</v>
      </c>
      <c r="M3" s="5" t="s">
        <v>15</v>
      </c>
      <c r="N3" s="3">
        <v>0</v>
      </c>
      <c r="O3" s="3">
        <v>500</v>
      </c>
      <c r="P3" s="3">
        <v>1000</v>
      </c>
      <c r="Q3" s="3">
        <v>5000</v>
      </c>
    </row>
    <row r="4" spans="1:17" x14ac:dyDescent="0.25">
      <c r="A4" s="1"/>
      <c r="B4" s="3"/>
      <c r="C4" s="3"/>
      <c r="D4" s="3"/>
      <c r="E4" s="3"/>
      <c r="G4" s="1"/>
      <c r="H4" s="3"/>
      <c r="I4" s="3"/>
      <c r="J4" s="3"/>
      <c r="K4" s="3"/>
      <c r="M4" s="1"/>
      <c r="N4" s="3"/>
      <c r="O4" s="3"/>
      <c r="P4" s="3"/>
      <c r="Q4" s="3"/>
    </row>
    <row r="5" spans="1:17" x14ac:dyDescent="0.25">
      <c r="A5" s="1" t="s">
        <v>3</v>
      </c>
      <c r="B5" s="3"/>
      <c r="C5" s="3">
        <f>C3*20*12</f>
        <v>4800</v>
      </c>
      <c r="D5" s="3">
        <f t="shared" ref="D5:E5" si="0">D3*20*12</f>
        <v>9600</v>
      </c>
      <c r="E5" s="3">
        <f t="shared" si="0"/>
        <v>14400</v>
      </c>
      <c r="G5" s="1" t="s">
        <v>3</v>
      </c>
      <c r="H5" s="3"/>
      <c r="I5" s="3">
        <f>I3*20*12</f>
        <v>24000</v>
      </c>
      <c r="J5" s="3">
        <f t="shared" ref="J5:K5" si="1">J3*20*12</f>
        <v>48000</v>
      </c>
      <c r="K5" s="3">
        <f t="shared" si="1"/>
        <v>96000</v>
      </c>
      <c r="M5" s="1" t="s">
        <v>3</v>
      </c>
      <c r="N5" s="3"/>
      <c r="O5" s="3">
        <f>O3*20*12</f>
        <v>120000</v>
      </c>
      <c r="P5" s="3">
        <f t="shared" ref="P5:Q5" si="2">P3*20*12</f>
        <v>240000</v>
      </c>
      <c r="Q5" s="3">
        <f t="shared" si="2"/>
        <v>1200000</v>
      </c>
    </row>
    <row r="6" spans="1:17" x14ac:dyDescent="0.25">
      <c r="A6" s="1"/>
      <c r="B6" s="3"/>
      <c r="C6" s="3"/>
      <c r="D6" s="3"/>
      <c r="E6" s="3"/>
      <c r="G6" s="1"/>
      <c r="H6" s="3"/>
      <c r="I6" s="3"/>
      <c r="J6" s="3"/>
      <c r="K6" s="3"/>
      <c r="M6" s="1"/>
      <c r="N6" s="3"/>
      <c r="O6" s="3"/>
      <c r="P6" s="3"/>
      <c r="Q6" s="3"/>
    </row>
    <row r="7" spans="1:17" x14ac:dyDescent="0.25">
      <c r="A7" s="1" t="s">
        <v>4</v>
      </c>
      <c r="B7" s="3"/>
      <c r="C7" s="3"/>
      <c r="D7" s="3"/>
      <c r="E7" s="3"/>
      <c r="G7" s="1" t="s">
        <v>4</v>
      </c>
      <c r="H7" s="3"/>
      <c r="I7" s="3"/>
      <c r="J7" s="3"/>
      <c r="K7" s="3"/>
      <c r="M7" s="1" t="s">
        <v>4</v>
      </c>
      <c r="N7" s="3"/>
      <c r="O7" s="3"/>
      <c r="P7" s="3"/>
      <c r="Q7" s="3"/>
    </row>
    <row r="8" spans="1:17" ht="30" x14ac:dyDescent="0.25">
      <c r="A8" s="1" t="s">
        <v>17</v>
      </c>
      <c r="B8" s="3">
        <v>0</v>
      </c>
      <c r="C8" s="3">
        <v>0</v>
      </c>
      <c r="D8" s="3">
        <v>0</v>
      </c>
      <c r="E8" s="3">
        <v>0</v>
      </c>
      <c r="G8" s="1" t="s">
        <v>17</v>
      </c>
      <c r="H8" s="3">
        <v>0</v>
      </c>
      <c r="I8" s="3">
        <v>0</v>
      </c>
      <c r="J8" s="3">
        <v>0</v>
      </c>
      <c r="K8" s="3">
        <v>0</v>
      </c>
      <c r="M8" s="1" t="s">
        <v>17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1" t="s">
        <v>5</v>
      </c>
      <c r="B9" s="3"/>
      <c r="C9" s="3"/>
      <c r="D9" s="3"/>
      <c r="E9" s="3">
        <f>500*6</f>
        <v>3000</v>
      </c>
      <c r="G9" s="1" t="s">
        <v>5</v>
      </c>
      <c r="H9" s="3"/>
      <c r="I9" s="3">
        <f>500*12</f>
        <v>6000</v>
      </c>
      <c r="J9" s="3">
        <f>2000*12</f>
        <v>24000</v>
      </c>
      <c r="K9" s="3">
        <f>4000*12</f>
        <v>48000</v>
      </c>
      <c r="M9" s="1" t="s">
        <v>5</v>
      </c>
      <c r="N9" s="3"/>
      <c r="O9" s="3">
        <f>4000*12</f>
        <v>48000</v>
      </c>
      <c r="P9" s="3">
        <f>4000*2*12</f>
        <v>96000</v>
      </c>
      <c r="Q9" s="3">
        <f>4000*3*12</f>
        <v>144000</v>
      </c>
    </row>
    <row r="10" spans="1:17" ht="45" x14ac:dyDescent="0.25">
      <c r="A10" s="1" t="s">
        <v>22</v>
      </c>
      <c r="B10" s="3"/>
      <c r="C10" s="3">
        <f>0.2*C5</f>
        <v>960</v>
      </c>
      <c r="D10" s="3">
        <f t="shared" ref="D10:E10" si="3">0.2*D5</f>
        <v>1920</v>
      </c>
      <c r="E10" s="3">
        <f t="shared" si="3"/>
        <v>2880</v>
      </c>
      <c r="G10" s="1" t="s">
        <v>22</v>
      </c>
      <c r="H10" s="3"/>
      <c r="I10" s="3">
        <f>0.2*I5</f>
        <v>4800</v>
      </c>
      <c r="J10" s="3">
        <f t="shared" ref="J10:K10" si="4">0.2*J5</f>
        <v>9600</v>
      </c>
      <c r="K10" s="3">
        <f t="shared" si="4"/>
        <v>19200</v>
      </c>
      <c r="M10" s="1" t="s">
        <v>22</v>
      </c>
      <c r="N10" s="3"/>
      <c r="O10" s="3">
        <f>0.2*O5</f>
        <v>24000</v>
      </c>
      <c r="P10" s="3">
        <f t="shared" ref="P10:Q10" si="5">0.2*P5</f>
        <v>48000</v>
      </c>
      <c r="Q10" s="3">
        <f t="shared" si="5"/>
        <v>240000</v>
      </c>
    </row>
    <row r="11" spans="1:17" ht="30" x14ac:dyDescent="0.25">
      <c r="A11" s="1" t="s">
        <v>21</v>
      </c>
      <c r="B11" s="3"/>
      <c r="C11" s="3">
        <v>0</v>
      </c>
      <c r="D11" s="3">
        <v>0</v>
      </c>
      <c r="E11" s="3">
        <v>0</v>
      </c>
      <c r="G11" s="1" t="s">
        <v>21</v>
      </c>
      <c r="H11" s="3"/>
      <c r="I11" s="3"/>
      <c r="J11" s="3"/>
      <c r="K11" s="3">
        <v>10000</v>
      </c>
      <c r="M11" s="1" t="s">
        <v>21</v>
      </c>
      <c r="N11" s="3"/>
      <c r="O11" s="3">
        <v>10000</v>
      </c>
      <c r="P11" s="3">
        <v>50000</v>
      </c>
      <c r="Q11" s="3">
        <v>100000</v>
      </c>
    </row>
    <row r="12" spans="1:17" x14ac:dyDescent="0.25">
      <c r="A12" s="1" t="s">
        <v>20</v>
      </c>
      <c r="B12" s="3"/>
      <c r="C12" s="3">
        <v>2000</v>
      </c>
      <c r="D12" s="3">
        <v>2000</v>
      </c>
      <c r="E12" s="3">
        <v>2000</v>
      </c>
      <c r="G12" s="1" t="s">
        <v>20</v>
      </c>
      <c r="H12" s="3"/>
      <c r="I12" s="3">
        <v>2000</v>
      </c>
      <c r="J12" s="3">
        <v>2000</v>
      </c>
      <c r="K12" s="3">
        <v>4000</v>
      </c>
      <c r="M12" s="1" t="s">
        <v>20</v>
      </c>
      <c r="N12" s="3"/>
      <c r="O12" s="3">
        <v>4000</v>
      </c>
      <c r="P12" s="3">
        <v>4000</v>
      </c>
      <c r="Q12" s="3">
        <v>8000</v>
      </c>
    </row>
    <row r="13" spans="1:17" x14ac:dyDescent="0.25">
      <c r="A13" s="1"/>
      <c r="B13" s="3"/>
      <c r="C13" s="3"/>
      <c r="D13" s="3"/>
      <c r="E13" s="3"/>
      <c r="G13" s="1"/>
      <c r="H13" s="3"/>
      <c r="I13" s="3"/>
      <c r="J13" s="3"/>
      <c r="K13" s="3"/>
      <c r="M13" s="1"/>
      <c r="N13" s="3"/>
      <c r="O13" s="3"/>
      <c r="P13" s="3"/>
      <c r="Q13" s="3"/>
    </row>
    <row r="14" spans="1:17" x14ac:dyDescent="0.25">
      <c r="A14" s="1" t="s">
        <v>6</v>
      </c>
      <c r="B14" s="3"/>
      <c r="C14" s="3">
        <f>SUM(C8:C12)</f>
        <v>2960</v>
      </c>
      <c r="D14" s="3">
        <f t="shared" ref="D14:Q14" si="6">SUM(D8:D12)</f>
        <v>3920</v>
      </c>
      <c r="E14" s="3">
        <f t="shared" si="6"/>
        <v>7880</v>
      </c>
      <c r="F14" s="3"/>
      <c r="G14" s="1" t="s">
        <v>6</v>
      </c>
      <c r="H14" s="3"/>
      <c r="I14" s="3">
        <f t="shared" si="6"/>
        <v>12800</v>
      </c>
      <c r="J14" s="3">
        <f t="shared" si="6"/>
        <v>35600</v>
      </c>
      <c r="K14" s="3">
        <f t="shared" si="6"/>
        <v>81200</v>
      </c>
      <c r="L14" s="3"/>
      <c r="M14" s="1" t="s">
        <v>6</v>
      </c>
      <c r="N14" s="3"/>
      <c r="O14" s="3">
        <f t="shared" si="6"/>
        <v>86000</v>
      </c>
      <c r="P14" s="3">
        <f t="shared" si="6"/>
        <v>198000</v>
      </c>
      <c r="Q14" s="3">
        <f t="shared" si="6"/>
        <v>492000</v>
      </c>
    </row>
    <row r="15" spans="1:17" x14ac:dyDescent="0.25">
      <c r="A15" s="1"/>
      <c r="B15" s="3"/>
      <c r="C15" s="3"/>
      <c r="D15" s="3"/>
      <c r="E15" s="3"/>
      <c r="G15" s="1"/>
      <c r="H15" s="3"/>
      <c r="I15" s="3"/>
      <c r="J15" s="3"/>
      <c r="K15" s="3"/>
      <c r="M15" s="1"/>
      <c r="N15" s="3"/>
      <c r="O15" s="3"/>
      <c r="P15" s="3"/>
      <c r="Q15" s="3"/>
    </row>
    <row r="16" spans="1:17" x14ac:dyDescent="0.25">
      <c r="A16" s="1" t="s">
        <v>7</v>
      </c>
      <c r="B16" s="3"/>
      <c r="C16" s="3">
        <f>C5-C14</f>
        <v>1840</v>
      </c>
      <c r="D16" s="3">
        <f>D5-D14</f>
        <v>5680</v>
      </c>
      <c r="E16" s="3">
        <f>E5-E14</f>
        <v>6520</v>
      </c>
      <c r="G16" s="1" t="s">
        <v>7</v>
      </c>
      <c r="H16" s="3"/>
      <c r="I16" s="3">
        <f>I5-I14</f>
        <v>11200</v>
      </c>
      <c r="J16" s="3">
        <f>J5-J14</f>
        <v>12400</v>
      </c>
      <c r="K16" s="3">
        <f>K5-K14</f>
        <v>14800</v>
      </c>
      <c r="M16" s="1" t="s">
        <v>7</v>
      </c>
      <c r="N16" s="3"/>
      <c r="O16" s="3">
        <f>O5-O14</f>
        <v>34000</v>
      </c>
      <c r="P16" s="3">
        <f>P5-P14</f>
        <v>42000</v>
      </c>
      <c r="Q16" s="3">
        <f>Q5-Q14</f>
        <v>708000</v>
      </c>
    </row>
    <row r="17" spans="1:17" x14ac:dyDescent="0.25">
      <c r="A17" s="1" t="s">
        <v>16</v>
      </c>
      <c r="B17" s="3"/>
      <c r="C17" s="3">
        <f>IF(C16&gt;0,0.3*C16,0)</f>
        <v>552</v>
      </c>
      <c r="D17" s="3">
        <f>IF(D16&gt;0,0.3*D16,0)</f>
        <v>1704</v>
      </c>
      <c r="E17" s="3">
        <f t="shared" ref="E17" si="7">IF(E16&gt;0,0.2*E16,0)</f>
        <v>1304</v>
      </c>
      <c r="G17" s="1" t="s">
        <v>16</v>
      </c>
      <c r="H17" s="3"/>
      <c r="I17" s="3">
        <f>IF(I16&gt;0,0.3*I16,0)</f>
        <v>3360</v>
      </c>
      <c r="J17" s="3">
        <f>IF(J16&gt;0,0.3*J16,0)</f>
        <v>3720</v>
      </c>
      <c r="K17" s="3">
        <f t="shared" ref="K17" si="8">IF(K16&gt;0,0.2*K16,0)</f>
        <v>2960</v>
      </c>
      <c r="M17" s="1" t="s">
        <v>16</v>
      </c>
      <c r="N17" s="3"/>
      <c r="O17" s="3">
        <f>IF(O16&gt;0,0.3*O16,0)</f>
        <v>10200</v>
      </c>
      <c r="P17" s="3">
        <f>IF(P16&gt;0,0.3*P16,0)</f>
        <v>12600</v>
      </c>
      <c r="Q17" s="3">
        <f t="shared" ref="Q17" si="9">IF(Q16&gt;0,0.2*Q16,0)</f>
        <v>141600</v>
      </c>
    </row>
    <row r="18" spans="1:17" x14ac:dyDescent="0.25">
      <c r="A18" s="1" t="s">
        <v>8</v>
      </c>
      <c r="B18" s="4"/>
      <c r="C18" s="3">
        <f>C16-C17</f>
        <v>1288</v>
      </c>
      <c r="D18" s="3">
        <f t="shared" ref="D18:E18" si="10">D16-D17</f>
        <v>3976</v>
      </c>
      <c r="E18" s="3">
        <f t="shared" si="10"/>
        <v>5216</v>
      </c>
      <c r="G18" s="1" t="s">
        <v>8</v>
      </c>
      <c r="H18" s="4"/>
      <c r="I18" s="3">
        <f>I16-I17</f>
        <v>7840</v>
      </c>
      <c r="J18" s="3">
        <f t="shared" ref="J18:K18" si="11">J16-J17</f>
        <v>8680</v>
      </c>
      <c r="K18" s="3">
        <f t="shared" si="11"/>
        <v>11840</v>
      </c>
      <c r="M18" s="1" t="s">
        <v>8</v>
      </c>
      <c r="N18" s="4"/>
      <c r="O18" s="3">
        <f>O16-O17</f>
        <v>23800</v>
      </c>
      <c r="P18" s="3">
        <f t="shared" ref="P18:Q18" si="12">P16-P17</f>
        <v>29400</v>
      </c>
      <c r="Q18" s="3">
        <f t="shared" si="12"/>
        <v>566400</v>
      </c>
    </row>
    <row r="19" spans="1:17" x14ac:dyDescent="0.25">
      <c r="A19" s="1"/>
      <c r="B19" s="4"/>
      <c r="C19" s="3"/>
      <c r="D19" s="3"/>
      <c r="E19" s="3"/>
      <c r="G19" s="1"/>
      <c r="H19" s="4"/>
      <c r="I19" s="3"/>
      <c r="J19" s="3"/>
      <c r="K19" s="3"/>
      <c r="M19" s="1"/>
      <c r="N19" s="4"/>
      <c r="O19" s="3"/>
      <c r="P19" s="3"/>
      <c r="Q19" s="3"/>
    </row>
    <row r="20" spans="1:17" x14ac:dyDescent="0.25">
      <c r="A20" s="1" t="s">
        <v>9</v>
      </c>
      <c r="B20" s="4"/>
      <c r="C20" s="3">
        <f>C18</f>
        <v>1288</v>
      </c>
      <c r="D20" s="3">
        <f t="shared" ref="D20:E20" si="13">D18</f>
        <v>3976</v>
      </c>
      <c r="E20" s="3">
        <f t="shared" si="13"/>
        <v>5216</v>
      </c>
      <c r="G20" s="1" t="s">
        <v>9</v>
      </c>
      <c r="H20" s="4"/>
      <c r="I20" s="3">
        <f>I18</f>
        <v>7840</v>
      </c>
      <c r="J20" s="3">
        <f t="shared" ref="J20:K20" si="14">J18</f>
        <v>8680</v>
      </c>
      <c r="K20" s="3">
        <f t="shared" si="14"/>
        <v>11840</v>
      </c>
      <c r="M20" s="1" t="s">
        <v>9</v>
      </c>
      <c r="N20" s="4"/>
      <c r="O20" s="3">
        <f>O18</f>
        <v>23800</v>
      </c>
      <c r="P20" s="3">
        <f t="shared" ref="P20:Q20" si="15">P18</f>
        <v>29400</v>
      </c>
      <c r="Q20" s="3">
        <f t="shared" si="15"/>
        <v>566400</v>
      </c>
    </row>
    <row r="21" spans="1:17" x14ac:dyDescent="0.25">
      <c r="A21" s="1" t="s">
        <v>10</v>
      </c>
      <c r="B21" s="4">
        <v>0.06</v>
      </c>
      <c r="C21" s="4">
        <f>1</f>
        <v>1</v>
      </c>
      <c r="D21" s="4">
        <f>C21/(1+$B$21)</f>
        <v>0.94339622641509424</v>
      </c>
      <c r="E21" s="4">
        <f>D21/(1+$B$21)</f>
        <v>0.88999644001423983</v>
      </c>
      <c r="G21" s="1" t="s">
        <v>10</v>
      </c>
      <c r="H21" s="4">
        <v>0.06</v>
      </c>
      <c r="I21" s="4">
        <f>1</f>
        <v>1</v>
      </c>
      <c r="J21" s="4">
        <f>I21/(1+$B$21)</f>
        <v>0.94339622641509424</v>
      </c>
      <c r="K21" s="4">
        <f>J21/(1+$B$21)</f>
        <v>0.88999644001423983</v>
      </c>
      <c r="M21" s="1" t="s">
        <v>10</v>
      </c>
      <c r="N21" s="4">
        <v>0.06</v>
      </c>
      <c r="O21" s="4">
        <f>1</f>
        <v>1</v>
      </c>
      <c r="P21" s="4">
        <f>O21/(1+$B$21)</f>
        <v>0.94339622641509424</v>
      </c>
      <c r="Q21" s="4">
        <f>P21/(1+$B$21)</f>
        <v>0.88999644001423983</v>
      </c>
    </row>
    <row r="22" spans="1:17" ht="30" x14ac:dyDescent="0.25">
      <c r="A22" s="1" t="s">
        <v>11</v>
      </c>
      <c r="B22" s="4"/>
      <c r="C22" s="3">
        <f>C20</f>
        <v>1288</v>
      </c>
      <c r="D22" s="3">
        <f>D20*D21</f>
        <v>3750.9433962264147</v>
      </c>
      <c r="E22" s="3">
        <f t="shared" ref="E22" si="16">E20*E21</f>
        <v>4642.2214311142752</v>
      </c>
      <c r="G22" s="1" t="s">
        <v>11</v>
      </c>
      <c r="H22" s="4"/>
      <c r="I22" s="3">
        <f>I20</f>
        <v>7840</v>
      </c>
      <c r="J22" s="3">
        <f>J20*J21</f>
        <v>8188.6792452830177</v>
      </c>
      <c r="K22" s="3">
        <f t="shared" ref="K22" si="17">K20*K21</f>
        <v>10537.5578497686</v>
      </c>
      <c r="M22" s="1" t="s">
        <v>11</v>
      </c>
      <c r="N22" s="4"/>
      <c r="O22" s="3">
        <f>O20</f>
        <v>23800</v>
      </c>
      <c r="P22" s="3">
        <f>P20*P21</f>
        <v>27735.849056603769</v>
      </c>
      <c r="Q22" s="3">
        <f t="shared" ref="Q22" si="18">Q20*Q21</f>
        <v>504093.98362406547</v>
      </c>
    </row>
    <row r="23" spans="1:17" x14ac:dyDescent="0.25">
      <c r="A23" s="1" t="s">
        <v>12</v>
      </c>
      <c r="B23" s="4"/>
      <c r="C23" s="3">
        <v>-10000</v>
      </c>
      <c r="D23" s="3"/>
      <c r="E23" s="3"/>
      <c r="G23" s="1" t="s">
        <v>12</v>
      </c>
      <c r="H23" s="4"/>
      <c r="I23" s="3">
        <v>-10000</v>
      </c>
      <c r="J23" s="3"/>
      <c r="K23" s="3"/>
      <c r="M23" s="1" t="s">
        <v>12</v>
      </c>
      <c r="N23" s="4"/>
      <c r="O23" s="3">
        <v>-10000</v>
      </c>
      <c r="P23" s="3"/>
      <c r="Q23" s="3"/>
    </row>
    <row r="24" spans="1:17" ht="45" x14ac:dyDescent="0.25">
      <c r="A24" s="7" t="s">
        <v>13</v>
      </c>
      <c r="B24" s="8"/>
      <c r="C24" s="9">
        <f>C22+C23</f>
        <v>-8712</v>
      </c>
      <c r="D24" s="9">
        <f>C24+D22</f>
        <v>-4961.0566037735853</v>
      </c>
      <c r="E24" s="9">
        <f t="shared" ref="E24" si="19">D24+E22</f>
        <v>-318.83517265931005</v>
      </c>
      <c r="G24" s="7" t="s">
        <v>13</v>
      </c>
      <c r="H24" s="8"/>
      <c r="I24" s="9">
        <f>I22+I23</f>
        <v>-2160</v>
      </c>
      <c r="J24" s="9">
        <f>I24+J22</f>
        <v>6028.6792452830177</v>
      </c>
      <c r="K24" s="9">
        <f t="shared" ref="K24" si="20">J24+K22</f>
        <v>16566.23709505162</v>
      </c>
      <c r="M24" s="7" t="s">
        <v>13</v>
      </c>
      <c r="N24" s="8"/>
      <c r="O24" s="9">
        <f>O22+O23</f>
        <v>13800</v>
      </c>
      <c r="P24" s="9">
        <f>O24+P22</f>
        <v>41535.849056603765</v>
      </c>
      <c r="Q24" s="9">
        <f t="shared" ref="Q24" si="21">P24+Q22</f>
        <v>545629.83268066926</v>
      </c>
    </row>
    <row r="25" spans="1:17" x14ac:dyDescent="0.25">
      <c r="A25" s="7"/>
      <c r="B25" s="8"/>
      <c r="C25" s="9"/>
      <c r="D25" s="9"/>
      <c r="E25" s="9"/>
      <c r="F25" s="10"/>
      <c r="G25" s="7"/>
      <c r="H25" s="8"/>
      <c r="I25" s="9"/>
      <c r="J25" s="9"/>
      <c r="K25" s="9"/>
      <c r="L25" s="10"/>
      <c r="M25" s="7"/>
      <c r="N25" s="8"/>
      <c r="O25" s="9"/>
      <c r="P25" s="9"/>
      <c r="Q25" s="9"/>
    </row>
    <row r="26" spans="1:17" ht="30" x14ac:dyDescent="0.25">
      <c r="A26" s="6" t="s">
        <v>23</v>
      </c>
      <c r="B26" s="11"/>
      <c r="C26" s="12">
        <f>C9</f>
        <v>0</v>
      </c>
      <c r="D26" s="12">
        <f>D9</f>
        <v>0</v>
      </c>
      <c r="E26" s="12">
        <f>E9</f>
        <v>3000</v>
      </c>
      <c r="F26" s="11"/>
      <c r="G26" s="6" t="s">
        <v>23</v>
      </c>
      <c r="H26" s="11"/>
      <c r="I26" s="12">
        <f>I9</f>
        <v>6000</v>
      </c>
      <c r="J26" s="12">
        <f>J9</f>
        <v>24000</v>
      </c>
      <c r="K26" s="12">
        <f>K9</f>
        <v>48000</v>
      </c>
      <c r="L26" s="11"/>
      <c r="M26" s="6" t="s">
        <v>23</v>
      </c>
      <c r="N26" s="11"/>
      <c r="O26" s="12">
        <f>O9</f>
        <v>48000</v>
      </c>
      <c r="P26" s="12">
        <f>P9</f>
        <v>96000</v>
      </c>
      <c r="Q26" s="12">
        <f>Q9</f>
        <v>144000</v>
      </c>
    </row>
    <row r="27" spans="1:17" x14ac:dyDescent="0.25">
      <c r="A27" s="1" t="s">
        <v>14</v>
      </c>
      <c r="B27" s="2"/>
      <c r="C27" s="3"/>
      <c r="D27" s="3"/>
      <c r="E27" s="3">
        <f>E24</f>
        <v>-318.83517265931005</v>
      </c>
      <c r="F27" s="13"/>
      <c r="G27" s="1" t="s">
        <v>14</v>
      </c>
      <c r="H27" s="2"/>
      <c r="I27" s="3"/>
      <c r="J27" s="3"/>
      <c r="K27" s="3">
        <f>K24</f>
        <v>16566.23709505162</v>
      </c>
      <c r="L27" s="13"/>
      <c r="M27" s="1" t="s">
        <v>14</v>
      </c>
      <c r="N27" s="2"/>
      <c r="O27" s="3"/>
      <c r="P27" s="3"/>
      <c r="Q27" s="3">
        <f>Q24</f>
        <v>545629.83268066926</v>
      </c>
    </row>
    <row r="29" spans="1:17" x14ac:dyDescent="0.25">
      <c r="A29" s="14"/>
    </row>
    <row r="30" spans="1:17" x14ac:dyDescent="0.25">
      <c r="A30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mkorotkov</dc:creator>
  <cp:lastModifiedBy>mkorotkov</cp:lastModifiedBy>
  <dcterms:created xsi:type="dcterms:W3CDTF">2013-04-14T19:16:30Z</dcterms:created>
  <dcterms:modified xsi:type="dcterms:W3CDTF">2013-08-04T08:58:41Z</dcterms:modified>
</cp:coreProperties>
</file>