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nny-Skirmish-Online\Heroes of Kocmocraft\Assets\_iLYuSha Wakaka Setting\Wakaka Kocmocraft\"/>
    </mc:Choice>
  </mc:AlternateContent>
  <xr:revisionPtr revIDLastSave="0" documentId="13_ncr:1_{A7BD1ADC-DB47-4938-A41C-BFA8F892D143}" xr6:coauthVersionLast="43" xr6:coauthVersionMax="43" xr10:uidLastSave="{00000000-0000-0000-0000-000000000000}"/>
  <bookViews>
    <workbookView xWindow="-120" yWindow="-120" windowWidth="29040" windowHeight="16440" xr2:uid="{31C724A4-68AD-44B9-AAD0-D887B58A3456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" i="1" l="1"/>
  <c r="X4" i="1"/>
  <c r="X6" i="1"/>
  <c r="X7" i="1"/>
  <c r="X8" i="1"/>
  <c r="X9" i="1"/>
  <c r="X10" i="1"/>
  <c r="X11" i="1"/>
  <c r="X13" i="1"/>
  <c r="X14" i="1"/>
  <c r="X15" i="1"/>
  <c r="X16" i="1"/>
  <c r="X18" i="1"/>
  <c r="X19" i="1"/>
  <c r="X20" i="1"/>
  <c r="X21" i="1"/>
  <c r="X23" i="1"/>
  <c r="X24" i="1"/>
  <c r="X25" i="1"/>
  <c r="X2" i="1"/>
  <c r="R3" i="1"/>
  <c r="R4" i="1"/>
  <c r="R6" i="1"/>
  <c r="R7" i="1"/>
  <c r="R8" i="1"/>
  <c r="R9" i="1"/>
  <c r="R10" i="1"/>
  <c r="R11" i="1"/>
  <c r="R13" i="1"/>
  <c r="R14" i="1"/>
  <c r="R15" i="1"/>
  <c r="R16" i="1"/>
  <c r="R18" i="1"/>
  <c r="R19" i="1"/>
  <c r="R20" i="1"/>
  <c r="R21" i="1"/>
  <c r="R23" i="1"/>
  <c r="R24" i="1"/>
  <c r="R25" i="1"/>
  <c r="R2" i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23" i="1"/>
  <c r="AD23" i="1" s="1"/>
  <c r="AD19" i="1"/>
  <c r="AD9" i="1"/>
  <c r="AD3" i="1"/>
  <c r="P3" i="1"/>
  <c r="P4" i="1"/>
  <c r="P6" i="1"/>
  <c r="P7" i="1"/>
  <c r="P8" i="1"/>
  <c r="P9" i="1"/>
  <c r="P10" i="1"/>
  <c r="P11" i="1"/>
  <c r="P13" i="1"/>
  <c r="P14" i="1"/>
  <c r="P15" i="1"/>
  <c r="P16" i="1"/>
  <c r="P18" i="1"/>
  <c r="P19" i="1"/>
  <c r="P20" i="1"/>
  <c r="P21" i="1"/>
  <c r="P23" i="1"/>
  <c r="P24" i="1"/>
  <c r="P25" i="1"/>
  <c r="P2" i="1"/>
  <c r="AC19" i="1"/>
  <c r="N3" i="1"/>
  <c r="N4" i="1"/>
  <c r="N6" i="1"/>
  <c r="N7" i="1"/>
  <c r="N8" i="1"/>
  <c r="N9" i="1"/>
  <c r="N10" i="1"/>
  <c r="N11" i="1"/>
  <c r="N13" i="1"/>
  <c r="N14" i="1"/>
  <c r="N15" i="1"/>
  <c r="N16" i="1"/>
  <c r="N18" i="1"/>
  <c r="N19" i="1"/>
  <c r="N20" i="1"/>
  <c r="N21" i="1"/>
  <c r="N23" i="1"/>
  <c r="N24" i="1"/>
  <c r="N25" i="1"/>
  <c r="N2" i="1"/>
  <c r="AC5" i="1"/>
  <c r="AD5" i="1" s="1"/>
  <c r="AC18" i="1"/>
  <c r="AD18" i="1" s="1"/>
  <c r="AC17" i="1"/>
  <c r="AD17" i="1" s="1"/>
  <c r="AC16" i="1"/>
  <c r="AD16" i="1" s="1"/>
  <c r="AC15" i="1"/>
  <c r="AD15" i="1" s="1"/>
  <c r="AC14" i="1"/>
  <c r="AD14" i="1" s="1"/>
  <c r="AC13" i="1"/>
  <c r="AD13" i="1" s="1"/>
  <c r="AC9" i="1"/>
  <c r="AC8" i="1"/>
  <c r="AD8" i="1" s="1"/>
  <c r="AC7" i="1"/>
  <c r="AD7" i="1" s="1"/>
  <c r="AC6" i="1"/>
  <c r="AD6" i="1" s="1"/>
  <c r="AC4" i="1"/>
  <c r="AD4" i="1" s="1"/>
  <c r="AC3" i="1"/>
  <c r="T3" i="2" l="1"/>
  <c r="T4" i="2"/>
  <c r="T5" i="2"/>
  <c r="T6" i="2"/>
  <c r="T7" i="2"/>
  <c r="T8" i="2"/>
  <c r="T9" i="2"/>
  <c r="T20" i="2"/>
  <c r="U20" i="2" s="1"/>
  <c r="T19" i="2" s="1"/>
  <c r="T30" i="2"/>
  <c r="U30" i="2" s="1"/>
  <c r="V30" i="2" s="1"/>
  <c r="V5" i="2"/>
  <c r="W5" i="2" s="1"/>
  <c r="K29" i="2"/>
  <c r="M29" i="2" s="1"/>
  <c r="N29" i="2" s="1"/>
  <c r="K28" i="2"/>
  <c r="M28" i="2" s="1"/>
  <c r="N28" i="2" s="1"/>
  <c r="K27" i="2"/>
  <c r="M27" i="2" s="1"/>
  <c r="N27" i="2" s="1"/>
  <c r="K26" i="2"/>
  <c r="M26" i="2" s="1"/>
  <c r="N26" i="2" s="1"/>
  <c r="K25" i="2"/>
  <c r="M25" i="2" s="1"/>
  <c r="N25" i="2" s="1"/>
  <c r="K24" i="2"/>
  <c r="M24" i="2" s="1"/>
  <c r="N24" i="2" s="1"/>
  <c r="K19" i="2"/>
  <c r="M19" i="2" s="1"/>
  <c r="N19" i="2" s="1"/>
  <c r="K18" i="2"/>
  <c r="M18" i="2" s="1"/>
  <c r="N18" i="2" s="1"/>
  <c r="K17" i="2"/>
  <c r="M17" i="2" s="1"/>
  <c r="N17" i="2" s="1"/>
  <c r="K16" i="2"/>
  <c r="M16" i="2" s="1"/>
  <c r="N16" i="2" s="1"/>
  <c r="K15" i="2"/>
  <c r="M15" i="2" s="1"/>
  <c r="N15" i="2" s="1"/>
  <c r="K14" i="2"/>
  <c r="M14" i="2" s="1"/>
  <c r="N14" i="2" s="1"/>
  <c r="K10" i="2"/>
  <c r="M10" i="2" s="1"/>
  <c r="N10" i="2" s="1"/>
  <c r="K9" i="2"/>
  <c r="M9" i="2" s="1"/>
  <c r="N9" i="2" s="1"/>
  <c r="K8" i="2"/>
  <c r="M8" i="2" s="1"/>
  <c r="N8" i="2" s="1"/>
  <c r="K6" i="2"/>
  <c r="M6" i="2" s="1"/>
  <c r="N6" i="2" s="1"/>
  <c r="K5" i="2"/>
  <c r="M5" i="2" s="1"/>
  <c r="N5" i="2" s="1"/>
  <c r="K4" i="2"/>
  <c r="M4" i="2" s="1"/>
  <c r="N4" i="2" s="1"/>
  <c r="C42" i="2"/>
  <c r="E42" i="2" s="1"/>
  <c r="F42" i="2" s="1"/>
  <c r="C41" i="2"/>
  <c r="E41" i="2" s="1"/>
  <c r="F41" i="2" s="1"/>
  <c r="C40" i="2"/>
  <c r="E40" i="2" s="1"/>
  <c r="F40" i="2" s="1"/>
  <c r="C39" i="2"/>
  <c r="E39" i="2" s="1"/>
  <c r="F39" i="2" s="1"/>
  <c r="C38" i="2"/>
  <c r="E38" i="2" s="1"/>
  <c r="F38" i="2" s="1"/>
  <c r="C37" i="2"/>
  <c r="E37" i="2" s="1"/>
  <c r="F37" i="2" s="1"/>
  <c r="C34" i="2"/>
  <c r="E34" i="2" s="1"/>
  <c r="F34" i="2" s="1"/>
  <c r="C33" i="2"/>
  <c r="E33" i="2" s="1"/>
  <c r="F33" i="2" s="1"/>
  <c r="C32" i="2"/>
  <c r="E32" i="2" s="1"/>
  <c r="F32" i="2" s="1"/>
  <c r="C31" i="2"/>
  <c r="E31" i="2" s="1"/>
  <c r="F31" i="2" s="1"/>
  <c r="C30" i="2"/>
  <c r="E30" i="2" s="1"/>
  <c r="F30" i="2" s="1"/>
  <c r="C29" i="2"/>
  <c r="E29" i="2" s="1"/>
  <c r="F29" i="2" s="1"/>
  <c r="C26" i="2"/>
  <c r="E26" i="2" s="1"/>
  <c r="F26" i="2" s="1"/>
  <c r="C25" i="2"/>
  <c r="E25" i="2" s="1"/>
  <c r="F25" i="2" s="1"/>
  <c r="C24" i="2"/>
  <c r="E24" i="2" s="1"/>
  <c r="F24" i="2" s="1"/>
  <c r="C23" i="2"/>
  <c r="E23" i="2" s="1"/>
  <c r="F23" i="2" s="1"/>
  <c r="C22" i="2"/>
  <c r="E22" i="2" s="1"/>
  <c r="F22" i="2" s="1"/>
  <c r="C21" i="2"/>
  <c r="E21" i="2" s="1"/>
  <c r="F21" i="2" s="1"/>
  <c r="C17" i="2"/>
  <c r="E17" i="2" s="1"/>
  <c r="F17" i="2" s="1"/>
  <c r="C16" i="2"/>
  <c r="E16" i="2" s="1"/>
  <c r="F16" i="2" s="1"/>
  <c r="C15" i="2"/>
  <c r="E15" i="2" s="1"/>
  <c r="F15" i="2" s="1"/>
  <c r="C14" i="2"/>
  <c r="E14" i="2" s="1"/>
  <c r="F14" i="2" s="1"/>
  <c r="C13" i="2"/>
  <c r="E13" i="2" s="1"/>
  <c r="F13" i="2" s="1"/>
  <c r="C12" i="2"/>
  <c r="E12" i="2" s="1"/>
  <c r="F12" i="2" s="1"/>
  <c r="C9" i="2"/>
  <c r="E9" i="2" s="1"/>
  <c r="F9" i="2" s="1"/>
  <c r="C8" i="2"/>
  <c r="E8" i="2" s="1"/>
  <c r="F8" i="2" s="1"/>
  <c r="C7" i="2"/>
  <c r="E7" i="2" s="1"/>
  <c r="F7" i="2" s="1"/>
  <c r="C5" i="2"/>
  <c r="E5" i="2" s="1"/>
  <c r="F5" i="2" s="1"/>
  <c r="C4" i="2"/>
  <c r="E4" i="2" s="1"/>
  <c r="F4" i="2" s="1"/>
  <c r="C3" i="2"/>
  <c r="E3" i="2" s="1"/>
  <c r="F3" i="2" s="1"/>
  <c r="G4" i="1"/>
  <c r="T4" i="1" s="1"/>
  <c r="H4" i="1"/>
  <c r="V4" i="1" s="1"/>
  <c r="G7" i="1"/>
  <c r="T7" i="1" s="1"/>
  <c r="H7" i="1"/>
  <c r="V7" i="1" s="1"/>
  <c r="G6" i="1"/>
  <c r="T6" i="1" s="1"/>
  <c r="H6" i="1"/>
  <c r="V6" i="1" s="1"/>
  <c r="G2" i="1"/>
  <c r="T2" i="1" s="1"/>
  <c r="H2" i="1"/>
  <c r="V2" i="1" s="1"/>
  <c r="G3" i="1"/>
  <c r="T3" i="1" s="1"/>
  <c r="H3" i="1"/>
  <c r="V3" i="1" s="1"/>
  <c r="G9" i="1"/>
  <c r="T9" i="1" s="1"/>
  <c r="H9" i="1"/>
  <c r="V9" i="1" s="1"/>
  <c r="G13" i="1"/>
  <c r="T13" i="1" s="1"/>
  <c r="H13" i="1"/>
  <c r="V13" i="1" s="1"/>
  <c r="G11" i="1"/>
  <c r="T11" i="1" s="1"/>
  <c r="H11" i="1"/>
  <c r="V11" i="1" s="1"/>
  <c r="G8" i="1"/>
  <c r="T8" i="1" s="1"/>
  <c r="H8" i="1"/>
  <c r="V8" i="1" s="1"/>
  <c r="G14" i="1"/>
  <c r="T14" i="1" s="1"/>
  <c r="H14" i="1"/>
  <c r="V14" i="1" s="1"/>
  <c r="G10" i="1"/>
  <c r="T10" i="1" s="1"/>
  <c r="H10" i="1"/>
  <c r="V10" i="1" s="1"/>
  <c r="G16" i="1"/>
  <c r="T16" i="1" s="1"/>
  <c r="H16" i="1"/>
  <c r="V16" i="1" s="1"/>
  <c r="G19" i="1"/>
  <c r="T19" i="1" s="1"/>
  <c r="H19" i="1"/>
  <c r="V19" i="1" s="1"/>
  <c r="G21" i="1"/>
  <c r="T21" i="1" s="1"/>
  <c r="H21" i="1"/>
  <c r="V21" i="1" s="1"/>
  <c r="G18" i="1"/>
  <c r="T18" i="1" s="1"/>
  <c r="H18" i="1"/>
  <c r="V18" i="1" s="1"/>
  <c r="G20" i="1"/>
  <c r="T20" i="1" s="1"/>
  <c r="H20" i="1"/>
  <c r="V20" i="1" s="1"/>
  <c r="G23" i="1"/>
  <c r="T23" i="1" s="1"/>
  <c r="H23" i="1"/>
  <c r="V23" i="1" s="1"/>
  <c r="G24" i="1"/>
  <c r="T24" i="1" s="1"/>
  <c r="H24" i="1"/>
  <c r="V24" i="1" s="1"/>
  <c r="G25" i="1"/>
  <c r="T25" i="1" s="1"/>
  <c r="H25" i="1"/>
  <c r="V25" i="1" s="1"/>
  <c r="H15" i="1"/>
  <c r="V15" i="1" s="1"/>
  <c r="G15" i="1"/>
  <c r="T15" i="1" s="1"/>
  <c r="V20" i="2" l="1"/>
  <c r="U19" i="2"/>
  <c r="T18" i="2" s="1"/>
  <c r="T29" i="2"/>
  <c r="V6" i="2"/>
  <c r="W6" i="2" s="1"/>
  <c r="V4" i="2"/>
  <c r="W4" i="2" s="1"/>
  <c r="V3" i="2"/>
  <c r="W3" i="2" s="1"/>
  <c r="V8" i="2"/>
  <c r="W8" i="2" s="1"/>
  <c r="V7" i="2"/>
  <c r="W7" i="2" s="1"/>
  <c r="AL9" i="1"/>
  <c r="BB9" i="1"/>
  <c r="BC9" i="1"/>
  <c r="U29" i="2" l="1"/>
  <c r="T28" i="2" s="1"/>
  <c r="U18" i="2"/>
  <c r="T17" i="2" s="1"/>
  <c r="V19" i="2"/>
  <c r="BB18" i="1"/>
  <c r="BC18" i="1"/>
  <c r="AL18" i="1"/>
  <c r="V29" i="2" l="1"/>
  <c r="U17" i="2"/>
  <c r="T16" i="2" s="1"/>
  <c r="V18" i="2"/>
  <c r="U28" i="2"/>
  <c r="T27" i="2" s="1"/>
  <c r="BC4" i="1"/>
  <c r="BB7" i="1"/>
  <c r="BB6" i="1"/>
  <c r="BB2" i="1"/>
  <c r="BB3" i="1"/>
  <c r="BB13" i="1"/>
  <c r="BB11" i="1"/>
  <c r="BB8" i="1"/>
  <c r="BB14" i="1"/>
  <c r="BB10" i="1"/>
  <c r="BB16" i="1"/>
  <c r="BB15" i="1"/>
  <c r="BB19" i="1"/>
  <c r="BB21" i="1"/>
  <c r="BB20" i="1"/>
  <c r="BB23" i="1"/>
  <c r="BB24" i="1"/>
  <c r="BB25" i="1"/>
  <c r="BB4" i="1"/>
  <c r="BC7" i="1"/>
  <c r="BC6" i="1"/>
  <c r="BC2" i="1"/>
  <c r="BC3" i="1"/>
  <c r="BC13" i="1"/>
  <c r="BC11" i="1"/>
  <c r="BC8" i="1"/>
  <c r="BC14" i="1"/>
  <c r="BC10" i="1"/>
  <c r="BC16" i="1"/>
  <c r="BC15" i="1"/>
  <c r="BC19" i="1"/>
  <c r="BC21" i="1"/>
  <c r="BC20" i="1"/>
  <c r="BC23" i="1"/>
  <c r="BC24" i="1"/>
  <c r="BC25" i="1"/>
  <c r="V17" i="2" l="1"/>
  <c r="V28" i="2"/>
  <c r="U27" i="2"/>
  <c r="T26" i="2" s="1"/>
  <c r="U16" i="2"/>
  <c r="T15" i="2" s="1"/>
  <c r="V16" i="2"/>
  <c r="AL24" i="1"/>
  <c r="AL25" i="1"/>
  <c r="AL23" i="1"/>
  <c r="AL21" i="1"/>
  <c r="AL20" i="1"/>
  <c r="AL19" i="1"/>
  <c r="AL16" i="1"/>
  <c r="AL15" i="1"/>
  <c r="AL10" i="1"/>
  <c r="AL11" i="1"/>
  <c r="AL8" i="1"/>
  <c r="AL14" i="1"/>
  <c r="AL13" i="1"/>
  <c r="AL7" i="1"/>
  <c r="AL6" i="1"/>
  <c r="AL2" i="1"/>
  <c r="AL3" i="1"/>
  <c r="AL4" i="1"/>
  <c r="U15" i="2" l="1"/>
  <c r="T14" i="2" s="1"/>
  <c r="U26" i="2"/>
  <c r="T25" i="2" s="1"/>
  <c r="V27" i="2"/>
  <c r="V15" i="2" l="1"/>
  <c r="U25" i="2"/>
  <c r="T24" i="2" s="1"/>
  <c r="V26" i="2"/>
  <c r="U14" i="2"/>
  <c r="V14" i="2" s="1"/>
  <c r="V25" i="2" l="1"/>
  <c r="U24" i="2"/>
  <c r="V24" i="2" s="1"/>
</calcChain>
</file>

<file path=xl/sharedStrings.xml><?xml version="1.0" encoding="utf-8"?>
<sst xmlns="http://schemas.openxmlformats.org/spreadsheetml/2006/main" count="702" uniqueCount="140">
  <si>
    <t>巨型宇航机</t>
  </si>
  <si>
    <t>✔</t>
  </si>
  <si>
    <t>北极星特快</t>
    <phoneticPr fontId="3" type="noConversion"/>
  </si>
  <si>
    <t>蝎红</t>
    <phoneticPr fontId="3" type="noConversion"/>
  </si>
  <si>
    <t>恩威迪亚</t>
    <phoneticPr fontId="3" type="noConversion"/>
  </si>
  <si>
    <t>咕咕鸡</t>
    <phoneticPr fontId="3" type="noConversion"/>
  </si>
  <si>
    <t>南瓜魅影</t>
    <phoneticPr fontId="3" type="noConversion"/>
  </si>
  <si>
    <t>护盾</t>
    <phoneticPr fontId="3" type="noConversion"/>
  </si>
  <si>
    <t>✘</t>
  </si>
  <si>
    <t>武装</t>
    <phoneticPr fontId="3" type="noConversion"/>
  </si>
  <si>
    <t>7★</t>
    <phoneticPr fontId="3" type="noConversion"/>
  </si>
  <si>
    <t>6★</t>
    <phoneticPr fontId="3" type="noConversion"/>
  </si>
  <si>
    <t>1★</t>
    <phoneticPr fontId="3" type="noConversion"/>
  </si>
  <si>
    <t>3★</t>
  </si>
  <si>
    <t>3★</t>
    <phoneticPr fontId="3" type="noConversion"/>
  </si>
  <si>
    <t>5★</t>
  </si>
  <si>
    <t>4★</t>
  </si>
  <si>
    <t>2★</t>
  </si>
  <si>
    <t>星级</t>
    <phoneticPr fontId="3" type="noConversion"/>
  </si>
  <si>
    <t>最低临界值</t>
    <phoneticPr fontId="3" type="noConversion"/>
  </si>
  <si>
    <t>最小值</t>
    <phoneticPr fontId="3" type="noConversion"/>
  </si>
  <si>
    <t>最大值</t>
    <phoneticPr fontId="3" type="noConversion"/>
  </si>
  <si>
    <t>差值</t>
    <phoneticPr fontId="3" type="noConversion"/>
  </si>
  <si>
    <t>比例</t>
    <phoneticPr fontId="3" type="noConversion"/>
  </si>
  <si>
    <t>5★</t>
    <phoneticPr fontId="3" type="noConversion"/>
  </si>
  <si>
    <t>2★</t>
    <phoneticPr fontId="3" type="noConversion"/>
  </si>
  <si>
    <t>能量</t>
    <phoneticPr fontId="3" type="noConversion"/>
  </si>
  <si>
    <t>巡航</t>
    <phoneticPr fontId="3" type="noConversion"/>
  </si>
  <si>
    <t>4★</t>
    <phoneticPr fontId="3" type="noConversion"/>
  </si>
  <si>
    <t>驯鹿空运</t>
  </si>
  <si>
    <t>赏金猎人</t>
    <phoneticPr fontId="3" type="noConversion"/>
  </si>
  <si>
    <t>远古飞鱼</t>
    <phoneticPr fontId="3" type="noConversion"/>
  </si>
  <si>
    <t>玩具独角兽</t>
    <phoneticPr fontId="3" type="noConversion"/>
  </si>
  <si>
    <t>机库</t>
    <phoneticPr fontId="3" type="noConversion"/>
  </si>
  <si>
    <t>纸飞机</t>
  </si>
  <si>
    <t>神偷机兵</t>
  </si>
  <si>
    <t>快餐侠</t>
    <phoneticPr fontId="3" type="noConversion"/>
  </si>
  <si>
    <t>普鲸</t>
  </si>
  <si>
    <t>红牛能量</t>
    <phoneticPr fontId="3" type="noConversion"/>
  </si>
  <si>
    <t>RCS</t>
    <phoneticPr fontId="3" type="noConversion"/>
  </si>
  <si>
    <t>王牌狗屋</t>
  </si>
  <si>
    <t>卡比之星</t>
    <phoneticPr fontId="3" type="noConversion"/>
  </si>
  <si>
    <t>时光机</t>
    <phoneticPr fontId="3" type="noConversion"/>
  </si>
  <si>
    <t>04</t>
    <phoneticPr fontId="3" type="noConversion"/>
  </si>
  <si>
    <t>09</t>
    <phoneticPr fontId="3" type="noConversion"/>
  </si>
  <si>
    <t>06</t>
    <phoneticPr fontId="3" type="noConversion"/>
  </si>
  <si>
    <t>08</t>
    <phoneticPr fontId="3" type="noConversion"/>
  </si>
  <si>
    <t>07</t>
    <phoneticPr fontId="3" type="noConversion"/>
  </si>
  <si>
    <t>01</t>
    <phoneticPr fontId="3" type="noConversion"/>
  </si>
  <si>
    <t>02</t>
    <phoneticPr fontId="3" type="noConversion"/>
  </si>
  <si>
    <t>03</t>
    <phoneticPr fontId="3" type="noConversion"/>
  </si>
  <si>
    <t>05</t>
    <phoneticPr fontId="3" type="noConversion"/>
  </si>
  <si>
    <t>11</t>
    <phoneticPr fontId="3" type="noConversion"/>
  </si>
  <si>
    <t>00</t>
    <phoneticPr fontId="3" type="noConversion"/>
  </si>
  <si>
    <t>后燃器</t>
    <phoneticPr fontId="3" type="noConversion"/>
  </si>
  <si>
    <t>機甲值根據模型實際大小制定</t>
    <phoneticPr fontId="3" type="noConversion"/>
  </si>
  <si>
    <t>RCS為雷達截面積縮寫，採平均截面積分等級</t>
    <phoneticPr fontId="3" type="noConversion"/>
  </si>
  <si>
    <t>能量值影響護盾充能的速度，同時也是啟動后燃器消耗的必要數值</t>
    <phoneticPr fontId="3" type="noConversion"/>
  </si>
  <si>
    <t>新版本平衡目的</t>
    <phoneticPr fontId="3" type="noConversion"/>
  </si>
  <si>
    <t>1.增加能量的重要性</t>
    <phoneticPr fontId="3" type="noConversion"/>
  </si>
  <si>
    <t>2.增加巡航與后燃器的區別</t>
    <phoneticPr fontId="3" type="noConversion"/>
  </si>
  <si>
    <t>3.增加武裝的傷害差異性</t>
    <phoneticPr fontId="3" type="noConversion"/>
  </si>
  <si>
    <t>配點</t>
    <phoneticPr fontId="3" type="noConversion"/>
  </si>
  <si>
    <t>7★</t>
    <phoneticPr fontId="3" type="noConversion"/>
  </si>
  <si>
    <t>6★</t>
    <phoneticPr fontId="3" type="noConversion"/>
  </si>
  <si>
    <t>机甲初始</t>
    <phoneticPr fontId="3" type="noConversion"/>
  </si>
  <si>
    <t>机甲专精</t>
    <phoneticPr fontId="3" type="noConversion"/>
  </si>
  <si>
    <t>能量专精</t>
    <phoneticPr fontId="3" type="noConversion"/>
  </si>
  <si>
    <t>护盾专精</t>
    <phoneticPr fontId="3" type="noConversion"/>
  </si>
  <si>
    <t>巡航专精</t>
    <phoneticPr fontId="3" type="noConversion"/>
  </si>
  <si>
    <t>后燃器专精</t>
    <phoneticPr fontId="3" type="noConversion"/>
  </si>
  <si>
    <t>机甲专精</t>
    <phoneticPr fontId="3" type="noConversion"/>
  </si>
  <si>
    <t>机甲初始</t>
    <phoneticPr fontId="3" type="noConversion"/>
  </si>
  <si>
    <t>5★</t>
    <phoneticPr fontId="3" type="noConversion"/>
  </si>
  <si>
    <t>4★</t>
    <phoneticPr fontId="3" type="noConversion"/>
  </si>
  <si>
    <t>3★</t>
    <phoneticPr fontId="3" type="noConversion"/>
  </si>
  <si>
    <t>2★</t>
    <phoneticPr fontId="3" type="noConversion"/>
  </si>
  <si>
    <t>1★</t>
    <phoneticPr fontId="3" type="noConversion"/>
  </si>
  <si>
    <t>机甲总值</t>
    <phoneticPr fontId="3" type="noConversion"/>
  </si>
  <si>
    <t>机甲总值</t>
    <phoneticPr fontId="3" type="noConversion"/>
  </si>
  <si>
    <t>临界值</t>
    <phoneticPr fontId="3" type="noConversion"/>
  </si>
  <si>
    <t>✘</t>
    <phoneticPr fontId="3" type="noConversion"/>
  </si>
  <si>
    <t>系数</t>
    <phoneticPr fontId="3" type="noConversion"/>
  </si>
  <si>
    <t>最小</t>
    <phoneticPr fontId="3" type="noConversion"/>
  </si>
  <si>
    <t>最大</t>
    <phoneticPr fontId="3" type="noConversion"/>
  </si>
  <si>
    <t>伤害</t>
    <phoneticPr fontId="3" type="noConversion"/>
  </si>
  <si>
    <t>6★</t>
  </si>
  <si>
    <t>7★</t>
    <phoneticPr fontId="3" type="noConversion"/>
  </si>
  <si>
    <t>5★</t>
    <phoneticPr fontId="3" type="noConversion"/>
  </si>
  <si>
    <t>4★</t>
    <phoneticPr fontId="3" type="noConversion"/>
  </si>
  <si>
    <t>3★</t>
    <phoneticPr fontId="3" type="noConversion"/>
  </si>
  <si>
    <t>2★</t>
    <phoneticPr fontId="3" type="noConversion"/>
  </si>
  <si>
    <t>1★</t>
    <phoneticPr fontId="3" type="noConversion"/>
  </si>
  <si>
    <t>重型宇航机</t>
    <phoneticPr fontId="3" type="noConversion"/>
  </si>
  <si>
    <t>中型宇航机</t>
    <phoneticPr fontId="3" type="noConversion"/>
  </si>
  <si>
    <t>轻型宇航机</t>
    <phoneticPr fontId="3" type="noConversion"/>
  </si>
  <si>
    <t>微型宇航机</t>
    <phoneticPr fontId="3" type="noConversion"/>
  </si>
  <si>
    <t>18</t>
    <phoneticPr fontId="3" type="noConversion"/>
  </si>
  <si>
    <t>19</t>
    <phoneticPr fontId="3" type="noConversion"/>
  </si>
  <si>
    <t>激光武器對於護盾的傷害略高於機甲三倍</t>
    <phoneticPr fontId="3" type="noConversion"/>
  </si>
  <si>
    <t>宇航機的基本配點為20點</t>
    <phoneticPr fontId="3" type="noConversion"/>
  </si>
  <si>
    <t>武装为六管 降为18点</t>
    <phoneticPr fontId="3" type="noConversion"/>
  </si>
  <si>
    <t>武装为六管 升为22点</t>
    <phoneticPr fontId="3" type="noConversion"/>
  </si>
  <si>
    <t>每一點都代表一個星級，星级採七等分制</t>
    <phoneticPr fontId="3" type="noConversion"/>
  </si>
  <si>
    <t>炮弹比尔</t>
    <phoneticPr fontId="3" type="noConversion"/>
  </si>
  <si>
    <t>18</t>
    <phoneticPr fontId="3" type="noConversion"/>
  </si>
  <si>
    <t>鹰纽特</t>
    <phoneticPr fontId="3" type="noConversion"/>
  </si>
  <si>
    <t>4★</t>
    <phoneticPr fontId="3" type="noConversion"/>
  </si>
  <si>
    <t>19</t>
    <phoneticPr fontId="3" type="noConversion"/>
  </si>
  <si>
    <t>新葡鲸</t>
    <phoneticPr fontId="3" type="noConversion"/>
  </si>
  <si>
    <t>翼展</t>
    <phoneticPr fontId="3" type="noConversion"/>
  </si>
  <si>
    <t>長</t>
    <phoneticPr fontId="3" type="noConversion"/>
  </si>
  <si>
    <t>高</t>
    <phoneticPr fontId="3" type="noConversion"/>
  </si>
  <si>
    <t>總面積</t>
    <phoneticPr fontId="3" type="noConversion"/>
  </si>
  <si>
    <t>體積</t>
    <phoneticPr fontId="3" type="noConversion"/>
  </si>
  <si>
    <t>护盾专精</t>
  </si>
  <si>
    <t>均值</t>
  </si>
  <si>
    <t>均值</t>
    <phoneticPr fontId="3" type="noConversion"/>
  </si>
  <si>
    <t>速度专精</t>
  </si>
  <si>
    <t>机甲专精</t>
  </si>
  <si>
    <t>用途</t>
    <phoneticPr fontId="3" type="noConversion"/>
  </si>
  <si>
    <t>狙击</t>
  </si>
  <si>
    <t>狙击</t>
    <phoneticPr fontId="3" type="noConversion"/>
  </si>
  <si>
    <t>推进</t>
    <phoneticPr fontId="3" type="noConversion"/>
  </si>
  <si>
    <t>支援</t>
    <phoneticPr fontId="3" type="noConversion"/>
  </si>
  <si>
    <t>指挥</t>
    <phoneticPr fontId="3" type="noConversion"/>
  </si>
  <si>
    <t>炮灰</t>
    <phoneticPr fontId="3" type="noConversion"/>
  </si>
  <si>
    <t>特攻</t>
    <phoneticPr fontId="3" type="noConversion"/>
  </si>
  <si>
    <t>护盾总值</t>
    <phoneticPr fontId="3" type="noConversion"/>
  </si>
  <si>
    <t>基本值</t>
    <phoneticPr fontId="3" type="noConversion"/>
  </si>
  <si>
    <t>评级底限</t>
    <phoneticPr fontId="3" type="noConversion"/>
  </si>
  <si>
    <t>速度专精</t>
    <phoneticPr fontId="3" type="noConversion"/>
  </si>
  <si>
    <t>速度总值</t>
    <phoneticPr fontId="3" type="noConversion"/>
  </si>
  <si>
    <t>6★</t>
    <phoneticPr fontId="3" type="noConversion"/>
  </si>
  <si>
    <t>7★</t>
    <phoneticPr fontId="3" type="noConversion"/>
  </si>
  <si>
    <t>5★</t>
    <phoneticPr fontId="3" type="noConversion"/>
  </si>
  <si>
    <t>2★</t>
    <phoneticPr fontId="3" type="noConversion"/>
  </si>
  <si>
    <t>4★</t>
    <phoneticPr fontId="3" type="noConversion"/>
  </si>
  <si>
    <t>3★</t>
    <phoneticPr fontId="3" type="noConversion"/>
  </si>
  <si>
    <t>1★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</si>
</sst>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_ "/>
    <numFmt numFmtId="178" formatCode="0_);[Red]\(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color rgb="FF9C5700"/>
      <name val="微軟正黑體"/>
      <family val="2"/>
      <charset val="136"/>
    </font>
    <font>
      <b/>
      <sz val="12"/>
      <color rgb="FF006100"/>
      <name val="微軟正黑體"/>
      <family val="2"/>
      <charset val="136"/>
    </font>
    <font>
      <b/>
      <sz val="12"/>
      <color rgb="FF7030A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5" tint="-0.249977111117893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12"/>
      <color rgb="FF008000"/>
      <name val="微軟正黑體"/>
      <family val="2"/>
      <charset val="136"/>
    </font>
    <font>
      <b/>
      <sz val="12"/>
      <color theme="5" tint="-0.499984740745262"/>
      <name val="微軟正黑體"/>
      <family val="2"/>
      <charset val="136"/>
    </font>
    <font>
      <b/>
      <sz val="12"/>
      <color rgb="FFC00000"/>
      <name val="微軟正黑體"/>
      <family val="2"/>
      <charset val="136"/>
    </font>
    <font>
      <b/>
      <sz val="12"/>
      <color rgb="FF6600CC"/>
      <name val="微軟正黑體"/>
      <family val="2"/>
      <charset val="136"/>
    </font>
    <font>
      <b/>
      <sz val="12"/>
      <color rgb="FF36006C"/>
      <name val="微軟正黑體"/>
      <family val="2"/>
      <charset val="136"/>
    </font>
    <font>
      <b/>
      <sz val="12"/>
      <color rgb="FF0033CC"/>
      <name val="微軟正黑體"/>
      <family val="2"/>
      <charset val="136"/>
    </font>
    <font>
      <b/>
      <sz val="12"/>
      <color rgb="FF003300"/>
      <name val="微軟正黑體"/>
      <family val="2"/>
      <charset val="136"/>
    </font>
    <font>
      <sz val="12"/>
      <color theme="0"/>
      <name val="新細明體"/>
      <family val="2"/>
      <charset val="136"/>
      <scheme val="minor"/>
    </font>
    <font>
      <b/>
      <sz val="12"/>
      <color rgb="FF0000FF"/>
      <name val="微軟正黑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CB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BDBF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6" fillId="6" borderId="1" xfId="2" applyFont="1" applyFill="1" applyBorder="1" applyAlignment="1">
      <alignment horizontal="center" vertical="center"/>
    </xf>
    <xf numFmtId="0" fontId="6" fillId="6" borderId="1" xfId="2" applyFont="1" applyFill="1" applyBorder="1">
      <alignment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>
      <alignment vertical="center"/>
    </xf>
    <xf numFmtId="0" fontId="4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3" fillId="5" borderId="1" xfId="2" applyFont="1" applyFill="1" applyBorder="1">
      <alignment vertical="center"/>
    </xf>
    <xf numFmtId="0" fontId="13" fillId="5" borderId="1" xfId="0" applyFont="1" applyFill="1" applyBorder="1">
      <alignment vertical="center"/>
    </xf>
    <xf numFmtId="0" fontId="13" fillId="0" borderId="0" xfId="0" applyFont="1">
      <alignment vertical="center"/>
    </xf>
    <xf numFmtId="0" fontId="16" fillId="9" borderId="1" xfId="2" applyFont="1" applyFill="1" applyBorder="1" applyAlignment="1">
      <alignment horizontal="center" vertical="center"/>
    </xf>
    <xf numFmtId="0" fontId="15" fillId="9" borderId="1" xfId="2" applyFont="1" applyFill="1" applyBorder="1" applyAlignment="1">
      <alignment horizontal="center" vertical="center"/>
    </xf>
    <xf numFmtId="0" fontId="17" fillId="10" borderId="1" xfId="1" applyFont="1" applyFill="1" applyBorder="1" applyAlignment="1">
      <alignment horizontal="center" vertical="center"/>
    </xf>
    <xf numFmtId="0" fontId="18" fillId="11" borderId="1" xfId="2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left" vertical="center"/>
    </xf>
    <xf numFmtId="0" fontId="8" fillId="13" borderId="1" xfId="0" applyFont="1" applyFill="1" applyBorder="1">
      <alignment vertical="center"/>
    </xf>
    <xf numFmtId="0" fontId="10" fillId="13" borderId="1" xfId="0" applyFont="1" applyFill="1" applyBorder="1">
      <alignment vertical="center"/>
    </xf>
    <xf numFmtId="0" fontId="11" fillId="13" borderId="1" xfId="0" applyFont="1" applyFill="1" applyBorder="1">
      <alignment vertical="center"/>
    </xf>
    <xf numFmtId="0" fontId="12" fillId="13" borderId="1" xfId="0" applyFont="1" applyFill="1" applyBorder="1">
      <alignment vertical="center"/>
    </xf>
    <xf numFmtId="0" fontId="4" fillId="13" borderId="1" xfId="0" applyFont="1" applyFill="1" applyBorder="1">
      <alignment vertical="center"/>
    </xf>
    <xf numFmtId="0" fontId="14" fillId="5" borderId="1" xfId="2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2" xfId="0" applyFont="1" applyFill="1" applyBorder="1">
      <alignment vertical="center"/>
    </xf>
    <xf numFmtId="176" fontId="9" fillId="7" borderId="2" xfId="0" applyNumberFormat="1" applyFont="1" applyFill="1" applyBorder="1" applyAlignment="1">
      <alignment horizontal="center" vertical="center"/>
    </xf>
    <xf numFmtId="176" fontId="4" fillId="12" borderId="1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0" xfId="0" applyNumberFormat="1" applyFont="1">
      <alignment vertical="center"/>
    </xf>
    <xf numFmtId="0" fontId="15" fillId="0" borderId="0" xfId="0" applyFont="1">
      <alignment vertical="center"/>
    </xf>
    <xf numFmtId="0" fontId="20" fillId="14" borderId="1" xfId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13" borderId="1" xfId="0" applyFont="1" applyFill="1" applyBorder="1" applyAlignment="1">
      <alignment horizontal="left" vertical="center"/>
    </xf>
    <xf numFmtId="0" fontId="17" fillId="10" borderId="0" xfId="0" applyFont="1" applyFill="1">
      <alignment vertical="center"/>
    </xf>
    <xf numFmtId="0" fontId="17" fillId="10" borderId="1" xfId="0" applyFont="1" applyFill="1" applyBorder="1">
      <alignment vertical="center"/>
    </xf>
    <xf numFmtId="177" fontId="20" fillId="14" borderId="1" xfId="1" applyNumberFormat="1" applyFont="1" applyFill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13" fillId="6" borderId="0" xfId="0" applyFont="1" applyFill="1">
      <alignment vertical="center"/>
    </xf>
    <xf numFmtId="0" fontId="13" fillId="6" borderId="1" xfId="0" applyFont="1" applyFill="1" applyBorder="1">
      <alignment vertical="center"/>
    </xf>
    <xf numFmtId="177" fontId="14" fillId="5" borderId="1" xfId="2" applyNumberFormat="1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7" borderId="2" xfId="1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8" fontId="9" fillId="7" borderId="2" xfId="0" applyNumberFormat="1" applyFont="1" applyFill="1" applyBorder="1" applyAlignment="1">
      <alignment horizontal="center" vertical="center"/>
    </xf>
    <xf numFmtId="178" fontId="4" fillId="12" borderId="1" xfId="0" applyNumberFormat="1" applyFont="1" applyFill="1" applyBorder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4" fillId="0" borderId="0" xfId="0" applyNumberFormat="1" applyFont="1">
      <alignment vertical="center"/>
    </xf>
    <xf numFmtId="178" fontId="18" fillId="11" borderId="1" xfId="2" applyNumberFormat="1" applyFont="1" applyFill="1" applyBorder="1" applyAlignment="1">
      <alignment horizontal="center" vertical="center"/>
    </xf>
  </cellXfs>
  <cellStyles count="3">
    <cellStyle name="一般" xfId="0" builtinId="0"/>
    <cellStyle name="中等" xfId="2" builtinId="28"/>
    <cellStyle name="好" xfId="1" builtinId="26"/>
  </cellStyles>
  <dxfs count="0"/>
  <tableStyles count="0" defaultTableStyle="TableStyleMedium2" defaultPivotStyle="PivotStyleLight16"/>
  <colors>
    <mruColors>
      <color rgb="FF0033CC"/>
      <color rgb="FF0000FF"/>
      <color rgb="FF6600CC"/>
      <color rgb="FF9900FF"/>
      <color rgb="FFFF00FF"/>
      <color rgb="FF36006C"/>
      <color rgb="FFFFCCFF"/>
      <color rgb="FFABDBF1"/>
      <color rgb="FF003300"/>
      <color rgb="FFDCB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19AF-B56F-48A8-942D-AA4A28475538}">
  <dimension ref="A1:BF55"/>
  <sheetViews>
    <sheetView tabSelected="1" topLeftCell="I1" zoomScale="145" zoomScaleNormal="145" workbookViewId="0">
      <selection activeCell="AA19" sqref="AA19"/>
    </sheetView>
  </sheetViews>
  <sheetFormatPr defaultRowHeight="16.5" x14ac:dyDescent="0.25"/>
  <cols>
    <col min="1" max="1" width="5.75" style="1" bestFit="1" customWidth="1"/>
    <col min="2" max="2" width="11.875" style="1" bestFit="1" customWidth="1"/>
    <col min="3" max="3" width="5.625" style="2" bestFit="1" customWidth="1"/>
    <col min="4" max="5" width="8" style="2" bestFit="1" customWidth="1"/>
    <col min="6" max="6" width="6.75" style="2" bestFit="1" customWidth="1"/>
    <col min="7" max="8" width="8" style="39" bestFit="1" customWidth="1"/>
    <col min="9" max="9" width="5" style="65" bestFit="1" customWidth="1"/>
    <col min="10" max="10" width="5.75" style="1" bestFit="1" customWidth="1"/>
    <col min="11" max="11" width="11.875" style="1" bestFit="1" customWidth="1"/>
    <col min="12" max="12" width="5.75" style="44" bestFit="1" customWidth="1"/>
    <col min="13" max="13" width="4.25" style="2" bestFit="1" customWidth="1"/>
    <col min="14" max="14" width="8" style="2" bestFit="1" customWidth="1"/>
    <col min="15" max="15" width="3" style="2" bestFit="1" customWidth="1"/>
    <col min="16" max="16" width="8" style="2" bestFit="1" customWidth="1"/>
    <col min="17" max="17" width="3" style="2" bestFit="1" customWidth="1"/>
    <col min="18" max="18" width="5.5" style="2" bestFit="1" customWidth="1"/>
    <col min="19" max="19" width="4.625" style="2" customWidth="1"/>
    <col min="20" max="20" width="8.5" style="49" bestFit="1" customWidth="1"/>
    <col min="21" max="21" width="4.625" style="2" customWidth="1"/>
    <col min="22" max="22" width="8.5" style="49" bestFit="1" customWidth="1"/>
    <col min="23" max="23" width="4.625" style="2" bestFit="1" customWidth="1"/>
    <col min="24" max="24" width="6.25" style="2" bestFit="1" customWidth="1"/>
    <col min="25" max="25" width="3.875" style="1" customWidth="1"/>
    <col min="26" max="26" width="9.75" bestFit="1" customWidth="1"/>
    <col min="27" max="27" width="6.75" bestFit="1" customWidth="1"/>
    <col min="28" max="28" width="5.75" bestFit="1" customWidth="1"/>
    <col min="29" max="29" width="8" bestFit="1" customWidth="1"/>
    <col min="30" max="30" width="9.75" bestFit="1" customWidth="1"/>
    <col min="31" max="31" width="8" style="1" bestFit="1" customWidth="1"/>
    <col min="32" max="32" width="4.625" style="2" bestFit="1" customWidth="1"/>
    <col min="33" max="33" width="8" style="18" bestFit="1" customWidth="1"/>
    <col min="34" max="34" width="4.625" style="1" bestFit="1" customWidth="1"/>
    <col min="35" max="35" width="4.625" style="2" bestFit="1" customWidth="1"/>
    <col min="36" max="36" width="6.75" style="2" bestFit="1" customWidth="1"/>
    <col min="37" max="37" width="4.625" style="2" customWidth="1"/>
    <col min="38" max="38" width="8" style="2" bestFit="1" customWidth="1"/>
    <col min="39" max="40" width="4.625" style="2" customWidth="1"/>
    <col min="41" max="41" width="8" style="2" bestFit="1" customWidth="1"/>
    <col min="42" max="42" width="4.625" style="2" bestFit="1" customWidth="1"/>
    <col min="43" max="43" width="4.625" style="2" customWidth="1"/>
    <col min="44" max="44" width="6.75" style="2" bestFit="1" customWidth="1"/>
    <col min="45" max="45" width="4.625" style="2" bestFit="1" customWidth="1"/>
    <col min="46" max="46" width="4.625" style="2" customWidth="1"/>
    <col min="47" max="47" width="4.25" style="2" bestFit="1" customWidth="1"/>
    <col min="48" max="48" width="4.625" style="2" bestFit="1" customWidth="1"/>
    <col min="49" max="49" width="4.625" style="2" customWidth="1"/>
    <col min="50" max="50" width="5.5" style="2" bestFit="1" customWidth="1"/>
    <col min="51" max="51" width="5.75" style="1" bestFit="1" customWidth="1"/>
    <col min="52" max="52" width="5.75" style="2" bestFit="1" customWidth="1"/>
    <col min="53" max="53" width="8" style="1" bestFit="1" customWidth="1"/>
    <col min="54" max="54" width="9" style="1" customWidth="1"/>
    <col min="55" max="55" width="9.75" style="1" customWidth="1"/>
    <col min="56" max="56" width="5.75" style="1" customWidth="1"/>
    <col min="57" max="57" width="9" style="1"/>
    <col min="59" max="16384" width="9" style="1"/>
  </cols>
  <sheetData>
    <row r="1" spans="1:56" ht="20.100000000000001" customHeight="1" x14ac:dyDescent="0.25">
      <c r="A1" s="11" t="s">
        <v>33</v>
      </c>
      <c r="B1" s="12" t="s">
        <v>0</v>
      </c>
      <c r="C1" s="11" t="s">
        <v>39</v>
      </c>
      <c r="D1" s="34" t="s">
        <v>110</v>
      </c>
      <c r="E1" s="34" t="s">
        <v>111</v>
      </c>
      <c r="F1" s="34" t="s">
        <v>112</v>
      </c>
      <c r="G1" s="37" t="s">
        <v>113</v>
      </c>
      <c r="H1" s="37" t="s">
        <v>114</v>
      </c>
      <c r="I1" s="63"/>
      <c r="J1" s="35" t="s">
        <v>33</v>
      </c>
      <c r="K1" s="12" t="s">
        <v>0</v>
      </c>
      <c r="L1" s="34" t="s">
        <v>120</v>
      </c>
      <c r="M1" s="55" t="s">
        <v>115</v>
      </c>
      <c r="N1" s="56"/>
      <c r="O1" s="57" t="s">
        <v>119</v>
      </c>
      <c r="P1" s="58"/>
      <c r="Q1" s="59" t="s">
        <v>118</v>
      </c>
      <c r="R1" s="60"/>
      <c r="S1" s="55" t="s">
        <v>128</v>
      </c>
      <c r="T1" s="56"/>
      <c r="U1" s="53" t="s">
        <v>78</v>
      </c>
      <c r="V1" s="54"/>
      <c r="W1" s="59" t="s">
        <v>132</v>
      </c>
      <c r="X1" s="60"/>
      <c r="Y1" s="36"/>
      <c r="Z1" s="2" t="s">
        <v>68</v>
      </c>
      <c r="AA1" s="1"/>
      <c r="AB1" s="1"/>
      <c r="AC1" s="1"/>
      <c r="AE1" s="36"/>
      <c r="AF1" s="53" t="s">
        <v>65</v>
      </c>
      <c r="AG1" s="54"/>
      <c r="AH1" s="61" t="s">
        <v>66</v>
      </c>
      <c r="AI1" s="61"/>
      <c r="AJ1" s="61"/>
      <c r="AK1" s="53" t="s">
        <v>78</v>
      </c>
      <c r="AL1" s="54"/>
      <c r="AM1" s="61" t="s">
        <v>68</v>
      </c>
      <c r="AN1" s="61"/>
      <c r="AO1" s="61"/>
      <c r="AP1" s="61" t="s">
        <v>67</v>
      </c>
      <c r="AQ1" s="61"/>
      <c r="AR1" s="61"/>
      <c r="AS1" s="61" t="s">
        <v>69</v>
      </c>
      <c r="AT1" s="61"/>
      <c r="AU1" s="61"/>
      <c r="AV1" s="61" t="s">
        <v>70</v>
      </c>
      <c r="AW1" s="61"/>
      <c r="AX1" s="61"/>
      <c r="AY1" s="11" t="s">
        <v>62</v>
      </c>
      <c r="AZ1" s="11" t="s">
        <v>9</v>
      </c>
      <c r="BA1" s="31" t="s">
        <v>82</v>
      </c>
      <c r="BB1" s="31" t="s">
        <v>83</v>
      </c>
      <c r="BC1" s="31" t="s">
        <v>84</v>
      </c>
      <c r="BD1" s="31"/>
    </row>
    <row r="2" spans="1:56" ht="20.100000000000001" customHeight="1" x14ac:dyDescent="0.25">
      <c r="A2" s="5">
        <v>10</v>
      </c>
      <c r="B2" s="24" t="s">
        <v>4</v>
      </c>
      <c r="C2" s="23" t="s">
        <v>12</v>
      </c>
      <c r="D2" s="23">
        <v>11.24</v>
      </c>
      <c r="E2" s="23">
        <v>9.8000000000000007</v>
      </c>
      <c r="F2" s="23">
        <v>5.65</v>
      </c>
      <c r="G2" s="38">
        <f>2*(D2*E2+E2*F2+F2*D2)</f>
        <v>458.05600000000004</v>
      </c>
      <c r="H2" s="38">
        <f>D2*E2*F2</f>
        <v>622.35880000000009</v>
      </c>
      <c r="I2" s="64">
        <v>20</v>
      </c>
      <c r="J2" s="5">
        <v>10</v>
      </c>
      <c r="K2" s="24" t="s">
        <v>4</v>
      </c>
      <c r="L2" s="43" t="s">
        <v>125</v>
      </c>
      <c r="M2" s="21">
        <v>5</v>
      </c>
      <c r="N2" s="47">
        <f>Z$3+AA$3*M2</f>
        <v>10200</v>
      </c>
      <c r="O2" s="9">
        <v>1</v>
      </c>
      <c r="P2" s="51">
        <f>Z$13+AA$13*O2</f>
        <v>3500</v>
      </c>
      <c r="Q2" s="22">
        <v>4</v>
      </c>
      <c r="R2" s="22">
        <f>Z$23+AA$23*Q2</f>
        <v>98</v>
      </c>
      <c r="S2" s="42" t="s">
        <v>14</v>
      </c>
      <c r="T2" s="48">
        <f>G2*10+N2</f>
        <v>14780.560000000001</v>
      </c>
      <c r="U2" s="15" t="s">
        <v>11</v>
      </c>
      <c r="V2" s="52">
        <f>H2*10+P2</f>
        <v>9723.5879999999997</v>
      </c>
      <c r="W2" s="22" t="s">
        <v>135</v>
      </c>
      <c r="X2" s="67">
        <f>I2++R2</f>
        <v>118</v>
      </c>
      <c r="Y2" s="24"/>
      <c r="Z2" s="2" t="s">
        <v>129</v>
      </c>
      <c r="AA2" s="2" t="s">
        <v>22</v>
      </c>
      <c r="AB2" s="2" t="s">
        <v>18</v>
      </c>
      <c r="AC2" s="1" t="s">
        <v>116</v>
      </c>
      <c r="AD2" s="62" t="s">
        <v>130</v>
      </c>
      <c r="AE2" s="24"/>
      <c r="AF2" s="7" t="s">
        <v>64</v>
      </c>
      <c r="AG2" s="8">
        <v>14287</v>
      </c>
      <c r="AH2" s="9" t="s">
        <v>1</v>
      </c>
      <c r="AI2" s="9" t="s">
        <v>11</v>
      </c>
      <c r="AJ2" s="9">
        <v>6772</v>
      </c>
      <c r="AK2" s="15" t="s">
        <v>64</v>
      </c>
      <c r="AL2" s="30">
        <f>AG2+AJ2</f>
        <v>21059</v>
      </c>
      <c r="AM2" s="21"/>
      <c r="AN2" s="21" t="s">
        <v>14</v>
      </c>
      <c r="AO2" s="21">
        <v>10773</v>
      </c>
      <c r="AP2" s="19" t="s">
        <v>8</v>
      </c>
      <c r="AQ2" s="19" t="s">
        <v>25</v>
      </c>
      <c r="AR2" s="19">
        <v>1398</v>
      </c>
      <c r="AS2" s="4"/>
      <c r="AT2" s="4" t="s">
        <v>24</v>
      </c>
      <c r="AU2" s="4">
        <v>47</v>
      </c>
      <c r="AV2" s="22"/>
      <c r="AW2" s="22" t="s">
        <v>28</v>
      </c>
      <c r="AX2" s="22">
        <v>100</v>
      </c>
      <c r="AY2" s="14">
        <v>20</v>
      </c>
      <c r="AZ2" s="14">
        <v>4</v>
      </c>
      <c r="BA2" s="32">
        <v>0.84299999999999997</v>
      </c>
      <c r="BB2" s="32">
        <f>(1630*BA2+AU2*5)*(1630*BA2+AU2*5)*AZ2*1.3035*0.5*0.000066</f>
        <v>445.49787661214225</v>
      </c>
      <c r="BC2" s="32">
        <f>(1630*BA2+AX2*5)*(1630*BA2+AX2*5)*AZ2*4.1949*0.5*0.000066</f>
        <v>1944.8066470861627</v>
      </c>
      <c r="BD2" s="32" t="s">
        <v>89</v>
      </c>
    </row>
    <row r="3" spans="1:56" ht="20.100000000000001" customHeight="1" x14ac:dyDescent="0.25">
      <c r="A3" s="5" t="s">
        <v>44</v>
      </c>
      <c r="B3" s="24" t="s">
        <v>3</v>
      </c>
      <c r="C3" s="23" t="s">
        <v>12</v>
      </c>
      <c r="D3" s="23">
        <v>9.65</v>
      </c>
      <c r="E3" s="23">
        <v>10.9</v>
      </c>
      <c r="F3" s="23">
        <v>5.46</v>
      </c>
      <c r="G3" s="38">
        <f>2*(D3*E3+E3*F3+F3*D3)</f>
        <v>434.77600000000001</v>
      </c>
      <c r="H3" s="38">
        <f>D3*E3*F3</f>
        <v>574.31010000000003</v>
      </c>
      <c r="I3" s="64">
        <v>10</v>
      </c>
      <c r="J3" s="5" t="s">
        <v>44</v>
      </c>
      <c r="K3" s="24" t="s">
        <v>3</v>
      </c>
      <c r="L3" s="43" t="s">
        <v>124</v>
      </c>
      <c r="M3" s="21">
        <v>4</v>
      </c>
      <c r="N3" s="47">
        <f>Z$3+AA$3*M3</f>
        <v>8400</v>
      </c>
      <c r="O3" s="9">
        <v>3</v>
      </c>
      <c r="P3" s="51">
        <f>Z$13+AA$13*O3</f>
        <v>7700</v>
      </c>
      <c r="Q3" s="22">
        <v>3</v>
      </c>
      <c r="R3" s="22">
        <f t="shared" ref="R3:R25" si="0">Z$23+AA$23*Q3</f>
        <v>86</v>
      </c>
      <c r="S3" s="42" t="s">
        <v>28</v>
      </c>
      <c r="T3" s="48">
        <f>G3*10+N3</f>
        <v>12747.76</v>
      </c>
      <c r="U3" s="15" t="s">
        <v>24</v>
      </c>
      <c r="V3" s="52">
        <f>H3*10+P3</f>
        <v>13443.101000000001</v>
      </c>
      <c r="W3" s="22" t="s">
        <v>138</v>
      </c>
      <c r="X3" s="67">
        <f t="shared" ref="X3:X25" si="1">I3++R3</f>
        <v>96</v>
      </c>
      <c r="Y3" s="24"/>
      <c r="Z3" s="1">
        <v>1200</v>
      </c>
      <c r="AA3" s="1">
        <v>1800</v>
      </c>
      <c r="AB3" s="3">
        <v>7</v>
      </c>
      <c r="AC3" s="1">
        <f>Z$3+AA$3*AB3</f>
        <v>13800</v>
      </c>
      <c r="AD3" s="1">
        <f t="shared" ref="AD3:AD8" si="2">AC3+AA$3/6 * (AB3-1)</f>
        <v>15600</v>
      </c>
      <c r="AE3" s="24"/>
      <c r="AF3" s="7" t="s">
        <v>64</v>
      </c>
      <c r="AG3" s="8">
        <v>13722</v>
      </c>
      <c r="AH3" s="9"/>
      <c r="AI3" s="9" t="s">
        <v>14</v>
      </c>
      <c r="AJ3" s="9">
        <v>3927</v>
      </c>
      <c r="AK3" s="15" t="s">
        <v>73</v>
      </c>
      <c r="AL3" s="30">
        <f>AG3+AJ3</f>
        <v>17649</v>
      </c>
      <c r="AM3" s="21"/>
      <c r="AN3" s="21" t="s">
        <v>28</v>
      </c>
      <c r="AO3" s="21">
        <v>13915</v>
      </c>
      <c r="AP3" s="19" t="s">
        <v>1</v>
      </c>
      <c r="AQ3" s="19" t="s">
        <v>10</v>
      </c>
      <c r="AR3" s="19">
        <v>3392</v>
      </c>
      <c r="AS3" s="4" t="s">
        <v>8</v>
      </c>
      <c r="AT3" s="4" t="s">
        <v>25</v>
      </c>
      <c r="AU3" s="4">
        <v>29</v>
      </c>
      <c r="AV3" s="22" t="s">
        <v>1</v>
      </c>
      <c r="AW3" s="22" t="s">
        <v>11</v>
      </c>
      <c r="AX3" s="22">
        <v>119</v>
      </c>
      <c r="AY3" s="14">
        <v>22</v>
      </c>
      <c r="AZ3" s="14">
        <v>2</v>
      </c>
      <c r="BA3" s="32">
        <v>1</v>
      </c>
      <c r="BB3" s="32">
        <f>(1630*BA3+AU3*5)*(1630*BA3+AU3*5)*AZ3*1.3035*0.5*0.000066</f>
        <v>271.05141937500002</v>
      </c>
      <c r="BC3" s="32">
        <f>(1630*BA3+AX3*5)*(1630*BA3+AX3*5)*AZ3*4.1949*0.5*0.000066</f>
        <v>1370.6468696250001</v>
      </c>
      <c r="BD3" s="32" t="s">
        <v>91</v>
      </c>
    </row>
    <row r="4" spans="1:56" ht="20.100000000000001" customHeight="1" x14ac:dyDescent="0.25">
      <c r="A4" s="5">
        <v>13</v>
      </c>
      <c r="B4" s="24" t="s">
        <v>2</v>
      </c>
      <c r="C4" s="23" t="s">
        <v>12</v>
      </c>
      <c r="D4" s="23">
        <v>9</v>
      </c>
      <c r="E4" s="23">
        <v>10.41</v>
      </c>
      <c r="F4" s="23">
        <v>5.91</v>
      </c>
      <c r="G4" s="38">
        <f>2*(D4*E4+E4*F4+F4*D4)</f>
        <v>416.80619999999999</v>
      </c>
      <c r="H4" s="38">
        <f>D4*E4*F4</f>
        <v>553.7079</v>
      </c>
      <c r="I4" s="64">
        <v>35</v>
      </c>
      <c r="J4" s="5">
        <v>13</v>
      </c>
      <c r="K4" s="24" t="s">
        <v>2</v>
      </c>
      <c r="L4" s="43" t="s">
        <v>123</v>
      </c>
      <c r="M4" s="21">
        <v>3</v>
      </c>
      <c r="N4" s="47">
        <f>Z$3+AA$3*M4</f>
        <v>6600</v>
      </c>
      <c r="O4" s="9">
        <v>3</v>
      </c>
      <c r="P4" s="51">
        <f>Z$13+AA$13*O4</f>
        <v>7700</v>
      </c>
      <c r="Q4" s="22">
        <v>4</v>
      </c>
      <c r="R4" s="22">
        <f t="shared" si="0"/>
        <v>98</v>
      </c>
      <c r="S4" s="42" t="s">
        <v>12</v>
      </c>
      <c r="T4" s="48">
        <f>G4*10+N4</f>
        <v>10768.062</v>
      </c>
      <c r="U4" s="15" t="s">
        <v>11</v>
      </c>
      <c r="V4" s="52">
        <f>H4*10+P4</f>
        <v>13237.079</v>
      </c>
      <c r="W4" s="22" t="s">
        <v>133</v>
      </c>
      <c r="X4" s="67">
        <f t="shared" si="1"/>
        <v>133</v>
      </c>
      <c r="Y4" s="24"/>
      <c r="Z4" s="1"/>
      <c r="AA4" s="1"/>
      <c r="AB4" s="3">
        <v>6</v>
      </c>
      <c r="AC4" s="1">
        <f>Z$3+AA$3*AB4</f>
        <v>12000</v>
      </c>
      <c r="AD4" s="1">
        <f t="shared" si="2"/>
        <v>13500</v>
      </c>
      <c r="AE4" s="24"/>
      <c r="AF4" s="7" t="s">
        <v>63</v>
      </c>
      <c r="AG4" s="8">
        <v>16979</v>
      </c>
      <c r="AH4" s="9"/>
      <c r="AI4" s="9" t="s">
        <v>14</v>
      </c>
      <c r="AJ4" s="9">
        <v>3701</v>
      </c>
      <c r="AK4" s="15" t="s">
        <v>64</v>
      </c>
      <c r="AL4" s="30">
        <f>AG4+AJ4</f>
        <v>20680</v>
      </c>
      <c r="AM4" s="21" t="s">
        <v>8</v>
      </c>
      <c r="AN4" s="21" t="s">
        <v>12</v>
      </c>
      <c r="AO4" s="21">
        <v>3999</v>
      </c>
      <c r="AP4" s="19"/>
      <c r="AQ4" s="19" t="s">
        <v>24</v>
      </c>
      <c r="AR4" s="19">
        <v>2498</v>
      </c>
      <c r="AS4" s="4"/>
      <c r="AT4" s="4" t="s">
        <v>28</v>
      </c>
      <c r="AU4" s="4">
        <v>38</v>
      </c>
      <c r="AV4" s="22"/>
      <c r="AW4" s="22" t="s">
        <v>24</v>
      </c>
      <c r="AX4" s="22">
        <v>107</v>
      </c>
      <c r="AY4" s="14">
        <v>18</v>
      </c>
      <c r="AZ4" s="14">
        <v>6</v>
      </c>
      <c r="BA4" s="32">
        <v>0.77900000000000003</v>
      </c>
      <c r="BB4" s="32">
        <f>(1630*BA4+AU4*5)*(1630*BA4+AU4*5)*AZ4*1.3035*0.5*0.000066</f>
        <v>549.97771719431978</v>
      </c>
      <c r="BC4" s="32">
        <f>(1630*BA4+AX4*5)*(1630*BA4+AX4*5)*AZ4*4.1949*0.5*0.000066</f>
        <v>2705.3940412501611</v>
      </c>
      <c r="BD4" s="32" t="s">
        <v>87</v>
      </c>
    </row>
    <row r="5" spans="1:56" ht="20.100000000000001" customHeight="1" x14ac:dyDescent="0.25">
      <c r="A5" s="11" t="s">
        <v>33</v>
      </c>
      <c r="B5" s="12" t="s">
        <v>93</v>
      </c>
      <c r="C5" s="35" t="s">
        <v>39</v>
      </c>
      <c r="D5" s="34" t="s">
        <v>110</v>
      </c>
      <c r="E5" s="34" t="s">
        <v>111</v>
      </c>
      <c r="F5" s="34" t="s">
        <v>112</v>
      </c>
      <c r="G5" s="37" t="s">
        <v>113</v>
      </c>
      <c r="H5" s="37" t="s">
        <v>114</v>
      </c>
      <c r="I5" s="63"/>
      <c r="J5" s="35" t="s">
        <v>33</v>
      </c>
      <c r="K5" s="12" t="s">
        <v>93</v>
      </c>
      <c r="L5" s="34" t="s">
        <v>120</v>
      </c>
      <c r="M5" s="55" t="s">
        <v>115</v>
      </c>
      <c r="N5" s="56"/>
      <c r="O5" s="57" t="s">
        <v>119</v>
      </c>
      <c r="P5" s="58"/>
      <c r="Q5" s="59" t="s">
        <v>118</v>
      </c>
      <c r="R5" s="60"/>
      <c r="S5" s="55" t="s">
        <v>128</v>
      </c>
      <c r="T5" s="56"/>
      <c r="U5" s="53" t="s">
        <v>78</v>
      </c>
      <c r="V5" s="54"/>
      <c r="W5" s="59" t="s">
        <v>132</v>
      </c>
      <c r="X5" s="60"/>
      <c r="Y5" s="36"/>
      <c r="Z5" s="1"/>
      <c r="AA5" s="1"/>
      <c r="AB5" s="3">
        <v>5</v>
      </c>
      <c r="AC5" s="1">
        <f>Z$3+AA$3*AB5</f>
        <v>10200</v>
      </c>
      <c r="AD5" s="1">
        <f t="shared" si="2"/>
        <v>11400</v>
      </c>
      <c r="AE5" s="36"/>
      <c r="AF5" s="53" t="s">
        <v>65</v>
      </c>
      <c r="AG5" s="54"/>
      <c r="AH5" s="61" t="s">
        <v>66</v>
      </c>
      <c r="AI5" s="61"/>
      <c r="AJ5" s="61"/>
      <c r="AK5" s="53" t="s">
        <v>78</v>
      </c>
      <c r="AL5" s="54"/>
      <c r="AM5" s="61" t="s">
        <v>68</v>
      </c>
      <c r="AN5" s="61"/>
      <c r="AO5" s="61"/>
      <c r="AP5" s="61" t="s">
        <v>67</v>
      </c>
      <c r="AQ5" s="61"/>
      <c r="AR5" s="61"/>
      <c r="AS5" s="61" t="s">
        <v>69</v>
      </c>
      <c r="AT5" s="61"/>
      <c r="AU5" s="61"/>
      <c r="AV5" s="61" t="s">
        <v>70</v>
      </c>
      <c r="AW5" s="61"/>
      <c r="AX5" s="61"/>
      <c r="AY5" s="11" t="s">
        <v>62</v>
      </c>
      <c r="AZ5" s="11" t="s">
        <v>9</v>
      </c>
      <c r="BA5" s="31" t="s">
        <v>82</v>
      </c>
      <c r="BB5" s="31" t="s">
        <v>83</v>
      </c>
      <c r="BC5" s="31" t="s">
        <v>84</v>
      </c>
      <c r="BD5" s="31"/>
    </row>
    <row r="6" spans="1:56" ht="20.100000000000001" customHeight="1" x14ac:dyDescent="0.25">
      <c r="A6" s="5" t="s">
        <v>43</v>
      </c>
      <c r="B6" s="24" t="s">
        <v>5</v>
      </c>
      <c r="C6" s="23" t="s">
        <v>12</v>
      </c>
      <c r="D6" s="23">
        <v>10.38</v>
      </c>
      <c r="E6" s="23">
        <v>9.3000000000000007</v>
      </c>
      <c r="F6" s="23">
        <v>4.8499999999999996</v>
      </c>
      <c r="G6" s="38">
        <f t="shared" ref="G6:G11" si="3">2*(D6*E6+E6*F6+F6*D6)</f>
        <v>383.96400000000006</v>
      </c>
      <c r="H6" s="38">
        <f t="shared" ref="H6:H11" si="4">D6*E6*F6</f>
        <v>468.18990000000008</v>
      </c>
      <c r="I6" s="64">
        <v>0</v>
      </c>
      <c r="J6" s="5" t="s">
        <v>43</v>
      </c>
      <c r="K6" s="45" t="s">
        <v>5</v>
      </c>
      <c r="L6" s="43" t="s">
        <v>122</v>
      </c>
      <c r="M6" s="21">
        <v>5</v>
      </c>
      <c r="N6" s="47">
        <f>Z$3+AA$3*M6</f>
        <v>10200</v>
      </c>
      <c r="O6" s="9">
        <v>4</v>
      </c>
      <c r="P6" s="51">
        <f>Z$13+AA$13*O6</f>
        <v>9800</v>
      </c>
      <c r="Q6" s="22">
        <v>1</v>
      </c>
      <c r="R6" s="22">
        <f t="shared" si="0"/>
        <v>62</v>
      </c>
      <c r="S6" s="42" t="s">
        <v>24</v>
      </c>
      <c r="T6" s="48">
        <f>G6*10+N6</f>
        <v>14039.64</v>
      </c>
      <c r="U6" s="15" t="s">
        <v>11</v>
      </c>
      <c r="V6" s="52">
        <f>H6*10+P6</f>
        <v>14481.899000000001</v>
      </c>
      <c r="W6" s="22" t="s">
        <v>139</v>
      </c>
      <c r="X6" s="67">
        <f t="shared" si="1"/>
        <v>62</v>
      </c>
      <c r="Y6" s="24"/>
      <c r="Z6" s="1"/>
      <c r="AA6" s="1"/>
      <c r="AB6" s="3">
        <v>4</v>
      </c>
      <c r="AC6" s="1">
        <f>Z$3+AA$3*AB6</f>
        <v>8400</v>
      </c>
      <c r="AD6" s="1">
        <f t="shared" si="2"/>
        <v>9300</v>
      </c>
      <c r="AE6" s="46">
        <v>13700</v>
      </c>
      <c r="AF6" s="7" t="s">
        <v>64</v>
      </c>
      <c r="AG6" s="8">
        <v>14724</v>
      </c>
      <c r="AH6" s="9"/>
      <c r="AI6" s="9" t="s">
        <v>28</v>
      </c>
      <c r="AJ6" s="9">
        <v>4715</v>
      </c>
      <c r="AK6" s="15" t="s">
        <v>64</v>
      </c>
      <c r="AL6" s="30">
        <f t="shared" ref="AL6:AL11" si="5">AG6+AJ6</f>
        <v>19439</v>
      </c>
      <c r="AM6" s="21"/>
      <c r="AN6" s="21" t="s">
        <v>24</v>
      </c>
      <c r="AO6" s="21">
        <v>17801</v>
      </c>
      <c r="AP6" s="19"/>
      <c r="AQ6" s="19" t="s">
        <v>28</v>
      </c>
      <c r="AR6" s="19">
        <v>2311</v>
      </c>
      <c r="AS6" s="4"/>
      <c r="AT6" s="4" t="s">
        <v>14</v>
      </c>
      <c r="AU6" s="4">
        <v>37</v>
      </c>
      <c r="AV6" s="22" t="s">
        <v>8</v>
      </c>
      <c r="AW6" s="22" t="s">
        <v>25</v>
      </c>
      <c r="AX6" s="22">
        <v>87</v>
      </c>
      <c r="AY6" s="14">
        <v>18</v>
      </c>
      <c r="AZ6" s="14">
        <v>6</v>
      </c>
      <c r="BA6" s="32">
        <v>0.77900000000000003</v>
      </c>
      <c r="BB6" s="32">
        <f t="shared" ref="BB6:BB11" si="6">(1630*BA6+AU6*5)*(1630*BA6+AU6*5)*AZ6*1.3035*0.5*0.000066</f>
        <v>546.21660533321972</v>
      </c>
      <c r="BC6" s="32">
        <f t="shared" ref="BC6:BC11" si="7">(1630*BA6+AX6*5)*(1630*BA6+AX6*5)*AZ6*4.1949*0.5*0.000066</f>
        <v>2413.8950881993615</v>
      </c>
      <c r="BD6" s="32" t="s">
        <v>86</v>
      </c>
    </row>
    <row r="7" spans="1:56" ht="20.100000000000001" customHeight="1" x14ac:dyDescent="0.25">
      <c r="A7" s="5">
        <v>16</v>
      </c>
      <c r="B7" s="24" t="s">
        <v>6</v>
      </c>
      <c r="C7" s="23" t="s">
        <v>12</v>
      </c>
      <c r="D7" s="23">
        <v>9.8000000000000007</v>
      </c>
      <c r="E7" s="23">
        <v>6.86</v>
      </c>
      <c r="F7" s="23">
        <v>7.27</v>
      </c>
      <c r="G7" s="38">
        <f t="shared" si="3"/>
        <v>376.69240000000002</v>
      </c>
      <c r="H7" s="38">
        <f t="shared" si="4"/>
        <v>488.74756000000002</v>
      </c>
      <c r="I7" s="64">
        <v>15</v>
      </c>
      <c r="J7" s="5">
        <v>16</v>
      </c>
      <c r="K7" s="45" t="s">
        <v>6</v>
      </c>
      <c r="L7" s="43" t="s">
        <v>122</v>
      </c>
      <c r="M7" s="21">
        <v>2</v>
      </c>
      <c r="N7" s="47">
        <f>Z$3+AA$3*M7</f>
        <v>4800</v>
      </c>
      <c r="O7" s="9">
        <v>7</v>
      </c>
      <c r="P7" s="51">
        <f>Z$13+AA$13*O7</f>
        <v>16100</v>
      </c>
      <c r="Q7" s="22">
        <v>1</v>
      </c>
      <c r="R7" s="22">
        <f t="shared" si="0"/>
        <v>62</v>
      </c>
      <c r="S7" s="42" t="s">
        <v>11</v>
      </c>
      <c r="T7" s="48">
        <f>G7*10+N7</f>
        <v>8566.9239999999991</v>
      </c>
      <c r="U7" s="15" t="s">
        <v>10</v>
      </c>
      <c r="V7" s="52">
        <f>H7*10+P7</f>
        <v>20987.475599999998</v>
      </c>
      <c r="W7" s="22" t="s">
        <v>136</v>
      </c>
      <c r="X7" s="67">
        <f t="shared" si="1"/>
        <v>77</v>
      </c>
      <c r="Y7" s="24"/>
      <c r="Z7" s="1"/>
      <c r="AA7" s="1"/>
      <c r="AB7" s="3">
        <v>3</v>
      </c>
      <c r="AC7" s="1">
        <f>Z$3+AA$3*AB7</f>
        <v>6600</v>
      </c>
      <c r="AD7" s="1">
        <f t="shared" si="2"/>
        <v>7200</v>
      </c>
      <c r="AE7" s="46">
        <v>11900</v>
      </c>
      <c r="AF7" s="7" t="s">
        <v>63</v>
      </c>
      <c r="AG7" s="8">
        <v>16321</v>
      </c>
      <c r="AH7" s="9"/>
      <c r="AI7" s="9" t="s">
        <v>24</v>
      </c>
      <c r="AJ7" s="9">
        <v>5974</v>
      </c>
      <c r="AK7" s="15" t="s">
        <v>63</v>
      </c>
      <c r="AL7" s="30">
        <f t="shared" si="5"/>
        <v>22295</v>
      </c>
      <c r="AM7" s="21" t="s">
        <v>1</v>
      </c>
      <c r="AN7" s="21" t="s">
        <v>11</v>
      </c>
      <c r="AO7" s="21">
        <v>19242</v>
      </c>
      <c r="AP7" s="19"/>
      <c r="AQ7" s="19" t="s">
        <v>14</v>
      </c>
      <c r="AR7" s="19">
        <v>1639</v>
      </c>
      <c r="AS7" s="4"/>
      <c r="AT7" s="4" t="s">
        <v>14</v>
      </c>
      <c r="AU7" s="4">
        <v>36</v>
      </c>
      <c r="AV7" s="22"/>
      <c r="AW7" s="22" t="s">
        <v>14</v>
      </c>
      <c r="AX7" s="22">
        <v>91</v>
      </c>
      <c r="AY7" s="14">
        <v>20</v>
      </c>
      <c r="AZ7" s="14">
        <v>4</v>
      </c>
      <c r="BA7" s="32">
        <v>0.84299999999999997</v>
      </c>
      <c r="BB7" s="32">
        <f t="shared" si="6"/>
        <v>415.56340736834221</v>
      </c>
      <c r="BC7" s="32">
        <f t="shared" si="7"/>
        <v>1852.5318965810827</v>
      </c>
      <c r="BD7" s="32" t="s">
        <v>89</v>
      </c>
    </row>
    <row r="8" spans="1:56" ht="20.100000000000001" customHeight="1" x14ac:dyDescent="0.25">
      <c r="A8" s="5">
        <v>14</v>
      </c>
      <c r="B8" s="25" t="s">
        <v>31</v>
      </c>
      <c r="C8" s="23" t="s">
        <v>13</v>
      </c>
      <c r="D8" s="23">
        <v>7.85</v>
      </c>
      <c r="E8" s="23">
        <v>9.82</v>
      </c>
      <c r="F8" s="23">
        <v>5.46</v>
      </c>
      <c r="G8" s="38">
        <f t="shared" si="3"/>
        <v>347.13040000000001</v>
      </c>
      <c r="H8" s="38">
        <f t="shared" si="4"/>
        <v>420.89501999999999</v>
      </c>
      <c r="I8" s="64">
        <v>28</v>
      </c>
      <c r="J8" s="5">
        <v>14</v>
      </c>
      <c r="K8" s="25" t="s">
        <v>31</v>
      </c>
      <c r="L8" s="43" t="s">
        <v>124</v>
      </c>
      <c r="M8" s="21">
        <v>6</v>
      </c>
      <c r="N8" s="47">
        <f>Z$3+AA$3*M8</f>
        <v>12000</v>
      </c>
      <c r="O8" s="9">
        <v>1</v>
      </c>
      <c r="P8" s="51">
        <f>Z$13+AA$13*O8</f>
        <v>3500</v>
      </c>
      <c r="Q8" s="22">
        <v>3</v>
      </c>
      <c r="R8" s="22">
        <f t="shared" si="0"/>
        <v>86</v>
      </c>
      <c r="S8" s="42" t="s">
        <v>11</v>
      </c>
      <c r="T8" s="48">
        <f>G8*10+N8</f>
        <v>15471.304</v>
      </c>
      <c r="U8" s="15" t="s">
        <v>28</v>
      </c>
      <c r="V8" s="52">
        <f>H8*10+P8</f>
        <v>7708.9502000000002</v>
      </c>
      <c r="W8" s="22" t="s">
        <v>137</v>
      </c>
      <c r="X8" s="67">
        <f t="shared" si="1"/>
        <v>114</v>
      </c>
      <c r="Y8" s="25"/>
      <c r="Z8" s="1"/>
      <c r="AA8" s="1"/>
      <c r="AB8" s="3">
        <v>2</v>
      </c>
      <c r="AC8" s="1">
        <f>Z$3+AA$3*AB8</f>
        <v>4800</v>
      </c>
      <c r="AD8" s="1">
        <f t="shared" si="2"/>
        <v>5100</v>
      </c>
      <c r="AE8" s="46">
        <v>10100</v>
      </c>
      <c r="AF8" s="7" t="s">
        <v>74</v>
      </c>
      <c r="AG8" s="17">
        <v>10755</v>
      </c>
      <c r="AH8" s="10"/>
      <c r="AI8" s="9" t="s">
        <v>28</v>
      </c>
      <c r="AJ8" s="9">
        <v>4720</v>
      </c>
      <c r="AK8" s="15" t="s">
        <v>74</v>
      </c>
      <c r="AL8" s="30">
        <f t="shared" si="5"/>
        <v>15475</v>
      </c>
      <c r="AM8" s="21" t="s">
        <v>1</v>
      </c>
      <c r="AN8" s="21" t="s">
        <v>11</v>
      </c>
      <c r="AO8" s="21">
        <v>20884</v>
      </c>
      <c r="AP8" s="19" t="s">
        <v>8</v>
      </c>
      <c r="AQ8" s="19" t="s">
        <v>25</v>
      </c>
      <c r="AR8" s="19">
        <v>1407</v>
      </c>
      <c r="AS8" s="4"/>
      <c r="AT8" s="4" t="s">
        <v>24</v>
      </c>
      <c r="AU8" s="4">
        <v>44</v>
      </c>
      <c r="AV8" s="22"/>
      <c r="AW8" s="22" t="s">
        <v>24</v>
      </c>
      <c r="AX8" s="22">
        <v>113</v>
      </c>
      <c r="AY8" s="14">
        <v>22</v>
      </c>
      <c r="AZ8" s="14">
        <v>2</v>
      </c>
      <c r="BA8" s="32">
        <v>1</v>
      </c>
      <c r="BB8" s="32">
        <f t="shared" si="6"/>
        <v>294.44109750000001</v>
      </c>
      <c r="BC8" s="32">
        <f t="shared" si="7"/>
        <v>1333.9347827849999</v>
      </c>
      <c r="BD8" s="32" t="s">
        <v>91</v>
      </c>
    </row>
    <row r="9" spans="1:56" ht="20.100000000000001" customHeight="1" x14ac:dyDescent="0.25">
      <c r="A9" s="5" t="s">
        <v>108</v>
      </c>
      <c r="B9" s="25" t="s">
        <v>109</v>
      </c>
      <c r="C9" s="23" t="s">
        <v>17</v>
      </c>
      <c r="D9" s="23">
        <v>7.3</v>
      </c>
      <c r="E9" s="23">
        <v>10.96</v>
      </c>
      <c r="F9" s="23">
        <v>5.03</v>
      </c>
      <c r="G9" s="38">
        <f t="shared" si="3"/>
        <v>343.71160000000003</v>
      </c>
      <c r="H9" s="38">
        <f t="shared" si="4"/>
        <v>402.44024000000007</v>
      </c>
      <c r="I9" s="64">
        <v>23</v>
      </c>
      <c r="J9" s="5" t="s">
        <v>98</v>
      </c>
      <c r="K9" s="25" t="s">
        <v>109</v>
      </c>
      <c r="L9" s="43" t="s">
        <v>123</v>
      </c>
      <c r="M9" s="21">
        <v>3</v>
      </c>
      <c r="N9" s="47">
        <f>Z$3+AA$3*M9</f>
        <v>6600</v>
      </c>
      <c r="O9" s="9">
        <v>4</v>
      </c>
      <c r="P9" s="51">
        <f>Z$13+AA$13*O9</f>
        <v>9800</v>
      </c>
      <c r="Q9" s="22">
        <v>3</v>
      </c>
      <c r="R9" s="22">
        <f t="shared" si="0"/>
        <v>86</v>
      </c>
      <c r="S9" s="42" t="s">
        <v>10</v>
      </c>
      <c r="T9" s="48">
        <f>G9*10+N9</f>
        <v>10037.116</v>
      </c>
      <c r="U9" s="15" t="s">
        <v>28</v>
      </c>
      <c r="V9" s="52">
        <f>H9*10+P9</f>
        <v>13824.402400000001</v>
      </c>
      <c r="W9" s="22" t="s">
        <v>137</v>
      </c>
      <c r="X9" s="67">
        <f t="shared" si="1"/>
        <v>109</v>
      </c>
      <c r="Y9" s="25"/>
      <c r="Z9" s="1"/>
      <c r="AA9" s="1"/>
      <c r="AB9" s="3">
        <v>1</v>
      </c>
      <c r="AC9" s="1">
        <f>Z$3+AA$3*AB9</f>
        <v>3000</v>
      </c>
      <c r="AD9" s="1">
        <f>AC9+AA$3/6 * (AB9-1)</f>
        <v>3000</v>
      </c>
      <c r="AE9" s="46">
        <v>8300</v>
      </c>
      <c r="AF9" s="7" t="s">
        <v>24</v>
      </c>
      <c r="AG9" s="17">
        <v>12997</v>
      </c>
      <c r="AH9" s="9"/>
      <c r="AI9" s="9" t="s">
        <v>25</v>
      </c>
      <c r="AJ9" s="9">
        <v>2792</v>
      </c>
      <c r="AK9" s="15" t="s">
        <v>28</v>
      </c>
      <c r="AL9" s="30">
        <f t="shared" si="5"/>
        <v>15789</v>
      </c>
      <c r="AM9" s="21"/>
      <c r="AN9" s="21" t="s">
        <v>10</v>
      </c>
      <c r="AO9" s="21">
        <v>24000</v>
      </c>
      <c r="AP9" s="19"/>
      <c r="AQ9" s="19" t="s">
        <v>14</v>
      </c>
      <c r="AR9" s="19">
        <v>1774</v>
      </c>
      <c r="AS9" s="4"/>
      <c r="AT9" s="4" t="s">
        <v>25</v>
      </c>
      <c r="AU9" s="4">
        <v>30</v>
      </c>
      <c r="AV9" s="22"/>
      <c r="AW9" s="22" t="s">
        <v>107</v>
      </c>
      <c r="AX9" s="22">
        <v>105</v>
      </c>
      <c r="AY9" s="14">
        <v>18</v>
      </c>
      <c r="AZ9" s="14">
        <v>6</v>
      </c>
      <c r="BA9" s="32">
        <v>0.77900000000000003</v>
      </c>
      <c r="BB9" s="32">
        <f t="shared" si="6"/>
        <v>520.25015250551974</v>
      </c>
      <c r="BC9" s="32">
        <f t="shared" si="7"/>
        <v>2675.4966147650812</v>
      </c>
      <c r="BD9" s="32" t="s">
        <v>86</v>
      </c>
    </row>
    <row r="10" spans="1:56" ht="20.100000000000001" customHeight="1" x14ac:dyDescent="0.25">
      <c r="A10" s="5" t="s">
        <v>50</v>
      </c>
      <c r="B10" s="26" t="s">
        <v>34</v>
      </c>
      <c r="C10" s="23" t="s">
        <v>24</v>
      </c>
      <c r="D10" s="23">
        <v>8.23</v>
      </c>
      <c r="E10" s="23">
        <v>10.98</v>
      </c>
      <c r="F10" s="23">
        <v>3.63</v>
      </c>
      <c r="G10" s="38">
        <f t="shared" si="3"/>
        <v>320.19540000000001</v>
      </c>
      <c r="H10" s="38">
        <f t="shared" si="4"/>
        <v>328.02640200000002</v>
      </c>
      <c r="I10" s="64">
        <v>7</v>
      </c>
      <c r="J10" s="5" t="s">
        <v>50</v>
      </c>
      <c r="K10" s="25" t="s">
        <v>34</v>
      </c>
      <c r="L10" s="43" t="s">
        <v>125</v>
      </c>
      <c r="M10" s="21">
        <v>2</v>
      </c>
      <c r="N10" s="47">
        <f>Z$3+AA$3*M10</f>
        <v>4800</v>
      </c>
      <c r="O10" s="9">
        <v>3</v>
      </c>
      <c r="P10" s="51">
        <f>Z$13+AA$13*O10</f>
        <v>7700</v>
      </c>
      <c r="Q10" s="22">
        <v>5</v>
      </c>
      <c r="R10" s="22">
        <f t="shared" si="0"/>
        <v>110</v>
      </c>
      <c r="S10" s="42" t="s">
        <v>11</v>
      </c>
      <c r="T10" s="48">
        <f>G10*10+N10</f>
        <v>8001.9539999999997</v>
      </c>
      <c r="U10" s="15" t="s">
        <v>14</v>
      </c>
      <c r="V10" s="52">
        <f>H10*10+P10</f>
        <v>10980.264020000001</v>
      </c>
      <c r="W10" s="22" t="s">
        <v>137</v>
      </c>
      <c r="X10" s="67">
        <f t="shared" si="1"/>
        <v>117</v>
      </c>
      <c r="Y10" s="26"/>
      <c r="AA10" s="1"/>
      <c r="AB10" s="1"/>
      <c r="AC10" s="1"/>
      <c r="AE10" s="46">
        <v>6500</v>
      </c>
      <c r="AF10" s="7" t="s">
        <v>74</v>
      </c>
      <c r="AG10" s="17">
        <v>9327</v>
      </c>
      <c r="AH10" s="10"/>
      <c r="AI10" s="9" t="s">
        <v>14</v>
      </c>
      <c r="AJ10" s="9">
        <v>3329</v>
      </c>
      <c r="AK10" s="15" t="s">
        <v>75</v>
      </c>
      <c r="AL10" s="30">
        <f t="shared" si="5"/>
        <v>12656</v>
      </c>
      <c r="AM10" s="21" t="s">
        <v>1</v>
      </c>
      <c r="AN10" s="21" t="s">
        <v>11</v>
      </c>
      <c r="AO10" s="21">
        <v>20741</v>
      </c>
      <c r="AP10" s="19"/>
      <c r="AQ10" s="19" t="s">
        <v>14</v>
      </c>
      <c r="AR10" s="19">
        <v>1597</v>
      </c>
      <c r="AS10" s="4" t="s">
        <v>1</v>
      </c>
      <c r="AT10" s="4" t="s">
        <v>10</v>
      </c>
      <c r="AU10" s="4">
        <v>59</v>
      </c>
      <c r="AV10" s="22" t="s">
        <v>8</v>
      </c>
      <c r="AW10" s="22" t="s">
        <v>12</v>
      </c>
      <c r="AX10" s="22">
        <v>75</v>
      </c>
      <c r="AY10" s="14">
        <v>20</v>
      </c>
      <c r="AZ10" s="14">
        <v>4</v>
      </c>
      <c r="BA10" s="32">
        <v>0.84299999999999997</v>
      </c>
      <c r="BB10" s="32">
        <f t="shared" si="6"/>
        <v>479.34088904174223</v>
      </c>
      <c r="BC10" s="32">
        <f t="shared" si="7"/>
        <v>1694.0251636831629</v>
      </c>
      <c r="BD10" s="32" t="s">
        <v>90</v>
      </c>
    </row>
    <row r="11" spans="1:56" ht="20.100000000000001" customHeight="1" x14ac:dyDescent="0.25">
      <c r="A11" s="5">
        <v>17</v>
      </c>
      <c r="B11" s="25" t="s">
        <v>30</v>
      </c>
      <c r="C11" s="23" t="s">
        <v>17</v>
      </c>
      <c r="D11" s="23">
        <v>6.83</v>
      </c>
      <c r="E11" s="23">
        <v>8.76</v>
      </c>
      <c r="F11" s="23">
        <v>6.12</v>
      </c>
      <c r="G11" s="38">
        <f t="shared" si="3"/>
        <v>310.48320000000001</v>
      </c>
      <c r="H11" s="38">
        <f t="shared" si="4"/>
        <v>366.16449599999999</v>
      </c>
      <c r="I11" s="64">
        <v>15</v>
      </c>
      <c r="J11" s="5">
        <v>17</v>
      </c>
      <c r="K11" s="25" t="s">
        <v>30</v>
      </c>
      <c r="L11" s="43" t="s">
        <v>123</v>
      </c>
      <c r="M11" s="21">
        <v>2</v>
      </c>
      <c r="N11" s="47">
        <f>Z$3+AA$3*M11</f>
        <v>4800</v>
      </c>
      <c r="O11" s="9">
        <v>6</v>
      </c>
      <c r="P11" s="51">
        <f>Z$13+AA$13*O11</f>
        <v>14000</v>
      </c>
      <c r="Q11" s="22">
        <v>2</v>
      </c>
      <c r="R11" s="22">
        <f t="shared" si="0"/>
        <v>74</v>
      </c>
      <c r="S11" s="42" t="s">
        <v>28</v>
      </c>
      <c r="T11" s="48">
        <f>G11*10+N11</f>
        <v>7904.8320000000003</v>
      </c>
      <c r="U11" s="15" t="s">
        <v>24</v>
      </c>
      <c r="V11" s="52">
        <f>H11*10+P11</f>
        <v>17661.644959999998</v>
      </c>
      <c r="W11" s="22" t="s">
        <v>136</v>
      </c>
      <c r="X11" s="67">
        <f t="shared" si="1"/>
        <v>89</v>
      </c>
      <c r="Y11" s="25"/>
      <c r="Z11" s="2" t="s">
        <v>66</v>
      </c>
      <c r="AA11" s="1"/>
      <c r="AB11" s="1"/>
      <c r="AC11" s="1"/>
      <c r="AE11" s="46">
        <v>4700</v>
      </c>
      <c r="AF11" s="7" t="s">
        <v>73</v>
      </c>
      <c r="AG11" s="17">
        <v>11386</v>
      </c>
      <c r="AH11" s="9" t="s">
        <v>1</v>
      </c>
      <c r="AI11" s="9" t="s">
        <v>11</v>
      </c>
      <c r="AJ11" s="9">
        <v>6922</v>
      </c>
      <c r="AK11" s="15" t="s">
        <v>73</v>
      </c>
      <c r="AL11" s="30">
        <f t="shared" si="5"/>
        <v>18308</v>
      </c>
      <c r="AM11" s="21"/>
      <c r="AN11" s="21" t="s">
        <v>28</v>
      </c>
      <c r="AO11" s="21">
        <v>13749</v>
      </c>
      <c r="AP11" s="19"/>
      <c r="AQ11" s="19" t="s">
        <v>14</v>
      </c>
      <c r="AR11" s="19">
        <v>1553</v>
      </c>
      <c r="AS11" s="4" t="s">
        <v>8</v>
      </c>
      <c r="AT11" s="4" t="s">
        <v>12</v>
      </c>
      <c r="AU11" s="4">
        <v>22</v>
      </c>
      <c r="AV11" s="22"/>
      <c r="AW11" s="22" t="s">
        <v>28</v>
      </c>
      <c r="AX11" s="22">
        <v>99</v>
      </c>
      <c r="AY11" s="14">
        <v>18</v>
      </c>
      <c r="AZ11" s="14">
        <v>6</v>
      </c>
      <c r="BA11" s="32">
        <v>0.77900000000000003</v>
      </c>
      <c r="BB11" s="32">
        <f t="shared" si="6"/>
        <v>491.34848541671977</v>
      </c>
      <c r="BC11" s="32">
        <f t="shared" si="7"/>
        <v>2586.8010435498418</v>
      </c>
      <c r="BD11" s="32" t="s">
        <v>86</v>
      </c>
    </row>
    <row r="12" spans="1:56" ht="20.100000000000001" customHeight="1" x14ac:dyDescent="0.25">
      <c r="A12" s="11" t="s">
        <v>33</v>
      </c>
      <c r="B12" s="12" t="s">
        <v>94</v>
      </c>
      <c r="C12" s="35" t="s">
        <v>39</v>
      </c>
      <c r="D12" s="34" t="s">
        <v>110</v>
      </c>
      <c r="E12" s="34" t="s">
        <v>111</v>
      </c>
      <c r="F12" s="34" t="s">
        <v>112</v>
      </c>
      <c r="G12" s="37" t="s">
        <v>113</v>
      </c>
      <c r="H12" s="37" t="s">
        <v>114</v>
      </c>
      <c r="I12" s="63"/>
      <c r="J12" s="35" t="s">
        <v>33</v>
      </c>
      <c r="K12" s="12" t="s">
        <v>94</v>
      </c>
      <c r="L12" s="34" t="s">
        <v>120</v>
      </c>
      <c r="M12" s="55" t="s">
        <v>115</v>
      </c>
      <c r="N12" s="56"/>
      <c r="O12" s="57" t="s">
        <v>119</v>
      </c>
      <c r="P12" s="58"/>
      <c r="Q12" s="59" t="s">
        <v>118</v>
      </c>
      <c r="R12" s="60"/>
      <c r="S12" s="55" t="s">
        <v>128</v>
      </c>
      <c r="T12" s="56"/>
      <c r="U12" s="53" t="s">
        <v>78</v>
      </c>
      <c r="V12" s="54"/>
      <c r="W12" s="59" t="s">
        <v>132</v>
      </c>
      <c r="X12" s="60"/>
      <c r="Y12" s="36"/>
      <c r="Z12" s="2" t="s">
        <v>129</v>
      </c>
      <c r="AA12" s="2" t="s">
        <v>22</v>
      </c>
      <c r="AB12" s="2" t="s">
        <v>18</v>
      </c>
      <c r="AC12" s="1" t="s">
        <v>116</v>
      </c>
      <c r="AE12" s="46">
        <v>2900</v>
      </c>
      <c r="AF12" s="53" t="s">
        <v>65</v>
      </c>
      <c r="AG12" s="54"/>
      <c r="AH12" s="61" t="s">
        <v>66</v>
      </c>
      <c r="AI12" s="61"/>
      <c r="AJ12" s="61"/>
      <c r="AK12" s="53" t="s">
        <v>78</v>
      </c>
      <c r="AL12" s="54"/>
      <c r="AM12" s="61" t="s">
        <v>68</v>
      </c>
      <c r="AN12" s="61"/>
      <c r="AO12" s="61"/>
      <c r="AP12" s="61" t="s">
        <v>67</v>
      </c>
      <c r="AQ12" s="61"/>
      <c r="AR12" s="61"/>
      <c r="AS12" s="61" t="s">
        <v>69</v>
      </c>
      <c r="AT12" s="61"/>
      <c r="AU12" s="61"/>
      <c r="AV12" s="61" t="s">
        <v>70</v>
      </c>
      <c r="AW12" s="61"/>
      <c r="AX12" s="61"/>
      <c r="AY12" s="11" t="s">
        <v>62</v>
      </c>
      <c r="AZ12" s="11" t="s">
        <v>9</v>
      </c>
      <c r="BA12" s="31" t="s">
        <v>82</v>
      </c>
      <c r="BB12" s="31" t="s">
        <v>83</v>
      </c>
      <c r="BC12" s="31" t="s">
        <v>84</v>
      </c>
      <c r="BD12" s="31"/>
    </row>
    <row r="13" spans="1:56" ht="20.100000000000001" customHeight="1" x14ac:dyDescent="0.25">
      <c r="A13" s="5">
        <v>12</v>
      </c>
      <c r="B13" s="25" t="s">
        <v>29</v>
      </c>
      <c r="C13" s="23" t="s">
        <v>17</v>
      </c>
      <c r="D13" s="23">
        <v>6.3</v>
      </c>
      <c r="E13" s="23">
        <v>10.8</v>
      </c>
      <c r="F13" s="23">
        <v>4.7699999999999996</v>
      </c>
      <c r="G13" s="38">
        <f>2*(D13*E13+E13*F13+F13*D13)</f>
        <v>299.214</v>
      </c>
      <c r="H13" s="38">
        <f>D13*E13*F13</f>
        <v>324.55079999999998</v>
      </c>
      <c r="I13" s="64">
        <v>28</v>
      </c>
      <c r="J13" s="5">
        <v>12</v>
      </c>
      <c r="K13" s="26" t="s">
        <v>29</v>
      </c>
      <c r="L13" s="43" t="s">
        <v>126</v>
      </c>
      <c r="M13" s="21">
        <v>3</v>
      </c>
      <c r="N13" s="47">
        <f>Z$3+AA$3*M13</f>
        <v>6600</v>
      </c>
      <c r="O13" s="9">
        <v>2</v>
      </c>
      <c r="P13" s="51">
        <f>Z$13+AA$13*O13</f>
        <v>5600</v>
      </c>
      <c r="Q13" s="22">
        <v>5</v>
      </c>
      <c r="R13" s="22">
        <f t="shared" si="0"/>
        <v>110</v>
      </c>
      <c r="S13" s="42" t="s">
        <v>25</v>
      </c>
      <c r="T13" s="48">
        <f>G13*10+N13</f>
        <v>9592.14</v>
      </c>
      <c r="U13" s="15" t="s">
        <v>24</v>
      </c>
      <c r="V13" s="52">
        <f>H13*10+P13</f>
        <v>8845.5079999999998</v>
      </c>
      <c r="W13" s="22" t="s">
        <v>133</v>
      </c>
      <c r="X13" s="67">
        <f t="shared" si="1"/>
        <v>138</v>
      </c>
      <c r="Y13" s="25"/>
      <c r="Z13" s="1">
        <v>1400</v>
      </c>
      <c r="AA13" s="1">
        <v>2100</v>
      </c>
      <c r="AB13" s="3">
        <v>7</v>
      </c>
      <c r="AC13" s="1">
        <f>Z$13+AA$13*AB13</f>
        <v>16100</v>
      </c>
      <c r="AD13" s="1">
        <f t="shared" ref="AD13:AD18" si="8">AC13+AA$13/6 * (AB13-1)</f>
        <v>18200</v>
      </c>
      <c r="AE13" s="50">
        <v>20550</v>
      </c>
      <c r="AF13" s="7" t="s">
        <v>73</v>
      </c>
      <c r="AG13" s="17">
        <v>12760</v>
      </c>
      <c r="AH13" s="10"/>
      <c r="AI13" s="9" t="s">
        <v>14</v>
      </c>
      <c r="AJ13" s="9">
        <v>3566</v>
      </c>
      <c r="AK13" s="15" t="s">
        <v>73</v>
      </c>
      <c r="AL13" s="30">
        <f>AG13+AJ13</f>
        <v>16326</v>
      </c>
      <c r="AM13" s="21" t="s">
        <v>8</v>
      </c>
      <c r="AN13" s="21" t="s">
        <v>25</v>
      </c>
      <c r="AO13" s="21">
        <v>8409</v>
      </c>
      <c r="AP13" s="19" t="s">
        <v>1</v>
      </c>
      <c r="AQ13" s="19" t="s">
        <v>11</v>
      </c>
      <c r="AR13" s="19">
        <v>3131</v>
      </c>
      <c r="AS13" s="4"/>
      <c r="AT13" s="4" t="s">
        <v>24</v>
      </c>
      <c r="AU13" s="4">
        <v>48</v>
      </c>
      <c r="AV13" s="22" t="s">
        <v>1</v>
      </c>
      <c r="AW13" s="22" t="s">
        <v>11</v>
      </c>
      <c r="AX13" s="22">
        <v>117</v>
      </c>
      <c r="AY13" s="14">
        <v>22</v>
      </c>
      <c r="AZ13" s="14">
        <v>2</v>
      </c>
      <c r="BA13" s="32">
        <v>1</v>
      </c>
      <c r="BB13" s="32">
        <f>(1630*BA13+AU13*5)*(1630*BA13+AU13*5)*AZ13*1.3035*0.5*0.000066</f>
        <v>300.84180390000006</v>
      </c>
      <c r="BC13" s="32">
        <f>(1630*BA13+AX13*5)*(1630*BA13+AX13*5)*AZ13*4.1949*0.5*0.000066</f>
        <v>1358.3541346649999</v>
      </c>
      <c r="BD13" s="32" t="s">
        <v>91</v>
      </c>
    </row>
    <row r="14" spans="1:56" ht="20.100000000000001" customHeight="1" x14ac:dyDescent="0.25">
      <c r="A14" s="5">
        <v>15</v>
      </c>
      <c r="B14" s="25" t="s">
        <v>32</v>
      </c>
      <c r="C14" s="23" t="s">
        <v>13</v>
      </c>
      <c r="D14" s="23">
        <v>5.7</v>
      </c>
      <c r="E14" s="23">
        <v>8.86</v>
      </c>
      <c r="F14" s="23">
        <v>5.79</v>
      </c>
      <c r="G14" s="38">
        <f>2*(D14*E14+E14*F14+F14*D14)</f>
        <v>269.60879999999997</v>
      </c>
      <c r="H14" s="38">
        <f>D14*E14*F14</f>
        <v>292.40657999999996</v>
      </c>
      <c r="I14" s="64">
        <v>19</v>
      </c>
      <c r="J14" s="5">
        <v>15</v>
      </c>
      <c r="K14" s="26" t="s">
        <v>32</v>
      </c>
      <c r="L14" s="43" t="s">
        <v>121</v>
      </c>
      <c r="M14" s="21">
        <v>7</v>
      </c>
      <c r="N14" s="47">
        <f>Z$3+AA$3*M14</f>
        <v>13800</v>
      </c>
      <c r="O14" s="9">
        <v>2</v>
      </c>
      <c r="P14" s="51">
        <f>Z$13+AA$13*O14</f>
        <v>5600</v>
      </c>
      <c r="Q14" s="22">
        <v>1</v>
      </c>
      <c r="R14" s="22">
        <f t="shared" si="0"/>
        <v>62</v>
      </c>
      <c r="S14" s="42" t="s">
        <v>10</v>
      </c>
      <c r="T14" s="48">
        <f>G14*10+N14</f>
        <v>16496.088</v>
      </c>
      <c r="U14" s="15" t="s">
        <v>28</v>
      </c>
      <c r="V14" s="52">
        <f>H14*10+P14</f>
        <v>8524.0658000000003</v>
      </c>
      <c r="W14" s="22" t="s">
        <v>136</v>
      </c>
      <c r="X14" s="67">
        <f t="shared" si="1"/>
        <v>81</v>
      </c>
      <c r="Y14" s="25"/>
      <c r="Z14" s="1"/>
      <c r="AA14" s="1"/>
      <c r="AB14" s="3">
        <v>6</v>
      </c>
      <c r="AC14" s="1">
        <f>Z$13+AA$13*AB14</f>
        <v>14000</v>
      </c>
      <c r="AD14" s="1">
        <f t="shared" si="8"/>
        <v>15750</v>
      </c>
      <c r="AE14" s="50">
        <v>17850</v>
      </c>
      <c r="AF14" s="7" t="s">
        <v>74</v>
      </c>
      <c r="AG14" s="17">
        <v>10329</v>
      </c>
      <c r="AH14" s="9"/>
      <c r="AI14" s="9" t="s">
        <v>24</v>
      </c>
      <c r="AJ14" s="9">
        <v>5522</v>
      </c>
      <c r="AK14" s="15" t="s">
        <v>74</v>
      </c>
      <c r="AL14" s="30">
        <f>AG14+AJ14</f>
        <v>15851</v>
      </c>
      <c r="AM14" s="21" t="s">
        <v>1</v>
      </c>
      <c r="AN14" s="21" t="s">
        <v>10</v>
      </c>
      <c r="AO14" s="21">
        <v>22058</v>
      </c>
      <c r="AP14" s="19"/>
      <c r="AQ14" s="19" t="s">
        <v>28</v>
      </c>
      <c r="AR14" s="19">
        <v>2299</v>
      </c>
      <c r="AS14" s="4"/>
      <c r="AT14" s="4" t="s">
        <v>14</v>
      </c>
      <c r="AU14" s="4">
        <v>37</v>
      </c>
      <c r="AV14" s="22" t="s">
        <v>8</v>
      </c>
      <c r="AW14" s="22" t="s">
        <v>12</v>
      </c>
      <c r="AX14" s="22">
        <v>77</v>
      </c>
      <c r="AY14" s="14">
        <v>20</v>
      </c>
      <c r="AZ14" s="14">
        <v>4</v>
      </c>
      <c r="BA14" s="32">
        <v>0.84299999999999997</v>
      </c>
      <c r="BB14" s="32">
        <f>(1630*BA14+AU14*5)*(1630*BA14+AU14*5)*AZ14*1.3035*0.5*0.000066</f>
        <v>418.24170725414223</v>
      </c>
      <c r="BC14" s="32">
        <f>(1630*BA14+AX14*5)*(1630*BA14+AX14*5)*AZ14*4.1949*0.5*0.000066</f>
        <v>1713.450896535403</v>
      </c>
      <c r="BD14" s="32" t="s">
        <v>14</v>
      </c>
    </row>
    <row r="15" spans="1:56" ht="20.100000000000001" customHeight="1" x14ac:dyDescent="0.25">
      <c r="A15" s="5" t="s">
        <v>53</v>
      </c>
      <c r="B15" s="26" t="s">
        <v>35</v>
      </c>
      <c r="C15" s="23" t="s">
        <v>28</v>
      </c>
      <c r="D15" s="23">
        <v>8</v>
      </c>
      <c r="E15" s="23">
        <v>8.9600000000000009</v>
      </c>
      <c r="F15" s="23">
        <v>3.26</v>
      </c>
      <c r="G15" s="38">
        <f>2*(D15*E15+E15*F15+F15*D15)</f>
        <v>253.9392</v>
      </c>
      <c r="H15" s="38">
        <f>D15*E15*F15</f>
        <v>233.67680000000001</v>
      </c>
      <c r="I15" s="64">
        <v>9</v>
      </c>
      <c r="J15" s="5" t="s">
        <v>53</v>
      </c>
      <c r="K15" s="26" t="s">
        <v>35</v>
      </c>
      <c r="L15" s="43" t="s">
        <v>123</v>
      </c>
      <c r="M15" s="21">
        <v>1</v>
      </c>
      <c r="N15" s="47">
        <f>Z$3+AA$3*M15</f>
        <v>3000</v>
      </c>
      <c r="O15" s="9">
        <v>7</v>
      </c>
      <c r="P15" s="51">
        <f>Z$13+AA$13*O15</f>
        <v>16100</v>
      </c>
      <c r="Q15" s="22">
        <v>2</v>
      </c>
      <c r="R15" s="22">
        <f t="shared" si="0"/>
        <v>74</v>
      </c>
      <c r="S15" s="42" t="s">
        <v>14</v>
      </c>
      <c r="T15" s="48">
        <f>G15*10+N15</f>
        <v>5539.3919999999998</v>
      </c>
      <c r="U15" s="15" t="s">
        <v>24</v>
      </c>
      <c r="V15" s="52">
        <f>H15*10+P15</f>
        <v>18436.768</v>
      </c>
      <c r="W15" s="22" t="s">
        <v>136</v>
      </c>
      <c r="X15" s="67">
        <f t="shared" si="1"/>
        <v>83</v>
      </c>
      <c r="Y15" s="26"/>
      <c r="Z15" s="1"/>
      <c r="AA15" s="1"/>
      <c r="AB15" s="3">
        <v>5</v>
      </c>
      <c r="AC15" s="1">
        <f>Z$13+AA$13*AB15</f>
        <v>11900</v>
      </c>
      <c r="AD15" s="1">
        <f t="shared" si="8"/>
        <v>13300</v>
      </c>
      <c r="AE15" s="50">
        <v>15150</v>
      </c>
      <c r="AF15" s="7" t="s">
        <v>75</v>
      </c>
      <c r="AG15" s="17">
        <v>8325</v>
      </c>
      <c r="AH15" s="9" t="s">
        <v>1</v>
      </c>
      <c r="AI15" s="9" t="s">
        <v>10</v>
      </c>
      <c r="AJ15" s="9">
        <v>7724</v>
      </c>
      <c r="AK15" s="15" t="s">
        <v>73</v>
      </c>
      <c r="AL15" s="30">
        <f>AG15+AJ15</f>
        <v>16049</v>
      </c>
      <c r="AM15" s="21"/>
      <c r="AN15" s="21" t="s">
        <v>14</v>
      </c>
      <c r="AO15" s="21">
        <v>11754</v>
      </c>
      <c r="AP15" s="19" t="s">
        <v>8</v>
      </c>
      <c r="AQ15" s="19" t="s">
        <v>25</v>
      </c>
      <c r="AR15" s="19">
        <v>1192</v>
      </c>
      <c r="AS15" s="4" t="s">
        <v>1</v>
      </c>
      <c r="AT15" s="4" t="s">
        <v>11</v>
      </c>
      <c r="AU15" s="4">
        <v>53</v>
      </c>
      <c r="AV15" s="22"/>
      <c r="AW15" s="22" t="s">
        <v>28</v>
      </c>
      <c r="AX15" s="22">
        <v>97</v>
      </c>
      <c r="AY15" s="14">
        <v>22</v>
      </c>
      <c r="AZ15" s="14">
        <v>2</v>
      </c>
      <c r="BA15" s="32">
        <v>1</v>
      </c>
      <c r="BB15" s="32">
        <f>(1630*BA15+AU15*5)*(1630*BA15+AU15*5)*AZ15*1.3035*0.5*0.000066</f>
        <v>308.93947177500007</v>
      </c>
      <c r="BC15" s="32">
        <f>(1630*BA15+AX15*5)*(1630*BA15+AX15*5)*AZ15*4.1949*0.5*0.000066</f>
        <v>1238.472282465</v>
      </c>
      <c r="BD15" s="32" t="s">
        <v>92</v>
      </c>
    </row>
    <row r="16" spans="1:56" ht="20.100000000000001" customHeight="1" x14ac:dyDescent="0.25">
      <c r="A16" s="5" t="s">
        <v>52</v>
      </c>
      <c r="B16" s="26" t="s">
        <v>36</v>
      </c>
      <c r="C16" s="23" t="s">
        <v>28</v>
      </c>
      <c r="D16" s="23">
        <v>6.8</v>
      </c>
      <c r="E16" s="23">
        <v>8.35</v>
      </c>
      <c r="F16" s="23">
        <v>4.58</v>
      </c>
      <c r="G16" s="38">
        <f>2*(D16*E16+E16*F16+F16*D16)</f>
        <v>252.334</v>
      </c>
      <c r="H16" s="38">
        <f>D16*E16*F16</f>
        <v>260.05239999999998</v>
      </c>
      <c r="I16" s="64">
        <v>22</v>
      </c>
      <c r="J16" s="5" t="s">
        <v>52</v>
      </c>
      <c r="K16" s="26" t="s">
        <v>36</v>
      </c>
      <c r="L16" s="43" t="s">
        <v>125</v>
      </c>
      <c r="M16" s="21">
        <v>1</v>
      </c>
      <c r="N16" s="47">
        <f>Z$3+AA$3*M16</f>
        <v>3000</v>
      </c>
      <c r="O16" s="9">
        <v>3</v>
      </c>
      <c r="P16" s="51">
        <f>Z$13+AA$13*O16</f>
        <v>7700</v>
      </c>
      <c r="Q16" s="22">
        <v>6</v>
      </c>
      <c r="R16" s="22">
        <f t="shared" si="0"/>
        <v>122</v>
      </c>
      <c r="S16" s="42" t="s">
        <v>25</v>
      </c>
      <c r="T16" s="48">
        <f>G16*10+N16</f>
        <v>5523.34</v>
      </c>
      <c r="U16" s="15" t="s">
        <v>14</v>
      </c>
      <c r="V16" s="52">
        <f>H16*10+P16</f>
        <v>10300.523999999999</v>
      </c>
      <c r="W16" s="22" t="s">
        <v>133</v>
      </c>
      <c r="X16" s="67">
        <f t="shared" si="1"/>
        <v>144</v>
      </c>
      <c r="Y16" s="26"/>
      <c r="Z16" s="1"/>
      <c r="AA16" s="1"/>
      <c r="AB16" s="3">
        <v>4</v>
      </c>
      <c r="AC16" s="1">
        <f>Z$13+AA$13*AB16</f>
        <v>9800</v>
      </c>
      <c r="AD16" s="1">
        <f t="shared" si="8"/>
        <v>10850</v>
      </c>
      <c r="AE16" s="50">
        <v>12450</v>
      </c>
      <c r="AF16" s="7" t="s">
        <v>75</v>
      </c>
      <c r="AG16" s="17">
        <v>8879</v>
      </c>
      <c r="AH16" s="10"/>
      <c r="AI16" s="9" t="s">
        <v>14</v>
      </c>
      <c r="AJ16" s="9">
        <v>3771</v>
      </c>
      <c r="AK16" s="15" t="s">
        <v>75</v>
      </c>
      <c r="AL16" s="30">
        <f>AG16+AJ16</f>
        <v>12650</v>
      </c>
      <c r="AM16" s="21" t="s">
        <v>8</v>
      </c>
      <c r="AN16" s="21" t="s">
        <v>25</v>
      </c>
      <c r="AO16" s="21">
        <v>7945</v>
      </c>
      <c r="AP16" s="19" t="s">
        <v>1</v>
      </c>
      <c r="AQ16" s="19" t="s">
        <v>11</v>
      </c>
      <c r="AR16" s="19">
        <v>3154</v>
      </c>
      <c r="AS16" s="4"/>
      <c r="AT16" s="4" t="s">
        <v>28</v>
      </c>
      <c r="AU16" s="4">
        <v>39</v>
      </c>
      <c r="AV16" s="22" t="s">
        <v>1</v>
      </c>
      <c r="AW16" s="22" t="s">
        <v>10</v>
      </c>
      <c r="AX16" s="22">
        <v>129</v>
      </c>
      <c r="AY16" s="14">
        <v>22</v>
      </c>
      <c r="AZ16" s="14">
        <v>2</v>
      </c>
      <c r="BA16" s="32">
        <v>1</v>
      </c>
      <c r="BB16" s="32">
        <f>(1630*BA16+AU16*5)*(1630*BA16+AU16*5)*AZ16*1.3035*0.5*0.000066</f>
        <v>286.53699937500005</v>
      </c>
      <c r="BC16" s="32">
        <f>(1630*BA16+AX16*5)*(1630*BA16+AX16*5)*AZ16*4.1949*0.5*0.000066</f>
        <v>1432.9411346249999</v>
      </c>
      <c r="BD16" s="32" t="s">
        <v>91</v>
      </c>
    </row>
    <row r="17" spans="1:56" ht="20.100000000000001" customHeight="1" x14ac:dyDescent="0.25">
      <c r="A17" s="11" t="s">
        <v>33</v>
      </c>
      <c r="B17" s="12" t="s">
        <v>95</v>
      </c>
      <c r="C17" s="35" t="s">
        <v>39</v>
      </c>
      <c r="D17" s="34" t="s">
        <v>110</v>
      </c>
      <c r="E17" s="34" t="s">
        <v>111</v>
      </c>
      <c r="F17" s="34" t="s">
        <v>112</v>
      </c>
      <c r="G17" s="37" t="s">
        <v>113</v>
      </c>
      <c r="H17" s="37" t="s">
        <v>114</v>
      </c>
      <c r="I17" s="63"/>
      <c r="J17" s="35" t="s">
        <v>33</v>
      </c>
      <c r="K17" s="12" t="s">
        <v>95</v>
      </c>
      <c r="L17" s="34" t="s">
        <v>120</v>
      </c>
      <c r="M17" s="55" t="s">
        <v>115</v>
      </c>
      <c r="N17" s="56"/>
      <c r="O17" s="57" t="s">
        <v>119</v>
      </c>
      <c r="P17" s="58"/>
      <c r="Q17" s="59" t="s">
        <v>118</v>
      </c>
      <c r="R17" s="60"/>
      <c r="S17" s="55" t="s">
        <v>128</v>
      </c>
      <c r="T17" s="56"/>
      <c r="U17" s="53" t="s">
        <v>78</v>
      </c>
      <c r="V17" s="54"/>
      <c r="W17" s="59" t="s">
        <v>132</v>
      </c>
      <c r="X17" s="60"/>
      <c r="Y17" s="36"/>
      <c r="Z17" s="1"/>
      <c r="AA17" s="1"/>
      <c r="AB17" s="3">
        <v>3</v>
      </c>
      <c r="AC17" s="1">
        <f>Z$13+AA$13*AB17</f>
        <v>7700</v>
      </c>
      <c r="AD17" s="1">
        <f t="shared" si="8"/>
        <v>8400</v>
      </c>
      <c r="AE17" s="50">
        <v>9750</v>
      </c>
      <c r="AF17" s="53" t="s">
        <v>65</v>
      </c>
      <c r="AG17" s="54"/>
      <c r="AH17" s="61" t="s">
        <v>66</v>
      </c>
      <c r="AI17" s="61"/>
      <c r="AJ17" s="61"/>
      <c r="AK17" s="53" t="s">
        <v>78</v>
      </c>
      <c r="AL17" s="54"/>
      <c r="AM17" s="61" t="s">
        <v>68</v>
      </c>
      <c r="AN17" s="61"/>
      <c r="AO17" s="61"/>
      <c r="AP17" s="61" t="s">
        <v>67</v>
      </c>
      <c r="AQ17" s="61"/>
      <c r="AR17" s="61"/>
      <c r="AS17" s="61" t="s">
        <v>69</v>
      </c>
      <c r="AT17" s="61"/>
      <c r="AU17" s="61"/>
      <c r="AV17" s="61" t="s">
        <v>70</v>
      </c>
      <c r="AW17" s="61"/>
      <c r="AX17" s="61"/>
      <c r="AY17" s="11" t="s">
        <v>62</v>
      </c>
      <c r="AZ17" s="11" t="s">
        <v>9</v>
      </c>
      <c r="BA17" s="31" t="s">
        <v>82</v>
      </c>
      <c r="BB17" s="31" t="s">
        <v>83</v>
      </c>
      <c r="BC17" s="31" t="s">
        <v>84</v>
      </c>
      <c r="BD17" s="31"/>
    </row>
    <row r="18" spans="1:56" ht="20.100000000000001" customHeight="1" x14ac:dyDescent="0.25">
      <c r="A18" s="5" t="s">
        <v>105</v>
      </c>
      <c r="B18" s="27" t="s">
        <v>106</v>
      </c>
      <c r="C18" s="23" t="s">
        <v>11</v>
      </c>
      <c r="D18" s="23">
        <v>8.4</v>
      </c>
      <c r="E18" s="23">
        <v>4.68</v>
      </c>
      <c r="F18" s="23">
        <v>3.79</v>
      </c>
      <c r="G18" s="38">
        <f>2*(D18*E18+E18*F18+F18*D18)</f>
        <v>177.7704</v>
      </c>
      <c r="H18" s="38">
        <f>D18*E18*F18</f>
        <v>148.99248</v>
      </c>
      <c r="I18" s="64">
        <v>20</v>
      </c>
      <c r="J18" s="5" t="s">
        <v>97</v>
      </c>
      <c r="K18" s="27" t="s">
        <v>106</v>
      </c>
      <c r="L18" s="43" t="s">
        <v>125</v>
      </c>
      <c r="M18" s="21">
        <v>3</v>
      </c>
      <c r="N18" s="47">
        <f>Z$3+AA$3*M18</f>
        <v>6600</v>
      </c>
      <c r="O18" s="9">
        <v>4</v>
      </c>
      <c r="P18" s="51">
        <f>Z$13+AA$13*O18</f>
        <v>9800</v>
      </c>
      <c r="Q18" s="22">
        <v>3</v>
      </c>
      <c r="R18" s="22">
        <f t="shared" si="0"/>
        <v>86</v>
      </c>
      <c r="S18" s="42" t="s">
        <v>28</v>
      </c>
      <c r="T18" s="48">
        <f>G18*10+N18</f>
        <v>8377.7039999999997</v>
      </c>
      <c r="U18" s="15" t="s">
        <v>25</v>
      </c>
      <c r="V18" s="52">
        <f>H18*10+P18</f>
        <v>11289.924800000001</v>
      </c>
      <c r="W18" s="22" t="s">
        <v>137</v>
      </c>
      <c r="X18" s="67">
        <f t="shared" si="1"/>
        <v>106</v>
      </c>
      <c r="Y18" s="27"/>
      <c r="Z18" s="1"/>
      <c r="AA18" s="1"/>
      <c r="AB18" s="3">
        <v>2</v>
      </c>
      <c r="AC18" s="1">
        <f>Z$13+AA$13*AB18</f>
        <v>5600</v>
      </c>
      <c r="AD18" s="1">
        <f t="shared" si="8"/>
        <v>5950</v>
      </c>
      <c r="AE18" s="50">
        <v>7050</v>
      </c>
      <c r="AF18" s="7" t="s">
        <v>25</v>
      </c>
      <c r="AG18" s="17">
        <v>5987</v>
      </c>
      <c r="AH18" s="10"/>
      <c r="AI18" s="9" t="s">
        <v>14</v>
      </c>
      <c r="AJ18" s="9">
        <v>3156</v>
      </c>
      <c r="AK18" s="15" t="s">
        <v>25</v>
      </c>
      <c r="AL18" s="30">
        <f>AG18+AJ18</f>
        <v>9143</v>
      </c>
      <c r="AM18" s="21"/>
      <c r="AN18" s="21" t="s">
        <v>28</v>
      </c>
      <c r="AO18" s="21">
        <v>14500</v>
      </c>
      <c r="AP18" s="19"/>
      <c r="AQ18" s="19" t="s">
        <v>24</v>
      </c>
      <c r="AR18" s="19">
        <v>2444</v>
      </c>
      <c r="AS18" s="4"/>
      <c r="AT18" s="4" t="s">
        <v>25</v>
      </c>
      <c r="AU18" s="4">
        <v>28</v>
      </c>
      <c r="AV18" s="22"/>
      <c r="AW18" s="22" t="s">
        <v>11</v>
      </c>
      <c r="AX18" s="22">
        <v>123</v>
      </c>
      <c r="AY18" s="14">
        <v>20</v>
      </c>
      <c r="AZ18" s="14">
        <v>4</v>
      </c>
      <c r="BA18" s="32">
        <v>0.84299999999999997</v>
      </c>
      <c r="BB18" s="32">
        <f>(1630*BA18+AU18*5)*(1630*BA18+AU18*5)*AZ18*1.3035*0.5*0.000066</f>
        <v>394.44671988194222</v>
      </c>
      <c r="BC18" s="32">
        <f>(1630*BA18+AX18*5)*(1630*BA18+AX18*5)*AZ18*4.1949*0.5*0.000066</f>
        <v>2190.8084714969227</v>
      </c>
      <c r="BD18" s="32" t="s">
        <v>24</v>
      </c>
    </row>
    <row r="19" spans="1:56" ht="20.100000000000001" customHeight="1" x14ac:dyDescent="0.25">
      <c r="A19" s="5" t="s">
        <v>51</v>
      </c>
      <c r="B19" s="27" t="s">
        <v>104</v>
      </c>
      <c r="C19" s="23" t="s">
        <v>24</v>
      </c>
      <c r="D19" s="23">
        <v>6.28</v>
      </c>
      <c r="E19" s="23">
        <v>6.12</v>
      </c>
      <c r="F19" s="23">
        <v>3.9</v>
      </c>
      <c r="G19" s="38">
        <f>2*(D19*E19+E19*F19+F19*D19)</f>
        <v>173.58720000000002</v>
      </c>
      <c r="H19" s="38">
        <f>D19*E19*F19</f>
        <v>149.89104000000003</v>
      </c>
      <c r="I19" s="64">
        <v>15</v>
      </c>
      <c r="J19" s="5" t="s">
        <v>51</v>
      </c>
      <c r="K19" s="27" t="s">
        <v>104</v>
      </c>
      <c r="L19" s="43" t="s">
        <v>126</v>
      </c>
      <c r="M19" s="21">
        <v>1</v>
      </c>
      <c r="N19" s="47">
        <f>Z$3+AA$3*M19</f>
        <v>3000</v>
      </c>
      <c r="O19" s="9">
        <v>2</v>
      </c>
      <c r="P19" s="51">
        <f>Z$13+AA$13*O19</f>
        <v>5600</v>
      </c>
      <c r="Q19" s="22">
        <v>7</v>
      </c>
      <c r="R19" s="22">
        <f t="shared" si="0"/>
        <v>134</v>
      </c>
      <c r="S19" s="42" t="s">
        <v>12</v>
      </c>
      <c r="T19" s="48">
        <f>G19*10+N19</f>
        <v>4735.8720000000003</v>
      </c>
      <c r="U19" s="15" t="s">
        <v>28</v>
      </c>
      <c r="V19" s="52">
        <f>H19*10+P19</f>
        <v>7098.9104000000007</v>
      </c>
      <c r="W19" s="22" t="s">
        <v>134</v>
      </c>
      <c r="X19" s="67">
        <f t="shared" si="1"/>
        <v>149</v>
      </c>
      <c r="Y19" s="27"/>
      <c r="Z19" s="1"/>
      <c r="AA19" s="1"/>
      <c r="AB19" s="3">
        <v>1</v>
      </c>
      <c r="AC19" s="1">
        <f>Z$13+AA$13*AB19</f>
        <v>3500</v>
      </c>
      <c r="AD19" s="1">
        <f>AC19+AA$13/6 * (AB19-1)</f>
        <v>3500</v>
      </c>
      <c r="AE19" s="50">
        <v>4350</v>
      </c>
      <c r="AF19" s="7" t="s">
        <v>75</v>
      </c>
      <c r="AG19" s="17">
        <v>7346</v>
      </c>
      <c r="AH19" s="9" t="s">
        <v>1</v>
      </c>
      <c r="AI19" s="9" t="s">
        <v>10</v>
      </c>
      <c r="AJ19" s="9">
        <v>7993</v>
      </c>
      <c r="AK19" s="15" t="s">
        <v>74</v>
      </c>
      <c r="AL19" s="30">
        <f>AG19+AJ19</f>
        <v>15339</v>
      </c>
      <c r="AM19" s="21" t="s">
        <v>8</v>
      </c>
      <c r="AN19" s="21" t="s">
        <v>12</v>
      </c>
      <c r="AO19" s="21">
        <v>5229</v>
      </c>
      <c r="AP19" s="19"/>
      <c r="AQ19" s="19" t="s">
        <v>28</v>
      </c>
      <c r="AR19" s="19">
        <v>2075</v>
      </c>
      <c r="AS19" s="4"/>
      <c r="AT19" s="4" t="s">
        <v>14</v>
      </c>
      <c r="AU19" s="4">
        <v>35</v>
      </c>
      <c r="AV19" s="22" t="s">
        <v>1</v>
      </c>
      <c r="AW19" s="22" t="s">
        <v>10</v>
      </c>
      <c r="AX19" s="22">
        <v>133</v>
      </c>
      <c r="AY19" s="14">
        <v>22</v>
      </c>
      <c r="AZ19" s="14">
        <v>2</v>
      </c>
      <c r="BA19" s="32">
        <v>1</v>
      </c>
      <c r="BB19" s="32">
        <f>(1630*BA19+AU19*5)*(1630*BA19+AU19*5)*AZ19*1.3035*0.5*0.000066</f>
        <v>280.29114877500007</v>
      </c>
      <c r="BC19" s="32">
        <f>(1630*BA19+AX19*5)*(1630*BA19+AX19*5)*AZ19*4.1949*0.5*0.000066</f>
        <v>1458.246449385</v>
      </c>
      <c r="BD19" s="32" t="s">
        <v>91</v>
      </c>
    </row>
    <row r="20" spans="1:56" ht="20.100000000000001" customHeight="1" x14ac:dyDescent="0.25">
      <c r="A20" s="5" t="s">
        <v>48</v>
      </c>
      <c r="B20" s="27" t="s">
        <v>38</v>
      </c>
      <c r="C20" s="23" t="s">
        <v>11</v>
      </c>
      <c r="D20" s="23">
        <v>5.62</v>
      </c>
      <c r="E20" s="23">
        <v>5.81</v>
      </c>
      <c r="F20" s="23">
        <v>3.7</v>
      </c>
      <c r="G20" s="38">
        <f>2*(D20*E20+E20*F20+F20*D20)</f>
        <v>149.88640000000001</v>
      </c>
      <c r="H20" s="38">
        <f>D20*E20*F20</f>
        <v>120.81314</v>
      </c>
      <c r="I20" s="64">
        <v>17</v>
      </c>
      <c r="J20" s="5" t="s">
        <v>48</v>
      </c>
      <c r="K20" s="27" t="s">
        <v>38</v>
      </c>
      <c r="L20" s="43" t="s">
        <v>127</v>
      </c>
      <c r="M20" s="21">
        <v>2</v>
      </c>
      <c r="N20" s="47">
        <f>Z$3+AA$3*M20</f>
        <v>4800</v>
      </c>
      <c r="O20" s="9">
        <v>1</v>
      </c>
      <c r="P20" s="51">
        <f>Z$13+AA$13*O20</f>
        <v>3500</v>
      </c>
      <c r="Q20" s="22">
        <v>7</v>
      </c>
      <c r="R20" s="22">
        <f t="shared" si="0"/>
        <v>134</v>
      </c>
      <c r="S20" s="42" t="s">
        <v>28</v>
      </c>
      <c r="T20" s="48">
        <f>G20*10+N20</f>
        <v>6298.8639999999996</v>
      </c>
      <c r="U20" s="15" t="s">
        <v>25</v>
      </c>
      <c r="V20" s="52">
        <f>H20*10+P20</f>
        <v>4708.1314000000002</v>
      </c>
      <c r="W20" s="22" t="s">
        <v>134</v>
      </c>
      <c r="X20" s="67">
        <f t="shared" si="1"/>
        <v>151</v>
      </c>
      <c r="Y20" s="27"/>
      <c r="AE20" s="27"/>
      <c r="AF20" s="7" t="s">
        <v>76</v>
      </c>
      <c r="AG20" s="17">
        <v>5375</v>
      </c>
      <c r="AH20" s="9" t="s">
        <v>8</v>
      </c>
      <c r="AI20" s="9" t="s">
        <v>25</v>
      </c>
      <c r="AJ20" s="9">
        <v>2456</v>
      </c>
      <c r="AK20" s="15" t="s">
        <v>76</v>
      </c>
      <c r="AL20" s="30">
        <f>AG20+AJ20</f>
        <v>7831</v>
      </c>
      <c r="AM20" s="21"/>
      <c r="AN20" s="21" t="s">
        <v>28</v>
      </c>
      <c r="AO20" s="21">
        <v>12934</v>
      </c>
      <c r="AP20" s="19" t="s">
        <v>1</v>
      </c>
      <c r="AQ20" s="19" t="s">
        <v>10</v>
      </c>
      <c r="AR20" s="19">
        <v>3690</v>
      </c>
      <c r="AS20" s="4" t="s">
        <v>8</v>
      </c>
      <c r="AT20" s="4" t="s">
        <v>25</v>
      </c>
      <c r="AU20" s="4">
        <v>28</v>
      </c>
      <c r="AV20" s="22" t="s">
        <v>1</v>
      </c>
      <c r="AW20" s="22" t="s">
        <v>24</v>
      </c>
      <c r="AX20" s="22">
        <v>114</v>
      </c>
      <c r="AY20" s="14">
        <v>20</v>
      </c>
      <c r="AZ20" s="14">
        <v>4</v>
      </c>
      <c r="BA20" s="32">
        <v>0.84299999999999997</v>
      </c>
      <c r="BB20" s="32">
        <f>(1630*BA20+AU20*5)*(1630*BA20+AU20*5)*AZ20*1.3035*0.5*0.000066</f>
        <v>394.44671988194222</v>
      </c>
      <c r="BC20" s="32">
        <f>(1630*BA20+AX20*5)*(1630*BA20+AX20*5)*AZ20*4.1949*0.5*0.000066</f>
        <v>2092.8026486118429</v>
      </c>
      <c r="BD20" s="32" t="s">
        <v>88</v>
      </c>
    </row>
    <row r="21" spans="1:56" ht="20.100000000000001" customHeight="1" x14ac:dyDescent="0.25">
      <c r="A21" s="5" t="s">
        <v>49</v>
      </c>
      <c r="B21" s="27" t="s">
        <v>37</v>
      </c>
      <c r="C21" s="23" t="s">
        <v>11</v>
      </c>
      <c r="D21" s="23">
        <v>4.8499999999999996</v>
      </c>
      <c r="E21" s="23">
        <v>6.41</v>
      </c>
      <c r="F21" s="23">
        <v>2.96</v>
      </c>
      <c r="G21" s="38">
        <f>2*(D21*E21+E21*F21+F21*D21)</f>
        <v>128.83619999999999</v>
      </c>
      <c r="H21" s="38">
        <f>D21*E21*F21</f>
        <v>92.021959999999993</v>
      </c>
      <c r="I21" s="64">
        <v>16</v>
      </c>
      <c r="J21" s="5" t="s">
        <v>49</v>
      </c>
      <c r="K21" s="27" t="s">
        <v>37</v>
      </c>
      <c r="L21" s="43" t="s">
        <v>122</v>
      </c>
      <c r="M21" s="21">
        <v>4</v>
      </c>
      <c r="N21" s="47">
        <f>Z$3+AA$3*M21</f>
        <v>8400</v>
      </c>
      <c r="O21" s="9">
        <v>5</v>
      </c>
      <c r="P21" s="51">
        <f>Z$13+AA$13*O21</f>
        <v>11900</v>
      </c>
      <c r="Q21" s="22">
        <v>1</v>
      </c>
      <c r="R21" s="22">
        <f t="shared" si="0"/>
        <v>62</v>
      </c>
      <c r="S21" s="42" t="s">
        <v>24</v>
      </c>
      <c r="T21" s="48">
        <f>G21*10+N21</f>
        <v>9688.3619999999992</v>
      </c>
      <c r="U21" s="15" t="s">
        <v>14</v>
      </c>
      <c r="V21" s="52">
        <f>H21*10+P21</f>
        <v>12820.2196</v>
      </c>
      <c r="W21" s="22" t="s">
        <v>136</v>
      </c>
      <c r="X21" s="67">
        <f t="shared" si="1"/>
        <v>78</v>
      </c>
      <c r="Y21" s="27"/>
      <c r="Z21" s="2" t="s">
        <v>131</v>
      </c>
      <c r="AA21" s="1"/>
      <c r="AB21" s="1"/>
      <c r="AC21" s="1"/>
      <c r="AE21" s="27"/>
      <c r="AF21" s="7" t="s">
        <v>76</v>
      </c>
      <c r="AG21" s="17">
        <v>6692</v>
      </c>
      <c r="AH21" s="10"/>
      <c r="AI21" s="9" t="s">
        <v>28</v>
      </c>
      <c r="AJ21" s="9">
        <v>4156</v>
      </c>
      <c r="AK21" s="15" t="s">
        <v>75</v>
      </c>
      <c r="AL21" s="30">
        <f>AG21+AJ21</f>
        <v>10848</v>
      </c>
      <c r="AM21" s="21"/>
      <c r="AN21" s="21" t="s">
        <v>24</v>
      </c>
      <c r="AO21" s="21">
        <v>16450</v>
      </c>
      <c r="AP21" s="19" t="s">
        <v>8</v>
      </c>
      <c r="AQ21" s="19" t="s">
        <v>25</v>
      </c>
      <c r="AR21" s="19">
        <v>1263</v>
      </c>
      <c r="AS21" s="4" t="s">
        <v>8</v>
      </c>
      <c r="AT21" s="4" t="s">
        <v>12</v>
      </c>
      <c r="AU21" s="4">
        <v>23</v>
      </c>
      <c r="AV21" s="22" t="s">
        <v>1</v>
      </c>
      <c r="AW21" s="22" t="s">
        <v>11</v>
      </c>
      <c r="AX21" s="22">
        <v>116</v>
      </c>
      <c r="AY21" s="14">
        <v>18</v>
      </c>
      <c r="AZ21" s="14">
        <v>6</v>
      </c>
      <c r="BA21" s="32">
        <v>0.77900000000000003</v>
      </c>
      <c r="BB21" s="32">
        <f>(1630*BA21+AU21*5)*(1630*BA21+AU21*5)*AZ21*1.3035*0.5*0.000066</f>
        <v>494.91602752781978</v>
      </c>
      <c r="BC21" s="32">
        <f>(1630*BA21+AX21*5)*(1630*BA21+AX21*5)*AZ21*4.1949*0.5*0.000066</f>
        <v>2841.9881711780213</v>
      </c>
      <c r="BD21" s="32" t="s">
        <v>87</v>
      </c>
    </row>
    <row r="22" spans="1:56" ht="20.100000000000001" customHeight="1" x14ac:dyDescent="0.25">
      <c r="A22" s="11" t="s">
        <v>33</v>
      </c>
      <c r="B22" s="12" t="s">
        <v>96</v>
      </c>
      <c r="C22" s="35" t="s">
        <v>39</v>
      </c>
      <c r="D22" s="34" t="s">
        <v>110</v>
      </c>
      <c r="E22" s="34" t="s">
        <v>111</v>
      </c>
      <c r="F22" s="34" t="s">
        <v>112</v>
      </c>
      <c r="G22" s="37" t="s">
        <v>113</v>
      </c>
      <c r="H22" s="37" t="s">
        <v>114</v>
      </c>
      <c r="I22" s="63"/>
      <c r="J22" s="35" t="s">
        <v>33</v>
      </c>
      <c r="K22" s="12" t="s">
        <v>96</v>
      </c>
      <c r="L22" s="34" t="s">
        <v>120</v>
      </c>
      <c r="M22" s="55" t="s">
        <v>115</v>
      </c>
      <c r="N22" s="56"/>
      <c r="O22" s="57" t="s">
        <v>119</v>
      </c>
      <c r="P22" s="58"/>
      <c r="Q22" s="59" t="s">
        <v>118</v>
      </c>
      <c r="R22" s="60"/>
      <c r="S22" s="55" t="s">
        <v>128</v>
      </c>
      <c r="T22" s="56"/>
      <c r="U22" s="53" t="s">
        <v>78</v>
      </c>
      <c r="V22" s="54"/>
      <c r="W22" s="59" t="s">
        <v>132</v>
      </c>
      <c r="X22" s="60"/>
      <c r="Y22" s="36"/>
      <c r="Z22" s="2" t="s">
        <v>129</v>
      </c>
      <c r="AA22" s="2" t="s">
        <v>22</v>
      </c>
      <c r="AB22" s="2" t="s">
        <v>18</v>
      </c>
      <c r="AC22" s="1" t="s">
        <v>116</v>
      </c>
      <c r="AE22" s="36"/>
      <c r="AF22" s="53" t="s">
        <v>65</v>
      </c>
      <c r="AG22" s="54"/>
      <c r="AH22" s="61" t="s">
        <v>66</v>
      </c>
      <c r="AI22" s="61"/>
      <c r="AJ22" s="61"/>
      <c r="AK22" s="53" t="s">
        <v>78</v>
      </c>
      <c r="AL22" s="54"/>
      <c r="AM22" s="61" t="s">
        <v>68</v>
      </c>
      <c r="AN22" s="61"/>
      <c r="AO22" s="61"/>
      <c r="AP22" s="61" t="s">
        <v>67</v>
      </c>
      <c r="AQ22" s="61"/>
      <c r="AR22" s="61"/>
      <c r="AS22" s="61" t="s">
        <v>69</v>
      </c>
      <c r="AT22" s="61"/>
      <c r="AU22" s="61"/>
      <c r="AV22" s="61" t="s">
        <v>70</v>
      </c>
      <c r="AW22" s="61"/>
      <c r="AX22" s="61"/>
      <c r="AY22" s="11" t="s">
        <v>62</v>
      </c>
      <c r="AZ22" s="11" t="s">
        <v>9</v>
      </c>
      <c r="BA22" s="31" t="s">
        <v>82</v>
      </c>
      <c r="BB22" s="31" t="s">
        <v>83</v>
      </c>
      <c r="BC22" s="31" t="s">
        <v>84</v>
      </c>
      <c r="BD22" s="31"/>
    </row>
    <row r="23" spans="1:56" ht="20.100000000000001" customHeight="1" x14ac:dyDescent="0.25">
      <c r="A23" s="5" t="s">
        <v>47</v>
      </c>
      <c r="B23" s="28" t="s">
        <v>40</v>
      </c>
      <c r="C23" s="23" t="s">
        <v>10</v>
      </c>
      <c r="D23" s="23">
        <v>3.89</v>
      </c>
      <c r="E23" s="23">
        <v>3.77</v>
      </c>
      <c r="F23" s="23">
        <v>2.66</v>
      </c>
      <c r="G23" s="38">
        <f>2*(D23*E23+E23*F23+F23*D23)</f>
        <v>70.081800000000001</v>
      </c>
      <c r="H23" s="38">
        <f>D23*E23*F23</f>
        <v>39.009698</v>
      </c>
      <c r="I23" s="64">
        <v>9</v>
      </c>
      <c r="J23" s="5" t="s">
        <v>47</v>
      </c>
      <c r="K23" s="28" t="s">
        <v>40</v>
      </c>
      <c r="L23" s="43" t="s">
        <v>127</v>
      </c>
      <c r="M23" s="21">
        <v>1</v>
      </c>
      <c r="N23" s="47">
        <f>Z$3+AA$3*M23</f>
        <v>3000</v>
      </c>
      <c r="O23" s="9">
        <v>4</v>
      </c>
      <c r="P23" s="51">
        <f>Z$13+AA$13*O23</f>
        <v>9800</v>
      </c>
      <c r="Q23" s="22">
        <v>5</v>
      </c>
      <c r="R23" s="22">
        <f t="shared" si="0"/>
        <v>110</v>
      </c>
      <c r="S23" s="42" t="s">
        <v>28</v>
      </c>
      <c r="T23" s="48">
        <f>G23*10+N23</f>
        <v>3700.8180000000002</v>
      </c>
      <c r="U23" s="15" t="s">
        <v>14</v>
      </c>
      <c r="V23" s="52">
        <f>H23*10+P23</f>
        <v>10190.09698</v>
      </c>
      <c r="W23" s="22" t="s">
        <v>135</v>
      </c>
      <c r="X23" s="67">
        <f t="shared" si="1"/>
        <v>119</v>
      </c>
      <c r="Y23" s="28"/>
      <c r="Z23" s="1">
        <v>50</v>
      </c>
      <c r="AA23" s="1">
        <v>12</v>
      </c>
      <c r="AB23" s="3">
        <v>7</v>
      </c>
      <c r="AC23" s="1">
        <f>Z$23+AA$23*AB23</f>
        <v>134</v>
      </c>
      <c r="AD23" s="1">
        <f>AC23+AA$23/6 * (AB23-1)</f>
        <v>146</v>
      </c>
      <c r="AE23" s="28"/>
      <c r="AF23" s="7" t="s">
        <v>77</v>
      </c>
      <c r="AG23" s="17">
        <v>4793</v>
      </c>
      <c r="AH23" s="9" t="s">
        <v>1</v>
      </c>
      <c r="AI23" s="9" t="s">
        <v>11</v>
      </c>
      <c r="AJ23" s="9">
        <v>6522</v>
      </c>
      <c r="AK23" s="15" t="s">
        <v>75</v>
      </c>
      <c r="AL23" s="30">
        <f>AG23+AJ23</f>
        <v>11315</v>
      </c>
      <c r="AM23" s="21"/>
      <c r="AN23" s="21" t="s">
        <v>28</v>
      </c>
      <c r="AO23" s="21">
        <v>14859</v>
      </c>
      <c r="AP23" s="19"/>
      <c r="AQ23" s="19" t="s">
        <v>28</v>
      </c>
      <c r="AR23" s="19">
        <v>2237</v>
      </c>
      <c r="AS23" s="4" t="s">
        <v>1</v>
      </c>
      <c r="AT23" s="4" t="s">
        <v>11</v>
      </c>
      <c r="AU23" s="4">
        <v>54</v>
      </c>
      <c r="AV23" s="22" t="s">
        <v>8</v>
      </c>
      <c r="AW23" s="22" t="s">
        <v>25</v>
      </c>
      <c r="AX23" s="22">
        <v>85</v>
      </c>
      <c r="AY23" s="14">
        <v>22</v>
      </c>
      <c r="AZ23" s="14">
        <v>2</v>
      </c>
      <c r="BA23" s="32">
        <v>1</v>
      </c>
      <c r="BB23" s="32">
        <f>(1630*BA23+AU23*5)*(1630*BA23+AU23*5)*AZ23*1.3035*0.5*0.000066</f>
        <v>310.57191</v>
      </c>
      <c r="BC23" s="32">
        <f>(1630*BA23+AX23*5)*(1630*BA23+AX23*5)*AZ23*4.1949*0.5*0.000066</f>
        <v>1169.2010597849999</v>
      </c>
      <c r="BD23" s="32" t="s">
        <v>92</v>
      </c>
    </row>
    <row r="24" spans="1:56" ht="20.100000000000001" customHeight="1" x14ac:dyDescent="0.25">
      <c r="A24" s="5" t="s">
        <v>46</v>
      </c>
      <c r="B24" s="28" t="s">
        <v>41</v>
      </c>
      <c r="C24" s="23" t="s">
        <v>10</v>
      </c>
      <c r="D24" s="23">
        <v>4.42</v>
      </c>
      <c r="E24" s="23">
        <v>4.2</v>
      </c>
      <c r="F24" s="23">
        <v>1.46</v>
      </c>
      <c r="G24" s="38">
        <f>2*(D24*E24+E24*F24+F24*D24)</f>
        <v>62.298399999999994</v>
      </c>
      <c r="H24" s="38">
        <f>D24*E24*F24</f>
        <v>27.103439999999999</v>
      </c>
      <c r="I24" s="64">
        <v>23</v>
      </c>
      <c r="J24" s="5" t="s">
        <v>46</v>
      </c>
      <c r="K24" s="28" t="s">
        <v>41</v>
      </c>
      <c r="L24" s="43" t="s">
        <v>127</v>
      </c>
      <c r="M24" s="21">
        <v>1</v>
      </c>
      <c r="N24" s="47">
        <f>Z$3+AA$3*M24</f>
        <v>3000</v>
      </c>
      <c r="O24" s="9">
        <v>2</v>
      </c>
      <c r="P24" s="51">
        <f>Z$13+AA$13*O24</f>
        <v>5600</v>
      </c>
      <c r="Q24" s="22">
        <v>7</v>
      </c>
      <c r="R24" s="22">
        <f t="shared" si="0"/>
        <v>134</v>
      </c>
      <c r="S24" s="42" t="s">
        <v>14</v>
      </c>
      <c r="T24" s="48">
        <f>G24*10+N24</f>
        <v>3622.9839999999999</v>
      </c>
      <c r="U24" s="15" t="s">
        <v>25</v>
      </c>
      <c r="V24" s="52">
        <f>H24*10+P24</f>
        <v>5871.0344000000005</v>
      </c>
      <c r="W24" s="22" t="s">
        <v>134</v>
      </c>
      <c r="X24" s="67">
        <f t="shared" si="1"/>
        <v>157</v>
      </c>
      <c r="Y24" s="28"/>
      <c r="Z24" s="1"/>
      <c r="AA24" s="1"/>
      <c r="AB24" s="3">
        <v>6</v>
      </c>
      <c r="AC24" s="1">
        <f t="shared" ref="AC24:AC29" si="9">Z$23+AA$23*AB24</f>
        <v>122</v>
      </c>
      <c r="AD24" s="1">
        <f t="shared" ref="AD24:AD29" si="10">AC24+AA$23/6 * (AB24-1)</f>
        <v>132</v>
      </c>
      <c r="AE24" s="28"/>
      <c r="AF24" s="7" t="s">
        <v>77</v>
      </c>
      <c r="AG24" s="17">
        <v>4327</v>
      </c>
      <c r="AH24" s="10"/>
      <c r="AI24" s="9" t="s">
        <v>14</v>
      </c>
      <c r="AJ24" s="9">
        <v>3149</v>
      </c>
      <c r="AK24" s="15" t="s">
        <v>76</v>
      </c>
      <c r="AL24" s="30">
        <f>AG24+AJ24</f>
        <v>7476</v>
      </c>
      <c r="AM24" s="21"/>
      <c r="AN24" s="21" t="s">
        <v>14</v>
      </c>
      <c r="AO24" s="21">
        <v>10721</v>
      </c>
      <c r="AP24" s="19" t="s">
        <v>8</v>
      </c>
      <c r="AQ24" s="19" t="s">
        <v>12</v>
      </c>
      <c r="AR24" s="19">
        <v>888</v>
      </c>
      <c r="AS24" s="4" t="s">
        <v>1</v>
      </c>
      <c r="AT24" s="4" t="s">
        <v>10</v>
      </c>
      <c r="AU24" s="4">
        <v>60</v>
      </c>
      <c r="AV24" s="22"/>
      <c r="AW24" s="22" t="s">
        <v>11</v>
      </c>
      <c r="AX24" s="22">
        <v>120</v>
      </c>
      <c r="AY24" s="14">
        <v>20</v>
      </c>
      <c r="AZ24" s="14">
        <v>4</v>
      </c>
      <c r="BA24" s="32">
        <v>0.84299999999999997</v>
      </c>
      <c r="BB24" s="32">
        <f>(1630*BA24+AU24*5)*(1630*BA24+AU24*5)*AZ24*1.3035*0.5*0.000066</f>
        <v>482.21706022754222</v>
      </c>
      <c r="BC24" s="32">
        <f>(1630*BA24+AX24*5)*(1630*BA24+AX24*5)*AZ24*4.1949*0.5*0.000066</f>
        <v>2157.8906868085628</v>
      </c>
      <c r="BD24" s="32" t="s">
        <v>88</v>
      </c>
    </row>
    <row r="25" spans="1:56" ht="20.100000000000001" customHeight="1" x14ac:dyDescent="0.25">
      <c r="A25" s="5" t="s">
        <v>45</v>
      </c>
      <c r="B25" s="28" t="s">
        <v>42</v>
      </c>
      <c r="C25" s="23" t="s">
        <v>10</v>
      </c>
      <c r="D25" s="23">
        <v>2.96</v>
      </c>
      <c r="E25" s="23">
        <v>3.74</v>
      </c>
      <c r="F25" s="23">
        <v>1.07</v>
      </c>
      <c r="G25" s="38">
        <f>2*(D25*E25+E25*F25+F25*D25)</f>
        <v>36.478800000000007</v>
      </c>
      <c r="H25" s="38">
        <f>D25*E25*F25</f>
        <v>11.845328000000002</v>
      </c>
      <c r="I25" s="64">
        <v>14</v>
      </c>
      <c r="J25" s="5" t="s">
        <v>45</v>
      </c>
      <c r="K25" s="28" t="s">
        <v>42</v>
      </c>
      <c r="L25" s="43" t="s">
        <v>126</v>
      </c>
      <c r="M25" s="21">
        <v>3</v>
      </c>
      <c r="N25" s="47">
        <f>Z$3+AA$3*M25</f>
        <v>6600</v>
      </c>
      <c r="O25" s="9">
        <v>1</v>
      </c>
      <c r="P25" s="51">
        <f>Z$13+AA$13*O25</f>
        <v>3500</v>
      </c>
      <c r="Q25" s="22">
        <v>6</v>
      </c>
      <c r="R25" s="22">
        <f t="shared" si="0"/>
        <v>122</v>
      </c>
      <c r="S25" s="42" t="s">
        <v>10</v>
      </c>
      <c r="T25" s="48">
        <f>G25*10+N25</f>
        <v>6964.7880000000005</v>
      </c>
      <c r="U25" s="15" t="s">
        <v>12</v>
      </c>
      <c r="V25" s="52">
        <f>H25*10+P25</f>
        <v>3618.4532800000002</v>
      </c>
      <c r="W25" s="22" t="s">
        <v>133</v>
      </c>
      <c r="X25" s="67">
        <f t="shared" si="1"/>
        <v>136</v>
      </c>
      <c r="Y25" s="28"/>
      <c r="Z25" s="1"/>
      <c r="AA25" s="1"/>
      <c r="AB25" s="3">
        <v>5</v>
      </c>
      <c r="AC25" s="1">
        <f t="shared" si="9"/>
        <v>110</v>
      </c>
      <c r="AD25" s="1">
        <f t="shared" si="10"/>
        <v>118</v>
      </c>
      <c r="AE25" s="28"/>
      <c r="AF25" s="7" t="s">
        <v>77</v>
      </c>
      <c r="AG25" s="17">
        <v>3971</v>
      </c>
      <c r="AH25" s="9" t="s">
        <v>8</v>
      </c>
      <c r="AI25" s="9" t="s">
        <v>12</v>
      </c>
      <c r="AJ25" s="9">
        <v>1379</v>
      </c>
      <c r="AK25" s="15" t="s">
        <v>77</v>
      </c>
      <c r="AL25" s="30">
        <f>AG25+AJ25</f>
        <v>5350</v>
      </c>
      <c r="AM25" s="21" t="s">
        <v>1</v>
      </c>
      <c r="AN25" s="21" t="s">
        <v>10</v>
      </c>
      <c r="AO25" s="21">
        <v>23740</v>
      </c>
      <c r="AP25" s="19"/>
      <c r="AQ25" s="19" t="s">
        <v>24</v>
      </c>
      <c r="AR25" s="19">
        <v>2773</v>
      </c>
      <c r="AS25" s="4" t="s">
        <v>81</v>
      </c>
      <c r="AT25" s="4" t="s">
        <v>25</v>
      </c>
      <c r="AU25" s="4">
        <v>27</v>
      </c>
      <c r="AV25" s="22" t="s">
        <v>1</v>
      </c>
      <c r="AW25" s="22" t="s">
        <v>10</v>
      </c>
      <c r="AX25" s="22">
        <v>127</v>
      </c>
      <c r="AY25" s="14">
        <v>22</v>
      </c>
      <c r="AZ25" s="14">
        <v>2</v>
      </c>
      <c r="BA25" s="32">
        <v>1</v>
      </c>
      <c r="BB25" s="32">
        <f>(1630*BA25+AU25*5)*(1630*BA25+AU25*5)*AZ25*1.3035*0.5*0.000066</f>
        <v>268.00592197500004</v>
      </c>
      <c r="BC25" s="32">
        <f>(1630*BA25+AX25*5)*(1630*BA25+AX25*5)*AZ25*4.1949*0.5*0.000066</f>
        <v>1420.371536265</v>
      </c>
      <c r="BD25" s="32" t="s">
        <v>91</v>
      </c>
    </row>
    <row r="26" spans="1:56" ht="20.100000000000001" customHeight="1" x14ac:dyDescent="0.25">
      <c r="A26" s="5"/>
      <c r="B26" s="29"/>
      <c r="C26" s="23"/>
      <c r="D26" s="23"/>
      <c r="E26" s="23"/>
      <c r="F26" s="23"/>
      <c r="G26" s="38"/>
      <c r="H26" s="38"/>
      <c r="I26" s="64"/>
      <c r="J26" s="5"/>
      <c r="K26" s="29"/>
      <c r="L26" s="34" t="s">
        <v>120</v>
      </c>
      <c r="M26" s="55" t="s">
        <v>115</v>
      </c>
      <c r="N26" s="56"/>
      <c r="O26" s="57" t="s">
        <v>119</v>
      </c>
      <c r="P26" s="58"/>
      <c r="Q26" s="59" t="s">
        <v>118</v>
      </c>
      <c r="R26" s="60"/>
      <c r="S26" s="55" t="s">
        <v>128</v>
      </c>
      <c r="T26" s="56"/>
      <c r="U26" s="53" t="s">
        <v>78</v>
      </c>
      <c r="V26" s="54"/>
      <c r="W26" s="59" t="s">
        <v>118</v>
      </c>
      <c r="X26" s="60"/>
      <c r="Y26" s="29"/>
      <c r="Z26" s="1"/>
      <c r="AA26" s="1"/>
      <c r="AB26" s="3">
        <v>4</v>
      </c>
      <c r="AC26" s="1">
        <f t="shared" si="9"/>
        <v>98</v>
      </c>
      <c r="AD26" s="1">
        <f t="shared" si="10"/>
        <v>104</v>
      </c>
      <c r="AE26" s="29"/>
      <c r="AF26" s="7"/>
      <c r="AG26" s="17"/>
      <c r="AH26" s="10"/>
      <c r="AI26" s="10"/>
      <c r="AJ26" s="10"/>
      <c r="AK26" s="16"/>
      <c r="AL26" s="30"/>
      <c r="AM26" s="21"/>
      <c r="AN26" s="21"/>
      <c r="AO26" s="21"/>
      <c r="AP26" s="20"/>
      <c r="AQ26" s="20"/>
      <c r="AR26" s="20"/>
      <c r="AS26" s="4"/>
      <c r="AT26" s="4"/>
      <c r="AU26" s="4"/>
      <c r="AV26" s="22"/>
      <c r="AW26" s="22"/>
      <c r="AX26" s="22"/>
      <c r="AY26" s="13"/>
      <c r="AZ26" s="13"/>
      <c r="BA26" s="33"/>
      <c r="BB26" s="32"/>
      <c r="BC26" s="32"/>
      <c r="BD26" s="33"/>
    </row>
    <row r="27" spans="1:56" x14ac:dyDescent="0.25">
      <c r="A27" s="1" t="s">
        <v>56</v>
      </c>
      <c r="J27" s="1" t="s">
        <v>56</v>
      </c>
      <c r="Z27" s="1"/>
      <c r="AA27" s="1"/>
      <c r="AB27" s="3">
        <v>3</v>
      </c>
      <c r="AC27" s="1">
        <f t="shared" si="9"/>
        <v>86</v>
      </c>
      <c r="AD27" s="1">
        <f t="shared" si="10"/>
        <v>90</v>
      </c>
    </row>
    <row r="28" spans="1:56" x14ac:dyDescent="0.25">
      <c r="A28" s="1" t="s">
        <v>55</v>
      </c>
      <c r="J28" s="1" t="s">
        <v>55</v>
      </c>
      <c r="Z28" s="1"/>
      <c r="AA28" s="1"/>
      <c r="AB28" s="3">
        <v>2</v>
      </c>
      <c r="AC28" s="1">
        <f t="shared" si="9"/>
        <v>74</v>
      </c>
      <c r="AD28" s="1">
        <f t="shared" si="10"/>
        <v>76</v>
      </c>
    </row>
    <row r="29" spans="1:56" x14ac:dyDescent="0.25">
      <c r="A29" s="1" t="s">
        <v>99</v>
      </c>
      <c r="J29" s="1" t="s">
        <v>99</v>
      </c>
      <c r="Z29" s="1"/>
      <c r="AA29" s="1"/>
      <c r="AB29" s="3">
        <v>1</v>
      </c>
      <c r="AC29" s="1">
        <f t="shared" si="9"/>
        <v>62</v>
      </c>
      <c r="AD29" s="1">
        <f t="shared" si="10"/>
        <v>62</v>
      </c>
    </row>
    <row r="30" spans="1:56" x14ac:dyDescent="0.25">
      <c r="A30" s="1" t="s">
        <v>57</v>
      </c>
      <c r="J30" s="1" t="s">
        <v>57</v>
      </c>
    </row>
    <row r="31" spans="1:56" x14ac:dyDescent="0.25">
      <c r="I31" s="65">
        <v>3</v>
      </c>
      <c r="J31" s="1">
        <v>5</v>
      </c>
      <c r="K31" s="1">
        <v>7</v>
      </c>
      <c r="L31" s="44">
        <v>9</v>
      </c>
      <c r="M31" s="2">
        <v>11</v>
      </c>
      <c r="N31" s="2">
        <v>13</v>
      </c>
    </row>
    <row r="32" spans="1:56" x14ac:dyDescent="0.25">
      <c r="A32" s="1" t="s">
        <v>58</v>
      </c>
      <c r="J32" s="1" t="s">
        <v>58</v>
      </c>
    </row>
    <row r="33" spans="1:10" x14ac:dyDescent="0.25">
      <c r="A33" s="1" t="s">
        <v>59</v>
      </c>
      <c r="J33" s="1" t="s">
        <v>59</v>
      </c>
    </row>
    <row r="34" spans="1:10" x14ac:dyDescent="0.25">
      <c r="A34" s="1" t="s">
        <v>60</v>
      </c>
      <c r="J34" s="1" t="s">
        <v>60</v>
      </c>
    </row>
    <row r="35" spans="1:10" x14ac:dyDescent="0.25">
      <c r="A35" s="1" t="s">
        <v>61</v>
      </c>
      <c r="J35" s="1" t="s">
        <v>61</v>
      </c>
    </row>
    <row r="38" spans="1:10" x14ac:dyDescent="0.25">
      <c r="A38" s="1" t="s">
        <v>100</v>
      </c>
      <c r="J38" s="1" t="s">
        <v>100</v>
      </c>
    </row>
    <row r="39" spans="1:10" x14ac:dyDescent="0.25">
      <c r="A39" s="1" t="s">
        <v>103</v>
      </c>
      <c r="J39" s="1" t="s">
        <v>103</v>
      </c>
    </row>
    <row r="40" spans="1:10" x14ac:dyDescent="0.25">
      <c r="A40" s="1" t="s">
        <v>101</v>
      </c>
      <c r="J40" s="1" t="s">
        <v>101</v>
      </c>
    </row>
    <row r="41" spans="1:10" x14ac:dyDescent="0.25">
      <c r="A41" s="1" t="s">
        <v>102</v>
      </c>
      <c r="J41" s="1" t="s">
        <v>102</v>
      </c>
    </row>
    <row r="55" spans="3:9" x14ac:dyDescent="0.25">
      <c r="C55" s="1"/>
      <c r="D55" s="1"/>
      <c r="E55" s="1"/>
      <c r="F55" s="1"/>
      <c r="G55" s="40"/>
      <c r="H55" s="40"/>
      <c r="I55" s="66"/>
    </row>
  </sheetData>
  <mergeCells count="71">
    <mergeCell ref="AM22:AO22"/>
    <mergeCell ref="AP22:AR22"/>
    <mergeCell ref="AS22:AU22"/>
    <mergeCell ref="AV22:AX22"/>
    <mergeCell ref="AM17:AO17"/>
    <mergeCell ref="AP17:AR17"/>
    <mergeCell ref="AS17:AU17"/>
    <mergeCell ref="AV17:AX17"/>
    <mergeCell ref="AM12:AO12"/>
    <mergeCell ref="AP12:AR12"/>
    <mergeCell ref="AS12:AU12"/>
    <mergeCell ref="AV12:AX12"/>
    <mergeCell ref="AM5:AO5"/>
    <mergeCell ref="AP5:AR5"/>
    <mergeCell ref="AS5:AU5"/>
    <mergeCell ref="AV5:AX5"/>
    <mergeCell ref="AM1:AO1"/>
    <mergeCell ref="AP1:AR1"/>
    <mergeCell ref="AS1:AU1"/>
    <mergeCell ref="AV1:AX1"/>
    <mergeCell ref="AK1:AL1"/>
    <mergeCell ref="U1:V1"/>
    <mergeCell ref="AK5:AL5"/>
    <mergeCell ref="AK12:AL12"/>
    <mergeCell ref="AK17:AL17"/>
    <mergeCell ref="AK22:AL22"/>
    <mergeCell ref="AH1:AJ1"/>
    <mergeCell ref="AH5:AJ5"/>
    <mergeCell ref="AH12:AJ12"/>
    <mergeCell ref="AH17:AJ17"/>
    <mergeCell ref="AH22:AJ22"/>
    <mergeCell ref="AF1:AG1"/>
    <mergeCell ref="AF5:AG5"/>
    <mergeCell ref="AF12:AG12"/>
    <mergeCell ref="AF17:AG17"/>
    <mergeCell ref="AF22:AG22"/>
    <mergeCell ref="S1:T1"/>
    <mergeCell ref="S5:T5"/>
    <mergeCell ref="S22:T22"/>
    <mergeCell ref="M1:N1"/>
    <mergeCell ref="O1:P1"/>
    <mergeCell ref="W1:X1"/>
    <mergeCell ref="M5:N5"/>
    <mergeCell ref="O5:P5"/>
    <mergeCell ref="W5:X5"/>
    <mergeCell ref="M17:N17"/>
    <mergeCell ref="Q1:R1"/>
    <mergeCell ref="Q5:R5"/>
    <mergeCell ref="Q12:R12"/>
    <mergeCell ref="Q17:R17"/>
    <mergeCell ref="Q22:R22"/>
    <mergeCell ref="O17:P17"/>
    <mergeCell ref="W17:X17"/>
    <mergeCell ref="M12:N12"/>
    <mergeCell ref="O12:P12"/>
    <mergeCell ref="W12:X12"/>
    <mergeCell ref="M22:N22"/>
    <mergeCell ref="O22:P22"/>
    <mergeCell ref="W22:X22"/>
    <mergeCell ref="M26:N26"/>
    <mergeCell ref="O26:P26"/>
    <mergeCell ref="W26:X26"/>
    <mergeCell ref="Q26:R26"/>
    <mergeCell ref="U22:V22"/>
    <mergeCell ref="S26:T26"/>
    <mergeCell ref="U26:V26"/>
    <mergeCell ref="U5:V5"/>
    <mergeCell ref="S12:T12"/>
    <mergeCell ref="U12:V12"/>
    <mergeCell ref="S17:T17"/>
    <mergeCell ref="U17:V1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4DFE-5D44-4589-8EAD-A629E8E88541}">
  <dimension ref="A1:X48"/>
  <sheetViews>
    <sheetView topLeftCell="H36" zoomScale="145" zoomScaleNormal="145" workbookViewId="0">
      <selection activeCell="O39" sqref="O39:R57"/>
    </sheetView>
  </sheetViews>
  <sheetFormatPr defaultRowHeight="16.5" x14ac:dyDescent="0.25"/>
  <cols>
    <col min="9" max="10" width="7.75" style="1" bestFit="1" customWidth="1"/>
    <col min="11" max="11" width="6.75" style="1" bestFit="1" customWidth="1"/>
    <col min="12" max="12" width="5.75" style="1" bestFit="1" customWidth="1"/>
    <col min="13" max="13" width="8.25" style="1" customWidth="1"/>
    <col min="14" max="14" width="10.125" style="1" customWidth="1"/>
    <col min="18" max="21" width="9" style="1"/>
    <col min="22" max="22" width="9.5" style="1" bestFit="1" customWidth="1"/>
    <col min="23" max="24" width="9" style="1"/>
  </cols>
  <sheetData>
    <row r="1" spans="1:23" x14ac:dyDescent="0.25">
      <c r="A1" s="2" t="s">
        <v>79</v>
      </c>
      <c r="B1" s="1"/>
      <c r="C1" s="1"/>
      <c r="D1" s="1"/>
      <c r="E1" s="1"/>
      <c r="F1" s="1"/>
      <c r="G1" s="1"/>
      <c r="H1" s="1"/>
    </row>
    <row r="2" spans="1:23" x14ac:dyDescent="0.25">
      <c r="A2" s="2" t="s">
        <v>20</v>
      </c>
      <c r="B2" s="2" t="s">
        <v>21</v>
      </c>
      <c r="C2" s="2" t="s">
        <v>22</v>
      </c>
      <c r="D2" s="2" t="s">
        <v>18</v>
      </c>
      <c r="E2" s="2" t="s">
        <v>23</v>
      </c>
      <c r="F2" s="2" t="s">
        <v>80</v>
      </c>
      <c r="G2" s="1"/>
      <c r="H2" s="1"/>
      <c r="I2" s="2" t="s">
        <v>27</v>
      </c>
      <c r="R2" s="2" t="s">
        <v>20</v>
      </c>
      <c r="S2" s="2" t="s">
        <v>21</v>
      </c>
      <c r="T2" s="2" t="s">
        <v>22</v>
      </c>
      <c r="V2" s="2" t="s">
        <v>23</v>
      </c>
      <c r="W2" s="2" t="s">
        <v>80</v>
      </c>
    </row>
    <row r="3" spans="1:23" x14ac:dyDescent="0.25">
      <c r="A3" s="1">
        <v>4000</v>
      </c>
      <c r="B3" s="1">
        <v>25000</v>
      </c>
      <c r="C3" s="1">
        <f>B3-A3</f>
        <v>21000</v>
      </c>
      <c r="D3" s="3" t="s">
        <v>10</v>
      </c>
      <c r="E3" s="1">
        <f>$C3*6/7</f>
        <v>18000</v>
      </c>
      <c r="F3" s="6">
        <f>E3+A3</f>
        <v>22000</v>
      </c>
      <c r="G3" s="1"/>
      <c r="H3" s="1"/>
      <c r="I3" s="2" t="s">
        <v>20</v>
      </c>
      <c r="J3" s="2" t="s">
        <v>21</v>
      </c>
      <c r="K3" s="2" t="s">
        <v>22</v>
      </c>
      <c r="L3" s="2" t="s">
        <v>18</v>
      </c>
      <c r="M3" s="2" t="s">
        <v>23</v>
      </c>
      <c r="N3" s="2" t="s">
        <v>19</v>
      </c>
      <c r="R3" s="1">
        <v>2500</v>
      </c>
      <c r="S3" s="1">
        <v>20000</v>
      </c>
      <c r="T3" s="1">
        <f t="shared" ref="T3:T9" si="0">S3-R3</f>
        <v>17500</v>
      </c>
      <c r="V3" s="1">
        <f>$C4*6/7</f>
        <v>18000</v>
      </c>
      <c r="W3" s="6">
        <f t="shared" ref="W3:W8" si="1">V3+R3</f>
        <v>20500</v>
      </c>
    </row>
    <row r="4" spans="1:23" x14ac:dyDescent="0.25">
      <c r="A4" s="1">
        <v>4000</v>
      </c>
      <c r="B4" s="1">
        <v>25000</v>
      </c>
      <c r="C4" s="1">
        <f>B4-A4</f>
        <v>21000</v>
      </c>
      <c r="D4" s="3" t="s">
        <v>11</v>
      </c>
      <c r="E4" s="1">
        <f>$C4*5/7</f>
        <v>15000</v>
      </c>
      <c r="F4" s="6">
        <f>E4+A4</f>
        <v>19000</v>
      </c>
      <c r="G4" s="1"/>
      <c r="H4" s="1"/>
      <c r="I4" s="1">
        <v>20</v>
      </c>
      <c r="J4" s="1">
        <v>60</v>
      </c>
      <c r="K4" s="1">
        <f>J4-I4</f>
        <v>40</v>
      </c>
      <c r="L4" s="3" t="s">
        <v>10</v>
      </c>
      <c r="M4" s="1">
        <f>$K4*6/7</f>
        <v>34.285714285714285</v>
      </c>
      <c r="N4" s="6">
        <f>M4+I4</f>
        <v>54.285714285714285</v>
      </c>
      <c r="R4" s="1">
        <v>2500</v>
      </c>
      <c r="S4" s="1">
        <v>20000</v>
      </c>
      <c r="T4" s="1">
        <f t="shared" si="0"/>
        <v>17500</v>
      </c>
      <c r="V4" s="1">
        <f>$C5*5/7</f>
        <v>15000</v>
      </c>
      <c r="W4" s="6">
        <f t="shared" si="1"/>
        <v>17500</v>
      </c>
    </row>
    <row r="5" spans="1:23" x14ac:dyDescent="0.25">
      <c r="A5" s="1">
        <v>4000</v>
      </c>
      <c r="B5" s="1">
        <v>25000</v>
      </c>
      <c r="C5" s="1">
        <f>B5-A5</f>
        <v>21000</v>
      </c>
      <c r="D5" s="3" t="s">
        <v>15</v>
      </c>
      <c r="E5" s="1">
        <f>$C5*4/7</f>
        <v>12000</v>
      </c>
      <c r="F5" s="6">
        <f>E5+A5</f>
        <v>16000</v>
      </c>
      <c r="G5" s="1"/>
      <c r="H5" s="1"/>
      <c r="I5" s="1">
        <v>20</v>
      </c>
      <c r="J5" s="1">
        <v>60</v>
      </c>
      <c r="K5" s="1">
        <f>J5-I5</f>
        <v>40</v>
      </c>
      <c r="L5" s="3" t="s">
        <v>11</v>
      </c>
      <c r="M5" s="1">
        <f>$K5*5/7</f>
        <v>28.571428571428573</v>
      </c>
      <c r="N5" s="6">
        <f>M5+I5</f>
        <v>48.571428571428569</v>
      </c>
      <c r="R5" s="1">
        <v>2500</v>
      </c>
      <c r="S5" s="1">
        <v>20000</v>
      </c>
      <c r="T5" s="1">
        <f t="shared" si="0"/>
        <v>17500</v>
      </c>
      <c r="V5" s="1">
        <f>$C6*4/7</f>
        <v>0</v>
      </c>
      <c r="W5" s="6">
        <f t="shared" si="1"/>
        <v>2500</v>
      </c>
    </row>
    <row r="6" spans="1:23" x14ac:dyDescent="0.25">
      <c r="A6" s="1"/>
      <c r="B6" s="1"/>
      <c r="C6" s="1"/>
      <c r="D6" s="3"/>
      <c r="E6" s="1"/>
      <c r="F6" s="6"/>
      <c r="G6" s="1"/>
      <c r="H6" s="1"/>
      <c r="I6" s="1">
        <v>20</v>
      </c>
      <c r="J6" s="1">
        <v>60</v>
      </c>
      <c r="K6" s="1">
        <f>J6-I6</f>
        <v>40</v>
      </c>
      <c r="L6" s="3" t="s">
        <v>15</v>
      </c>
      <c r="M6" s="1">
        <f>$K6*4/7</f>
        <v>22.857142857142858</v>
      </c>
      <c r="N6" s="6">
        <f>M6+I6</f>
        <v>42.857142857142861</v>
      </c>
      <c r="R6" s="1">
        <v>2500</v>
      </c>
      <c r="S6" s="1">
        <v>20000</v>
      </c>
      <c r="T6" s="1">
        <f t="shared" si="0"/>
        <v>17500</v>
      </c>
      <c r="V6" s="1">
        <f>$C7*3/7</f>
        <v>9000</v>
      </c>
      <c r="W6" s="6">
        <f t="shared" si="1"/>
        <v>11500</v>
      </c>
    </row>
    <row r="7" spans="1:23" x14ac:dyDescent="0.25">
      <c r="A7" s="1">
        <v>4000</v>
      </c>
      <c r="B7" s="1">
        <v>25000</v>
      </c>
      <c r="C7" s="1">
        <f>B7-A7</f>
        <v>21000</v>
      </c>
      <c r="D7" s="3" t="s">
        <v>16</v>
      </c>
      <c r="E7" s="1">
        <f>$C7*3/7</f>
        <v>9000</v>
      </c>
      <c r="F7" s="6">
        <f>E7+A7</f>
        <v>13000</v>
      </c>
      <c r="G7" s="1"/>
      <c r="H7" s="1"/>
      <c r="L7" s="3"/>
      <c r="N7" s="6"/>
      <c r="R7" s="1">
        <v>8001</v>
      </c>
      <c r="S7" s="1">
        <v>20000</v>
      </c>
      <c r="T7" s="1">
        <f t="shared" si="0"/>
        <v>11999</v>
      </c>
      <c r="V7" s="1">
        <f>$C8*2/7</f>
        <v>6000</v>
      </c>
      <c r="W7" s="6">
        <f t="shared" si="1"/>
        <v>14001</v>
      </c>
    </row>
    <row r="8" spans="1:23" x14ac:dyDescent="0.25">
      <c r="A8" s="1">
        <v>4000</v>
      </c>
      <c r="B8" s="1">
        <v>25000</v>
      </c>
      <c r="C8" s="1">
        <f>B8-A8</f>
        <v>21000</v>
      </c>
      <c r="D8" s="3" t="s">
        <v>13</v>
      </c>
      <c r="E8" s="1">
        <f>$C8*2/7</f>
        <v>6000</v>
      </c>
      <c r="F8" s="6">
        <f>E8+A8</f>
        <v>10000</v>
      </c>
      <c r="G8" s="1"/>
      <c r="H8" s="1"/>
      <c r="I8" s="1">
        <v>20</v>
      </c>
      <c r="J8" s="1">
        <v>60</v>
      </c>
      <c r="K8" s="1">
        <f>J8-I8</f>
        <v>40</v>
      </c>
      <c r="L8" s="3" t="s">
        <v>16</v>
      </c>
      <c r="M8" s="1">
        <f>$K8*3/7</f>
        <v>17.142857142857142</v>
      </c>
      <c r="N8" s="6">
        <f>M8+I8</f>
        <v>37.142857142857139</v>
      </c>
      <c r="R8" s="1">
        <v>5501</v>
      </c>
      <c r="S8" s="1">
        <v>20000</v>
      </c>
      <c r="T8" s="1">
        <f t="shared" si="0"/>
        <v>14499</v>
      </c>
      <c r="V8" s="1">
        <f>$C9*1/7</f>
        <v>3000</v>
      </c>
      <c r="W8" s="6">
        <f t="shared" si="1"/>
        <v>8501</v>
      </c>
    </row>
    <row r="9" spans="1:23" x14ac:dyDescent="0.25">
      <c r="A9" s="1">
        <v>4000</v>
      </c>
      <c r="B9" s="1">
        <v>25000</v>
      </c>
      <c r="C9" s="1">
        <f>B9-A9</f>
        <v>21000</v>
      </c>
      <c r="D9" s="3" t="s">
        <v>17</v>
      </c>
      <c r="E9" s="1">
        <f>$C9*1/7</f>
        <v>3000</v>
      </c>
      <c r="F9" s="6">
        <f>E9+A9</f>
        <v>7000</v>
      </c>
      <c r="G9" s="1"/>
      <c r="H9" s="1"/>
      <c r="I9" s="1">
        <v>20</v>
      </c>
      <c r="J9" s="1">
        <v>60</v>
      </c>
      <c r="K9" s="1">
        <f>J9-I9</f>
        <v>40</v>
      </c>
      <c r="L9" s="3" t="s">
        <v>13</v>
      </c>
      <c r="M9" s="1">
        <f>$K9*2/7</f>
        <v>11.428571428571429</v>
      </c>
      <c r="N9" s="6">
        <f>M9+I9</f>
        <v>31.428571428571431</v>
      </c>
      <c r="R9" s="1">
        <v>3001</v>
      </c>
      <c r="S9" s="1">
        <v>5500</v>
      </c>
      <c r="T9" s="1">
        <f t="shared" si="0"/>
        <v>2499</v>
      </c>
    </row>
    <row r="10" spans="1:23" x14ac:dyDescent="0.25">
      <c r="A10" s="2" t="s">
        <v>72</v>
      </c>
      <c r="B10" s="1"/>
      <c r="C10" s="1"/>
      <c r="D10" s="1"/>
      <c r="E10" s="1"/>
      <c r="F10" s="1"/>
      <c r="G10" s="1"/>
      <c r="H10" s="1"/>
      <c r="I10" s="1">
        <v>20</v>
      </c>
      <c r="J10" s="1">
        <v>60</v>
      </c>
      <c r="K10" s="1">
        <f>J10-I10</f>
        <v>40</v>
      </c>
      <c r="L10" s="3" t="s">
        <v>17</v>
      </c>
      <c r="M10" s="1">
        <f>$K10*1/7</f>
        <v>5.7142857142857144</v>
      </c>
      <c r="N10" s="6">
        <f>M10+I10</f>
        <v>25.714285714285715</v>
      </c>
    </row>
    <row r="11" spans="1:23" x14ac:dyDescent="0.25">
      <c r="A11" s="2" t="s">
        <v>20</v>
      </c>
      <c r="B11" s="2" t="s">
        <v>21</v>
      </c>
      <c r="C11" s="2" t="s">
        <v>22</v>
      </c>
      <c r="D11" s="2" t="s">
        <v>18</v>
      </c>
      <c r="E11" s="2" t="s">
        <v>23</v>
      </c>
      <c r="F11" s="2" t="s">
        <v>80</v>
      </c>
      <c r="G11" s="1"/>
      <c r="H11" s="1"/>
    </row>
    <row r="12" spans="1:23" x14ac:dyDescent="0.25">
      <c r="A12" s="1">
        <v>3000</v>
      </c>
      <c r="B12" s="1">
        <v>17000</v>
      </c>
      <c r="C12" s="1">
        <f t="shared" ref="C12:C17" si="2">B12-A12</f>
        <v>14000</v>
      </c>
      <c r="D12" s="3" t="s">
        <v>10</v>
      </c>
      <c r="E12" s="1">
        <f>$C12*6/7</f>
        <v>12000</v>
      </c>
      <c r="F12" s="6">
        <f t="shared" ref="F12:F17" si="3">E12+A12</f>
        <v>15000</v>
      </c>
      <c r="G12" s="1"/>
      <c r="H12" s="1"/>
      <c r="I12" s="2" t="s">
        <v>54</v>
      </c>
      <c r="Q12" s="2" t="s">
        <v>68</v>
      </c>
    </row>
    <row r="13" spans="1:23" x14ac:dyDescent="0.25">
      <c r="A13" s="1">
        <v>3000</v>
      </c>
      <c r="B13" s="1">
        <v>17000</v>
      </c>
      <c r="C13" s="1">
        <f t="shared" si="2"/>
        <v>14000</v>
      </c>
      <c r="D13" s="3" t="s">
        <v>11</v>
      </c>
      <c r="E13" s="1">
        <f>$C13*5/7</f>
        <v>10000</v>
      </c>
      <c r="F13" s="6">
        <f t="shared" si="3"/>
        <v>13000</v>
      </c>
      <c r="G13" s="1"/>
      <c r="H13" s="1"/>
      <c r="I13" s="2" t="s">
        <v>20</v>
      </c>
      <c r="J13" s="2" t="s">
        <v>21</v>
      </c>
      <c r="K13" s="2" t="s">
        <v>22</v>
      </c>
      <c r="L13" s="2" t="s">
        <v>18</v>
      </c>
      <c r="M13" s="2" t="s">
        <v>23</v>
      </c>
      <c r="N13" s="2" t="s">
        <v>19</v>
      </c>
      <c r="Q13" s="2" t="s">
        <v>129</v>
      </c>
      <c r="R13" s="2" t="s">
        <v>22</v>
      </c>
      <c r="S13" s="2" t="s">
        <v>18</v>
      </c>
      <c r="T13" s="2" t="s">
        <v>20</v>
      </c>
      <c r="U13" s="2" t="s">
        <v>21</v>
      </c>
      <c r="V13" s="1" t="s">
        <v>117</v>
      </c>
      <c r="W13" s="1" t="s">
        <v>116</v>
      </c>
    </row>
    <row r="14" spans="1:23" x14ac:dyDescent="0.25">
      <c r="A14" s="1">
        <v>3000</v>
      </c>
      <c r="B14" s="1">
        <v>17000</v>
      </c>
      <c r="C14" s="1">
        <f t="shared" si="2"/>
        <v>14000</v>
      </c>
      <c r="D14" s="3" t="s">
        <v>15</v>
      </c>
      <c r="E14" s="1">
        <f>$C14*4/7</f>
        <v>8000</v>
      </c>
      <c r="F14" s="6">
        <f t="shared" si="3"/>
        <v>11000</v>
      </c>
      <c r="G14" s="1"/>
      <c r="H14" s="1"/>
      <c r="I14" s="1">
        <v>70</v>
      </c>
      <c r="J14" s="1">
        <v>133</v>
      </c>
      <c r="K14" s="1">
        <f t="shared" ref="K14:K19" si="4">J14-I14</f>
        <v>63</v>
      </c>
      <c r="L14" s="3" t="s">
        <v>10</v>
      </c>
      <c r="M14" s="1">
        <f>$K14*6/7</f>
        <v>54</v>
      </c>
      <c r="N14" s="6">
        <f t="shared" ref="N14:N19" si="5">M14+I14</f>
        <v>124</v>
      </c>
      <c r="Q14" s="1">
        <v>2000</v>
      </c>
      <c r="R14" s="1">
        <v>1800</v>
      </c>
      <c r="S14" s="3" t="s">
        <v>10</v>
      </c>
      <c r="T14" s="41">
        <f t="shared" ref="T14:T19" si="6">U15</f>
        <v>12800</v>
      </c>
      <c r="U14" s="41">
        <f t="shared" ref="U14:U20" si="7">T14+R$14</f>
        <v>14600</v>
      </c>
      <c r="V14" s="1">
        <f t="shared" ref="V14:V20" si="8">0.5*(T14+U14)</f>
        <v>13700</v>
      </c>
      <c r="W14" s="1">
        <v>13700</v>
      </c>
    </row>
    <row r="15" spans="1:23" x14ac:dyDescent="0.25">
      <c r="A15" s="1">
        <v>3000</v>
      </c>
      <c r="B15" s="1">
        <v>17000</v>
      </c>
      <c r="C15" s="1">
        <f t="shared" si="2"/>
        <v>14000</v>
      </c>
      <c r="D15" s="3" t="s">
        <v>16</v>
      </c>
      <c r="E15" s="1">
        <f>$C15*3/7</f>
        <v>6000</v>
      </c>
      <c r="F15" s="6">
        <f t="shared" si="3"/>
        <v>9000</v>
      </c>
      <c r="G15" s="1"/>
      <c r="H15" s="1"/>
      <c r="I15" s="1">
        <v>70</v>
      </c>
      <c r="J15" s="1">
        <v>133</v>
      </c>
      <c r="K15" s="1">
        <f t="shared" si="4"/>
        <v>63</v>
      </c>
      <c r="L15" s="3" t="s">
        <v>11</v>
      </c>
      <c r="M15" s="1">
        <f>$K15*5/7</f>
        <v>45</v>
      </c>
      <c r="N15" s="6">
        <f t="shared" si="5"/>
        <v>115</v>
      </c>
      <c r="Q15" s="1"/>
      <c r="S15" s="3" t="s">
        <v>11</v>
      </c>
      <c r="T15" s="41">
        <f t="shared" si="6"/>
        <v>11000</v>
      </c>
      <c r="U15" s="41">
        <f t="shared" si="7"/>
        <v>12800</v>
      </c>
      <c r="V15" s="1">
        <f t="shared" si="8"/>
        <v>11900</v>
      </c>
      <c r="W15" s="1">
        <v>11900</v>
      </c>
    </row>
    <row r="16" spans="1:23" x14ac:dyDescent="0.25">
      <c r="A16" s="1">
        <v>3000</v>
      </c>
      <c r="B16" s="1">
        <v>17000</v>
      </c>
      <c r="C16" s="1">
        <f t="shared" si="2"/>
        <v>14000</v>
      </c>
      <c r="D16" s="3" t="s">
        <v>13</v>
      </c>
      <c r="E16" s="1">
        <f>$C16*2/7</f>
        <v>4000</v>
      </c>
      <c r="F16" s="6">
        <f t="shared" si="3"/>
        <v>7000</v>
      </c>
      <c r="G16" s="1"/>
      <c r="H16" s="1"/>
      <c r="I16" s="1">
        <v>70</v>
      </c>
      <c r="J16" s="1">
        <v>133</v>
      </c>
      <c r="K16" s="1">
        <f t="shared" si="4"/>
        <v>63</v>
      </c>
      <c r="L16" s="3" t="s">
        <v>15</v>
      </c>
      <c r="M16" s="1">
        <f>$K16*4/7</f>
        <v>36</v>
      </c>
      <c r="N16" s="6">
        <f t="shared" si="5"/>
        <v>106</v>
      </c>
      <c r="Q16" s="1"/>
      <c r="S16" s="3" t="s">
        <v>15</v>
      </c>
      <c r="T16" s="41">
        <f t="shared" si="6"/>
        <v>9200</v>
      </c>
      <c r="U16" s="41">
        <f t="shared" si="7"/>
        <v>11000</v>
      </c>
      <c r="V16" s="1">
        <f t="shared" si="8"/>
        <v>10100</v>
      </c>
      <c r="W16" s="1">
        <v>10100</v>
      </c>
    </row>
    <row r="17" spans="1:23" x14ac:dyDescent="0.25">
      <c r="A17" s="1">
        <v>3000</v>
      </c>
      <c r="B17" s="1">
        <v>17000</v>
      </c>
      <c r="C17" s="1">
        <f t="shared" si="2"/>
        <v>14000</v>
      </c>
      <c r="D17" s="3" t="s">
        <v>17</v>
      </c>
      <c r="E17" s="1">
        <f>$C17*1/7</f>
        <v>2000</v>
      </c>
      <c r="F17" s="6">
        <f t="shared" si="3"/>
        <v>5000</v>
      </c>
      <c r="G17" s="1"/>
      <c r="H17" s="1"/>
      <c r="I17" s="1">
        <v>70</v>
      </c>
      <c r="J17" s="1">
        <v>133</v>
      </c>
      <c r="K17" s="1">
        <f t="shared" si="4"/>
        <v>63</v>
      </c>
      <c r="L17" s="3" t="s">
        <v>16</v>
      </c>
      <c r="M17" s="1">
        <f>$K17*3/7</f>
        <v>27</v>
      </c>
      <c r="N17" s="6">
        <f t="shared" si="5"/>
        <v>97</v>
      </c>
      <c r="Q17" s="1"/>
      <c r="S17" s="3" t="s">
        <v>16</v>
      </c>
      <c r="T17" s="41">
        <f t="shared" si="6"/>
        <v>7400</v>
      </c>
      <c r="U17" s="41">
        <f t="shared" si="7"/>
        <v>9200</v>
      </c>
      <c r="V17" s="1">
        <f t="shared" si="8"/>
        <v>8300</v>
      </c>
      <c r="W17" s="1">
        <v>8300</v>
      </c>
    </row>
    <row r="18" spans="1:23" x14ac:dyDescent="0.25">
      <c r="A18" s="2" t="s">
        <v>71</v>
      </c>
      <c r="B18" s="1"/>
      <c r="C18" s="1"/>
      <c r="D18" s="1"/>
      <c r="E18" s="1"/>
      <c r="F18" s="1"/>
      <c r="G18" s="1"/>
      <c r="H18" s="1"/>
      <c r="I18" s="1">
        <v>70</v>
      </c>
      <c r="J18" s="1">
        <v>133</v>
      </c>
      <c r="K18" s="1">
        <f t="shared" si="4"/>
        <v>63</v>
      </c>
      <c r="L18" s="3" t="s">
        <v>13</v>
      </c>
      <c r="M18" s="1">
        <f>$K18*2/7</f>
        <v>18</v>
      </c>
      <c r="N18" s="6">
        <f t="shared" si="5"/>
        <v>88</v>
      </c>
      <c r="Q18" s="1"/>
      <c r="S18" s="3" t="s">
        <v>13</v>
      </c>
      <c r="T18" s="41">
        <f t="shared" si="6"/>
        <v>5600</v>
      </c>
      <c r="U18" s="41">
        <f t="shared" si="7"/>
        <v>7400</v>
      </c>
      <c r="V18" s="1">
        <f t="shared" si="8"/>
        <v>6500</v>
      </c>
      <c r="W18" s="1">
        <v>6500</v>
      </c>
    </row>
    <row r="19" spans="1:23" x14ac:dyDescent="0.25">
      <c r="A19" s="2" t="s">
        <v>20</v>
      </c>
      <c r="B19" s="2" t="s">
        <v>21</v>
      </c>
      <c r="C19" s="2" t="s">
        <v>22</v>
      </c>
      <c r="D19" s="2" t="s">
        <v>18</v>
      </c>
      <c r="E19" s="2" t="s">
        <v>23</v>
      </c>
      <c r="F19" s="2" t="s">
        <v>80</v>
      </c>
      <c r="G19" s="1"/>
      <c r="H19" s="1"/>
      <c r="I19" s="1">
        <v>70</v>
      </c>
      <c r="J19" s="1">
        <v>133</v>
      </c>
      <c r="K19" s="1">
        <f t="shared" si="4"/>
        <v>63</v>
      </c>
      <c r="L19" s="3" t="s">
        <v>17</v>
      </c>
      <c r="M19" s="1">
        <f>$K19*1/7</f>
        <v>9</v>
      </c>
      <c r="N19" s="6">
        <f t="shared" si="5"/>
        <v>79</v>
      </c>
      <c r="Q19" s="1"/>
      <c r="S19" s="3" t="s">
        <v>17</v>
      </c>
      <c r="T19" s="41">
        <f t="shared" si="6"/>
        <v>3800</v>
      </c>
      <c r="U19" s="41">
        <f t="shared" si="7"/>
        <v>5600</v>
      </c>
      <c r="V19" s="1">
        <f t="shared" si="8"/>
        <v>4700</v>
      </c>
      <c r="W19" s="1">
        <v>4700</v>
      </c>
    </row>
    <row r="20" spans="1:23" x14ac:dyDescent="0.25">
      <c r="A20" s="2"/>
      <c r="B20" s="2"/>
      <c r="C20" s="2"/>
      <c r="D20" s="2"/>
      <c r="E20" s="2"/>
      <c r="F20" s="2"/>
      <c r="G20" s="1"/>
      <c r="H20" s="1"/>
      <c r="Q20" s="1"/>
      <c r="S20" s="3" t="s">
        <v>12</v>
      </c>
      <c r="T20" s="41">
        <f>Q14</f>
        <v>2000</v>
      </c>
      <c r="U20" s="41">
        <f t="shared" si="7"/>
        <v>3800</v>
      </c>
      <c r="V20" s="1">
        <f t="shared" si="8"/>
        <v>2900</v>
      </c>
      <c r="W20" s="1">
        <v>2900</v>
      </c>
    </row>
    <row r="21" spans="1:23" x14ac:dyDescent="0.25">
      <c r="A21" s="1">
        <v>1000</v>
      </c>
      <c r="B21" s="1">
        <v>8000</v>
      </c>
      <c r="C21" s="1">
        <f t="shared" ref="C21:C26" si="9">B21-A21</f>
        <v>7000</v>
      </c>
      <c r="D21" s="3" t="s">
        <v>10</v>
      </c>
      <c r="E21" s="1">
        <f>$C21*6/7</f>
        <v>6000</v>
      </c>
      <c r="F21" s="6">
        <f t="shared" ref="F21:F26" si="10">E21+A21</f>
        <v>7000</v>
      </c>
      <c r="G21" s="1"/>
      <c r="H21" s="1"/>
    </row>
    <row r="22" spans="1:23" x14ac:dyDescent="0.25">
      <c r="A22" s="1">
        <v>1000</v>
      </c>
      <c r="B22" s="1">
        <v>8000</v>
      </c>
      <c r="C22" s="1">
        <f t="shared" si="9"/>
        <v>7000</v>
      </c>
      <c r="D22" s="3" t="s">
        <v>11</v>
      </c>
      <c r="E22" s="1">
        <f>$C22*5/7</f>
        <v>5000</v>
      </c>
      <c r="F22" s="6">
        <f t="shared" si="10"/>
        <v>6000</v>
      </c>
      <c r="G22" s="1"/>
      <c r="H22" s="1"/>
      <c r="I22" s="2" t="s">
        <v>85</v>
      </c>
      <c r="Q22" s="2" t="s">
        <v>66</v>
      </c>
    </row>
    <row r="23" spans="1:23" x14ac:dyDescent="0.25">
      <c r="A23" s="1">
        <v>1000</v>
      </c>
      <c r="B23" s="1">
        <v>8000</v>
      </c>
      <c r="C23" s="1">
        <f t="shared" si="9"/>
        <v>7000</v>
      </c>
      <c r="D23" s="3" t="s">
        <v>15</v>
      </c>
      <c r="E23" s="1">
        <f>$C23*4/7</f>
        <v>4000</v>
      </c>
      <c r="F23" s="6">
        <f t="shared" si="10"/>
        <v>5000</v>
      </c>
      <c r="G23" s="1"/>
      <c r="H23" s="1"/>
      <c r="I23" s="2" t="s">
        <v>20</v>
      </c>
      <c r="J23" s="2" t="s">
        <v>21</v>
      </c>
      <c r="K23" s="2" t="s">
        <v>22</v>
      </c>
      <c r="L23" s="2" t="s">
        <v>18</v>
      </c>
      <c r="M23" s="2" t="s">
        <v>23</v>
      </c>
      <c r="N23" s="2" t="s">
        <v>19</v>
      </c>
      <c r="Q23" s="2" t="s">
        <v>129</v>
      </c>
      <c r="R23" s="2" t="s">
        <v>22</v>
      </c>
      <c r="S23" s="2" t="s">
        <v>18</v>
      </c>
      <c r="T23" s="2" t="s">
        <v>20</v>
      </c>
      <c r="U23" s="2" t="s">
        <v>21</v>
      </c>
      <c r="V23" s="1" t="s">
        <v>117</v>
      </c>
      <c r="W23" s="1" t="s">
        <v>116</v>
      </c>
    </row>
    <row r="24" spans="1:23" x14ac:dyDescent="0.25">
      <c r="A24" s="1">
        <v>1000</v>
      </c>
      <c r="B24" s="1">
        <v>8000</v>
      </c>
      <c r="C24" s="1">
        <f t="shared" si="9"/>
        <v>7000</v>
      </c>
      <c r="D24" s="3" t="s">
        <v>16</v>
      </c>
      <c r="E24" s="1">
        <f>$C24*3/7</f>
        <v>3000</v>
      </c>
      <c r="F24" s="6">
        <f t="shared" si="10"/>
        <v>4000</v>
      </c>
      <c r="G24" s="1"/>
      <c r="H24" s="1"/>
      <c r="I24" s="1">
        <v>1092</v>
      </c>
      <c r="J24" s="1">
        <v>2842</v>
      </c>
      <c r="K24" s="1">
        <f t="shared" ref="K24:K29" si="11">J24-I24</f>
        <v>1750</v>
      </c>
      <c r="L24" s="3" t="s">
        <v>10</v>
      </c>
      <c r="M24" s="1">
        <f>$K24*6/7</f>
        <v>1500</v>
      </c>
      <c r="N24" s="6">
        <f t="shared" ref="N24:N29" si="12">M24+I24</f>
        <v>2592</v>
      </c>
      <c r="Q24" s="1">
        <v>3000</v>
      </c>
      <c r="R24" s="1">
        <v>2700</v>
      </c>
      <c r="S24" s="3" t="s">
        <v>10</v>
      </c>
      <c r="T24" s="41">
        <f t="shared" ref="T24:T29" si="13">U25</f>
        <v>19200</v>
      </c>
      <c r="U24" s="41">
        <f t="shared" ref="U24:U30" si="14">T24+R$24</f>
        <v>21900</v>
      </c>
      <c r="V24" s="1">
        <f t="shared" ref="V24:V30" si="15">0.5*(T24+U24)</f>
        <v>20550</v>
      </c>
      <c r="W24" s="1">
        <v>20550</v>
      </c>
    </row>
    <row r="25" spans="1:23" x14ac:dyDescent="0.25">
      <c r="A25" s="1">
        <v>1000</v>
      </c>
      <c r="B25" s="1">
        <v>8000</v>
      </c>
      <c r="C25" s="1">
        <f t="shared" si="9"/>
        <v>7000</v>
      </c>
      <c r="D25" s="3" t="s">
        <v>13</v>
      </c>
      <c r="E25" s="1">
        <f>$C25*2/7</f>
        <v>2000</v>
      </c>
      <c r="F25" s="6">
        <f t="shared" si="10"/>
        <v>3000</v>
      </c>
      <c r="G25" s="1"/>
      <c r="H25" s="1"/>
      <c r="I25" s="1">
        <v>1092</v>
      </c>
      <c r="J25" s="1">
        <v>2842</v>
      </c>
      <c r="K25" s="1">
        <f t="shared" si="11"/>
        <v>1750</v>
      </c>
      <c r="L25" s="3" t="s">
        <v>11</v>
      </c>
      <c r="M25" s="1">
        <f>$K25*5/7</f>
        <v>1250</v>
      </c>
      <c r="N25" s="6">
        <f t="shared" si="12"/>
        <v>2342</v>
      </c>
      <c r="Q25" s="1"/>
      <c r="S25" s="3" t="s">
        <v>11</v>
      </c>
      <c r="T25" s="41">
        <f t="shared" si="13"/>
        <v>16500</v>
      </c>
      <c r="U25" s="41">
        <f t="shared" si="14"/>
        <v>19200</v>
      </c>
      <c r="V25" s="1">
        <f t="shared" si="15"/>
        <v>17850</v>
      </c>
      <c r="W25" s="1">
        <v>17850</v>
      </c>
    </row>
    <row r="26" spans="1:23" x14ac:dyDescent="0.25">
      <c r="A26" s="1">
        <v>1000</v>
      </c>
      <c r="B26" s="1">
        <v>8000</v>
      </c>
      <c r="C26" s="1">
        <f t="shared" si="9"/>
        <v>7000</v>
      </c>
      <c r="D26" s="3" t="s">
        <v>17</v>
      </c>
      <c r="E26" s="1">
        <f>$C26*1/7</f>
        <v>1000</v>
      </c>
      <c r="F26" s="6">
        <f t="shared" si="10"/>
        <v>2000</v>
      </c>
      <c r="G26" s="1"/>
      <c r="H26" s="1"/>
      <c r="I26" s="1">
        <v>1092</v>
      </c>
      <c r="J26" s="1">
        <v>2842</v>
      </c>
      <c r="K26" s="1">
        <f t="shared" si="11"/>
        <v>1750</v>
      </c>
      <c r="L26" s="3" t="s">
        <v>15</v>
      </c>
      <c r="M26" s="1">
        <f>$K26*4/7</f>
        <v>1000</v>
      </c>
      <c r="N26" s="6">
        <f t="shared" si="12"/>
        <v>2092</v>
      </c>
      <c r="Q26" s="1"/>
      <c r="S26" s="3" t="s">
        <v>15</v>
      </c>
      <c r="T26" s="41">
        <f t="shared" si="13"/>
        <v>13800</v>
      </c>
      <c r="U26" s="41">
        <f t="shared" si="14"/>
        <v>16500</v>
      </c>
      <c r="V26" s="1">
        <f t="shared" si="15"/>
        <v>15150</v>
      </c>
      <c r="W26" s="1">
        <v>15150</v>
      </c>
    </row>
    <row r="27" spans="1:23" x14ac:dyDescent="0.25">
      <c r="A27" s="2" t="s">
        <v>7</v>
      </c>
      <c r="B27" s="1"/>
      <c r="C27" s="1"/>
      <c r="D27" s="1"/>
      <c r="E27" s="1"/>
      <c r="F27" s="1"/>
      <c r="G27" s="1"/>
      <c r="H27" s="1"/>
      <c r="I27" s="1">
        <v>1092</v>
      </c>
      <c r="J27" s="1">
        <v>2842</v>
      </c>
      <c r="K27" s="1">
        <f t="shared" si="11"/>
        <v>1750</v>
      </c>
      <c r="L27" s="3" t="s">
        <v>16</v>
      </c>
      <c r="M27" s="1">
        <f>$K27*3/7</f>
        <v>750</v>
      </c>
      <c r="N27" s="6">
        <f t="shared" si="12"/>
        <v>1842</v>
      </c>
      <c r="Q27" s="1"/>
      <c r="S27" s="3" t="s">
        <v>16</v>
      </c>
      <c r="T27" s="41">
        <f t="shared" si="13"/>
        <v>11100</v>
      </c>
      <c r="U27" s="41">
        <f t="shared" si="14"/>
        <v>13800</v>
      </c>
      <c r="V27" s="1">
        <f t="shared" si="15"/>
        <v>12450</v>
      </c>
      <c r="W27" s="1">
        <v>12450</v>
      </c>
    </row>
    <row r="28" spans="1:23" x14ac:dyDescent="0.25">
      <c r="A28" s="2" t="s">
        <v>20</v>
      </c>
      <c r="B28" s="2" t="s">
        <v>21</v>
      </c>
      <c r="C28" s="2" t="s">
        <v>22</v>
      </c>
      <c r="D28" s="2" t="s">
        <v>18</v>
      </c>
      <c r="E28" s="2" t="s">
        <v>23</v>
      </c>
      <c r="F28" s="2" t="s">
        <v>80</v>
      </c>
      <c r="G28" s="1"/>
      <c r="H28" s="1"/>
      <c r="I28" s="1">
        <v>1092</v>
      </c>
      <c r="J28" s="1">
        <v>2842</v>
      </c>
      <c r="K28" s="1">
        <f t="shared" si="11"/>
        <v>1750</v>
      </c>
      <c r="L28" s="3" t="s">
        <v>13</v>
      </c>
      <c r="M28" s="1">
        <f>$K28*2/7</f>
        <v>500</v>
      </c>
      <c r="N28" s="6">
        <f t="shared" si="12"/>
        <v>1592</v>
      </c>
      <c r="Q28" s="1"/>
      <c r="S28" s="3" t="s">
        <v>13</v>
      </c>
      <c r="T28" s="41">
        <f t="shared" si="13"/>
        <v>8400</v>
      </c>
      <c r="U28" s="41">
        <f t="shared" si="14"/>
        <v>11100</v>
      </c>
      <c r="V28" s="1">
        <f t="shared" si="15"/>
        <v>9750</v>
      </c>
      <c r="W28" s="1">
        <v>9750</v>
      </c>
    </row>
    <row r="29" spans="1:23" x14ac:dyDescent="0.25">
      <c r="A29" s="1">
        <v>3000</v>
      </c>
      <c r="B29" s="1">
        <v>24000</v>
      </c>
      <c r="C29" s="1">
        <f t="shared" ref="C29:C34" si="16">B29-A29</f>
        <v>21000</v>
      </c>
      <c r="D29" s="3" t="s">
        <v>10</v>
      </c>
      <c r="E29" s="1">
        <f>$C29*6/7</f>
        <v>18000</v>
      </c>
      <c r="F29" s="6">
        <f t="shared" ref="F29:F34" si="17">E29+A29</f>
        <v>21000</v>
      </c>
      <c r="G29" s="1"/>
      <c r="H29" s="1"/>
      <c r="I29" s="1">
        <v>1080</v>
      </c>
      <c r="J29" s="1">
        <v>2830</v>
      </c>
      <c r="K29" s="1">
        <f t="shared" si="11"/>
        <v>1750</v>
      </c>
      <c r="L29" s="3" t="s">
        <v>17</v>
      </c>
      <c r="M29" s="1">
        <f>$K29*1/7</f>
        <v>250</v>
      </c>
      <c r="N29" s="6">
        <f t="shared" si="12"/>
        <v>1330</v>
      </c>
      <c r="Q29" s="1"/>
      <c r="S29" s="3" t="s">
        <v>17</v>
      </c>
      <c r="T29" s="41">
        <f t="shared" si="13"/>
        <v>5700</v>
      </c>
      <c r="U29" s="41">
        <f t="shared" si="14"/>
        <v>8400</v>
      </c>
      <c r="V29" s="1">
        <f t="shared" si="15"/>
        <v>7050</v>
      </c>
      <c r="W29" s="1">
        <v>7050</v>
      </c>
    </row>
    <row r="30" spans="1:23" x14ac:dyDescent="0.25">
      <c r="A30" s="1">
        <v>3000</v>
      </c>
      <c r="B30" s="1">
        <v>24000</v>
      </c>
      <c r="C30" s="1">
        <f t="shared" si="16"/>
        <v>21000</v>
      </c>
      <c r="D30" s="3" t="s">
        <v>11</v>
      </c>
      <c r="E30" s="1">
        <f>$C30*5/7</f>
        <v>15000</v>
      </c>
      <c r="F30" s="6">
        <f t="shared" si="17"/>
        <v>18000</v>
      </c>
      <c r="G30" s="1"/>
      <c r="H30" s="1"/>
      <c r="Q30" s="1"/>
      <c r="S30" s="3" t="s">
        <v>12</v>
      </c>
      <c r="T30" s="41">
        <f>Q24</f>
        <v>3000</v>
      </c>
      <c r="U30" s="41">
        <f t="shared" si="14"/>
        <v>5700</v>
      </c>
      <c r="V30" s="1">
        <f t="shared" si="15"/>
        <v>4350</v>
      </c>
      <c r="W30" s="1">
        <v>4350</v>
      </c>
    </row>
    <row r="31" spans="1:23" x14ac:dyDescent="0.25">
      <c r="A31" s="1">
        <v>3000</v>
      </c>
      <c r="B31" s="1">
        <v>24000</v>
      </c>
      <c r="C31" s="1">
        <f t="shared" si="16"/>
        <v>21000</v>
      </c>
      <c r="D31" s="3" t="s">
        <v>15</v>
      </c>
      <c r="E31" s="1">
        <f>$C31*4/7</f>
        <v>12000</v>
      </c>
      <c r="F31" s="6">
        <f t="shared" si="17"/>
        <v>15000</v>
      </c>
      <c r="G31" s="1"/>
      <c r="H31" s="1"/>
    </row>
    <row r="32" spans="1:23" x14ac:dyDescent="0.25">
      <c r="A32" s="1">
        <v>3000</v>
      </c>
      <c r="B32" s="1">
        <v>24000</v>
      </c>
      <c r="C32" s="1">
        <f t="shared" si="16"/>
        <v>21000</v>
      </c>
      <c r="D32" s="3" t="s">
        <v>16</v>
      </c>
      <c r="E32" s="1">
        <f>$C32*3/7</f>
        <v>9000</v>
      </c>
      <c r="F32" s="6">
        <f t="shared" si="17"/>
        <v>12000</v>
      </c>
      <c r="G32" s="1"/>
      <c r="H32" s="1"/>
    </row>
    <row r="33" spans="1:8" x14ac:dyDescent="0.25">
      <c r="A33" s="1">
        <v>3000</v>
      </c>
      <c r="B33" s="1">
        <v>24000</v>
      </c>
      <c r="C33" s="1">
        <f t="shared" si="16"/>
        <v>21000</v>
      </c>
      <c r="D33" s="3" t="s">
        <v>13</v>
      </c>
      <c r="E33" s="1">
        <f>$C33*2/7</f>
        <v>6000</v>
      </c>
      <c r="F33" s="6">
        <f t="shared" si="17"/>
        <v>9000</v>
      </c>
      <c r="G33" s="1"/>
      <c r="H33" s="1"/>
    </row>
    <row r="34" spans="1:8" x14ac:dyDescent="0.25">
      <c r="A34" s="1">
        <v>3000</v>
      </c>
      <c r="B34" s="1">
        <v>24000</v>
      </c>
      <c r="C34" s="1">
        <f t="shared" si="16"/>
        <v>21000</v>
      </c>
      <c r="D34" s="3" t="s">
        <v>17</v>
      </c>
      <c r="E34" s="1">
        <f>$C34*1/7</f>
        <v>3000</v>
      </c>
      <c r="F34" s="6">
        <f t="shared" si="17"/>
        <v>6000</v>
      </c>
      <c r="G34" s="1"/>
      <c r="H34" s="1"/>
    </row>
    <row r="35" spans="1:8" x14ac:dyDescent="0.25">
      <c r="A35" s="2" t="s">
        <v>26</v>
      </c>
      <c r="B35" s="1"/>
      <c r="C35" s="1"/>
      <c r="D35" s="1"/>
      <c r="E35" s="1"/>
      <c r="F35" s="1"/>
      <c r="G35" s="1"/>
      <c r="H35" s="1"/>
    </row>
    <row r="36" spans="1:8" x14ac:dyDescent="0.25">
      <c r="A36" s="2" t="s">
        <v>20</v>
      </c>
      <c r="B36" s="2" t="s">
        <v>21</v>
      </c>
      <c r="C36" s="2" t="s">
        <v>22</v>
      </c>
      <c r="D36" s="2" t="s">
        <v>18</v>
      </c>
      <c r="E36" s="2" t="s">
        <v>23</v>
      </c>
      <c r="F36" s="2" t="s">
        <v>80</v>
      </c>
      <c r="G36" s="1"/>
      <c r="H36" s="1"/>
    </row>
    <row r="37" spans="1:8" x14ac:dyDescent="0.25">
      <c r="A37" s="1">
        <v>500</v>
      </c>
      <c r="B37" s="1">
        <v>3700</v>
      </c>
      <c r="C37" s="1">
        <f t="shared" ref="C37:C42" si="18">B37-A37</f>
        <v>3200</v>
      </c>
      <c r="D37" s="3" t="s">
        <v>10</v>
      </c>
      <c r="E37" s="1">
        <f>$C37*6/7</f>
        <v>2742.8571428571427</v>
      </c>
      <c r="F37" s="6">
        <f t="shared" ref="F37:F42" si="19">E37+A37</f>
        <v>3242.8571428571427</v>
      </c>
      <c r="G37" s="1"/>
      <c r="H37" s="1"/>
    </row>
    <row r="38" spans="1:8" x14ac:dyDescent="0.25">
      <c r="A38" s="1">
        <v>500</v>
      </c>
      <c r="B38" s="1">
        <v>3700</v>
      </c>
      <c r="C38" s="1">
        <f t="shared" si="18"/>
        <v>3200</v>
      </c>
      <c r="D38" s="3" t="s">
        <v>11</v>
      </c>
      <c r="E38" s="1">
        <f>$C38*5/7</f>
        <v>2285.7142857142858</v>
      </c>
      <c r="F38" s="6">
        <f t="shared" si="19"/>
        <v>2785.7142857142858</v>
      </c>
      <c r="G38" s="1"/>
      <c r="H38" s="1"/>
    </row>
    <row r="39" spans="1:8" x14ac:dyDescent="0.25">
      <c r="A39" s="1">
        <v>500</v>
      </c>
      <c r="B39" s="1">
        <v>3700</v>
      </c>
      <c r="C39" s="1">
        <f t="shared" si="18"/>
        <v>3200</v>
      </c>
      <c r="D39" s="3" t="s">
        <v>15</v>
      </c>
      <c r="E39" s="1">
        <f>$C39*4/7</f>
        <v>1828.5714285714287</v>
      </c>
      <c r="F39" s="6">
        <f t="shared" si="19"/>
        <v>2328.5714285714284</v>
      </c>
      <c r="G39" s="1"/>
      <c r="H39" s="1"/>
    </row>
    <row r="40" spans="1:8" x14ac:dyDescent="0.25">
      <c r="A40" s="1">
        <v>500</v>
      </c>
      <c r="B40" s="1">
        <v>3700</v>
      </c>
      <c r="C40" s="1">
        <f t="shared" si="18"/>
        <v>3200</v>
      </c>
      <c r="D40" s="3" t="s">
        <v>16</v>
      </c>
      <c r="E40" s="1">
        <f>$C40*3/7</f>
        <v>1371.4285714285713</v>
      </c>
      <c r="F40" s="6">
        <f t="shared" si="19"/>
        <v>1871.4285714285713</v>
      </c>
      <c r="G40" s="1"/>
      <c r="H40" s="1"/>
    </row>
    <row r="41" spans="1:8" x14ac:dyDescent="0.25">
      <c r="A41" s="1">
        <v>500</v>
      </c>
      <c r="B41" s="1">
        <v>3700</v>
      </c>
      <c r="C41" s="1">
        <f t="shared" si="18"/>
        <v>3200</v>
      </c>
      <c r="D41" s="3" t="s">
        <v>13</v>
      </c>
      <c r="E41" s="1">
        <f>$C41*2/7</f>
        <v>914.28571428571433</v>
      </c>
      <c r="F41" s="6">
        <f t="shared" si="19"/>
        <v>1414.2857142857142</v>
      </c>
      <c r="G41" s="1"/>
      <c r="H41" s="1"/>
    </row>
    <row r="42" spans="1:8" x14ac:dyDescent="0.25">
      <c r="A42" s="1">
        <v>500</v>
      </c>
      <c r="B42" s="1">
        <v>3700</v>
      </c>
      <c r="C42" s="1">
        <f t="shared" si="18"/>
        <v>3200</v>
      </c>
      <c r="D42" s="3" t="s">
        <v>17</v>
      </c>
      <c r="E42" s="1">
        <f>$C42*1/7</f>
        <v>457.14285714285717</v>
      </c>
      <c r="F42" s="6">
        <f t="shared" si="19"/>
        <v>957.14285714285711</v>
      </c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iLYuSha-Wakaka</dc:creator>
  <cp:lastModifiedBy>iLYuSha-Wakaka</cp:lastModifiedBy>
  <dcterms:created xsi:type="dcterms:W3CDTF">2018-12-13T16:08:12Z</dcterms:created>
  <dcterms:modified xsi:type="dcterms:W3CDTF">2019-05-18T07:52:39Z</dcterms:modified>
</cp:coreProperties>
</file>