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limn/Desktop/Work/Project/Udacity/NanoDegree/P7/submit/"/>
    </mc:Choice>
  </mc:AlternateContent>
  <bookViews>
    <workbookView xWindow="70600" yWindow="-1560" windowWidth="28060" windowHeight="17380" tabRatio="500" activeTab="3"/>
  </bookViews>
  <sheets>
    <sheet name="baseline" sheetId="4" r:id="rId1"/>
    <sheet name="Control" sheetId="1" r:id="rId2"/>
    <sheet name="Experiment" sheetId="2" r:id="rId3"/>
    <sheet name="sum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" i="3" l="1"/>
  <c r="C85" i="3"/>
  <c r="B85" i="3"/>
  <c r="B84" i="3"/>
  <c r="C83" i="3"/>
  <c r="B83" i="3"/>
  <c r="C82" i="3"/>
  <c r="B82" i="3"/>
  <c r="C81" i="3"/>
  <c r="C40" i="3"/>
  <c r="C80" i="3"/>
  <c r="C79" i="3"/>
  <c r="B81" i="3"/>
  <c r="B80" i="3"/>
  <c r="B79" i="3"/>
  <c r="K41" i="3"/>
  <c r="C49" i="3"/>
  <c r="I41" i="3"/>
  <c r="C47" i="3"/>
  <c r="C41" i="3"/>
  <c r="B41" i="3"/>
  <c r="B64" i="3"/>
  <c r="B46" i="3"/>
  <c r="B68" i="3"/>
  <c r="B69" i="3"/>
  <c r="B71" i="3"/>
  <c r="B70" i="3"/>
  <c r="H41" i="3"/>
  <c r="B65" i="3"/>
  <c r="C56" i="3"/>
  <c r="C57" i="3"/>
  <c r="C58" i="3"/>
  <c r="C59" i="3"/>
  <c r="C60" i="3"/>
  <c r="B60" i="3"/>
  <c r="B56" i="3"/>
  <c r="B57" i="3"/>
  <c r="B47" i="3"/>
  <c r="B58" i="3"/>
  <c r="B59" i="3"/>
  <c r="C46" i="3"/>
  <c r="J41" i="3"/>
  <c r="C48" i="3"/>
  <c r="I40" i="3"/>
  <c r="L24" i="3"/>
  <c r="F24" i="3"/>
  <c r="N24" i="3"/>
  <c r="P24" i="3"/>
  <c r="B21" i="4"/>
  <c r="B24" i="4"/>
  <c r="C24" i="4"/>
  <c r="C25" i="4"/>
  <c r="C26" i="4"/>
  <c r="B25" i="4"/>
  <c r="B26" i="4"/>
  <c r="C21" i="4"/>
  <c r="B13" i="4"/>
  <c r="B14" i="4"/>
  <c r="L4" i="3"/>
  <c r="F4" i="3"/>
  <c r="N4" i="3"/>
  <c r="P4" i="3"/>
  <c r="M4" i="3"/>
  <c r="G4" i="3"/>
  <c r="O4" i="3"/>
  <c r="Q4" i="3"/>
  <c r="L5" i="3"/>
  <c r="F5" i="3"/>
  <c r="N5" i="3"/>
  <c r="P5" i="3"/>
  <c r="M5" i="3"/>
  <c r="G5" i="3"/>
  <c r="O5" i="3"/>
  <c r="Q5" i="3"/>
  <c r="L6" i="3"/>
  <c r="F6" i="3"/>
  <c r="N6" i="3"/>
  <c r="P6" i="3"/>
  <c r="M6" i="3"/>
  <c r="G6" i="3"/>
  <c r="O6" i="3"/>
  <c r="Q6" i="3"/>
  <c r="L7" i="3"/>
  <c r="F7" i="3"/>
  <c r="N7" i="3"/>
  <c r="P7" i="3"/>
  <c r="M7" i="3"/>
  <c r="G7" i="3"/>
  <c r="O7" i="3"/>
  <c r="Q7" i="3"/>
  <c r="L8" i="3"/>
  <c r="F8" i="3"/>
  <c r="N8" i="3"/>
  <c r="P8" i="3"/>
  <c r="M8" i="3"/>
  <c r="G8" i="3"/>
  <c r="O8" i="3"/>
  <c r="Q8" i="3"/>
  <c r="L9" i="3"/>
  <c r="F9" i="3"/>
  <c r="N9" i="3"/>
  <c r="P9" i="3"/>
  <c r="M9" i="3"/>
  <c r="G9" i="3"/>
  <c r="O9" i="3"/>
  <c r="Q9" i="3"/>
  <c r="L10" i="3"/>
  <c r="F10" i="3"/>
  <c r="N10" i="3"/>
  <c r="P10" i="3"/>
  <c r="M10" i="3"/>
  <c r="G10" i="3"/>
  <c r="O10" i="3"/>
  <c r="Q10" i="3"/>
  <c r="L11" i="3"/>
  <c r="F11" i="3"/>
  <c r="N11" i="3"/>
  <c r="P11" i="3"/>
  <c r="M11" i="3"/>
  <c r="G11" i="3"/>
  <c r="O11" i="3"/>
  <c r="Q11" i="3"/>
  <c r="L12" i="3"/>
  <c r="F12" i="3"/>
  <c r="N12" i="3"/>
  <c r="P12" i="3"/>
  <c r="M12" i="3"/>
  <c r="G12" i="3"/>
  <c r="O12" i="3"/>
  <c r="Q12" i="3"/>
  <c r="L13" i="3"/>
  <c r="F13" i="3"/>
  <c r="N13" i="3"/>
  <c r="P13" i="3"/>
  <c r="M13" i="3"/>
  <c r="G13" i="3"/>
  <c r="O13" i="3"/>
  <c r="Q13" i="3"/>
  <c r="L14" i="3"/>
  <c r="F14" i="3"/>
  <c r="N14" i="3"/>
  <c r="P14" i="3"/>
  <c r="M14" i="3"/>
  <c r="G14" i="3"/>
  <c r="O14" i="3"/>
  <c r="Q14" i="3"/>
  <c r="L15" i="3"/>
  <c r="F15" i="3"/>
  <c r="N15" i="3"/>
  <c r="P15" i="3"/>
  <c r="M15" i="3"/>
  <c r="G15" i="3"/>
  <c r="O15" i="3"/>
  <c r="Q15" i="3"/>
  <c r="L16" i="3"/>
  <c r="F16" i="3"/>
  <c r="N16" i="3"/>
  <c r="P16" i="3"/>
  <c r="M16" i="3"/>
  <c r="G16" i="3"/>
  <c r="O16" i="3"/>
  <c r="Q16" i="3"/>
  <c r="L17" i="3"/>
  <c r="F17" i="3"/>
  <c r="N17" i="3"/>
  <c r="P17" i="3"/>
  <c r="M17" i="3"/>
  <c r="G17" i="3"/>
  <c r="O17" i="3"/>
  <c r="Q17" i="3"/>
  <c r="L18" i="3"/>
  <c r="F18" i="3"/>
  <c r="N18" i="3"/>
  <c r="P18" i="3"/>
  <c r="M18" i="3"/>
  <c r="G18" i="3"/>
  <c r="O18" i="3"/>
  <c r="Q18" i="3"/>
  <c r="L19" i="3"/>
  <c r="F19" i="3"/>
  <c r="N19" i="3"/>
  <c r="P19" i="3"/>
  <c r="M19" i="3"/>
  <c r="G19" i="3"/>
  <c r="O19" i="3"/>
  <c r="Q19" i="3"/>
  <c r="L20" i="3"/>
  <c r="F20" i="3"/>
  <c r="N20" i="3"/>
  <c r="P20" i="3"/>
  <c r="M20" i="3"/>
  <c r="G20" i="3"/>
  <c r="O20" i="3"/>
  <c r="Q20" i="3"/>
  <c r="L21" i="3"/>
  <c r="F21" i="3"/>
  <c r="N21" i="3"/>
  <c r="P21" i="3"/>
  <c r="M21" i="3"/>
  <c r="G21" i="3"/>
  <c r="O21" i="3"/>
  <c r="Q21" i="3"/>
  <c r="L22" i="3"/>
  <c r="F22" i="3"/>
  <c r="N22" i="3"/>
  <c r="P22" i="3"/>
  <c r="M22" i="3"/>
  <c r="G22" i="3"/>
  <c r="O22" i="3"/>
  <c r="Q22" i="3"/>
  <c r="L23" i="3"/>
  <c r="F23" i="3"/>
  <c r="N23" i="3"/>
  <c r="P23" i="3"/>
  <c r="M23" i="3"/>
  <c r="G23" i="3"/>
  <c r="O23" i="3"/>
  <c r="Q23" i="3"/>
  <c r="M24" i="3"/>
  <c r="G24" i="3"/>
  <c r="O24" i="3"/>
  <c r="Q24" i="3"/>
  <c r="L25" i="3"/>
  <c r="F25" i="3"/>
  <c r="N25" i="3"/>
  <c r="P25" i="3"/>
  <c r="M25" i="3"/>
  <c r="G25" i="3"/>
  <c r="O25" i="3"/>
  <c r="Q25" i="3"/>
  <c r="M3" i="3"/>
  <c r="G3" i="3"/>
  <c r="O3" i="3"/>
  <c r="Q3" i="3"/>
  <c r="L3" i="3"/>
  <c r="F3" i="3"/>
  <c r="N3" i="3"/>
  <c r="P3" i="3"/>
  <c r="E41" i="3"/>
  <c r="B49" i="3"/>
  <c r="D41" i="3"/>
  <c r="B48" i="3"/>
  <c r="D40" i="3"/>
  <c r="E40" i="3"/>
  <c r="H40" i="3"/>
  <c r="J40" i="3"/>
  <c r="K40" i="3"/>
  <c r="B40" i="3"/>
</calcChain>
</file>

<file path=xl/sharedStrings.xml><?xml version="1.0" encoding="utf-8"?>
<sst xmlns="http://schemas.openxmlformats.org/spreadsheetml/2006/main" count="214" uniqueCount="99">
  <si>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</si>
  <si>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</si>
  <si>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</si>
  <si>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</si>
  <si>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</si>
  <si>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</si>
  <si>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</si>
  <si>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</si>
  <si>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</si>
  <si>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</si>
  <si>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</si>
  <si>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</si>
  <si>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</si>
  <si>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</si>
  <si>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</si>
  <si>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</si>
  <si>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</si>
  <si>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</si>
  <si>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</si>
  <si>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</si>
  <si>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</si>
  <si>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</si>
  <si>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</si>
  <si>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</si>
  <si>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</si>
  <si>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</si>
  <si>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</si>
  <si>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</si>
  <si>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</si>
  <si>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</si>
  <si>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</si>
  <si>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</si>
  <si>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</si>
  <si>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</si>
  <si>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</si>
  <si>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</si>
  <si>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</si>
  <si>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</si>
  <si>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</si>
  <si>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</si>
  <si>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</si>
  <si>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</si>
  <si>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Total_cnt</t>
  </si>
  <si>
    <t>Net total</t>
  </si>
  <si>
    <t>Control</t>
  </si>
  <si>
    <t>Experiment</t>
  </si>
  <si>
    <t>d</t>
  </si>
  <si>
    <t>SE</t>
  </si>
  <si>
    <t>z0.05</t>
  </si>
  <si>
    <t>m</t>
  </si>
  <si>
    <t>cl</t>
  </si>
  <si>
    <t>cu</t>
  </si>
  <si>
    <t>Gross conversion</t>
  </si>
  <si>
    <t>Net conversion</t>
  </si>
  <si>
    <t>gross conversion</t>
  </si>
  <si>
    <t>retention</t>
  </si>
  <si>
    <t>net conversion</t>
  </si>
  <si>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</si>
  <si>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</si>
  <si>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</si>
  <si>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</si>
  <si>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</si>
  <si>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enrolling, given pageview:</t>
  </si>
  <si>
    <t>Probability of payment, given enroll:</t>
  </si>
  <si>
    <t>Probability of payment, given click</t>
  </si>
  <si>
    <t>Diff</t>
  </si>
  <si>
    <t xml:space="preserve">net conversion diff </t>
  </si>
  <si>
    <t xml:space="preserve">gross conversion diff </t>
  </si>
  <si>
    <t>Sign</t>
  </si>
  <si>
    <t>Unique cookies who click "Start free trial" per day</t>
  </si>
  <si>
    <t>Number of cookies (unique cookies to view page per day)</t>
  </si>
  <si>
    <t>Unique cookies who enroll</t>
  </si>
  <si>
    <t>p</t>
  </si>
  <si>
    <t>Total number of page views (calculated)</t>
  </si>
  <si>
    <t>Days</t>
  </si>
  <si>
    <t>Dmin</t>
  </si>
  <si>
    <t>Baseline conversion</t>
  </si>
  <si>
    <t>Sample size from web calculator</t>
  </si>
  <si>
    <t>Sample size divided by CTP</t>
  </si>
  <si>
    <t>Beta</t>
  </si>
  <si>
    <t>Alpha</t>
  </si>
  <si>
    <t>Number of cookies</t>
  </si>
  <si>
    <t>SE = sqrt(p(1-p)/N) = sqrt(1/N)/2</t>
  </si>
  <si>
    <t>Sanity check</t>
  </si>
  <si>
    <t>alpha</t>
  </si>
  <si>
    <t>observed</t>
  </si>
  <si>
    <t>Number of clicks</t>
  </si>
  <si>
    <t>lick-through-probability</t>
  </si>
  <si>
    <t>CTR_cont</t>
  </si>
  <si>
    <t>CTR_exp</t>
  </si>
  <si>
    <t>Effect Size Test</t>
  </si>
  <si>
    <t>r_exp</t>
  </si>
  <si>
    <t>r_cont</t>
  </si>
  <si>
    <t>Sign Test</t>
  </si>
  <si>
    <t>Success</t>
  </si>
  <si>
    <t xml:space="preserve">Experiments </t>
  </si>
  <si>
    <t xml:space="preserve">Probability </t>
  </si>
  <si>
    <t>The two-tail P value</t>
  </si>
  <si>
    <t>http://graphpad.com/quickcalcs/binomial2/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</si>
</sst>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4" sqref="A4"/>
    </sheetView>
  </sheetViews>
  <sheetFormatPr baseColWidth="10" defaultRowHeight="13" x14ac:dyDescent="0.15"/>
  <cols>
    <col min="1" max="1" width="37.33203125" bestFit="1" customWidth="1"/>
    <col min="2" max="3" width="13.6640625" bestFit="1" customWidth="1"/>
  </cols>
  <sheetData>
    <row r="1" spans="1:4" x14ac:dyDescent="0.15">
      <c r="A1" s="5" t="s">
        <v>57</v>
      </c>
      <c r="B1" s="5">
        <v>40000</v>
      </c>
      <c r="C1" s="5"/>
      <c r="D1" s="5"/>
    </row>
    <row r="2" spans="1:4" x14ac:dyDescent="0.15">
      <c r="A2" s="5" t="s">
        <v>58</v>
      </c>
      <c r="B2" s="5">
        <v>3200</v>
      </c>
      <c r="C2" s="5"/>
      <c r="D2" s="5"/>
    </row>
    <row r="3" spans="1:4" x14ac:dyDescent="0.15">
      <c r="A3" s="5" t="s">
        <v>59</v>
      </c>
      <c r="B3" s="5">
        <v>660</v>
      </c>
      <c r="C3" s="5"/>
      <c r="D3" s="5"/>
    </row>
    <row r="4" spans="1:4" x14ac:dyDescent="0.15">
      <c r="A4" s="5" t="s">
        <v>60</v>
      </c>
      <c r="B4" s="5">
        <v>0.08</v>
      </c>
      <c r="C4" s="5"/>
      <c r="D4" s="5"/>
    </row>
    <row r="5" spans="1:4" x14ac:dyDescent="0.15">
      <c r="A5" s="5" t="s">
        <v>61</v>
      </c>
      <c r="B5" s="5">
        <v>0.20624999999999999</v>
      </c>
      <c r="C5" s="5" t="s">
        <v>54</v>
      </c>
      <c r="D5" s="5"/>
    </row>
    <row r="6" spans="1:4" x14ac:dyDescent="0.15">
      <c r="A6" s="5" t="s">
        <v>62</v>
      </c>
      <c r="B6" s="5">
        <v>1.6500000000000001E-2</v>
      </c>
      <c r="C6" s="5"/>
      <c r="D6" s="5"/>
    </row>
    <row r="7" spans="1:4" x14ac:dyDescent="0.15">
      <c r="A7" s="5" t="s">
        <v>63</v>
      </c>
      <c r="B7" s="5">
        <v>0.53</v>
      </c>
      <c r="C7" s="5" t="s">
        <v>55</v>
      </c>
      <c r="D7" s="5"/>
    </row>
    <row r="8" spans="1:4" x14ac:dyDescent="0.15">
      <c r="A8" s="5" t="s">
        <v>64</v>
      </c>
      <c r="B8" s="5">
        <v>0.10931250000000001</v>
      </c>
      <c r="C8" s="5" t="s">
        <v>56</v>
      </c>
      <c r="D8" s="5"/>
    </row>
    <row r="12" spans="1:4" x14ac:dyDescent="0.15">
      <c r="A12" s="5" t="s">
        <v>70</v>
      </c>
      <c r="B12" s="5">
        <v>5000</v>
      </c>
    </row>
    <row r="13" spans="1:4" x14ac:dyDescent="0.15">
      <c r="A13" s="5" t="s">
        <v>69</v>
      </c>
      <c r="B13" s="5">
        <f>B12*B4</f>
        <v>400</v>
      </c>
    </row>
    <row r="14" spans="1:4" x14ac:dyDescent="0.15">
      <c r="A14" s="5" t="s">
        <v>71</v>
      </c>
      <c r="B14" s="5">
        <f>B13*B5</f>
        <v>82.5</v>
      </c>
    </row>
    <row r="16" spans="1:4" x14ac:dyDescent="0.15">
      <c r="A16" s="5"/>
      <c r="B16" s="5"/>
      <c r="C16" s="5"/>
      <c r="D16" s="5"/>
    </row>
    <row r="17" spans="1:4" x14ac:dyDescent="0.15">
      <c r="A17" s="5"/>
      <c r="B17" s="5"/>
      <c r="C17" s="5"/>
      <c r="D17" s="5"/>
    </row>
    <row r="18" spans="1:4" ht="15" x14ac:dyDescent="0.15">
      <c r="A18" s="8"/>
      <c r="B18" s="8" t="s">
        <v>54</v>
      </c>
      <c r="C18" s="8" t="s">
        <v>56</v>
      </c>
      <c r="D18" s="6"/>
    </row>
    <row r="19" spans="1:4" x14ac:dyDescent="0.15">
      <c r="A19" s="8" t="s">
        <v>79</v>
      </c>
      <c r="B19" s="9">
        <v>0.2</v>
      </c>
      <c r="C19" s="9">
        <v>0.2</v>
      </c>
      <c r="D19" s="7"/>
    </row>
    <row r="20" spans="1:4" x14ac:dyDescent="0.15">
      <c r="A20" s="8" t="s">
        <v>80</v>
      </c>
      <c r="B20" s="9">
        <v>0.05</v>
      </c>
      <c r="C20" s="9">
        <v>0.05</v>
      </c>
      <c r="D20" s="7"/>
    </row>
    <row r="21" spans="1:4" x14ac:dyDescent="0.15">
      <c r="A21" s="8" t="s">
        <v>76</v>
      </c>
      <c r="B21" s="9">
        <f>B3/B2</f>
        <v>0.20624999999999999</v>
      </c>
      <c r="C21" s="9">
        <f>B21*B7</f>
        <v>0.10931249999999999</v>
      </c>
      <c r="D21" s="7"/>
    </row>
    <row r="22" spans="1:4" x14ac:dyDescent="0.15">
      <c r="A22" s="8" t="s">
        <v>75</v>
      </c>
      <c r="B22" s="9">
        <v>0.01</v>
      </c>
      <c r="C22" s="9">
        <v>7.4999999999999997E-2</v>
      </c>
      <c r="D22" s="7"/>
    </row>
    <row r="23" spans="1:4" x14ac:dyDescent="0.15">
      <c r="A23" s="8" t="s">
        <v>77</v>
      </c>
      <c r="B23" s="9">
        <v>25835</v>
      </c>
      <c r="C23" s="9">
        <v>27413</v>
      </c>
      <c r="D23" s="7"/>
    </row>
    <row r="24" spans="1:4" x14ac:dyDescent="0.15">
      <c r="A24" s="8" t="s">
        <v>78</v>
      </c>
      <c r="B24" s="9">
        <f>B23/B4</f>
        <v>322937.5</v>
      </c>
      <c r="C24" s="9">
        <f>C23/B4</f>
        <v>342662.5</v>
      </c>
      <c r="D24" s="7"/>
    </row>
    <row r="25" spans="1:4" ht="15" x14ac:dyDescent="0.2">
      <c r="A25" s="10" t="s">
        <v>73</v>
      </c>
      <c r="B25" s="11">
        <f>B24*2</f>
        <v>645875</v>
      </c>
      <c r="C25" s="11">
        <f>C24*2</f>
        <v>685325</v>
      </c>
      <c r="D25" s="6"/>
    </row>
    <row r="26" spans="1:4" x14ac:dyDescent="0.15">
      <c r="A26" s="8" t="s">
        <v>74</v>
      </c>
      <c r="B26" s="12">
        <f>B25/B1</f>
        <v>16.146875000000001</v>
      </c>
      <c r="C26" s="12">
        <f>C25/B1</f>
        <v>17.133125</v>
      </c>
      <c r="D26" s="7"/>
    </row>
    <row r="27" spans="1:4" x14ac:dyDescent="0.15">
      <c r="A27" s="8"/>
      <c r="B27" s="8"/>
      <c r="C27" s="8"/>
      <c r="D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2" activePane="bottomLeft" state="frozen"/>
      <selection pane="bottomLeft" activeCell="A38" sqref="A1:E38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spans="1:5" ht="15.75" customHeight="1" x14ac:dyDescent="0.15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spans="1:5" ht="15.75" customHeight="1" x14ac:dyDescent="0.15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spans="1:5" ht="15.75" customHeight="1" x14ac:dyDescent="0.15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spans="1:5" ht="15.75" customHeight="1" x14ac:dyDescent="0.15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spans="1:5" ht="15.75" customHeight="1" x14ac:dyDescent="0.15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spans="1:5" ht="15.75" customHeight="1" x14ac:dyDescent="0.15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spans="1:5" ht="15.75" customHeight="1" x14ac:dyDescent="0.15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spans="1:5" ht="15.75" customHeight="1" x14ac:dyDescent="0.1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</row>
    <row r="11" spans="1:5" ht="15.75" customHeight="1" x14ac:dyDescent="0.1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</row>
    <row r="12" spans="1:5" ht="15.75" customHeight="1" x14ac:dyDescent="0.1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</row>
    <row r="13" spans="1:5" ht="15.75" customHeight="1" x14ac:dyDescent="0.1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</row>
    <row r="14" spans="1:5" ht="15.75" customHeight="1" x14ac:dyDescent="0.1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spans="1:5" ht="15.75" customHeight="1" x14ac:dyDescent="0.1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spans="1:5" ht="15.75" customHeight="1" x14ac:dyDescent="0.1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spans="1:5" ht="15.75" customHeight="1" x14ac:dyDescent="0.1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</row>
    <row r="18" spans="1:5" ht="15.75" customHeight="1" x14ac:dyDescent="0.1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</row>
    <row r="19" spans="1:5" ht="15.75" customHeight="1" x14ac:dyDescent="0.1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</row>
    <row r="20" spans="1:5" ht="15.75" customHeight="1" x14ac:dyDescent="0.1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</row>
    <row r="21" spans="1:5" ht="15.75" customHeight="1" x14ac:dyDescent="0.1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spans="1:5" ht="15.75" customHeight="1" x14ac:dyDescent="0.1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</row>
    <row r="23" spans="1:5" ht="15.75" customHeight="1" x14ac:dyDescent="0.1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spans="1:5" ht="15.75" customHeight="1" x14ac:dyDescent="0.1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spans="1:5" ht="15.75" customHeight="1" x14ac:dyDescent="0.15">
      <c r="A25" s="1" t="s">
        <v>28</v>
      </c>
      <c r="B25" s="2">
        <v>9437</v>
      </c>
      <c r="C25" s="2">
        <v>788</v>
      </c>
      <c r="D25" s="1"/>
      <c r="E25" s="3"/>
    </row>
    <row r="26" spans="1:5" ht="15.75" customHeight="1" x14ac:dyDescent="0.15">
      <c r="A26" s="1" t="s">
        <v>29</v>
      </c>
      <c r="B26" s="2">
        <v>9420</v>
      </c>
      <c r="C26" s="2">
        <v>781</v>
      </c>
      <c r="D26" s="1"/>
      <c r="E26" s="3"/>
    </row>
    <row r="27" spans="1:5" ht="15.75" customHeight="1" x14ac:dyDescent="0.15">
      <c r="A27" s="1" t="s">
        <v>30</v>
      </c>
      <c r="B27" s="2">
        <v>9570</v>
      </c>
      <c r="C27" s="2">
        <v>805</v>
      </c>
      <c r="D27" s="1"/>
      <c r="E27" s="3"/>
    </row>
    <row r="28" spans="1:5" ht="15.75" customHeight="1" x14ac:dyDescent="0.15">
      <c r="A28" s="1" t="s">
        <v>31</v>
      </c>
      <c r="B28" s="2">
        <v>9921</v>
      </c>
      <c r="C28" s="2">
        <v>830</v>
      </c>
      <c r="D28" s="1"/>
      <c r="E28" s="3"/>
    </row>
    <row r="29" spans="1:5" ht="15.75" customHeight="1" x14ac:dyDescent="0.15">
      <c r="A29" s="1" t="s">
        <v>32</v>
      </c>
      <c r="B29" s="2">
        <v>9424</v>
      </c>
      <c r="C29" s="2">
        <v>781</v>
      </c>
      <c r="D29" s="1"/>
      <c r="E29" s="3"/>
    </row>
    <row r="30" spans="1:5" ht="15.75" customHeight="1" x14ac:dyDescent="0.15">
      <c r="A30" s="1" t="s">
        <v>33</v>
      </c>
      <c r="B30" s="2">
        <v>9010</v>
      </c>
      <c r="C30" s="2">
        <v>756</v>
      </c>
      <c r="D30" s="1"/>
      <c r="E30" s="3"/>
    </row>
    <row r="31" spans="1:5" ht="15.75" customHeight="1" x14ac:dyDescent="0.15">
      <c r="A31" s="1" t="s">
        <v>34</v>
      </c>
      <c r="B31" s="2">
        <v>9656</v>
      </c>
      <c r="C31" s="2">
        <v>825</v>
      </c>
      <c r="D31" s="1"/>
      <c r="E31" s="3"/>
    </row>
    <row r="32" spans="1:5" ht="15.75" customHeight="1" x14ac:dyDescent="0.15">
      <c r="A32" s="1" t="s">
        <v>35</v>
      </c>
      <c r="B32" s="2">
        <v>10419</v>
      </c>
      <c r="C32" s="2">
        <v>874</v>
      </c>
      <c r="D32" s="1"/>
      <c r="E32" s="3"/>
    </row>
    <row r="33" spans="1:5" ht="15.75" customHeight="1" x14ac:dyDescent="0.15">
      <c r="A33" s="1" t="s">
        <v>36</v>
      </c>
      <c r="B33" s="2">
        <v>9880</v>
      </c>
      <c r="C33" s="2">
        <v>830</v>
      </c>
      <c r="D33" s="1"/>
      <c r="E33" s="3"/>
    </row>
    <row r="34" spans="1:5" ht="15.75" customHeight="1" x14ac:dyDescent="0.15">
      <c r="A34" s="1" t="s">
        <v>37</v>
      </c>
      <c r="B34" s="2">
        <v>10134</v>
      </c>
      <c r="C34" s="2">
        <v>801</v>
      </c>
      <c r="D34" s="1"/>
      <c r="E34" s="3"/>
    </row>
    <row r="35" spans="1:5" ht="15.75" customHeight="1" x14ac:dyDescent="0.15">
      <c r="A35" s="1" t="s">
        <v>38</v>
      </c>
      <c r="B35" s="2">
        <v>9717</v>
      </c>
      <c r="C35" s="2">
        <v>814</v>
      </c>
      <c r="D35" s="1"/>
      <c r="E35" s="3"/>
    </row>
    <row r="36" spans="1:5" ht="15.75" customHeight="1" x14ac:dyDescent="0.15">
      <c r="A36" s="1" t="s">
        <v>39</v>
      </c>
      <c r="B36" s="2">
        <v>9192</v>
      </c>
      <c r="C36" s="2">
        <v>735</v>
      </c>
      <c r="D36" s="1"/>
      <c r="E36" s="3"/>
    </row>
    <row r="37" spans="1:5" ht="15.75" customHeight="1" x14ac:dyDescent="0.15">
      <c r="A37" s="1" t="s">
        <v>40</v>
      </c>
      <c r="B37" s="2">
        <v>8630</v>
      </c>
      <c r="C37" s="2">
        <v>743</v>
      </c>
      <c r="D37" s="1"/>
      <c r="E37" s="3"/>
    </row>
    <row r="38" spans="1:5" ht="15.75" customHeight="1" x14ac:dyDescent="0.15">
      <c r="A38" s="1" t="s">
        <v>41</v>
      </c>
      <c r="B38" s="2">
        <v>8970</v>
      </c>
      <c r="C38" s="2">
        <v>722</v>
      </c>
      <c r="D38" s="1"/>
      <c r="E38" s="3"/>
    </row>
    <row r="39" spans="1:5" ht="15.75" customHeight="1" x14ac:dyDescent="0.15">
      <c r="A39" s="1"/>
      <c r="B39" s="2"/>
      <c r="C39" s="2"/>
      <c r="D39" s="1"/>
      <c r="E39" s="3"/>
    </row>
    <row r="40" spans="1:5" ht="15.75" customHeight="1" x14ac:dyDescent="0.15">
      <c r="A40" s="1"/>
      <c r="B40" s="2"/>
      <c r="C40" s="2"/>
      <c r="D40" s="1"/>
      <c r="E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" activePane="bottomLeft" state="frozen"/>
      <selection pane="bottomLeft" activeCell="A38" sqref="A1:E38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1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1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1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1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1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1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1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1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1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1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1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1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1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1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1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1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1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1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1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1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5.75" customHeight="1" x14ac:dyDescent="0.1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5.75" customHeight="1" x14ac:dyDescent="0.1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5.75" customHeight="1" x14ac:dyDescent="0.15">
      <c r="A25" s="1" t="s">
        <v>28</v>
      </c>
      <c r="B25" s="2">
        <v>9359</v>
      </c>
      <c r="C25" s="2">
        <v>789</v>
      </c>
      <c r="D25" s="3"/>
      <c r="E25" s="3"/>
    </row>
    <row r="26" spans="1:5" ht="15.75" customHeight="1" x14ac:dyDescent="0.15">
      <c r="A26" s="1" t="s">
        <v>29</v>
      </c>
      <c r="B26" s="2">
        <v>9427</v>
      </c>
      <c r="C26" s="2">
        <v>743</v>
      </c>
      <c r="D26" s="3"/>
      <c r="E26" s="3"/>
    </row>
    <row r="27" spans="1:5" ht="15.75" customHeight="1" x14ac:dyDescent="0.15">
      <c r="A27" s="1" t="s">
        <v>30</v>
      </c>
      <c r="B27" s="2">
        <v>9633</v>
      </c>
      <c r="C27" s="2">
        <v>808</v>
      </c>
      <c r="D27" s="3"/>
      <c r="E27" s="3"/>
    </row>
    <row r="28" spans="1:5" ht="15.75" customHeight="1" x14ac:dyDescent="0.15">
      <c r="A28" s="1" t="s">
        <v>31</v>
      </c>
      <c r="B28" s="2">
        <v>9842</v>
      </c>
      <c r="C28" s="2">
        <v>831</v>
      </c>
      <c r="D28" s="3"/>
      <c r="E28" s="3"/>
    </row>
    <row r="29" spans="1:5" ht="15.75" customHeight="1" x14ac:dyDescent="0.15">
      <c r="A29" s="1" t="s">
        <v>32</v>
      </c>
      <c r="B29" s="2">
        <v>9272</v>
      </c>
      <c r="C29" s="2">
        <v>767</v>
      </c>
      <c r="D29" s="3"/>
      <c r="E29" s="3"/>
    </row>
    <row r="30" spans="1:5" ht="15.75" customHeight="1" x14ac:dyDescent="0.15">
      <c r="A30" s="1" t="s">
        <v>33</v>
      </c>
      <c r="B30" s="2">
        <v>8969</v>
      </c>
      <c r="C30" s="2">
        <v>760</v>
      </c>
      <c r="D30" s="3"/>
      <c r="E30" s="3"/>
    </row>
    <row r="31" spans="1:5" ht="15.75" customHeight="1" x14ac:dyDescent="0.15">
      <c r="A31" s="1" t="s">
        <v>34</v>
      </c>
      <c r="B31" s="2">
        <v>9697</v>
      </c>
      <c r="C31" s="2">
        <v>850</v>
      </c>
      <c r="D31" s="3"/>
      <c r="E31" s="3"/>
    </row>
    <row r="32" spans="1:5" ht="15.75" customHeight="1" x14ac:dyDescent="0.15">
      <c r="A32" s="1" t="s">
        <v>35</v>
      </c>
      <c r="B32" s="2">
        <v>10445</v>
      </c>
      <c r="C32" s="2">
        <v>851</v>
      </c>
      <c r="D32" s="3"/>
      <c r="E32" s="3"/>
    </row>
    <row r="33" spans="1:5" ht="15.75" customHeight="1" x14ac:dyDescent="0.15">
      <c r="A33" s="1" t="s">
        <v>36</v>
      </c>
      <c r="B33" s="2">
        <v>9931</v>
      </c>
      <c r="C33" s="2">
        <v>831</v>
      </c>
      <c r="D33" s="3"/>
      <c r="E33" s="3"/>
    </row>
    <row r="34" spans="1:5" ht="15.75" customHeight="1" x14ac:dyDescent="0.15">
      <c r="A34" s="1" t="s">
        <v>37</v>
      </c>
      <c r="B34" s="2">
        <v>10042</v>
      </c>
      <c r="C34" s="2">
        <v>802</v>
      </c>
      <c r="D34" s="3"/>
      <c r="E34" s="3"/>
    </row>
    <row r="35" spans="1:5" ht="15.75" customHeight="1" x14ac:dyDescent="0.15">
      <c r="A35" s="1" t="s">
        <v>38</v>
      </c>
      <c r="B35" s="2">
        <v>9721</v>
      </c>
      <c r="C35" s="2">
        <v>829</v>
      </c>
      <c r="D35" s="3"/>
      <c r="E35" s="3"/>
    </row>
    <row r="36" spans="1:5" ht="15.75" customHeight="1" x14ac:dyDescent="0.15">
      <c r="A36" s="1" t="s">
        <v>39</v>
      </c>
      <c r="B36" s="2">
        <v>9304</v>
      </c>
      <c r="C36" s="2">
        <v>770</v>
      </c>
      <c r="D36" s="3"/>
      <c r="E36" s="3"/>
    </row>
    <row r="37" spans="1:5" ht="15.75" customHeight="1" x14ac:dyDescent="0.15">
      <c r="A37" s="1" t="s">
        <v>40</v>
      </c>
      <c r="B37" s="2">
        <v>8668</v>
      </c>
      <c r="C37" s="2">
        <v>724</v>
      </c>
      <c r="D37" s="3"/>
      <c r="E37" s="3"/>
    </row>
    <row r="38" spans="1:5" ht="15.75" customHeight="1" x14ac:dyDescent="0.15">
      <c r="A38" s="1" t="s">
        <v>41</v>
      </c>
      <c r="B38" s="2">
        <v>8988</v>
      </c>
      <c r="C38" s="2">
        <v>710</v>
      </c>
      <c r="D38" s="3"/>
      <c r="E3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B97" sqref="B97"/>
    </sheetView>
  </sheetViews>
  <sheetFormatPr baseColWidth="10" defaultRowHeight="13" x14ac:dyDescent="0.15"/>
  <cols>
    <col min="1" max="1" width="28" bestFit="1" customWidth="1"/>
    <col min="2" max="2" width="15" bestFit="1" customWidth="1"/>
    <col min="3" max="3" width="13.33203125" bestFit="1" customWidth="1"/>
    <col min="6" max="6" width="17.5" bestFit="1" customWidth="1"/>
    <col min="7" max="7" width="15.83203125" bestFit="1" customWidth="1"/>
  </cols>
  <sheetData>
    <row r="1" spans="1:17" x14ac:dyDescent="0.15">
      <c r="A1" t="s">
        <v>44</v>
      </c>
      <c r="H1" t="s">
        <v>45</v>
      </c>
      <c r="N1" t="s">
        <v>65</v>
      </c>
      <c r="P1" t="s">
        <v>68</v>
      </c>
    </row>
    <row r="2" spans="1:17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54</v>
      </c>
      <c r="G2" s="5" t="s">
        <v>56</v>
      </c>
      <c r="H2" s="4" t="s">
        <v>1</v>
      </c>
      <c r="I2" s="4" t="s">
        <v>2</v>
      </c>
      <c r="J2" s="4" t="s">
        <v>3</v>
      </c>
      <c r="K2" s="4" t="s">
        <v>4</v>
      </c>
      <c r="L2" s="5" t="s">
        <v>54</v>
      </c>
      <c r="M2" s="5" t="s">
        <v>56</v>
      </c>
      <c r="N2" s="5" t="s">
        <v>67</v>
      </c>
      <c r="O2" s="5" t="s">
        <v>66</v>
      </c>
      <c r="P2" s="5" t="s">
        <v>67</v>
      </c>
      <c r="Q2" s="5" t="s">
        <v>66</v>
      </c>
    </row>
    <row r="3" spans="1:17" x14ac:dyDescent="0.15">
      <c r="A3" s="4" t="s">
        <v>5</v>
      </c>
      <c r="B3" s="2">
        <v>7723</v>
      </c>
      <c r="C3" s="2">
        <v>687</v>
      </c>
      <c r="D3" s="2">
        <v>134</v>
      </c>
      <c r="E3" s="2">
        <v>70</v>
      </c>
      <c r="F3">
        <f>ROUND(D3/C3,4)</f>
        <v>0.1951</v>
      </c>
      <c r="G3">
        <f>ROUND(E3/C3,4)</f>
        <v>0.1019</v>
      </c>
      <c r="H3" s="2">
        <v>7716</v>
      </c>
      <c r="I3" s="2">
        <v>686</v>
      </c>
      <c r="J3" s="2">
        <v>105</v>
      </c>
      <c r="K3" s="2">
        <v>34</v>
      </c>
      <c r="L3">
        <f>ROUND(J3/I3,4)</f>
        <v>0.15310000000000001</v>
      </c>
      <c r="M3">
        <f>ROUND(K3/I3,4)</f>
        <v>4.9599999999999998E-2</v>
      </c>
      <c r="N3">
        <f>L3-F3</f>
        <v>-4.1999999999999982E-2</v>
      </c>
      <c r="O3">
        <f>M3-G3</f>
        <v>-5.2300000000000006E-2</v>
      </c>
      <c r="P3">
        <f>IF(N3&gt;0,1,0)</f>
        <v>0</v>
      </c>
      <c r="Q3">
        <f>IF(O3&gt;0,1,0)</f>
        <v>0</v>
      </c>
    </row>
    <row r="4" spans="1:17" x14ac:dyDescent="0.15">
      <c r="A4" s="4" t="s">
        <v>6</v>
      </c>
      <c r="B4" s="2">
        <v>9102</v>
      </c>
      <c r="C4" s="2">
        <v>779</v>
      </c>
      <c r="D4" s="2">
        <v>147</v>
      </c>
      <c r="E4" s="2">
        <v>70</v>
      </c>
      <c r="F4">
        <f t="shared" ref="F4:F25" si="0">ROUND(D4/C4,4)</f>
        <v>0.18870000000000001</v>
      </c>
      <c r="G4">
        <f t="shared" ref="G4:G25" si="1">ROUND(E4/C4,4)</f>
        <v>8.9899999999999994E-2</v>
      </c>
      <c r="H4" s="2">
        <v>9288</v>
      </c>
      <c r="I4" s="2">
        <v>785</v>
      </c>
      <c r="J4" s="2">
        <v>116</v>
      </c>
      <c r="K4" s="2">
        <v>91</v>
      </c>
      <c r="L4">
        <f t="shared" ref="L4:L25" si="2">ROUND(J4/I4,4)</f>
        <v>0.14779999999999999</v>
      </c>
      <c r="M4">
        <f t="shared" ref="M4:M25" si="3">ROUND(K4/I4,4)</f>
        <v>0.1159</v>
      </c>
      <c r="N4">
        <f>L4-F4</f>
        <v>-4.090000000000002E-2</v>
      </c>
      <c r="O4">
        <f>M4-G4</f>
        <v>2.6000000000000009E-2</v>
      </c>
      <c r="P4">
        <f t="shared" ref="P4:P25" si="4">IF(N4&gt;0,1,0)</f>
        <v>0</v>
      </c>
      <c r="Q4">
        <f>IF(O4&gt;0,1,0)</f>
        <v>1</v>
      </c>
    </row>
    <row r="5" spans="1:17" x14ac:dyDescent="0.15">
      <c r="A5" s="4" t="s">
        <v>7</v>
      </c>
      <c r="B5" s="2">
        <v>10511</v>
      </c>
      <c r="C5" s="2">
        <v>909</v>
      </c>
      <c r="D5" s="2">
        <v>167</v>
      </c>
      <c r="E5" s="2">
        <v>95</v>
      </c>
      <c r="F5">
        <f t="shared" si="0"/>
        <v>0.1837</v>
      </c>
      <c r="G5">
        <f t="shared" si="1"/>
        <v>0.1045</v>
      </c>
      <c r="H5" s="2">
        <v>10480</v>
      </c>
      <c r="I5" s="2">
        <v>884</v>
      </c>
      <c r="J5" s="2">
        <v>145</v>
      </c>
      <c r="K5" s="2">
        <v>79</v>
      </c>
      <c r="L5">
        <f t="shared" si="2"/>
        <v>0.16400000000000001</v>
      </c>
      <c r="M5">
        <f t="shared" si="3"/>
        <v>8.9399999999999993E-2</v>
      </c>
      <c r="N5">
        <f>L5-F5</f>
        <v>-1.9699999999999995E-2</v>
      </c>
      <c r="O5">
        <f>M5-G5</f>
        <v>-1.5100000000000002E-2</v>
      </c>
      <c r="P5">
        <f t="shared" si="4"/>
        <v>0</v>
      </c>
      <c r="Q5">
        <f>IF(O5&gt;0,1,0)</f>
        <v>0</v>
      </c>
    </row>
    <row r="6" spans="1:17" x14ac:dyDescent="0.15">
      <c r="A6" s="4" t="s">
        <v>8</v>
      </c>
      <c r="B6" s="2">
        <v>9871</v>
      </c>
      <c r="C6" s="2">
        <v>836</v>
      </c>
      <c r="D6" s="2">
        <v>156</v>
      </c>
      <c r="E6" s="2">
        <v>105</v>
      </c>
      <c r="F6">
        <f t="shared" si="0"/>
        <v>0.18659999999999999</v>
      </c>
      <c r="G6">
        <f t="shared" si="1"/>
        <v>0.12559999999999999</v>
      </c>
      <c r="H6" s="2">
        <v>9867</v>
      </c>
      <c r="I6" s="2">
        <v>827</v>
      </c>
      <c r="J6" s="2">
        <v>138</v>
      </c>
      <c r="K6" s="2">
        <v>92</v>
      </c>
      <c r="L6">
        <f t="shared" si="2"/>
        <v>0.16689999999999999</v>
      </c>
      <c r="M6">
        <f t="shared" si="3"/>
        <v>0.11119999999999999</v>
      </c>
      <c r="N6">
        <f>L6-F6</f>
        <v>-1.9699999999999995E-2</v>
      </c>
      <c r="O6">
        <f>M6-G6</f>
        <v>-1.4399999999999996E-2</v>
      </c>
      <c r="P6">
        <f t="shared" si="4"/>
        <v>0</v>
      </c>
      <c r="Q6">
        <f>IF(O6&gt;0,1,0)</f>
        <v>0</v>
      </c>
    </row>
    <row r="7" spans="1:17" x14ac:dyDescent="0.15">
      <c r="A7" s="4" t="s">
        <v>9</v>
      </c>
      <c r="B7" s="2">
        <v>10014</v>
      </c>
      <c r="C7" s="2">
        <v>837</v>
      </c>
      <c r="D7" s="2">
        <v>163</v>
      </c>
      <c r="E7" s="2">
        <v>64</v>
      </c>
      <c r="F7">
        <f t="shared" si="0"/>
        <v>0.19470000000000001</v>
      </c>
      <c r="G7">
        <f t="shared" si="1"/>
        <v>7.6499999999999999E-2</v>
      </c>
      <c r="H7" s="2">
        <v>9793</v>
      </c>
      <c r="I7" s="2">
        <v>832</v>
      </c>
      <c r="J7" s="2">
        <v>140</v>
      </c>
      <c r="K7" s="2">
        <v>94</v>
      </c>
      <c r="L7">
        <f t="shared" si="2"/>
        <v>0.16830000000000001</v>
      </c>
      <c r="M7">
        <f t="shared" si="3"/>
        <v>0.113</v>
      </c>
      <c r="N7">
        <f>L7-F7</f>
        <v>-2.6400000000000007E-2</v>
      </c>
      <c r="O7">
        <f>M7-G7</f>
        <v>3.6500000000000005E-2</v>
      </c>
      <c r="P7">
        <f t="shared" si="4"/>
        <v>0</v>
      </c>
      <c r="Q7">
        <f>IF(O7&gt;0,1,0)</f>
        <v>1</v>
      </c>
    </row>
    <row r="8" spans="1:17" x14ac:dyDescent="0.15">
      <c r="A8" s="4" t="s">
        <v>10</v>
      </c>
      <c r="B8" s="2">
        <v>9670</v>
      </c>
      <c r="C8" s="2">
        <v>823</v>
      </c>
      <c r="D8" s="2">
        <v>138</v>
      </c>
      <c r="E8" s="2">
        <v>82</v>
      </c>
      <c r="F8">
        <f t="shared" si="0"/>
        <v>0.16769999999999999</v>
      </c>
      <c r="G8">
        <f t="shared" si="1"/>
        <v>9.9599999999999994E-2</v>
      </c>
      <c r="H8" s="2">
        <v>9500</v>
      </c>
      <c r="I8" s="2">
        <v>788</v>
      </c>
      <c r="J8" s="2">
        <v>129</v>
      </c>
      <c r="K8" s="2">
        <v>61</v>
      </c>
      <c r="L8">
        <f t="shared" si="2"/>
        <v>0.16370000000000001</v>
      </c>
      <c r="M8">
        <f t="shared" si="3"/>
        <v>7.7399999999999997E-2</v>
      </c>
      <c r="N8">
        <f>L8-F8</f>
        <v>-3.9999999999999758E-3</v>
      </c>
      <c r="O8">
        <f>M8-G8</f>
        <v>-2.2199999999999998E-2</v>
      </c>
      <c r="P8">
        <f t="shared" si="4"/>
        <v>0</v>
      </c>
      <c r="Q8">
        <f>IF(O8&gt;0,1,0)</f>
        <v>0</v>
      </c>
    </row>
    <row r="9" spans="1:17" x14ac:dyDescent="0.15">
      <c r="A9" s="4" t="s">
        <v>11</v>
      </c>
      <c r="B9" s="2">
        <v>9008</v>
      </c>
      <c r="C9" s="2">
        <v>748</v>
      </c>
      <c r="D9" s="2">
        <v>146</v>
      </c>
      <c r="E9" s="2">
        <v>76</v>
      </c>
      <c r="F9">
        <f t="shared" si="0"/>
        <v>0.19520000000000001</v>
      </c>
      <c r="G9">
        <f t="shared" si="1"/>
        <v>0.1016</v>
      </c>
      <c r="H9" s="2">
        <v>9088</v>
      </c>
      <c r="I9" s="2">
        <v>780</v>
      </c>
      <c r="J9" s="2">
        <v>127</v>
      </c>
      <c r="K9" s="2">
        <v>44</v>
      </c>
      <c r="L9">
        <f t="shared" si="2"/>
        <v>0.1628</v>
      </c>
      <c r="M9">
        <f t="shared" si="3"/>
        <v>5.6399999999999999E-2</v>
      </c>
      <c r="N9">
        <f>L9-F9</f>
        <v>-3.2400000000000012E-2</v>
      </c>
      <c r="O9">
        <f>M9-G9</f>
        <v>-4.5199999999999997E-2</v>
      </c>
      <c r="P9">
        <f t="shared" si="4"/>
        <v>0</v>
      </c>
      <c r="Q9">
        <f>IF(O9&gt;0,1,0)</f>
        <v>0</v>
      </c>
    </row>
    <row r="10" spans="1:17" x14ac:dyDescent="0.15">
      <c r="A10" s="4" t="s">
        <v>12</v>
      </c>
      <c r="B10" s="2">
        <v>7434</v>
      </c>
      <c r="C10" s="2">
        <v>632</v>
      </c>
      <c r="D10" s="2">
        <v>110</v>
      </c>
      <c r="E10" s="2">
        <v>70</v>
      </c>
      <c r="F10">
        <f t="shared" si="0"/>
        <v>0.1741</v>
      </c>
      <c r="G10">
        <f t="shared" si="1"/>
        <v>0.1108</v>
      </c>
      <c r="H10" s="2">
        <v>7664</v>
      </c>
      <c r="I10" s="2">
        <v>652</v>
      </c>
      <c r="J10" s="2">
        <v>94</v>
      </c>
      <c r="K10" s="2">
        <v>62</v>
      </c>
      <c r="L10">
        <f t="shared" si="2"/>
        <v>0.14419999999999999</v>
      </c>
      <c r="M10">
        <f t="shared" si="3"/>
        <v>9.5100000000000004E-2</v>
      </c>
      <c r="N10">
        <f>L10-F10</f>
        <v>-2.990000000000001E-2</v>
      </c>
      <c r="O10">
        <f>M10-G10</f>
        <v>-1.5699999999999992E-2</v>
      </c>
      <c r="P10">
        <f t="shared" si="4"/>
        <v>0</v>
      </c>
      <c r="Q10">
        <f>IF(O10&gt;0,1,0)</f>
        <v>0</v>
      </c>
    </row>
    <row r="11" spans="1:17" x14ac:dyDescent="0.15">
      <c r="A11" s="4" t="s">
        <v>13</v>
      </c>
      <c r="B11" s="2">
        <v>8459</v>
      </c>
      <c r="C11" s="2">
        <v>691</v>
      </c>
      <c r="D11" s="2">
        <v>131</v>
      </c>
      <c r="E11" s="2">
        <v>60</v>
      </c>
      <c r="F11">
        <f t="shared" si="0"/>
        <v>0.18959999999999999</v>
      </c>
      <c r="G11">
        <f t="shared" si="1"/>
        <v>8.6800000000000002E-2</v>
      </c>
      <c r="H11" s="2">
        <v>8434</v>
      </c>
      <c r="I11" s="2">
        <v>697</v>
      </c>
      <c r="J11" s="2">
        <v>120</v>
      </c>
      <c r="K11" s="2">
        <v>77</v>
      </c>
      <c r="L11">
        <f t="shared" si="2"/>
        <v>0.17219999999999999</v>
      </c>
      <c r="M11">
        <f t="shared" si="3"/>
        <v>0.1105</v>
      </c>
      <c r="N11">
        <f>L11-F11</f>
        <v>-1.7399999999999999E-2</v>
      </c>
      <c r="O11">
        <f>M11-G11</f>
        <v>2.3699999999999999E-2</v>
      </c>
      <c r="P11">
        <f t="shared" si="4"/>
        <v>0</v>
      </c>
      <c r="Q11">
        <f>IF(O11&gt;0,1,0)</f>
        <v>1</v>
      </c>
    </row>
    <row r="12" spans="1:17" x14ac:dyDescent="0.15">
      <c r="A12" s="4" t="s">
        <v>14</v>
      </c>
      <c r="B12" s="2">
        <v>10667</v>
      </c>
      <c r="C12" s="2">
        <v>861</v>
      </c>
      <c r="D12" s="2">
        <v>165</v>
      </c>
      <c r="E12" s="2">
        <v>97</v>
      </c>
      <c r="F12">
        <f t="shared" si="0"/>
        <v>0.19159999999999999</v>
      </c>
      <c r="G12">
        <f t="shared" si="1"/>
        <v>0.11269999999999999</v>
      </c>
      <c r="H12" s="2">
        <v>10496</v>
      </c>
      <c r="I12" s="2">
        <v>860</v>
      </c>
      <c r="J12" s="2">
        <v>153</v>
      </c>
      <c r="K12" s="2">
        <v>98</v>
      </c>
      <c r="L12">
        <f t="shared" si="2"/>
        <v>0.1779</v>
      </c>
      <c r="M12">
        <f t="shared" si="3"/>
        <v>0.114</v>
      </c>
      <c r="N12">
        <f>L12-F12</f>
        <v>-1.369999999999999E-2</v>
      </c>
      <c r="O12">
        <f>M12-G12</f>
        <v>1.3000000000000095E-3</v>
      </c>
      <c r="P12">
        <f t="shared" si="4"/>
        <v>0</v>
      </c>
      <c r="Q12">
        <f>IF(O12&gt;0,1,0)</f>
        <v>1</v>
      </c>
    </row>
    <row r="13" spans="1:17" x14ac:dyDescent="0.15">
      <c r="A13" s="4" t="s">
        <v>15</v>
      </c>
      <c r="B13" s="2">
        <v>10660</v>
      </c>
      <c r="C13" s="2">
        <v>867</v>
      </c>
      <c r="D13" s="2">
        <v>196</v>
      </c>
      <c r="E13" s="2">
        <v>105</v>
      </c>
      <c r="F13">
        <f t="shared" si="0"/>
        <v>0.2261</v>
      </c>
      <c r="G13">
        <f t="shared" si="1"/>
        <v>0.1211</v>
      </c>
      <c r="H13" s="2">
        <v>10551</v>
      </c>
      <c r="I13" s="2">
        <v>864</v>
      </c>
      <c r="J13" s="2">
        <v>143</v>
      </c>
      <c r="K13" s="2">
        <v>71</v>
      </c>
      <c r="L13">
        <f t="shared" si="2"/>
        <v>0.16550000000000001</v>
      </c>
      <c r="M13">
        <f t="shared" si="3"/>
        <v>8.2199999999999995E-2</v>
      </c>
      <c r="N13">
        <f>L13-F13</f>
        <v>-6.0599999999999987E-2</v>
      </c>
      <c r="O13">
        <f>M13-G13</f>
        <v>-3.8900000000000004E-2</v>
      </c>
      <c r="P13">
        <f t="shared" si="4"/>
        <v>0</v>
      </c>
      <c r="Q13">
        <f>IF(O13&gt;0,1,0)</f>
        <v>0</v>
      </c>
    </row>
    <row r="14" spans="1:17" x14ac:dyDescent="0.15">
      <c r="A14" s="4" t="s">
        <v>16</v>
      </c>
      <c r="B14" s="2">
        <v>9947</v>
      </c>
      <c r="C14" s="2">
        <v>838</v>
      </c>
      <c r="D14" s="2">
        <v>162</v>
      </c>
      <c r="E14" s="2">
        <v>92</v>
      </c>
      <c r="F14">
        <f t="shared" si="0"/>
        <v>0.1933</v>
      </c>
      <c r="G14">
        <f t="shared" si="1"/>
        <v>0.10979999999999999</v>
      </c>
      <c r="H14" s="2">
        <v>9737</v>
      </c>
      <c r="I14" s="2">
        <v>801</v>
      </c>
      <c r="J14" s="2">
        <v>128</v>
      </c>
      <c r="K14" s="2">
        <v>70</v>
      </c>
      <c r="L14">
        <f t="shared" si="2"/>
        <v>0.1598</v>
      </c>
      <c r="M14">
        <f t="shared" si="3"/>
        <v>8.7400000000000005E-2</v>
      </c>
      <c r="N14">
        <f>L14-F14</f>
        <v>-3.3500000000000002E-2</v>
      </c>
      <c r="O14">
        <f>M14-G14</f>
        <v>-2.2399999999999989E-2</v>
      </c>
      <c r="P14">
        <f t="shared" si="4"/>
        <v>0</v>
      </c>
      <c r="Q14">
        <f>IF(O14&gt;0,1,0)</f>
        <v>0</v>
      </c>
    </row>
    <row r="15" spans="1:17" x14ac:dyDescent="0.15">
      <c r="A15" s="4" t="s">
        <v>17</v>
      </c>
      <c r="B15" s="2">
        <v>8324</v>
      </c>
      <c r="C15" s="2">
        <v>665</v>
      </c>
      <c r="D15" s="2">
        <v>127</v>
      </c>
      <c r="E15" s="2">
        <v>56</v>
      </c>
      <c r="F15">
        <f t="shared" si="0"/>
        <v>0.191</v>
      </c>
      <c r="G15">
        <f t="shared" si="1"/>
        <v>8.4199999999999997E-2</v>
      </c>
      <c r="H15" s="2">
        <v>8176</v>
      </c>
      <c r="I15" s="2">
        <v>642</v>
      </c>
      <c r="J15" s="2">
        <v>122</v>
      </c>
      <c r="K15" s="2">
        <v>68</v>
      </c>
      <c r="L15">
        <f t="shared" si="2"/>
        <v>0.19</v>
      </c>
      <c r="M15">
        <f t="shared" si="3"/>
        <v>0.10589999999999999</v>
      </c>
      <c r="N15">
        <f>L15-F15</f>
        <v>-1.0000000000000009E-3</v>
      </c>
      <c r="O15">
        <f>M15-G15</f>
        <v>2.1699999999999997E-2</v>
      </c>
      <c r="P15">
        <f t="shared" si="4"/>
        <v>0</v>
      </c>
      <c r="Q15">
        <f>IF(O15&gt;0,1,0)</f>
        <v>1</v>
      </c>
    </row>
    <row r="16" spans="1:17" x14ac:dyDescent="0.15">
      <c r="A16" s="4" t="s">
        <v>18</v>
      </c>
      <c r="B16" s="2">
        <v>9434</v>
      </c>
      <c r="C16" s="2">
        <v>673</v>
      </c>
      <c r="D16" s="2">
        <v>220</v>
      </c>
      <c r="E16" s="2">
        <v>122</v>
      </c>
      <c r="F16">
        <f t="shared" si="0"/>
        <v>0.32690000000000002</v>
      </c>
      <c r="G16">
        <f t="shared" si="1"/>
        <v>0.18129999999999999</v>
      </c>
      <c r="H16" s="2">
        <v>9402</v>
      </c>
      <c r="I16" s="2">
        <v>697</v>
      </c>
      <c r="J16" s="2">
        <v>194</v>
      </c>
      <c r="K16" s="2">
        <v>94</v>
      </c>
      <c r="L16">
        <f t="shared" si="2"/>
        <v>0.27829999999999999</v>
      </c>
      <c r="M16">
        <f t="shared" si="3"/>
        <v>0.13489999999999999</v>
      </c>
      <c r="N16">
        <f>L16-F16</f>
        <v>-4.8600000000000032E-2</v>
      </c>
      <c r="O16">
        <f>M16-G16</f>
        <v>-4.6399999999999997E-2</v>
      </c>
      <c r="P16">
        <f t="shared" si="4"/>
        <v>0</v>
      </c>
      <c r="Q16">
        <f>IF(O16&gt;0,1,0)</f>
        <v>0</v>
      </c>
    </row>
    <row r="17" spans="1:17" x14ac:dyDescent="0.15">
      <c r="A17" s="4" t="s">
        <v>19</v>
      </c>
      <c r="B17" s="2">
        <v>8687</v>
      </c>
      <c r="C17" s="2">
        <v>691</v>
      </c>
      <c r="D17" s="2">
        <v>176</v>
      </c>
      <c r="E17" s="2">
        <v>128</v>
      </c>
      <c r="F17">
        <f t="shared" si="0"/>
        <v>0.25469999999999998</v>
      </c>
      <c r="G17">
        <f t="shared" si="1"/>
        <v>0.1852</v>
      </c>
      <c r="H17" s="2">
        <v>8669</v>
      </c>
      <c r="I17" s="2">
        <v>669</v>
      </c>
      <c r="J17" s="2">
        <v>127</v>
      </c>
      <c r="K17" s="2">
        <v>81</v>
      </c>
      <c r="L17">
        <f t="shared" si="2"/>
        <v>0.1898</v>
      </c>
      <c r="M17">
        <f t="shared" si="3"/>
        <v>0.1211</v>
      </c>
      <c r="N17">
        <f>L17-F17</f>
        <v>-6.4899999999999985E-2</v>
      </c>
      <c r="O17">
        <f>M17-G17</f>
        <v>-6.4100000000000004E-2</v>
      </c>
      <c r="P17">
        <f t="shared" si="4"/>
        <v>0</v>
      </c>
      <c r="Q17">
        <f>IF(O17&gt;0,1,0)</f>
        <v>0</v>
      </c>
    </row>
    <row r="18" spans="1:17" x14ac:dyDescent="0.15">
      <c r="A18" s="4" t="s">
        <v>20</v>
      </c>
      <c r="B18" s="2">
        <v>8896</v>
      </c>
      <c r="C18" s="2">
        <v>708</v>
      </c>
      <c r="D18" s="2">
        <v>161</v>
      </c>
      <c r="E18" s="2">
        <v>104</v>
      </c>
      <c r="F18">
        <f t="shared" si="0"/>
        <v>0.22739999999999999</v>
      </c>
      <c r="G18">
        <f t="shared" si="1"/>
        <v>0.1469</v>
      </c>
      <c r="H18" s="2">
        <v>8881</v>
      </c>
      <c r="I18" s="2">
        <v>693</v>
      </c>
      <c r="J18" s="2">
        <v>153</v>
      </c>
      <c r="K18" s="2">
        <v>101</v>
      </c>
      <c r="L18">
        <f t="shared" si="2"/>
        <v>0.2208</v>
      </c>
      <c r="M18">
        <f t="shared" si="3"/>
        <v>0.1457</v>
      </c>
      <c r="N18">
        <f>L18-F18</f>
        <v>-6.5999999999999948E-3</v>
      </c>
      <c r="O18">
        <f>M18-G18</f>
        <v>-1.2000000000000066E-3</v>
      </c>
      <c r="P18">
        <f t="shared" si="4"/>
        <v>0</v>
      </c>
      <c r="Q18">
        <f>IF(O18&gt;0,1,0)</f>
        <v>0</v>
      </c>
    </row>
    <row r="19" spans="1:17" x14ac:dyDescent="0.15">
      <c r="A19" s="4" t="s">
        <v>21</v>
      </c>
      <c r="B19" s="2">
        <v>9535</v>
      </c>
      <c r="C19" s="2">
        <v>759</v>
      </c>
      <c r="D19" s="2">
        <v>233</v>
      </c>
      <c r="E19" s="2">
        <v>124</v>
      </c>
      <c r="F19">
        <f t="shared" si="0"/>
        <v>0.307</v>
      </c>
      <c r="G19">
        <f t="shared" si="1"/>
        <v>0.16339999999999999</v>
      </c>
      <c r="H19" s="2">
        <v>9655</v>
      </c>
      <c r="I19" s="2">
        <v>771</v>
      </c>
      <c r="J19" s="2">
        <v>213</v>
      </c>
      <c r="K19" s="2">
        <v>119</v>
      </c>
      <c r="L19">
        <f t="shared" si="2"/>
        <v>0.27629999999999999</v>
      </c>
      <c r="M19">
        <f t="shared" si="3"/>
        <v>0.15429999999999999</v>
      </c>
      <c r="N19">
        <f>L19-F19</f>
        <v>-3.0700000000000005E-2</v>
      </c>
      <c r="O19">
        <f>M19-G19</f>
        <v>-9.099999999999997E-3</v>
      </c>
      <c r="P19">
        <f t="shared" si="4"/>
        <v>0</v>
      </c>
      <c r="Q19">
        <f>IF(O19&gt;0,1,0)</f>
        <v>0</v>
      </c>
    </row>
    <row r="20" spans="1:17" x14ac:dyDescent="0.15">
      <c r="A20" s="4" t="s">
        <v>22</v>
      </c>
      <c r="B20" s="2">
        <v>9363</v>
      </c>
      <c r="C20" s="2">
        <v>736</v>
      </c>
      <c r="D20" s="2">
        <v>154</v>
      </c>
      <c r="E20" s="2">
        <v>91</v>
      </c>
      <c r="F20">
        <f t="shared" si="0"/>
        <v>0.2092</v>
      </c>
      <c r="G20">
        <f t="shared" si="1"/>
        <v>0.1236</v>
      </c>
      <c r="H20" s="2">
        <v>9396</v>
      </c>
      <c r="I20" s="2">
        <v>736</v>
      </c>
      <c r="J20" s="2">
        <v>162</v>
      </c>
      <c r="K20" s="2">
        <v>120</v>
      </c>
      <c r="L20">
        <f t="shared" si="2"/>
        <v>0.22009999999999999</v>
      </c>
      <c r="M20">
        <f t="shared" si="3"/>
        <v>0.16300000000000001</v>
      </c>
      <c r="N20">
        <f>L20-F20</f>
        <v>1.0899999999999993E-2</v>
      </c>
      <c r="O20">
        <f>M20-G20</f>
        <v>3.9400000000000004E-2</v>
      </c>
      <c r="P20">
        <f t="shared" si="4"/>
        <v>1</v>
      </c>
      <c r="Q20">
        <f>IF(O20&gt;0,1,0)</f>
        <v>1</v>
      </c>
    </row>
    <row r="21" spans="1:17" x14ac:dyDescent="0.15">
      <c r="A21" s="4" t="s">
        <v>23</v>
      </c>
      <c r="B21" s="2">
        <v>9327</v>
      </c>
      <c r="C21" s="2">
        <v>739</v>
      </c>
      <c r="D21" s="2">
        <v>196</v>
      </c>
      <c r="E21" s="2">
        <v>86</v>
      </c>
      <c r="F21">
        <f t="shared" si="0"/>
        <v>0.26519999999999999</v>
      </c>
      <c r="G21">
        <f t="shared" si="1"/>
        <v>0.1164</v>
      </c>
      <c r="H21" s="2">
        <v>9262</v>
      </c>
      <c r="I21" s="2">
        <v>727</v>
      </c>
      <c r="J21" s="2">
        <v>201</v>
      </c>
      <c r="K21" s="2">
        <v>96</v>
      </c>
      <c r="L21">
        <f t="shared" si="2"/>
        <v>0.27650000000000002</v>
      </c>
      <c r="M21">
        <f t="shared" si="3"/>
        <v>0.13200000000000001</v>
      </c>
      <c r="N21">
        <f>L21-F21</f>
        <v>1.1300000000000032E-2</v>
      </c>
      <c r="O21">
        <f>M21-G21</f>
        <v>1.5600000000000003E-2</v>
      </c>
      <c r="P21">
        <f t="shared" si="4"/>
        <v>1</v>
      </c>
      <c r="Q21">
        <f>IF(O21&gt;0,1,0)</f>
        <v>1</v>
      </c>
    </row>
    <row r="22" spans="1:17" x14ac:dyDescent="0.15">
      <c r="A22" s="4" t="s">
        <v>24</v>
      </c>
      <c r="B22" s="2">
        <v>9345</v>
      </c>
      <c r="C22" s="2">
        <v>734</v>
      </c>
      <c r="D22" s="2">
        <v>167</v>
      </c>
      <c r="E22" s="2">
        <v>75</v>
      </c>
      <c r="F22">
        <f t="shared" si="0"/>
        <v>0.22750000000000001</v>
      </c>
      <c r="G22">
        <f t="shared" si="1"/>
        <v>0.1022</v>
      </c>
      <c r="H22" s="2">
        <v>9308</v>
      </c>
      <c r="I22" s="2">
        <v>728</v>
      </c>
      <c r="J22" s="2">
        <v>207</v>
      </c>
      <c r="K22" s="2">
        <v>67</v>
      </c>
      <c r="L22">
        <f t="shared" si="2"/>
        <v>0.2843</v>
      </c>
      <c r="M22">
        <f t="shared" si="3"/>
        <v>9.1999999999999998E-2</v>
      </c>
      <c r="N22">
        <f>L22-F22</f>
        <v>5.6799999999999989E-2</v>
      </c>
      <c r="O22">
        <f>M22-G22</f>
        <v>-1.0200000000000001E-2</v>
      </c>
      <c r="P22">
        <f t="shared" si="4"/>
        <v>1</v>
      </c>
      <c r="Q22">
        <f>IF(O22&gt;0,1,0)</f>
        <v>0</v>
      </c>
    </row>
    <row r="23" spans="1:17" x14ac:dyDescent="0.15">
      <c r="A23" s="4" t="s">
        <v>25</v>
      </c>
      <c r="B23" s="2">
        <v>8890</v>
      </c>
      <c r="C23" s="2">
        <v>706</v>
      </c>
      <c r="D23" s="2">
        <v>174</v>
      </c>
      <c r="E23" s="2">
        <v>101</v>
      </c>
      <c r="F23">
        <f t="shared" si="0"/>
        <v>0.2465</v>
      </c>
      <c r="G23">
        <f t="shared" si="1"/>
        <v>0.1431</v>
      </c>
      <c r="H23" s="2">
        <v>8715</v>
      </c>
      <c r="I23" s="2">
        <v>722</v>
      </c>
      <c r="J23" s="2">
        <v>182</v>
      </c>
      <c r="K23" s="2">
        <v>123</v>
      </c>
      <c r="L23">
        <f t="shared" si="2"/>
        <v>0.25209999999999999</v>
      </c>
      <c r="M23">
        <f t="shared" si="3"/>
        <v>0.1704</v>
      </c>
      <c r="N23">
        <f>L23-F23</f>
        <v>5.5999999999999939E-3</v>
      </c>
      <c r="O23">
        <f>M23-G23</f>
        <v>2.7299999999999991E-2</v>
      </c>
      <c r="P23">
        <f t="shared" si="4"/>
        <v>1</v>
      </c>
      <c r="Q23">
        <f>IF(O23&gt;0,1,0)</f>
        <v>1</v>
      </c>
    </row>
    <row r="24" spans="1:17" x14ac:dyDescent="0.15">
      <c r="A24" s="4" t="s">
        <v>26</v>
      </c>
      <c r="B24" s="2">
        <v>8460</v>
      </c>
      <c r="C24" s="2">
        <v>681</v>
      </c>
      <c r="D24" s="2">
        <v>156</v>
      </c>
      <c r="E24" s="2">
        <v>93</v>
      </c>
      <c r="F24">
        <f t="shared" si="0"/>
        <v>0.2291</v>
      </c>
      <c r="G24">
        <f t="shared" si="1"/>
        <v>0.1366</v>
      </c>
      <c r="H24" s="2">
        <v>8448</v>
      </c>
      <c r="I24" s="2">
        <v>695</v>
      </c>
      <c r="J24" s="2">
        <v>142</v>
      </c>
      <c r="K24" s="2">
        <v>100</v>
      </c>
      <c r="L24">
        <f t="shared" si="2"/>
        <v>0.20430000000000001</v>
      </c>
      <c r="M24">
        <f t="shared" si="3"/>
        <v>0.1439</v>
      </c>
      <c r="N24">
        <f>L24-F24</f>
        <v>-2.4799999999999989E-2</v>
      </c>
      <c r="O24">
        <f>M24-G24</f>
        <v>7.3000000000000009E-3</v>
      </c>
      <c r="P24">
        <f t="shared" si="4"/>
        <v>0</v>
      </c>
      <c r="Q24">
        <f>IF(O24&gt;0,1,0)</f>
        <v>1</v>
      </c>
    </row>
    <row r="25" spans="1:17" x14ac:dyDescent="0.15">
      <c r="A25" s="4" t="s">
        <v>27</v>
      </c>
      <c r="B25" s="2">
        <v>8836</v>
      </c>
      <c r="C25" s="2">
        <v>693</v>
      </c>
      <c r="D25" s="2">
        <v>206</v>
      </c>
      <c r="E25" s="2">
        <v>67</v>
      </c>
      <c r="F25">
        <f t="shared" si="0"/>
        <v>0.29730000000000001</v>
      </c>
      <c r="G25">
        <f t="shared" si="1"/>
        <v>9.6699999999999994E-2</v>
      </c>
      <c r="H25" s="2">
        <v>8836</v>
      </c>
      <c r="I25" s="2">
        <v>724</v>
      </c>
      <c r="J25" s="2">
        <v>182</v>
      </c>
      <c r="K25" s="2">
        <v>103</v>
      </c>
      <c r="L25">
        <f t="shared" si="2"/>
        <v>0.25140000000000001</v>
      </c>
      <c r="M25">
        <f t="shared" si="3"/>
        <v>0.14230000000000001</v>
      </c>
      <c r="N25">
        <f>L25-F25</f>
        <v>-4.5899999999999996E-2</v>
      </c>
      <c r="O25">
        <f>M25-G25</f>
        <v>4.5600000000000016E-2</v>
      </c>
      <c r="P25">
        <f t="shared" si="4"/>
        <v>0</v>
      </c>
      <c r="Q25">
        <f>IF(O25&gt;0,1,0)</f>
        <v>1</v>
      </c>
    </row>
    <row r="26" spans="1:17" x14ac:dyDescent="0.15">
      <c r="A26" s="4" t="s">
        <v>28</v>
      </c>
      <c r="B26" s="2">
        <v>9437</v>
      </c>
      <c r="C26" s="2">
        <v>788</v>
      </c>
      <c r="D26" s="4"/>
      <c r="E26" s="3"/>
      <c r="H26" s="2">
        <v>9359</v>
      </c>
      <c r="I26" s="2">
        <v>789</v>
      </c>
      <c r="J26" s="3"/>
      <c r="K26" s="3"/>
    </row>
    <row r="27" spans="1:17" x14ac:dyDescent="0.15">
      <c r="A27" s="4" t="s">
        <v>29</v>
      </c>
      <c r="B27" s="2">
        <v>9420</v>
      </c>
      <c r="C27" s="2">
        <v>781</v>
      </c>
      <c r="D27" s="4"/>
      <c r="E27" s="3"/>
      <c r="H27" s="2">
        <v>9427</v>
      </c>
      <c r="I27" s="2">
        <v>743</v>
      </c>
      <c r="J27" s="3"/>
      <c r="K27" s="3"/>
    </row>
    <row r="28" spans="1:17" x14ac:dyDescent="0.15">
      <c r="A28" s="4" t="s">
        <v>30</v>
      </c>
      <c r="B28" s="2">
        <v>9570</v>
      </c>
      <c r="C28" s="2">
        <v>805</v>
      </c>
      <c r="D28" s="4"/>
      <c r="E28" s="3"/>
      <c r="H28" s="2">
        <v>9633</v>
      </c>
      <c r="I28" s="2">
        <v>808</v>
      </c>
      <c r="J28" s="3"/>
      <c r="K28" s="3"/>
    </row>
    <row r="29" spans="1:17" x14ac:dyDescent="0.15">
      <c r="A29" s="4" t="s">
        <v>31</v>
      </c>
      <c r="B29" s="2">
        <v>9921</v>
      </c>
      <c r="C29" s="2">
        <v>830</v>
      </c>
      <c r="D29" s="4"/>
      <c r="E29" s="3"/>
      <c r="H29" s="2">
        <v>9842</v>
      </c>
      <c r="I29" s="2">
        <v>831</v>
      </c>
      <c r="J29" s="3"/>
      <c r="K29" s="3"/>
    </row>
    <row r="30" spans="1:17" x14ac:dyDescent="0.15">
      <c r="A30" s="4" t="s">
        <v>32</v>
      </c>
      <c r="B30" s="2">
        <v>9424</v>
      </c>
      <c r="C30" s="2">
        <v>781</v>
      </c>
      <c r="D30" s="4"/>
      <c r="E30" s="3"/>
      <c r="H30" s="2">
        <v>9272</v>
      </c>
      <c r="I30" s="2">
        <v>767</v>
      </c>
      <c r="J30" s="3"/>
      <c r="K30" s="3"/>
    </row>
    <row r="31" spans="1:17" x14ac:dyDescent="0.15">
      <c r="A31" s="4" t="s">
        <v>33</v>
      </c>
      <c r="B31" s="2">
        <v>9010</v>
      </c>
      <c r="C31" s="2">
        <v>756</v>
      </c>
      <c r="D31" s="4"/>
      <c r="E31" s="3"/>
      <c r="H31" s="2">
        <v>8969</v>
      </c>
      <c r="I31" s="2">
        <v>760</v>
      </c>
      <c r="J31" s="3"/>
      <c r="K31" s="3"/>
    </row>
    <row r="32" spans="1:17" x14ac:dyDescent="0.15">
      <c r="A32" s="4" t="s">
        <v>34</v>
      </c>
      <c r="B32" s="2">
        <v>9656</v>
      </c>
      <c r="C32" s="2">
        <v>825</v>
      </c>
      <c r="D32" s="4"/>
      <c r="E32" s="3"/>
      <c r="H32" s="2">
        <v>9697</v>
      </c>
      <c r="I32" s="2">
        <v>850</v>
      </c>
      <c r="J32" s="3"/>
      <c r="K32" s="3"/>
    </row>
    <row r="33" spans="1:11" x14ac:dyDescent="0.15">
      <c r="A33" s="4" t="s">
        <v>35</v>
      </c>
      <c r="B33" s="2">
        <v>10419</v>
      </c>
      <c r="C33" s="2">
        <v>874</v>
      </c>
      <c r="D33" s="4"/>
      <c r="E33" s="3"/>
      <c r="H33" s="2">
        <v>10445</v>
      </c>
      <c r="I33" s="2">
        <v>851</v>
      </c>
      <c r="J33" s="3"/>
      <c r="K33" s="3"/>
    </row>
    <row r="34" spans="1:11" x14ac:dyDescent="0.15">
      <c r="A34" s="4" t="s">
        <v>36</v>
      </c>
      <c r="B34" s="2">
        <v>9880</v>
      </c>
      <c r="C34" s="2">
        <v>830</v>
      </c>
      <c r="D34" s="4"/>
      <c r="E34" s="3"/>
      <c r="H34" s="2">
        <v>9931</v>
      </c>
      <c r="I34" s="2">
        <v>831</v>
      </c>
      <c r="J34" s="3"/>
      <c r="K34" s="3"/>
    </row>
    <row r="35" spans="1:11" x14ac:dyDescent="0.15">
      <c r="A35" s="4" t="s">
        <v>37</v>
      </c>
      <c r="B35" s="2">
        <v>10134</v>
      </c>
      <c r="C35" s="2">
        <v>801</v>
      </c>
      <c r="D35" s="4"/>
      <c r="E35" s="3"/>
      <c r="H35" s="2">
        <v>10042</v>
      </c>
      <c r="I35" s="2">
        <v>802</v>
      </c>
      <c r="J35" s="3"/>
      <c r="K35" s="3"/>
    </row>
    <row r="36" spans="1:11" x14ac:dyDescent="0.15">
      <c r="A36" s="4" t="s">
        <v>38</v>
      </c>
      <c r="B36" s="2">
        <v>9717</v>
      </c>
      <c r="C36" s="2">
        <v>814</v>
      </c>
      <c r="D36" s="4"/>
      <c r="E36" s="3"/>
      <c r="H36" s="2">
        <v>9721</v>
      </c>
      <c r="I36" s="2">
        <v>829</v>
      </c>
      <c r="J36" s="3"/>
      <c r="K36" s="3"/>
    </row>
    <row r="37" spans="1:11" x14ac:dyDescent="0.15">
      <c r="A37" s="4" t="s">
        <v>39</v>
      </c>
      <c r="B37" s="2">
        <v>9192</v>
      </c>
      <c r="C37" s="2">
        <v>735</v>
      </c>
      <c r="D37" s="4"/>
      <c r="E37" s="3"/>
      <c r="H37" s="2">
        <v>9304</v>
      </c>
      <c r="I37" s="2">
        <v>770</v>
      </c>
      <c r="J37" s="3"/>
      <c r="K37" s="3"/>
    </row>
    <row r="38" spans="1:11" x14ac:dyDescent="0.15">
      <c r="A38" s="4" t="s">
        <v>40</v>
      </c>
      <c r="B38" s="2">
        <v>8630</v>
      </c>
      <c r="C38" s="2">
        <v>743</v>
      </c>
      <c r="D38" s="4"/>
      <c r="E38" s="3"/>
      <c r="H38" s="2">
        <v>8668</v>
      </c>
      <c r="I38" s="2">
        <v>724</v>
      </c>
      <c r="J38" s="3"/>
      <c r="K38" s="3"/>
    </row>
    <row r="39" spans="1:11" x14ac:dyDescent="0.15">
      <c r="A39" s="4" t="s">
        <v>41</v>
      </c>
      <c r="B39" s="2">
        <v>8970</v>
      </c>
      <c r="C39" s="2">
        <v>722</v>
      </c>
      <c r="D39" s="4"/>
      <c r="E39" s="3"/>
      <c r="H39" s="2">
        <v>8988</v>
      </c>
      <c r="I39" s="2">
        <v>710</v>
      </c>
      <c r="J39" s="3"/>
      <c r="K39" s="3"/>
    </row>
    <row r="40" spans="1:11" x14ac:dyDescent="0.15">
      <c r="A40" s="4" t="s">
        <v>42</v>
      </c>
      <c r="B40">
        <f>SUM(B3:B25)</f>
        <v>212163</v>
      </c>
      <c r="C40">
        <f>SUM(C3:C25)</f>
        <v>17293</v>
      </c>
      <c r="D40">
        <f t="shared" ref="C40:K40" si="5">SUM(D3:D25)</f>
        <v>3785</v>
      </c>
      <c r="E40">
        <f t="shared" si="5"/>
        <v>2033</v>
      </c>
      <c r="H40">
        <f t="shared" si="5"/>
        <v>211362</v>
      </c>
      <c r="I40">
        <f t="shared" si="5"/>
        <v>17260</v>
      </c>
      <c r="J40">
        <f t="shared" si="5"/>
        <v>3423</v>
      </c>
      <c r="K40">
        <f t="shared" si="5"/>
        <v>1945</v>
      </c>
    </row>
    <row r="41" spans="1:11" x14ac:dyDescent="0.15">
      <c r="A41" s="4" t="s">
        <v>43</v>
      </c>
      <c r="B41">
        <f>SUM(B3:B39)</f>
        <v>345543</v>
      </c>
      <c r="C41">
        <f t="shared" ref="C41:K41" si="6">SUM(C3:C39)</f>
        <v>28378</v>
      </c>
      <c r="D41">
        <f t="shared" si="6"/>
        <v>3785</v>
      </c>
      <c r="E41">
        <f t="shared" si="6"/>
        <v>2033</v>
      </c>
      <c r="H41">
        <f t="shared" si="6"/>
        <v>344660</v>
      </c>
      <c r="I41">
        <f t="shared" si="6"/>
        <v>28325</v>
      </c>
      <c r="J41">
        <f t="shared" si="6"/>
        <v>3423</v>
      </c>
      <c r="K41">
        <f t="shared" si="6"/>
        <v>1945</v>
      </c>
    </row>
    <row r="45" spans="1:11" x14ac:dyDescent="0.15">
      <c r="B45" t="s">
        <v>44</v>
      </c>
      <c r="C45" t="s">
        <v>45</v>
      </c>
    </row>
    <row r="46" spans="1:11" x14ac:dyDescent="0.15">
      <c r="A46" s="4" t="s">
        <v>1</v>
      </c>
      <c r="B46">
        <f>B41</f>
        <v>345543</v>
      </c>
      <c r="C46">
        <f>H41</f>
        <v>344660</v>
      </c>
    </row>
    <row r="47" spans="1:11" x14ac:dyDescent="0.15">
      <c r="A47" s="4" t="s">
        <v>2</v>
      </c>
      <c r="B47">
        <f>C41</f>
        <v>28378</v>
      </c>
      <c r="C47">
        <f>I41</f>
        <v>28325</v>
      </c>
    </row>
    <row r="48" spans="1:11" x14ac:dyDescent="0.15">
      <c r="A48" s="4" t="s">
        <v>3</v>
      </c>
      <c r="B48">
        <f>D41</f>
        <v>3785</v>
      </c>
      <c r="C48">
        <f>J41</f>
        <v>3423</v>
      </c>
    </row>
    <row r="49" spans="1:3" x14ac:dyDescent="0.15">
      <c r="A49" s="4" t="s">
        <v>4</v>
      </c>
      <c r="B49">
        <f>E41</f>
        <v>2033</v>
      </c>
      <c r="C49">
        <f>K41</f>
        <v>1945</v>
      </c>
    </row>
    <row r="50" spans="1:3" x14ac:dyDescent="0.15">
      <c r="A50" s="4"/>
    </row>
    <row r="51" spans="1:3" x14ac:dyDescent="0.15">
      <c r="A51" s="4" t="s">
        <v>83</v>
      </c>
    </row>
    <row r="52" spans="1:3" x14ac:dyDescent="0.15">
      <c r="B52" s="4" t="s">
        <v>81</v>
      </c>
      <c r="C52" t="s">
        <v>86</v>
      </c>
    </row>
    <row r="53" spans="1:3" x14ac:dyDescent="0.15">
      <c r="A53" s="4" t="s">
        <v>72</v>
      </c>
      <c r="B53">
        <v>0.5</v>
      </c>
      <c r="C53">
        <v>0.5</v>
      </c>
    </row>
    <row r="54" spans="1:3" x14ac:dyDescent="0.15">
      <c r="A54" s="4" t="s">
        <v>84</v>
      </c>
      <c r="B54">
        <v>0.05</v>
      </c>
      <c r="C54">
        <v>0.05</v>
      </c>
    </row>
    <row r="55" spans="1:3" x14ac:dyDescent="0.15">
      <c r="A55" s="4" t="s">
        <v>48</v>
      </c>
      <c r="B55">
        <v>1.96</v>
      </c>
      <c r="C55">
        <v>1.96</v>
      </c>
    </row>
    <row r="56" spans="1:3" x14ac:dyDescent="0.15">
      <c r="A56" s="4" t="s">
        <v>82</v>
      </c>
      <c r="B56">
        <f>ROUND(SQRT(1/SUM(B41,H41))/2,4)</f>
        <v>5.9999999999999995E-4</v>
      </c>
      <c r="C56">
        <f>ROUND(SQRT(1/SUM(C41,I41))/2,4)</f>
        <v>2.0999999999999999E-3</v>
      </c>
    </row>
    <row r="57" spans="1:3" x14ac:dyDescent="0.15">
      <c r="A57" s="4" t="s">
        <v>49</v>
      </c>
      <c r="B57">
        <f>ROUND(B55*B56,4)</f>
        <v>1.1999999999999999E-3</v>
      </c>
      <c r="C57">
        <f>ROUND(C55*C56,4)</f>
        <v>4.1000000000000003E-3</v>
      </c>
    </row>
    <row r="58" spans="1:3" x14ac:dyDescent="0.15">
      <c r="A58" s="4" t="s">
        <v>50</v>
      </c>
      <c r="B58">
        <f>B53-B57</f>
        <v>0.49880000000000002</v>
      </c>
      <c r="C58">
        <f>C53-C57</f>
        <v>0.49590000000000001</v>
      </c>
    </row>
    <row r="59" spans="1:3" x14ac:dyDescent="0.15">
      <c r="A59" s="4" t="s">
        <v>51</v>
      </c>
      <c r="B59">
        <f>B53+B57</f>
        <v>0.50119999999999998</v>
      </c>
      <c r="C59">
        <f>C53+C57</f>
        <v>0.50409999999999999</v>
      </c>
    </row>
    <row r="60" spans="1:3" x14ac:dyDescent="0.15">
      <c r="A60" s="4" t="s">
        <v>85</v>
      </c>
      <c r="B60">
        <f>ROUND(B41/SUM(B41,H41),4)</f>
        <v>0.50060000000000004</v>
      </c>
      <c r="C60">
        <f>ROUND(C41/SUM(C41,I41),4)</f>
        <v>0.50049999999999994</v>
      </c>
    </row>
    <row r="61" spans="1:3" x14ac:dyDescent="0.15">
      <c r="A61" s="4"/>
    </row>
    <row r="62" spans="1:3" x14ac:dyDescent="0.15">
      <c r="A62" s="4"/>
    </row>
    <row r="63" spans="1:3" x14ac:dyDescent="0.15">
      <c r="A63" s="4"/>
      <c r="B63" t="s">
        <v>87</v>
      </c>
    </row>
    <row r="64" spans="1:3" x14ac:dyDescent="0.15">
      <c r="A64" t="s">
        <v>88</v>
      </c>
      <c r="B64">
        <f>C41/B41</f>
        <v>8.2125813574576823E-2</v>
      </c>
    </row>
    <row r="65" spans="1:3" x14ac:dyDescent="0.15">
      <c r="A65" s="4" t="s">
        <v>89</v>
      </c>
      <c r="B65">
        <f>I41/H41</f>
        <v>8.2182440666163759E-2</v>
      </c>
    </row>
    <row r="66" spans="1:3" x14ac:dyDescent="0.15">
      <c r="A66" s="4" t="s">
        <v>84</v>
      </c>
      <c r="B66">
        <v>0.05</v>
      </c>
    </row>
    <row r="67" spans="1:3" x14ac:dyDescent="0.15">
      <c r="A67" s="4" t="s">
        <v>48</v>
      </c>
      <c r="B67">
        <v>1.96</v>
      </c>
    </row>
    <row r="68" spans="1:3" x14ac:dyDescent="0.15">
      <c r="A68" s="4" t="s">
        <v>82</v>
      </c>
      <c r="B68">
        <f>SQRT(B64*(1-B64)/B46)</f>
        <v>4.6706827655464432E-4</v>
      </c>
    </row>
    <row r="69" spans="1:3" x14ac:dyDescent="0.15">
      <c r="A69" s="4" t="s">
        <v>49</v>
      </c>
      <c r="B69">
        <f>B68*B67</f>
        <v>9.154538220471028E-4</v>
      </c>
    </row>
    <row r="70" spans="1:3" x14ac:dyDescent="0.15">
      <c r="A70" s="4" t="s">
        <v>50</v>
      </c>
      <c r="B70">
        <f>B64-B69</f>
        <v>8.1210359752529715E-2</v>
      </c>
    </row>
    <row r="71" spans="1:3" x14ac:dyDescent="0.15">
      <c r="A71" s="4" t="s">
        <v>51</v>
      </c>
      <c r="B71">
        <f>B64+B69</f>
        <v>8.304126739662393E-2</v>
      </c>
    </row>
    <row r="72" spans="1:3" x14ac:dyDescent="0.15">
      <c r="A72" s="4"/>
    </row>
    <row r="73" spans="1:3" x14ac:dyDescent="0.15">
      <c r="A73" s="4"/>
    </row>
    <row r="74" spans="1:3" x14ac:dyDescent="0.15">
      <c r="A74" s="4"/>
    </row>
    <row r="75" spans="1:3" x14ac:dyDescent="0.15">
      <c r="A75" s="4" t="s">
        <v>90</v>
      </c>
    </row>
    <row r="76" spans="1:3" x14ac:dyDescent="0.15">
      <c r="B76" s="4" t="s">
        <v>52</v>
      </c>
      <c r="C76" t="s">
        <v>53</v>
      </c>
    </row>
    <row r="77" spans="1:3" x14ac:dyDescent="0.15">
      <c r="A77" s="4" t="s">
        <v>84</v>
      </c>
      <c r="B77">
        <v>0.05</v>
      </c>
      <c r="C77">
        <v>0.05</v>
      </c>
    </row>
    <row r="78" spans="1:3" x14ac:dyDescent="0.15">
      <c r="A78" s="4" t="s">
        <v>48</v>
      </c>
      <c r="B78">
        <v>1.96</v>
      </c>
      <c r="C78">
        <v>1.96</v>
      </c>
    </row>
    <row r="79" spans="1:3" x14ac:dyDescent="0.15">
      <c r="A79" s="4" t="s">
        <v>91</v>
      </c>
      <c r="B79">
        <f>J40/I40</f>
        <v>0.19831981460023174</v>
      </c>
      <c r="C79">
        <f>K40/I40</f>
        <v>0.1126882966396292</v>
      </c>
    </row>
    <row r="80" spans="1:3" x14ac:dyDescent="0.15">
      <c r="A80" s="4" t="s">
        <v>92</v>
      </c>
      <c r="B80">
        <f>D40/C40</f>
        <v>0.2188746891805933</v>
      </c>
      <c r="C80">
        <f>E40/C40</f>
        <v>0.11756201931417337</v>
      </c>
    </row>
    <row r="81" spans="1:3" x14ac:dyDescent="0.15">
      <c r="A81" s="4" t="s">
        <v>46</v>
      </c>
      <c r="B81">
        <f>B79-B80</f>
        <v>-2.0554874580361565E-2</v>
      </c>
      <c r="C81">
        <f>C79-C80</f>
        <v>-4.8737226745441675E-3</v>
      </c>
    </row>
    <row r="82" spans="1:3" x14ac:dyDescent="0.15">
      <c r="A82" s="4" t="s">
        <v>47</v>
      </c>
      <c r="B82">
        <f>SQRT((B79*(1-B79)/I40)+(B80*(1-B80)/C40))</f>
        <v>4.3701251161668278E-3</v>
      </c>
      <c r="C82">
        <f>SQRT((C79*(1-C79)/I40)+(C80*(1-C80)/C40))</f>
        <v>3.4339730295116894E-3</v>
      </c>
    </row>
    <row r="83" spans="1:3" x14ac:dyDescent="0.15">
      <c r="A83" s="4" t="s">
        <v>49</v>
      </c>
      <c r="B83">
        <f>B78*B82</f>
        <v>8.5654452276869818E-3</v>
      </c>
      <c r="C83">
        <f>C78*C82</f>
        <v>6.7305871378429112E-3</v>
      </c>
    </row>
    <row r="84" spans="1:3" x14ac:dyDescent="0.15">
      <c r="A84" s="4" t="s">
        <v>50</v>
      </c>
      <c r="B84">
        <f>B81-B83</f>
        <v>-2.9120319808048547E-2</v>
      </c>
      <c r="C84">
        <f>C81-C83</f>
        <v>-1.1604309812387078E-2</v>
      </c>
    </row>
    <row r="85" spans="1:3" x14ac:dyDescent="0.15">
      <c r="A85" s="4" t="s">
        <v>51</v>
      </c>
      <c r="B85">
        <f>B81+B83</f>
        <v>-1.1989429352674583E-2</v>
      </c>
      <c r="C85">
        <f>C81+C83</f>
        <v>1.8568644632987437E-3</v>
      </c>
    </row>
    <row r="86" spans="1:3" x14ac:dyDescent="0.15">
      <c r="A86" s="4"/>
    </row>
    <row r="87" spans="1:3" x14ac:dyDescent="0.15">
      <c r="A87" s="4"/>
    </row>
    <row r="88" spans="1:3" x14ac:dyDescent="0.15">
      <c r="A88" s="4" t="s">
        <v>93</v>
      </c>
      <c r="B88" t="s">
        <v>98</v>
      </c>
    </row>
    <row r="89" spans="1:3" x14ac:dyDescent="0.15">
      <c r="A89" s="4"/>
      <c r="B89" s="4" t="s">
        <v>52</v>
      </c>
      <c r="C89" t="s">
        <v>53</v>
      </c>
    </row>
    <row r="90" spans="1:3" x14ac:dyDescent="0.15">
      <c r="A90" s="4" t="s">
        <v>94</v>
      </c>
      <c r="B90">
        <v>4</v>
      </c>
      <c r="C90">
        <v>10</v>
      </c>
    </row>
    <row r="91" spans="1:3" x14ac:dyDescent="0.15">
      <c r="A91" s="4" t="s">
        <v>95</v>
      </c>
      <c r="B91">
        <v>23</v>
      </c>
      <c r="C91">
        <v>23</v>
      </c>
    </row>
    <row r="92" spans="1:3" x14ac:dyDescent="0.15">
      <c r="A92" s="4" t="s">
        <v>96</v>
      </c>
      <c r="B92">
        <v>0.5</v>
      </c>
      <c r="C92">
        <v>0.5</v>
      </c>
    </row>
    <row r="93" spans="1:3" x14ac:dyDescent="0.15">
      <c r="A93" s="4" t="s">
        <v>97</v>
      </c>
      <c r="B93">
        <v>2.5999999999999999E-3</v>
      </c>
      <c r="C93">
        <v>0.67759999999999998</v>
      </c>
    </row>
    <row r="94" spans="1:3" x14ac:dyDescent="0.15">
      <c r="A94" s="4"/>
    </row>
    <row r="95" spans="1:3" x14ac:dyDescent="0.15">
      <c r="A95" s="4"/>
    </row>
    <row r="96" spans="1:3" x14ac:dyDescent="0.15">
      <c r="A96" s="4"/>
    </row>
    <row r="97" spans="1:6" x14ac:dyDescent="0.15">
      <c r="A97" s="4"/>
    </row>
    <row r="100" spans="1:6" x14ac:dyDescent="0.15">
      <c r="A100" s="4"/>
    </row>
    <row r="101" spans="1:6" x14ac:dyDescent="0.15">
      <c r="A101" s="4"/>
      <c r="F101" s="13"/>
    </row>
    <row r="102" spans="1:6" x14ac:dyDescent="0.15">
      <c r="A102" s="4"/>
    </row>
    <row r="103" spans="1:6" x14ac:dyDescent="0.15">
      <c r="A103" s="4"/>
    </row>
    <row r="104" spans="1:6" x14ac:dyDescent="0.15">
      <c r="A104" s="4"/>
    </row>
    <row r="105" spans="1:6" x14ac:dyDescent="0.15">
      <c r="A105" s="4"/>
    </row>
    <row r="106" spans="1:6" x14ac:dyDescent="0.15">
      <c r="A106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Control</vt:lpstr>
      <vt:lpstr>Experiment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2016-05-18T20:48:31Z</dcterms:modified>
</cp:coreProperties>
</file>