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оerpc\ЛР 5-6\"/>
    </mc:Choice>
  </mc:AlternateContent>
  <bookViews>
    <workbookView xWindow="0" yWindow="0" windowWidth="15480" windowHeight="9048" firstSheet="3" activeTab="5"/>
  </bookViews>
  <sheets>
    <sheet name="Задание" sheetId="2" r:id="rId1"/>
    <sheet name="ОсновныеДанные" sheetId="1" r:id="rId2"/>
    <sheet name="СкладОстатки" sheetId="3" r:id="rId3"/>
    <sheet name="ЗаказыКлиентов" sheetId="4" r:id="rId4"/>
    <sheet name="ЛР5" sheetId="5" r:id="rId5"/>
    <sheet name="ЛР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3" i="6" l="1"/>
  <c r="G52" i="6"/>
  <c r="G51" i="6"/>
  <c r="G50" i="6"/>
  <c r="G48" i="6"/>
  <c r="G46" i="6"/>
  <c r="G45" i="6"/>
  <c r="E55" i="6"/>
  <c r="F52" i="6"/>
  <c r="F51" i="6"/>
  <c r="F50" i="6"/>
  <c r="F48" i="6"/>
  <c r="F46" i="6"/>
  <c r="F45" i="6"/>
  <c r="E47" i="6"/>
  <c r="E46" i="6"/>
  <c r="E48" i="6"/>
  <c r="E49" i="6" s="1"/>
  <c r="E50" i="6"/>
  <c r="E51" i="6"/>
  <c r="E52" i="6"/>
  <c r="E53" i="6"/>
  <c r="E54" i="6" s="1"/>
  <c r="E45" i="6"/>
  <c r="D46" i="6"/>
  <c r="D48" i="6"/>
  <c r="D50" i="6"/>
  <c r="D51" i="6"/>
  <c r="D52" i="6"/>
  <c r="D53" i="6"/>
  <c r="D45" i="6"/>
  <c r="E30" i="6"/>
  <c r="E28" i="6"/>
  <c r="E26" i="6"/>
  <c r="E24" i="6"/>
  <c r="L15" i="6"/>
  <c r="L16" i="6"/>
  <c r="L17" i="6"/>
  <c r="L18" i="6"/>
  <c r="L19" i="6"/>
  <c r="L20" i="6"/>
  <c r="L14" i="6"/>
  <c r="J19" i="6"/>
  <c r="I18" i="6"/>
  <c r="I17" i="6"/>
  <c r="H18" i="6"/>
  <c r="H17" i="6"/>
  <c r="G18" i="6"/>
  <c r="G17" i="6"/>
  <c r="F16" i="6"/>
  <c r="E15" i="6"/>
  <c r="D15" i="6"/>
  <c r="C15" i="6"/>
  <c r="E14" i="6"/>
  <c r="D14" i="6"/>
  <c r="C14" i="6"/>
  <c r="I8" i="6"/>
  <c r="H8" i="6"/>
  <c r="G8" i="6"/>
  <c r="E8" i="6"/>
  <c r="D8" i="6"/>
  <c r="C8" i="6"/>
  <c r="K7" i="6"/>
  <c r="J7" i="6"/>
  <c r="G7" i="6"/>
  <c r="F7" i="6"/>
  <c r="C7" i="6"/>
  <c r="K6" i="6"/>
  <c r="J6" i="6"/>
  <c r="I6" i="6"/>
  <c r="H6" i="6"/>
  <c r="G6" i="6"/>
  <c r="F6" i="6"/>
  <c r="E6" i="6"/>
  <c r="D6" i="6"/>
  <c r="C6" i="6"/>
  <c r="E6" i="5" l="1"/>
  <c r="G6" i="5" s="1"/>
  <c r="E4" i="5"/>
  <c r="H26" i="5"/>
  <c r="H27" i="5"/>
  <c r="H28" i="5"/>
  <c r="F28" i="5"/>
  <c r="E16" i="5" s="1"/>
  <c r="H16" i="5" s="1"/>
  <c r="G16" i="5" s="1"/>
  <c r="F26" i="5"/>
  <c r="E22" i="5" s="1"/>
  <c r="H22" i="5" s="1"/>
  <c r="F27" i="5"/>
  <c r="H25" i="5"/>
  <c r="F25" i="5" s="1"/>
  <c r="E23" i="5" s="1"/>
  <c r="H23" i="5" s="1"/>
  <c r="H21" i="5"/>
  <c r="H6" i="5"/>
  <c r="E21" i="5"/>
  <c r="F21" i="5"/>
  <c r="D28" i="5"/>
  <c r="D24" i="5"/>
  <c r="D21" i="5"/>
  <c r="D20" i="5"/>
  <c r="D26" i="5"/>
  <c r="D25" i="5"/>
  <c r="C28" i="5"/>
  <c r="C27" i="5"/>
  <c r="C26" i="5"/>
  <c r="C25" i="5"/>
  <c r="C24" i="5"/>
  <c r="C23" i="5"/>
  <c r="C22" i="5"/>
  <c r="C21" i="5"/>
  <c r="C20" i="5"/>
  <c r="C19" i="5"/>
  <c r="C18" i="5"/>
  <c r="C17" i="5"/>
  <c r="C8" i="5"/>
  <c r="C9" i="5"/>
  <c r="C10" i="5"/>
  <c r="C11" i="5"/>
  <c r="C12" i="5"/>
  <c r="C7" i="5"/>
  <c r="C6" i="5"/>
  <c r="C5" i="5"/>
  <c r="C4" i="5"/>
  <c r="E24" i="5" l="1"/>
  <c r="H24" i="5" s="1"/>
  <c r="E15" i="5"/>
  <c r="H15" i="5" s="1"/>
  <c r="G15" i="5" s="1"/>
  <c r="F22" i="5"/>
  <c r="E17" i="5"/>
  <c r="E18" i="5"/>
  <c r="F23" i="5"/>
  <c r="E19" i="5" s="1"/>
  <c r="H19" i="5" s="1"/>
  <c r="F24" i="5" l="1"/>
  <c r="E14" i="5" s="1"/>
  <c r="H14" i="5" s="1"/>
  <c r="G14" i="5" s="1"/>
  <c r="H4" i="5"/>
  <c r="G4" i="5" s="1"/>
  <c r="E9" i="5"/>
  <c r="E8" i="5"/>
  <c r="E5" i="5"/>
  <c r="E20" i="5"/>
  <c r="H20" i="5" s="1"/>
  <c r="H18" i="5"/>
  <c r="G18" i="5" s="1"/>
  <c r="H17" i="5"/>
  <c r="G17" i="5" s="1"/>
  <c r="F19" i="5"/>
  <c r="H5" i="5" l="1"/>
  <c r="G5" i="5" s="1"/>
  <c r="H8" i="5"/>
  <c r="G8" i="5" s="1"/>
  <c r="H9" i="5"/>
  <c r="G9" i="5" s="1"/>
  <c r="F20" i="5"/>
  <c r="E13" i="5" l="1"/>
  <c r="E12" i="5"/>
  <c r="H12" i="5" s="1"/>
  <c r="G12" i="5" s="1"/>
  <c r="E10" i="5"/>
  <c r="E11" i="5"/>
  <c r="E7" i="5"/>
  <c r="H11" i="5" l="1"/>
  <c r="G11" i="5" s="1"/>
  <c r="H10" i="5"/>
  <c r="G10" i="5" s="1"/>
  <c r="H7" i="5"/>
  <c r="G7" i="5" s="1"/>
  <c r="H13" i="5"/>
  <c r="G13" i="5" s="1"/>
</calcChain>
</file>

<file path=xl/sharedStrings.xml><?xml version="1.0" encoding="utf-8"?>
<sst xmlns="http://schemas.openxmlformats.org/spreadsheetml/2006/main" count="766" uniqueCount="182">
  <si>
    <t>1.</t>
  </si>
  <si>
    <t>Остатки на начало периода  готовой продукции</t>
  </si>
  <si>
    <t>Котлеты киевские</t>
  </si>
  <si>
    <t>Кол-во</t>
  </si>
  <si>
    <t>ед.изм.</t>
  </si>
  <si>
    <t>кг</t>
  </si>
  <si>
    <t>Цыплята фаршированные</t>
  </si>
  <si>
    <t>2.</t>
  </si>
  <si>
    <t>Политика запасов готовой продукции</t>
  </si>
  <si>
    <t>3.</t>
  </si>
  <si>
    <t>Остатки на начало периода материалов</t>
  </si>
  <si>
    <t>Остатки на начало периода полуфабрикатов</t>
  </si>
  <si>
    <t>Предприятие выпускает и реализует котлеты киевские, цыплята фаршированные,  пельмени.</t>
  </si>
  <si>
    <t>тушка цыпленка</t>
  </si>
  <si>
    <t>Политика запасов полуфабрикатов</t>
  </si>
  <si>
    <t>На конец периода запас должен составлять % от потребности текущего периода</t>
  </si>
  <si>
    <t>говядина</t>
  </si>
  <si>
    <t>свинина</t>
  </si>
  <si>
    <t>цыплята</t>
  </si>
  <si>
    <t>яйцо</t>
  </si>
  <si>
    <t>лук репчатый</t>
  </si>
  <si>
    <t>перец черный</t>
  </si>
  <si>
    <t>мука</t>
  </si>
  <si>
    <t>соль</t>
  </si>
  <si>
    <t>разрыхлитель для теста</t>
  </si>
  <si>
    <t>лук зеленый</t>
  </si>
  <si>
    <t>петрушка свежая</t>
  </si>
  <si>
    <t>шт</t>
  </si>
  <si>
    <t>гр</t>
  </si>
  <si>
    <t>Политика запасов материалов</t>
  </si>
  <si>
    <t>4.</t>
  </si>
  <si>
    <t>5.</t>
  </si>
  <si>
    <t>6.</t>
  </si>
  <si>
    <t xml:space="preserve">Производство организовано в  цехах: </t>
  </si>
  <si>
    <t>Спецификация "Фарш говяжий"</t>
  </si>
  <si>
    <t>Материал</t>
  </si>
  <si>
    <t>норма</t>
  </si>
  <si>
    <t>1 кг</t>
  </si>
  <si>
    <t>8.</t>
  </si>
  <si>
    <t>шт.</t>
  </si>
  <si>
    <t>перец</t>
  </si>
  <si>
    <t>Спецификация "Фарш домашний"</t>
  </si>
  <si>
    <t>Свинина</t>
  </si>
  <si>
    <t>9.</t>
  </si>
  <si>
    <t>сахар</t>
  </si>
  <si>
    <t>Спецификация "Пельмени из говядины"</t>
  </si>
  <si>
    <t>Фарш говяжий</t>
  </si>
  <si>
    <t>кг.</t>
  </si>
  <si>
    <t>Спецификация "Пельмени домашние"</t>
  </si>
  <si>
    <t>Фарш домашний</t>
  </si>
  <si>
    <t>Спецификация "Котлета по киевски"</t>
  </si>
  <si>
    <t>Масло сливочное</t>
  </si>
  <si>
    <t>Сухари панировочные</t>
  </si>
  <si>
    <t>Петрушка</t>
  </si>
  <si>
    <t>Фарш куриный</t>
  </si>
  <si>
    <t>Спецификация "Цыпленок фаршированный"</t>
  </si>
  <si>
    <t>Тушка цыпленка</t>
  </si>
  <si>
    <t>Блины</t>
  </si>
  <si>
    <t>Лук зеленый</t>
  </si>
  <si>
    <t>Спецификация "Фарш куриный"</t>
  </si>
  <si>
    <t>Технологическая карта "Фарш говяжий"</t>
  </si>
  <si>
    <t>операция</t>
  </si>
  <si>
    <t>трудоем., чел-час</t>
  </si>
  <si>
    <t>станкоемк., маш-ч</t>
  </si>
  <si>
    <t>оборудование</t>
  </si>
  <si>
    <t>разрезка мяса на куски</t>
  </si>
  <si>
    <t>10 кг</t>
  </si>
  <si>
    <t>100 кг</t>
  </si>
  <si>
    <t>приготовление фарша</t>
  </si>
  <si>
    <t>оборудование 1</t>
  </si>
  <si>
    <t>оборудование 2</t>
  </si>
  <si>
    <t>материалы</t>
  </si>
  <si>
    <t>Технологическая карта "Фарш домашний"</t>
  </si>
  <si>
    <t>Технологическая карта "Фарш куриный"</t>
  </si>
  <si>
    <t>цех</t>
  </si>
  <si>
    <t>№1. В разделочном цехе выполняют операции по производству фарша</t>
  </si>
  <si>
    <t xml:space="preserve">№2. В цехе  мучных заготовок выполняют операции по производству теста и выпечки блинов </t>
  </si>
  <si>
    <t>№3. В цехе готовой продукции выполняют операции по производству готовой продукции</t>
  </si>
  <si>
    <t>№1</t>
  </si>
  <si>
    <t>приготовление теста</t>
  </si>
  <si>
    <t>№2</t>
  </si>
  <si>
    <t>оборудование 3</t>
  </si>
  <si>
    <t>Спецификация "Блины"</t>
  </si>
  <si>
    <t>Спецификация "Тесто"</t>
  </si>
  <si>
    <t>Технологическая карта "Тесто"</t>
  </si>
  <si>
    <t>Тесто</t>
  </si>
  <si>
    <t>Технологическая карта "Пельмени из говядины"</t>
  </si>
  <si>
    <t>Лепка пельменей</t>
  </si>
  <si>
    <t>10кг</t>
  </si>
  <si>
    <t>№3</t>
  </si>
  <si>
    <t>оборудование 4</t>
  </si>
  <si>
    <t>Заморозка пельменей</t>
  </si>
  <si>
    <t>оборудование 5</t>
  </si>
  <si>
    <t xml:space="preserve">Тесто </t>
  </si>
  <si>
    <t>Фарш говяжий, тесто</t>
  </si>
  <si>
    <t>Технологическая карта "Пельмени домашние"</t>
  </si>
  <si>
    <t>Фарш домашний, тесто</t>
  </si>
  <si>
    <t>Технологическая карта "Котлета по киевски"</t>
  </si>
  <si>
    <t>Лепка котлеты</t>
  </si>
  <si>
    <t>Фарш куриный, масло сливочное, петрушка</t>
  </si>
  <si>
    <t>обвалка котлеты</t>
  </si>
  <si>
    <t>заморозка котлеты</t>
  </si>
  <si>
    <t>сухари панировочные</t>
  </si>
  <si>
    <t>Технологическая карта "Блины"</t>
  </si>
  <si>
    <t>выпечка блинов</t>
  </si>
  <si>
    <t>тесто, масло сливочное</t>
  </si>
  <si>
    <t>оборудование 6</t>
  </si>
  <si>
    <t>Технологическая карта "Цыпленок фаршированный"</t>
  </si>
  <si>
    <t>фаршировка тушки цыпленка</t>
  </si>
  <si>
    <t>оборудование 7</t>
  </si>
  <si>
    <t>тушка цыпленка, блины, лук, петрушка</t>
  </si>
  <si>
    <t>упаковка тушки цыпленка</t>
  </si>
  <si>
    <t>пленка пищевая</t>
  </si>
  <si>
    <t>м кв</t>
  </si>
  <si>
    <t>по спецификации</t>
  </si>
  <si>
    <t>Заказы клиентов</t>
  </si>
  <si>
    <t>Котлеты по киевски</t>
  </si>
  <si>
    <t>Пельмени домашние</t>
  </si>
  <si>
    <t>Пельмени из говядины</t>
  </si>
  <si>
    <t>Цыпленок фаршированный</t>
  </si>
  <si>
    <t>Определить  потребность в материалах на период с учетом  данных, представленных на листах "Основные данные", "Остатки материалов", "Заказы клиентов"</t>
  </si>
  <si>
    <t>7.</t>
  </si>
  <si>
    <t>фарш куриный</t>
  </si>
  <si>
    <t xml:space="preserve">тесто </t>
  </si>
  <si>
    <t>Единица измерения</t>
  </si>
  <si>
    <t>Остаток на начало</t>
  </si>
  <si>
    <t>Потребность на производственные нужды</t>
  </si>
  <si>
    <t>Объем производства</t>
  </si>
  <si>
    <t>Объем закупки</t>
  </si>
  <si>
    <t>Остаток на конец</t>
  </si>
  <si>
    <t>масло сливочное</t>
  </si>
  <si>
    <t>тесто</t>
  </si>
  <si>
    <t>фарш говяжий</t>
  </si>
  <si>
    <t>фарш домашний</t>
  </si>
  <si>
    <t>блины</t>
  </si>
  <si>
    <t>котлеты по-киевски</t>
  </si>
  <si>
    <t>пельмени домашние</t>
  </si>
  <si>
    <t>пельмени из говядины</t>
  </si>
  <si>
    <t>цыпленок фаршированный</t>
  </si>
  <si>
    <t>вар 1</t>
  </si>
  <si>
    <t>1)</t>
  </si>
  <si>
    <t>Котлеты по-киевски</t>
  </si>
  <si>
    <t>объем производства</t>
  </si>
  <si>
    <t>2)</t>
  </si>
  <si>
    <t>Станкоем. Изгот. Усл. Издел., нормо-ч./ед.</t>
  </si>
  <si>
    <t>3)</t>
  </si>
  <si>
    <t>обозначение</t>
  </si>
  <si>
    <t>результат</t>
  </si>
  <si>
    <t>Ежедневная норма</t>
  </si>
  <si>
    <t>Кол-во дней в месяце</t>
  </si>
  <si>
    <t>Кол-во выходных</t>
  </si>
  <si>
    <t>календарный фонд времени</t>
  </si>
  <si>
    <t>Фк</t>
  </si>
  <si>
    <t>ч.</t>
  </si>
  <si>
    <t>режимный фонд</t>
  </si>
  <si>
    <t>Фр</t>
  </si>
  <si>
    <t>время на ремонт единицы оборудования</t>
  </si>
  <si>
    <t>Рк+Рп.п</t>
  </si>
  <si>
    <t>действительный  фонд</t>
  </si>
  <si>
    <t>Фд</t>
  </si>
  <si>
    <t>4)</t>
  </si>
  <si>
    <t>Количество единиц оборудования, шт.</t>
  </si>
  <si>
    <t>Фд работы 1 шт. оборудования</t>
  </si>
  <si>
    <t xml:space="preserve">Пропускная способность </t>
  </si>
  <si>
    <t>Возможный выпуск - Производственная мощность, Пмо шт.</t>
  </si>
  <si>
    <t>Потребность в условном изделии</t>
  </si>
  <si>
    <t>Оборудование 1</t>
  </si>
  <si>
    <t>Оборудование 2</t>
  </si>
  <si>
    <t>Цех 1</t>
  </si>
  <si>
    <t>Оборудование 3</t>
  </si>
  <si>
    <t>Цех 2</t>
  </si>
  <si>
    <t>Оборудование 4</t>
  </si>
  <si>
    <t>Оборудование 5</t>
  </si>
  <si>
    <t>Оборудование 6</t>
  </si>
  <si>
    <t>Оборудование 7</t>
  </si>
  <si>
    <t>Цех 3</t>
  </si>
  <si>
    <t>Min Пj по цехам</t>
  </si>
  <si>
    <t>Предприятие</t>
  </si>
  <si>
    <t>март 2018</t>
  </si>
  <si>
    <t>доля</t>
  </si>
  <si>
    <t>1кг</t>
  </si>
  <si>
    <t>Плановый ремонтный фонд, доля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</si>
</sst>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color rgb="FF006100"/>
      <name val="Calibri"/>
      <family val="2"/>
      <charset val="204"/>
      <scheme val="minor"/>
    </font>
    <font>
      <b/>
      <i/>
      <u/>
      <sz val="11"/>
      <color theme="1"/>
      <name val="Calibri"/>
      <family val="2"/>
      <charset val="204"/>
      <scheme val="minor"/>
    </font>
    <font>
      <i/>
      <sz val="11"/>
      <color rgb="FF00000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5" borderId="0" applyNumberFormat="0" applyBorder="0" applyAlignment="0" applyProtection="0"/>
  </cellStyleXfs>
  <cellXfs count="12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0" xfId="0" applyFont="1" applyFill="1" applyAlignment="1">
      <alignment wrapText="1"/>
    </xf>
    <xf numFmtId="0" fontId="1" fillId="0" borderId="0" xfId="0" applyFont="1" applyFill="1"/>
    <xf numFmtId="0" fontId="0" fillId="0" borderId="0" xfId="0" applyFill="1"/>
    <xf numFmtId="0" fontId="0" fillId="0" borderId="0" xfId="0" applyFill="1" applyAlignment="1">
      <alignment wrapText="1"/>
    </xf>
    <xf numFmtId="0" fontId="0" fillId="2" borderId="1" xfId="0" applyFill="1" applyBorder="1"/>
    <xf numFmtId="0" fontId="1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1" xfId="0" applyFill="1" applyBorder="1"/>
    <xf numFmtId="0" fontId="1" fillId="3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0" fillId="4" borderId="1" xfId="0" applyFill="1" applyBorder="1"/>
    <xf numFmtId="0" fontId="1" fillId="4" borderId="1" xfId="0" applyFont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6" borderId="5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2" fillId="5" borderId="1" xfId="1" applyBorder="1" applyAlignment="1">
      <alignment wrapText="1"/>
    </xf>
    <xf numFmtId="0" fontId="2" fillId="5" borderId="1" xfId="1" applyBorder="1" applyAlignment="1"/>
    <xf numFmtId="0" fontId="2" fillId="5" borderId="2" xfId="1" applyBorder="1" applyAlignment="1">
      <alignment wrapText="1"/>
    </xf>
    <xf numFmtId="0" fontId="2" fillId="5" borderId="5" xfId="1" applyBorder="1" applyAlignment="1">
      <alignment wrapText="1"/>
    </xf>
    <xf numFmtId="0" fontId="1" fillId="6" borderId="18" xfId="0" applyFont="1" applyFill="1" applyBorder="1"/>
    <xf numFmtId="0" fontId="1" fillId="6" borderId="14" xfId="0" applyFont="1" applyFill="1" applyBorder="1"/>
    <xf numFmtId="0" fontId="3" fillId="6" borderId="16" xfId="0" applyFont="1" applyFill="1" applyBorder="1"/>
    <xf numFmtId="0" fontId="1" fillId="6" borderId="16" xfId="0" applyFont="1" applyFill="1" applyBorder="1"/>
    <xf numFmtId="0" fontId="4" fillId="0" borderId="0" xfId="0" applyFont="1" applyFill="1" applyAlignment="1">
      <alignment wrapText="1"/>
    </xf>
    <xf numFmtId="0" fontId="5" fillId="5" borderId="10" xfId="1" applyFont="1" applyBorder="1" applyAlignment="1">
      <alignment wrapText="1"/>
    </xf>
    <xf numFmtId="0" fontId="5" fillId="5" borderId="8" xfId="1" applyFont="1" applyBorder="1" applyAlignment="1">
      <alignment wrapText="1"/>
    </xf>
    <xf numFmtId="0" fontId="3" fillId="6" borderId="1" xfId="0" applyFont="1" applyFill="1" applyBorder="1" applyAlignment="1">
      <alignment horizontal="center"/>
    </xf>
    <xf numFmtId="0" fontId="3" fillId="6" borderId="17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5" fillId="5" borderId="13" xfId="1" applyFont="1" applyBorder="1" applyAlignment="1">
      <alignment wrapText="1"/>
    </xf>
    <xf numFmtId="0" fontId="0" fillId="0" borderId="0" xfId="0" applyBorder="1"/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/>
    <xf numFmtId="0" fontId="0" fillId="6" borderId="1" xfId="0" applyFill="1" applyBorder="1"/>
    <xf numFmtId="1" fontId="0" fillId="0" borderId="1" xfId="0" applyNumberFormat="1" applyFill="1" applyBorder="1"/>
    <xf numFmtId="2" fontId="0" fillId="0" borderId="1" xfId="0" applyNumberFormat="1" applyFill="1" applyBorder="1"/>
    <xf numFmtId="0" fontId="0" fillId="0" borderId="0" xfId="0" applyAlignment="1">
      <alignment vertic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/>
    <xf numFmtId="0" fontId="0" fillId="6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2" fontId="0" fillId="0" borderId="1" xfId="0" applyNumberFormat="1" applyFont="1" applyBorder="1" applyAlignment="1">
      <alignment wrapText="1"/>
    </xf>
    <xf numFmtId="0" fontId="0" fillId="0" borderId="0" xfId="0" applyBorder="1" applyAlignment="1"/>
    <xf numFmtId="0" fontId="0" fillId="0" borderId="0" xfId="0" applyAlignment="1"/>
    <xf numFmtId="0" fontId="0" fillId="6" borderId="2" xfId="0" applyFill="1" applyBorder="1" applyAlignment="1">
      <alignment vertical="center"/>
    </xf>
    <xf numFmtId="0" fontId="0" fillId="6" borderId="1" xfId="0" applyFont="1" applyFill="1" applyBorder="1"/>
    <xf numFmtId="17" fontId="0" fillId="6" borderId="1" xfId="0" applyNumberFormat="1" applyFill="1" applyBorder="1"/>
    <xf numFmtId="1" fontId="0" fillId="0" borderId="0" xfId="0" applyNumberFormat="1" applyFill="1" applyBorder="1"/>
    <xf numFmtId="0" fontId="7" fillId="0" borderId="0" xfId="0" applyFont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6" borderId="1" xfId="0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 wrapText="1"/>
    </xf>
    <xf numFmtId="0" fontId="0" fillId="0" borderId="30" xfId="0" applyBorder="1"/>
    <xf numFmtId="0" fontId="0" fillId="0" borderId="24" xfId="0" applyFill="1" applyBorder="1"/>
    <xf numFmtId="0" fontId="0" fillId="0" borderId="31" xfId="0" applyFill="1" applyBorder="1"/>
    <xf numFmtId="0" fontId="0" fillId="0" borderId="26" xfId="0" applyFill="1" applyBorder="1"/>
    <xf numFmtId="0" fontId="0" fillId="6" borderId="2" xfId="0" applyFill="1" applyBorder="1"/>
    <xf numFmtId="0" fontId="0" fillId="6" borderId="19" xfId="0" applyFill="1" applyBorder="1"/>
    <xf numFmtId="0" fontId="0" fillId="6" borderId="20" xfId="0" applyFill="1" applyBorder="1"/>
    <xf numFmtId="0" fontId="0" fillId="6" borderId="3" xfId="0" applyFill="1" applyBorder="1"/>
    <xf numFmtId="0" fontId="0" fillId="0" borderId="2" xfId="0" applyFill="1" applyBorder="1"/>
    <xf numFmtId="1" fontId="0" fillId="0" borderId="2" xfId="0" applyNumberFormat="1" applyFill="1" applyBorder="1"/>
    <xf numFmtId="0" fontId="0" fillId="0" borderId="19" xfId="0" applyFill="1" applyBorder="1"/>
    <xf numFmtId="1" fontId="0" fillId="0" borderId="19" xfId="0" applyNumberFormat="1" applyFill="1" applyBorder="1"/>
    <xf numFmtId="0" fontId="0" fillId="0" borderId="33" xfId="0" applyFill="1" applyBorder="1"/>
    <xf numFmtId="0" fontId="0" fillId="0" borderId="3" xfId="0" applyFill="1" applyBorder="1"/>
    <xf numFmtId="1" fontId="0" fillId="0" borderId="3" xfId="0" applyNumberFormat="1" applyFill="1" applyBorder="1"/>
    <xf numFmtId="0" fontId="0" fillId="0" borderId="35" xfId="0" applyBorder="1"/>
    <xf numFmtId="0" fontId="0" fillId="0" borderId="36" xfId="0" applyBorder="1"/>
    <xf numFmtId="0" fontId="2" fillId="5" borderId="20" xfId="1" applyBorder="1"/>
    <xf numFmtId="0" fontId="2" fillId="5" borderId="32" xfId="1" applyBorder="1"/>
    <xf numFmtId="0" fontId="2" fillId="5" borderId="33" xfId="1" applyBorder="1"/>
    <xf numFmtId="1" fontId="2" fillId="5" borderId="33" xfId="1" applyNumberFormat="1" applyBorder="1"/>
    <xf numFmtId="1" fontId="2" fillId="5" borderId="34" xfId="1" applyNumberFormat="1" applyBorder="1"/>
    <xf numFmtId="0" fontId="2" fillId="5" borderId="1" xfId="1" applyBorder="1"/>
    <xf numFmtId="0" fontId="2" fillId="5" borderId="0" xfId="1" applyBorder="1"/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6" borderId="2" xfId="0" applyFill="1" applyBorder="1" applyAlignment="1">
      <alignment horizontal="center" vertical="center" wrapText="1"/>
    </xf>
    <xf numFmtId="1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6" borderId="19" xfId="0" applyFill="1" applyBorder="1" applyAlignment="1">
      <alignment horizontal="center" vertical="center" wrapText="1"/>
    </xf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335280</xdr:colOff>
          <xdr:row>1</xdr:row>
          <xdr:rowOff>15240</xdr:rowOff>
        </xdr:from>
        <xdr:to>
          <xdr:col>9</xdr:col>
          <xdr:colOff>243840</xdr:colOff>
          <xdr:row>28</xdr:row>
          <xdr:rowOff>106680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_________Microsoft_Visio1111111.vsdx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12"/>
  <sheetViews>
    <sheetView workbookViewId="0">
      <selection activeCell="B18" sqref="B18"/>
    </sheetView>
  </sheetViews>
  <sheetFormatPr defaultRowHeight="14.4" x14ac:dyDescent="0.3"/>
  <cols>
    <col min="1" max="1" width="3.109375" customWidth="1"/>
    <col min="2" max="2" width="66.109375" customWidth="1"/>
  </cols>
  <sheetData>
    <row r="2" spans="1:2" ht="28.8" x14ac:dyDescent="0.3">
      <c r="A2" s="1"/>
      <c r="B2" s="6" t="s">
        <v>12</v>
      </c>
    </row>
    <row r="3" spans="1:2" x14ac:dyDescent="0.3">
      <c r="A3" s="1"/>
      <c r="B3" s="6"/>
    </row>
    <row r="6" spans="1:2" x14ac:dyDescent="0.3">
      <c r="A6" s="1"/>
      <c r="B6" s="6" t="s">
        <v>33</v>
      </c>
    </row>
    <row r="7" spans="1:2" x14ac:dyDescent="0.3">
      <c r="A7" s="1"/>
      <c r="B7" s="6" t="s">
        <v>75</v>
      </c>
    </row>
    <row r="8" spans="1:2" ht="28.8" x14ac:dyDescent="0.3">
      <c r="A8" s="1"/>
      <c r="B8" s="6" t="s">
        <v>76</v>
      </c>
    </row>
    <row r="9" spans="1:2" ht="28.8" x14ac:dyDescent="0.3">
      <c r="A9" s="1"/>
      <c r="B9" s="6" t="s">
        <v>77</v>
      </c>
    </row>
    <row r="12" spans="1:2" ht="43.2" x14ac:dyDescent="0.3">
      <c r="B12" s="25" t="s">
        <v>120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2049" r:id="rId3">
          <objectPr defaultSize="0" r:id="rId4">
            <anchor moveWithCells="1">
              <from>
                <xdr:col>2</xdr:col>
                <xdr:colOff>335280</xdr:colOff>
                <xdr:row>1</xdr:row>
                <xdr:rowOff>15240</xdr:rowOff>
              </from>
              <to>
                <xdr:col>9</xdr:col>
                <xdr:colOff>243840</xdr:colOff>
                <xdr:row>28</xdr:row>
                <xdr:rowOff>106680</xdr:rowOff>
              </to>
            </anchor>
          </objectPr>
        </oleObject>
      </mc:Choice>
      <mc:Fallback>
        <oleObject progId="Visio.Drawing.15" shapeId="2049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opLeftCell="C1" workbookViewId="0">
      <selection activeCell="J64" sqref="J64"/>
    </sheetView>
  </sheetViews>
  <sheetFormatPr defaultRowHeight="14.4" x14ac:dyDescent="0.3"/>
  <cols>
    <col min="1" max="1" width="4" customWidth="1"/>
    <col min="2" max="2" width="60.109375" style="5" customWidth="1"/>
    <col min="3" max="3" width="19.44140625" customWidth="1"/>
    <col min="6" max="6" width="41.33203125" customWidth="1"/>
    <col min="7" max="7" width="11.109375" customWidth="1"/>
    <col min="8" max="8" width="18.5546875" customWidth="1"/>
    <col min="9" max="9" width="19.5546875" customWidth="1"/>
    <col min="10" max="10" width="18.33203125" customWidth="1"/>
    <col min="11" max="11" width="23.33203125" customWidth="1"/>
  </cols>
  <sheetData>
    <row r="1" spans="1:13" ht="18.75" customHeight="1" x14ac:dyDescent="0.3"/>
    <row r="2" spans="1:13" x14ac:dyDescent="0.3">
      <c r="A2" t="s">
        <v>0</v>
      </c>
      <c r="B2" s="9" t="s">
        <v>34</v>
      </c>
      <c r="C2" s="10" t="s">
        <v>37</v>
      </c>
      <c r="D2" s="11"/>
      <c r="E2" s="11"/>
      <c r="F2" s="9" t="s">
        <v>60</v>
      </c>
      <c r="G2" s="9"/>
      <c r="H2" s="10" t="s">
        <v>67</v>
      </c>
      <c r="I2" s="11"/>
      <c r="J2" s="11"/>
      <c r="K2" s="11"/>
      <c r="L2" s="11"/>
      <c r="M2" s="11"/>
    </row>
    <row r="3" spans="1:13" x14ac:dyDescent="0.3">
      <c r="B3" s="8" t="s">
        <v>35</v>
      </c>
      <c r="C3" s="4" t="s">
        <v>36</v>
      </c>
      <c r="D3" s="4" t="s">
        <v>4</v>
      </c>
      <c r="E3" s="11"/>
      <c r="F3" s="4" t="s">
        <v>61</v>
      </c>
      <c r="G3" s="4" t="s">
        <v>74</v>
      </c>
      <c r="H3" s="4" t="s">
        <v>62</v>
      </c>
      <c r="I3" s="4" t="s">
        <v>63</v>
      </c>
      <c r="J3" s="4" t="s">
        <v>64</v>
      </c>
      <c r="K3" s="4" t="s">
        <v>71</v>
      </c>
      <c r="L3" s="11"/>
      <c r="M3" s="11"/>
    </row>
    <row r="4" spans="1:13" x14ac:dyDescent="0.3">
      <c r="B4" s="8" t="s">
        <v>16</v>
      </c>
      <c r="C4" s="4">
        <v>0.8</v>
      </c>
      <c r="D4" s="4" t="s">
        <v>5</v>
      </c>
      <c r="E4" s="11"/>
      <c r="F4" s="4" t="s">
        <v>65</v>
      </c>
      <c r="G4" s="4" t="s">
        <v>78</v>
      </c>
      <c r="H4" s="4">
        <v>5</v>
      </c>
      <c r="I4" s="4">
        <v>5</v>
      </c>
      <c r="J4" s="4" t="s">
        <v>69</v>
      </c>
      <c r="K4" s="4" t="s">
        <v>114</v>
      </c>
      <c r="L4" s="11"/>
      <c r="M4" s="11"/>
    </row>
    <row r="5" spans="1:13" x14ac:dyDescent="0.3">
      <c r="B5" s="8" t="s">
        <v>19</v>
      </c>
      <c r="C5" s="4">
        <v>2</v>
      </c>
      <c r="D5" s="4" t="s">
        <v>39</v>
      </c>
      <c r="E5" s="11"/>
      <c r="F5" s="4" t="s">
        <v>68</v>
      </c>
      <c r="G5" s="4" t="s">
        <v>78</v>
      </c>
      <c r="H5" s="4">
        <v>2</v>
      </c>
      <c r="I5" s="4">
        <v>2</v>
      </c>
      <c r="J5" s="4" t="s">
        <v>70</v>
      </c>
      <c r="K5" s="4"/>
      <c r="L5" s="11"/>
      <c r="M5" s="11"/>
    </row>
    <row r="6" spans="1:13" x14ac:dyDescent="0.3">
      <c r="B6" s="8" t="s">
        <v>20</v>
      </c>
      <c r="C6" s="4">
        <v>0.02</v>
      </c>
      <c r="D6" s="4" t="s">
        <v>5</v>
      </c>
      <c r="E6" s="11"/>
      <c r="F6" s="11"/>
      <c r="G6" s="11"/>
      <c r="H6" s="11"/>
      <c r="I6" s="11"/>
      <c r="J6" s="11"/>
      <c r="K6" s="11"/>
      <c r="L6" s="11"/>
      <c r="M6" s="11"/>
    </row>
    <row r="7" spans="1:13" x14ac:dyDescent="0.3">
      <c r="B7" s="8" t="s">
        <v>40</v>
      </c>
      <c r="C7" s="4">
        <v>1E-3</v>
      </c>
      <c r="D7" s="4" t="s">
        <v>5</v>
      </c>
      <c r="E7" s="11"/>
      <c r="F7" s="11"/>
      <c r="G7" s="11"/>
      <c r="H7" s="11"/>
      <c r="I7" s="11"/>
      <c r="J7" s="11"/>
      <c r="K7" s="11"/>
      <c r="L7" s="11"/>
      <c r="M7" s="11"/>
    </row>
    <row r="8" spans="1:13" x14ac:dyDescent="0.3">
      <c r="B8" s="8" t="s">
        <v>23</v>
      </c>
      <c r="C8" s="4">
        <v>1E-3</v>
      </c>
      <c r="D8" s="4" t="s">
        <v>5</v>
      </c>
      <c r="E8" s="11"/>
      <c r="F8" s="11"/>
      <c r="G8" s="11"/>
      <c r="H8" s="11"/>
      <c r="I8" s="11"/>
      <c r="J8" s="11"/>
      <c r="K8" s="11"/>
      <c r="L8" s="11"/>
      <c r="M8" s="11"/>
    </row>
    <row r="9" spans="1:13" x14ac:dyDescent="0.3">
      <c r="B9" s="7"/>
      <c r="C9" s="3"/>
      <c r="D9" s="3"/>
      <c r="E9" s="11"/>
      <c r="F9" s="11"/>
      <c r="G9" s="11"/>
      <c r="H9" s="11"/>
      <c r="I9" s="11"/>
      <c r="J9" s="11"/>
      <c r="K9" s="11"/>
      <c r="L9" s="11"/>
      <c r="M9" s="11"/>
    </row>
    <row r="10" spans="1:13" x14ac:dyDescent="0.3">
      <c r="B10" s="12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spans="1:13" x14ac:dyDescent="0.3">
      <c r="A11" t="s">
        <v>7</v>
      </c>
      <c r="B11" s="9" t="s">
        <v>41</v>
      </c>
      <c r="C11" s="10" t="s">
        <v>37</v>
      </c>
      <c r="D11" s="11"/>
      <c r="E11" s="11"/>
      <c r="F11" s="9" t="s">
        <v>72</v>
      </c>
      <c r="G11" s="9"/>
      <c r="H11" s="10" t="s">
        <v>67</v>
      </c>
      <c r="I11" s="11"/>
      <c r="J11" s="11"/>
      <c r="K11" s="11"/>
      <c r="L11" s="11"/>
      <c r="M11" s="11"/>
    </row>
    <row r="12" spans="1:13" x14ac:dyDescent="0.3">
      <c r="B12" s="8" t="s">
        <v>35</v>
      </c>
      <c r="C12" s="4" t="s">
        <v>36</v>
      </c>
      <c r="D12" s="4" t="s">
        <v>4</v>
      </c>
      <c r="E12" s="11"/>
      <c r="F12" s="4" t="s">
        <v>61</v>
      </c>
      <c r="G12" s="4" t="s">
        <v>74</v>
      </c>
      <c r="H12" s="4" t="s">
        <v>62</v>
      </c>
      <c r="I12" s="4" t="s">
        <v>63</v>
      </c>
      <c r="J12" s="4" t="s">
        <v>64</v>
      </c>
      <c r="K12" s="4" t="s">
        <v>71</v>
      </c>
      <c r="L12" s="11"/>
      <c r="M12" s="11"/>
    </row>
    <row r="13" spans="1:13" x14ac:dyDescent="0.3">
      <c r="B13" s="8" t="s">
        <v>16</v>
      </c>
      <c r="C13" s="4">
        <v>0.6</v>
      </c>
      <c r="D13" s="4" t="s">
        <v>5</v>
      </c>
      <c r="E13" s="11"/>
      <c r="F13" s="4" t="s">
        <v>65</v>
      </c>
      <c r="G13" s="4" t="s">
        <v>78</v>
      </c>
      <c r="H13" s="4">
        <v>5</v>
      </c>
      <c r="I13" s="4">
        <v>5</v>
      </c>
      <c r="J13" s="4" t="s">
        <v>69</v>
      </c>
      <c r="K13" s="4" t="s">
        <v>114</v>
      </c>
      <c r="L13" s="11"/>
      <c r="M13" s="11"/>
    </row>
    <row r="14" spans="1:13" x14ac:dyDescent="0.3">
      <c r="B14" s="8" t="s">
        <v>42</v>
      </c>
      <c r="C14" s="4">
        <v>0.2</v>
      </c>
      <c r="D14" s="4" t="s">
        <v>5</v>
      </c>
      <c r="E14" s="11"/>
      <c r="F14" s="4" t="s">
        <v>68</v>
      </c>
      <c r="G14" s="4" t="s">
        <v>78</v>
      </c>
      <c r="H14" s="4">
        <v>2</v>
      </c>
      <c r="I14" s="4">
        <v>2</v>
      </c>
      <c r="J14" s="4" t="s">
        <v>70</v>
      </c>
      <c r="K14" s="4"/>
      <c r="L14" s="11"/>
      <c r="M14" s="11"/>
    </row>
    <row r="15" spans="1:13" x14ac:dyDescent="0.3">
      <c r="B15" s="8" t="s">
        <v>19</v>
      </c>
      <c r="C15" s="4">
        <v>2</v>
      </c>
      <c r="D15" s="4" t="s">
        <v>39</v>
      </c>
      <c r="E15" s="11"/>
      <c r="F15" s="11"/>
      <c r="G15" s="11"/>
      <c r="H15" s="11"/>
      <c r="I15" s="11"/>
      <c r="J15" s="11"/>
      <c r="K15" s="11"/>
      <c r="L15" s="11"/>
      <c r="M15" s="11"/>
    </row>
    <row r="16" spans="1:13" x14ac:dyDescent="0.3">
      <c r="B16" s="8" t="s">
        <v>20</v>
      </c>
      <c r="C16" s="4">
        <v>0.02</v>
      </c>
      <c r="D16" s="4" t="s">
        <v>5</v>
      </c>
      <c r="E16" s="11"/>
      <c r="F16" s="11"/>
      <c r="G16" s="11"/>
      <c r="H16" s="11"/>
      <c r="I16" s="11"/>
      <c r="J16" s="11"/>
      <c r="K16" s="11"/>
      <c r="L16" s="11"/>
      <c r="M16" s="11"/>
    </row>
    <row r="17" spans="1:13" x14ac:dyDescent="0.3">
      <c r="B17" s="8" t="s">
        <v>40</v>
      </c>
      <c r="C17" s="4">
        <v>1E-3</v>
      </c>
      <c r="D17" s="4" t="s">
        <v>5</v>
      </c>
      <c r="E17" s="11"/>
      <c r="F17" s="11"/>
      <c r="G17" s="11"/>
      <c r="H17" s="11"/>
      <c r="I17" s="11"/>
      <c r="J17" s="11"/>
      <c r="K17" s="11"/>
      <c r="L17" s="11"/>
      <c r="M17" s="11"/>
    </row>
    <row r="18" spans="1:13" x14ac:dyDescent="0.3">
      <c r="B18" s="8" t="s">
        <v>23</v>
      </c>
      <c r="C18" s="4">
        <v>1E-3</v>
      </c>
      <c r="D18" s="4" t="s">
        <v>5</v>
      </c>
      <c r="E18" s="11"/>
      <c r="F18" s="11"/>
      <c r="G18" s="11"/>
      <c r="H18" s="11"/>
      <c r="I18" s="11"/>
      <c r="J18" s="11"/>
      <c r="K18" s="11"/>
      <c r="L18" s="11"/>
      <c r="M18" s="11"/>
    </row>
    <row r="19" spans="1:13" x14ac:dyDescent="0.3">
      <c r="B19" s="7"/>
      <c r="C19" s="3"/>
      <c r="D19" s="3"/>
      <c r="E19" s="11"/>
      <c r="F19" s="11"/>
      <c r="G19" s="11"/>
      <c r="H19" s="11"/>
      <c r="I19" s="11"/>
      <c r="J19" s="11"/>
      <c r="K19" s="11"/>
      <c r="L19" s="11"/>
      <c r="M19" s="11"/>
    </row>
    <row r="20" spans="1:13" x14ac:dyDescent="0.3">
      <c r="A20" t="s">
        <v>9</v>
      </c>
      <c r="B20" s="9" t="s">
        <v>59</v>
      </c>
      <c r="C20" s="10" t="s">
        <v>37</v>
      </c>
      <c r="D20" s="11"/>
      <c r="E20" s="11"/>
      <c r="F20" s="9" t="s">
        <v>73</v>
      </c>
      <c r="G20" s="9"/>
      <c r="H20" s="10" t="s">
        <v>67</v>
      </c>
      <c r="I20" s="11"/>
      <c r="J20" s="11"/>
      <c r="K20" s="11"/>
      <c r="L20" s="11"/>
      <c r="M20" s="11"/>
    </row>
    <row r="21" spans="1:13" x14ac:dyDescent="0.3">
      <c r="B21" s="8" t="s">
        <v>35</v>
      </c>
      <c r="C21" s="4" t="s">
        <v>36</v>
      </c>
      <c r="D21" s="4" t="s">
        <v>4</v>
      </c>
      <c r="E21" s="11"/>
      <c r="F21" s="4" t="s">
        <v>61</v>
      </c>
      <c r="G21" s="4" t="s">
        <v>74</v>
      </c>
      <c r="H21" s="4" t="s">
        <v>62</v>
      </c>
      <c r="I21" s="4" t="s">
        <v>63</v>
      </c>
      <c r="J21" s="4" t="s">
        <v>64</v>
      </c>
      <c r="K21" s="4" t="s">
        <v>71</v>
      </c>
      <c r="L21" s="11"/>
      <c r="M21" s="11"/>
    </row>
    <row r="22" spans="1:13" x14ac:dyDescent="0.3">
      <c r="B22" s="8" t="s">
        <v>13</v>
      </c>
      <c r="C22" s="4">
        <v>0.6</v>
      </c>
      <c r="D22" s="4" t="s">
        <v>5</v>
      </c>
      <c r="E22" s="11"/>
      <c r="F22" s="4" t="s">
        <v>65</v>
      </c>
      <c r="G22" s="4" t="s">
        <v>78</v>
      </c>
      <c r="H22" s="4">
        <v>4</v>
      </c>
      <c r="I22" s="4">
        <v>4</v>
      </c>
      <c r="J22" s="4" t="s">
        <v>69</v>
      </c>
      <c r="K22" s="4" t="s">
        <v>114</v>
      </c>
      <c r="L22" s="11"/>
      <c r="M22" s="11"/>
    </row>
    <row r="23" spans="1:13" x14ac:dyDescent="0.3">
      <c r="B23" s="8" t="s">
        <v>19</v>
      </c>
      <c r="C23" s="4">
        <v>2</v>
      </c>
      <c r="D23" s="4" t="s">
        <v>39</v>
      </c>
      <c r="E23" s="11"/>
      <c r="F23" s="4" t="s">
        <v>68</v>
      </c>
      <c r="G23" s="4" t="s">
        <v>78</v>
      </c>
      <c r="H23" s="4">
        <v>1.5</v>
      </c>
      <c r="I23" s="4">
        <v>1.5</v>
      </c>
      <c r="J23" s="4" t="s">
        <v>70</v>
      </c>
      <c r="K23" s="4"/>
      <c r="L23" s="11"/>
      <c r="M23" s="11"/>
    </row>
    <row r="24" spans="1:13" x14ac:dyDescent="0.3">
      <c r="B24" s="8" t="s">
        <v>20</v>
      </c>
      <c r="C24" s="4">
        <v>0.02</v>
      </c>
      <c r="D24" s="4" t="s">
        <v>5</v>
      </c>
      <c r="E24" s="11"/>
      <c r="F24" s="11"/>
      <c r="G24" s="11"/>
      <c r="H24" s="11"/>
      <c r="I24" s="11"/>
      <c r="J24" s="11"/>
      <c r="K24" s="11"/>
      <c r="L24" s="11"/>
      <c r="M24" s="11"/>
    </row>
    <row r="25" spans="1:13" x14ac:dyDescent="0.3">
      <c r="B25" s="8" t="s">
        <v>40</v>
      </c>
      <c r="C25" s="4">
        <v>1E-3</v>
      </c>
      <c r="D25" s="4" t="s">
        <v>5</v>
      </c>
      <c r="E25" s="11"/>
      <c r="F25" s="11"/>
      <c r="G25" s="11"/>
      <c r="H25" s="11"/>
      <c r="I25" s="11"/>
      <c r="J25" s="11"/>
      <c r="K25" s="11"/>
      <c r="L25" s="11"/>
      <c r="M25" s="11"/>
    </row>
    <row r="26" spans="1:13" x14ac:dyDescent="0.3">
      <c r="B26" s="8" t="s">
        <v>23</v>
      </c>
      <c r="C26" s="4">
        <v>1E-3</v>
      </c>
      <c r="D26" s="4" t="s">
        <v>5</v>
      </c>
      <c r="E26" s="11"/>
      <c r="F26" s="11"/>
      <c r="G26" s="11"/>
      <c r="H26" s="11"/>
      <c r="I26" s="11"/>
      <c r="J26" s="11"/>
      <c r="K26" s="11"/>
      <c r="L26" s="11"/>
      <c r="M26" s="11"/>
    </row>
    <row r="27" spans="1:13" x14ac:dyDescent="0.3">
      <c r="B27" s="7"/>
      <c r="C27" s="3"/>
      <c r="D27" s="3"/>
      <c r="E27" s="11"/>
      <c r="F27" s="11"/>
      <c r="G27" s="11"/>
      <c r="H27" s="11"/>
      <c r="I27" s="11"/>
      <c r="J27" s="11"/>
      <c r="K27" s="11"/>
      <c r="L27" s="11"/>
      <c r="M27" s="11"/>
    </row>
    <row r="28" spans="1:13" x14ac:dyDescent="0.3">
      <c r="A28" t="s">
        <v>30</v>
      </c>
      <c r="B28" s="9" t="s">
        <v>83</v>
      </c>
      <c r="C28" s="10" t="s">
        <v>37</v>
      </c>
      <c r="D28" s="11"/>
      <c r="E28" s="11"/>
      <c r="F28" s="9" t="s">
        <v>84</v>
      </c>
      <c r="G28" s="9"/>
      <c r="H28" s="10" t="s">
        <v>66</v>
      </c>
      <c r="I28" s="11"/>
      <c r="J28" s="11"/>
      <c r="K28" s="11"/>
      <c r="L28" s="11"/>
      <c r="M28" s="11"/>
    </row>
    <row r="29" spans="1:13" x14ac:dyDescent="0.3">
      <c r="B29" s="8" t="s">
        <v>35</v>
      </c>
      <c r="C29" s="4" t="s">
        <v>36</v>
      </c>
      <c r="D29" s="4" t="s">
        <v>4</v>
      </c>
      <c r="E29" s="11"/>
      <c r="F29" s="4" t="s">
        <v>61</v>
      </c>
      <c r="G29" s="4" t="s">
        <v>74</v>
      </c>
      <c r="H29" s="4" t="s">
        <v>62</v>
      </c>
      <c r="I29" s="4" t="s">
        <v>63</v>
      </c>
      <c r="J29" s="4" t="s">
        <v>64</v>
      </c>
      <c r="K29" s="4" t="s">
        <v>71</v>
      </c>
      <c r="L29" s="11"/>
      <c r="M29" s="11"/>
    </row>
    <row r="30" spans="1:13" x14ac:dyDescent="0.3">
      <c r="B30" s="8" t="s">
        <v>22</v>
      </c>
      <c r="C30" s="4">
        <v>0.9</v>
      </c>
      <c r="D30" s="4" t="s">
        <v>5</v>
      </c>
      <c r="E30" s="11"/>
      <c r="F30" s="4" t="s">
        <v>79</v>
      </c>
      <c r="G30" s="4" t="s">
        <v>80</v>
      </c>
      <c r="H30" s="4">
        <v>2</v>
      </c>
      <c r="I30" s="4">
        <v>2</v>
      </c>
      <c r="J30" s="4" t="s">
        <v>81</v>
      </c>
      <c r="K30" s="4" t="s">
        <v>114</v>
      </c>
      <c r="L30" s="11"/>
      <c r="M30" s="11"/>
    </row>
    <row r="31" spans="1:13" x14ac:dyDescent="0.3">
      <c r="B31" s="8" t="s">
        <v>19</v>
      </c>
      <c r="C31" s="4">
        <v>1</v>
      </c>
      <c r="D31" s="4" t="s">
        <v>39</v>
      </c>
      <c r="E31" s="11"/>
      <c r="F31" s="4"/>
      <c r="G31" s="4"/>
      <c r="H31" s="4"/>
      <c r="I31" s="4"/>
      <c r="J31" s="4"/>
      <c r="K31" s="4"/>
      <c r="L31" s="11"/>
      <c r="M31" s="11"/>
    </row>
    <row r="32" spans="1:13" x14ac:dyDescent="0.3">
      <c r="B32" s="8" t="s">
        <v>44</v>
      </c>
      <c r="C32" s="4">
        <v>0.02</v>
      </c>
      <c r="D32" s="4" t="s">
        <v>5</v>
      </c>
      <c r="E32" s="11"/>
      <c r="F32" s="11"/>
      <c r="G32" s="11"/>
      <c r="H32" s="11"/>
      <c r="I32" s="11"/>
      <c r="J32" s="11"/>
      <c r="K32" s="11"/>
      <c r="L32" s="11"/>
      <c r="M32" s="11"/>
    </row>
    <row r="33" spans="1:13" x14ac:dyDescent="0.3">
      <c r="B33" s="8" t="s">
        <v>23</v>
      </c>
      <c r="C33" s="4">
        <v>2E-3</v>
      </c>
      <c r="D33" s="4" t="s">
        <v>5</v>
      </c>
      <c r="E33" s="11"/>
      <c r="F33" s="11"/>
      <c r="G33" s="11"/>
      <c r="H33" s="11"/>
      <c r="I33" s="11"/>
      <c r="J33" s="11"/>
      <c r="K33" s="11"/>
      <c r="L33" s="11"/>
      <c r="M33" s="11"/>
    </row>
    <row r="34" spans="1:13" x14ac:dyDescent="0.3">
      <c r="B34" s="8" t="s">
        <v>24</v>
      </c>
      <c r="C34" s="4">
        <v>3.0000000000000001E-3</v>
      </c>
      <c r="D34" s="4" t="s">
        <v>5</v>
      </c>
      <c r="E34" s="11"/>
      <c r="F34" s="11"/>
      <c r="G34" s="11"/>
      <c r="H34" s="11"/>
      <c r="I34" s="11"/>
      <c r="J34" s="11"/>
      <c r="K34" s="11"/>
      <c r="L34" s="11"/>
      <c r="M34" s="11"/>
    </row>
    <row r="35" spans="1:13" ht="28.8" x14ac:dyDescent="0.3">
      <c r="A35" t="s">
        <v>31</v>
      </c>
      <c r="B35" s="9" t="s">
        <v>45</v>
      </c>
      <c r="C35" s="10" t="s">
        <v>37</v>
      </c>
      <c r="D35" s="11"/>
      <c r="E35" s="11"/>
      <c r="F35" s="9" t="s">
        <v>86</v>
      </c>
      <c r="G35" s="9"/>
      <c r="H35" s="10" t="s">
        <v>88</v>
      </c>
      <c r="I35" s="11"/>
      <c r="J35" s="11"/>
      <c r="K35" s="11"/>
      <c r="L35" s="11"/>
      <c r="M35" s="11"/>
    </row>
    <row r="36" spans="1:13" x14ac:dyDescent="0.3">
      <c r="B36" s="8" t="s">
        <v>35</v>
      </c>
      <c r="C36" s="4" t="s">
        <v>36</v>
      </c>
      <c r="D36" s="4" t="s">
        <v>4</v>
      </c>
      <c r="E36" s="11"/>
      <c r="F36" s="4" t="s">
        <v>61</v>
      </c>
      <c r="G36" s="4" t="s">
        <v>74</v>
      </c>
      <c r="H36" s="4" t="s">
        <v>62</v>
      </c>
      <c r="I36" s="4" t="s">
        <v>63</v>
      </c>
      <c r="J36" s="4" t="s">
        <v>64</v>
      </c>
      <c r="K36" s="4" t="s">
        <v>71</v>
      </c>
      <c r="L36" s="11"/>
      <c r="M36" s="11"/>
    </row>
    <row r="37" spans="1:13" x14ac:dyDescent="0.3">
      <c r="B37" s="8" t="s">
        <v>46</v>
      </c>
      <c r="C37" s="4">
        <v>0.7</v>
      </c>
      <c r="D37" s="4" t="s">
        <v>5</v>
      </c>
      <c r="E37" s="11"/>
      <c r="F37" s="4" t="s">
        <v>87</v>
      </c>
      <c r="G37" s="4" t="s">
        <v>89</v>
      </c>
      <c r="H37" s="4">
        <v>0.5</v>
      </c>
      <c r="I37" s="4">
        <v>0.5</v>
      </c>
      <c r="J37" s="4" t="s">
        <v>90</v>
      </c>
      <c r="K37" s="4" t="s">
        <v>94</v>
      </c>
      <c r="L37" s="11"/>
      <c r="M37" s="11"/>
    </row>
    <row r="38" spans="1:13" x14ac:dyDescent="0.3">
      <c r="B38" s="8" t="s">
        <v>93</v>
      </c>
      <c r="C38" s="4">
        <v>0.3</v>
      </c>
      <c r="D38" s="4" t="s">
        <v>47</v>
      </c>
      <c r="E38" s="11"/>
      <c r="F38" s="4" t="s">
        <v>91</v>
      </c>
      <c r="G38" s="4" t="s">
        <v>89</v>
      </c>
      <c r="H38" s="4"/>
      <c r="I38" s="4">
        <v>3</v>
      </c>
      <c r="J38" s="4" t="s">
        <v>92</v>
      </c>
      <c r="K38" s="4"/>
      <c r="L38" s="11"/>
      <c r="M38" s="11"/>
    </row>
    <row r="39" spans="1:13" x14ac:dyDescent="0.3">
      <c r="B39" s="12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</row>
    <row r="40" spans="1:13" ht="28.8" x14ac:dyDescent="0.3">
      <c r="A40" t="s">
        <v>32</v>
      </c>
      <c r="B40" s="9" t="s">
        <v>48</v>
      </c>
      <c r="C40" s="10" t="s">
        <v>37</v>
      </c>
      <c r="D40" s="11"/>
      <c r="E40" s="11"/>
      <c r="F40" s="9" t="s">
        <v>95</v>
      </c>
      <c r="G40" s="9"/>
      <c r="H40" s="10" t="s">
        <v>88</v>
      </c>
      <c r="I40" s="11"/>
      <c r="J40" s="11"/>
      <c r="K40" s="11"/>
      <c r="L40" s="11"/>
      <c r="M40" s="11"/>
    </row>
    <row r="41" spans="1:13" x14ac:dyDescent="0.3">
      <c r="B41" s="8" t="s">
        <v>35</v>
      </c>
      <c r="C41" s="4" t="s">
        <v>36</v>
      </c>
      <c r="D41" s="4" t="s">
        <v>4</v>
      </c>
      <c r="E41" s="11"/>
      <c r="F41" s="4" t="s">
        <v>61</v>
      </c>
      <c r="G41" s="4" t="s">
        <v>74</v>
      </c>
      <c r="H41" s="4" t="s">
        <v>62</v>
      </c>
      <c r="I41" s="4" t="s">
        <v>63</v>
      </c>
      <c r="J41" s="4" t="s">
        <v>64</v>
      </c>
      <c r="K41" s="4" t="s">
        <v>71</v>
      </c>
      <c r="L41" s="11"/>
      <c r="M41" s="11"/>
    </row>
    <row r="42" spans="1:13" x14ac:dyDescent="0.3">
      <c r="B42" s="8" t="s">
        <v>49</v>
      </c>
      <c r="C42" s="4">
        <v>0.7</v>
      </c>
      <c r="D42" s="4" t="s">
        <v>5</v>
      </c>
      <c r="E42" s="11"/>
      <c r="F42" s="4" t="s">
        <v>87</v>
      </c>
      <c r="G42" s="4" t="s">
        <v>89</v>
      </c>
      <c r="H42" s="4">
        <v>0.5</v>
      </c>
      <c r="I42" s="4">
        <v>0.5</v>
      </c>
      <c r="J42" s="4" t="s">
        <v>90</v>
      </c>
      <c r="K42" s="4" t="s">
        <v>96</v>
      </c>
      <c r="L42" s="11"/>
      <c r="M42" s="11"/>
    </row>
    <row r="43" spans="1:13" x14ac:dyDescent="0.3">
      <c r="B43" s="8" t="s">
        <v>85</v>
      </c>
      <c r="C43" s="4">
        <v>0.3</v>
      </c>
      <c r="D43" s="4" t="s">
        <v>47</v>
      </c>
      <c r="E43" s="11"/>
      <c r="F43" s="4" t="s">
        <v>91</v>
      </c>
      <c r="G43" s="4" t="s">
        <v>89</v>
      </c>
      <c r="H43" s="4"/>
      <c r="I43" s="4">
        <v>3</v>
      </c>
      <c r="J43" s="4" t="s">
        <v>92</v>
      </c>
      <c r="K43" s="4"/>
      <c r="L43" s="11"/>
      <c r="M43" s="11"/>
    </row>
    <row r="44" spans="1:13" x14ac:dyDescent="0.3">
      <c r="B44" s="12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</row>
    <row r="45" spans="1:13" x14ac:dyDescent="0.3">
      <c r="A45" t="s">
        <v>121</v>
      </c>
      <c r="B45" s="9" t="s">
        <v>50</v>
      </c>
      <c r="C45" s="10" t="s">
        <v>37</v>
      </c>
      <c r="D45" s="11"/>
      <c r="E45" s="11"/>
      <c r="F45" s="9" t="s">
        <v>97</v>
      </c>
      <c r="G45" s="9"/>
      <c r="H45" s="10" t="s">
        <v>88</v>
      </c>
      <c r="I45" s="11"/>
      <c r="J45" s="11"/>
      <c r="K45" s="11"/>
      <c r="L45" s="11"/>
      <c r="M45" s="11"/>
    </row>
    <row r="46" spans="1:13" x14ac:dyDescent="0.3">
      <c r="B46" s="8" t="s">
        <v>35</v>
      </c>
      <c r="C46" s="4" t="s">
        <v>36</v>
      </c>
      <c r="D46" s="4" t="s">
        <v>4</v>
      </c>
      <c r="E46" s="11"/>
      <c r="F46" s="4" t="s">
        <v>61</v>
      </c>
      <c r="G46" s="4" t="s">
        <v>74</v>
      </c>
      <c r="H46" s="4" t="s">
        <v>62</v>
      </c>
      <c r="I46" s="4" t="s">
        <v>63</v>
      </c>
      <c r="J46" s="4" t="s">
        <v>64</v>
      </c>
      <c r="K46" s="4" t="s">
        <v>71</v>
      </c>
      <c r="L46" s="11"/>
      <c r="M46" s="11"/>
    </row>
    <row r="47" spans="1:13" x14ac:dyDescent="0.3">
      <c r="B47" s="8" t="s">
        <v>54</v>
      </c>
      <c r="C47" s="4">
        <v>0.8</v>
      </c>
      <c r="D47" s="4" t="s">
        <v>5</v>
      </c>
      <c r="E47" s="11"/>
      <c r="F47" s="4" t="s">
        <v>98</v>
      </c>
      <c r="G47" s="4" t="s">
        <v>89</v>
      </c>
      <c r="H47" s="4">
        <v>1</v>
      </c>
      <c r="I47" s="4">
        <v>1</v>
      </c>
      <c r="J47" s="4" t="s">
        <v>90</v>
      </c>
      <c r="K47" s="4" t="s">
        <v>99</v>
      </c>
      <c r="L47" s="11"/>
      <c r="M47" s="11"/>
    </row>
    <row r="48" spans="1:13" x14ac:dyDescent="0.3">
      <c r="B48" s="8" t="s">
        <v>51</v>
      </c>
      <c r="C48" s="4">
        <v>0.2</v>
      </c>
      <c r="D48" s="4" t="s">
        <v>47</v>
      </c>
      <c r="E48" s="11"/>
      <c r="F48" s="4" t="s">
        <v>100</v>
      </c>
      <c r="G48" s="4" t="s">
        <v>89</v>
      </c>
      <c r="H48" s="4">
        <v>0.5</v>
      </c>
      <c r="I48" s="4"/>
      <c r="J48" s="4"/>
      <c r="K48" s="4" t="s">
        <v>102</v>
      </c>
      <c r="L48" s="11"/>
      <c r="M48" s="11"/>
    </row>
    <row r="49" spans="1:13" x14ac:dyDescent="0.3">
      <c r="B49" s="8" t="s">
        <v>52</v>
      </c>
      <c r="C49" s="4">
        <v>0.2</v>
      </c>
      <c r="D49" s="4" t="s">
        <v>5</v>
      </c>
      <c r="E49" s="11"/>
      <c r="F49" s="4" t="s">
        <v>101</v>
      </c>
      <c r="G49" s="4" t="s">
        <v>89</v>
      </c>
      <c r="H49" s="4"/>
      <c r="I49" s="4">
        <v>3</v>
      </c>
      <c r="J49" s="4" t="s">
        <v>92</v>
      </c>
      <c r="K49" s="4"/>
      <c r="L49" s="11"/>
      <c r="M49" s="11"/>
    </row>
    <row r="50" spans="1:13" x14ac:dyDescent="0.3">
      <c r="B50" s="8" t="s">
        <v>53</v>
      </c>
      <c r="C50" s="4">
        <v>0.05</v>
      </c>
      <c r="D50" s="4" t="s">
        <v>5</v>
      </c>
      <c r="E50" s="11"/>
      <c r="F50" s="11"/>
      <c r="G50" s="11"/>
      <c r="H50" s="11"/>
      <c r="I50" s="11"/>
      <c r="J50" s="11"/>
      <c r="K50" s="11"/>
      <c r="L50" s="11"/>
      <c r="M50" s="11"/>
    </row>
    <row r="51" spans="1:13" x14ac:dyDescent="0.3">
      <c r="B51" s="12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</row>
    <row r="52" spans="1:13" x14ac:dyDescent="0.3">
      <c r="A52" t="s">
        <v>38</v>
      </c>
      <c r="B52" s="9" t="s">
        <v>82</v>
      </c>
      <c r="C52" s="10" t="s">
        <v>37</v>
      </c>
      <c r="D52" s="11"/>
      <c r="E52" s="11"/>
      <c r="F52" s="9" t="s">
        <v>103</v>
      </c>
      <c r="G52" s="9"/>
      <c r="H52" s="10" t="s">
        <v>88</v>
      </c>
      <c r="I52" s="11"/>
      <c r="J52" s="11"/>
      <c r="K52" s="11"/>
      <c r="L52" s="11"/>
      <c r="M52" s="11"/>
    </row>
    <row r="53" spans="1:13" x14ac:dyDescent="0.3">
      <c r="B53" s="8" t="s">
        <v>35</v>
      </c>
      <c r="C53" s="4" t="s">
        <v>36</v>
      </c>
      <c r="D53" s="4" t="s">
        <v>4</v>
      </c>
      <c r="E53" s="11"/>
      <c r="F53" s="4" t="s">
        <v>61</v>
      </c>
      <c r="G53" s="4" t="s">
        <v>74</v>
      </c>
      <c r="H53" s="4" t="s">
        <v>62</v>
      </c>
      <c r="I53" s="4" t="s">
        <v>63</v>
      </c>
      <c r="J53" s="4" t="s">
        <v>64</v>
      </c>
      <c r="K53" s="4" t="s">
        <v>71</v>
      </c>
      <c r="L53" s="11"/>
      <c r="M53" s="11"/>
    </row>
    <row r="54" spans="1:13" x14ac:dyDescent="0.3">
      <c r="B54" s="8" t="s">
        <v>85</v>
      </c>
      <c r="C54" s="4">
        <v>0.8</v>
      </c>
      <c r="D54" s="4" t="s">
        <v>5</v>
      </c>
      <c r="E54" s="11"/>
      <c r="F54" s="4" t="s">
        <v>104</v>
      </c>
      <c r="G54" s="4" t="s">
        <v>89</v>
      </c>
      <c r="H54" s="4">
        <v>1</v>
      </c>
      <c r="I54" s="4">
        <v>1</v>
      </c>
      <c r="J54" s="4" t="s">
        <v>106</v>
      </c>
      <c r="K54" s="4" t="s">
        <v>105</v>
      </c>
      <c r="L54" s="11"/>
      <c r="M54" s="11"/>
    </row>
    <row r="55" spans="1:13" x14ac:dyDescent="0.3">
      <c r="B55" s="8" t="s">
        <v>51</v>
      </c>
      <c r="C55" s="4">
        <v>0.2</v>
      </c>
      <c r="D55" s="4" t="s">
        <v>47</v>
      </c>
      <c r="E55" s="11"/>
      <c r="F55" s="4"/>
      <c r="G55" s="4"/>
      <c r="H55" s="4"/>
      <c r="I55" s="4"/>
      <c r="J55" s="4"/>
      <c r="K55" s="4"/>
      <c r="L55" s="11"/>
      <c r="M55" s="11"/>
    </row>
    <row r="56" spans="1:13" x14ac:dyDescent="0.3">
      <c r="B56" s="12"/>
      <c r="C56" s="11"/>
      <c r="D56" s="11"/>
      <c r="E56" s="11"/>
      <c r="F56" s="4"/>
      <c r="G56" s="4"/>
      <c r="H56" s="4"/>
      <c r="I56" s="4"/>
      <c r="J56" s="4"/>
      <c r="K56" s="4"/>
      <c r="L56" s="11"/>
      <c r="M56" s="11"/>
    </row>
    <row r="57" spans="1:13" ht="28.8" x14ac:dyDescent="0.3">
      <c r="A57" t="s">
        <v>43</v>
      </c>
      <c r="B57" s="9" t="s">
        <v>55</v>
      </c>
      <c r="C57" s="10" t="s">
        <v>37</v>
      </c>
      <c r="D57" s="11"/>
      <c r="E57" s="11"/>
      <c r="F57" s="9" t="s">
        <v>107</v>
      </c>
      <c r="G57" s="9"/>
      <c r="H57" s="10" t="s">
        <v>88</v>
      </c>
      <c r="I57" s="11"/>
      <c r="J57" s="11"/>
      <c r="K57" s="11"/>
      <c r="L57" s="11"/>
      <c r="M57" s="11"/>
    </row>
    <row r="58" spans="1:13" x14ac:dyDescent="0.3">
      <c r="B58" s="8" t="s">
        <v>35</v>
      </c>
      <c r="C58" s="4" t="s">
        <v>36</v>
      </c>
      <c r="D58" s="4" t="s">
        <v>4</v>
      </c>
      <c r="E58" s="11"/>
      <c r="F58" s="4" t="s">
        <v>61</v>
      </c>
      <c r="G58" s="4" t="s">
        <v>74</v>
      </c>
      <c r="H58" s="4" t="s">
        <v>62</v>
      </c>
      <c r="I58" s="4" t="s">
        <v>63</v>
      </c>
      <c r="J58" s="4" t="s">
        <v>64</v>
      </c>
      <c r="K58" s="4" t="s">
        <v>71</v>
      </c>
      <c r="L58" s="11"/>
      <c r="M58" s="11"/>
    </row>
    <row r="59" spans="1:13" x14ac:dyDescent="0.3">
      <c r="B59" s="8" t="s">
        <v>56</v>
      </c>
      <c r="C59" s="4">
        <v>0.8</v>
      </c>
      <c r="D59" s="4" t="s">
        <v>5</v>
      </c>
      <c r="E59" s="11"/>
      <c r="F59" s="4" t="s">
        <v>108</v>
      </c>
      <c r="G59" s="4" t="s">
        <v>89</v>
      </c>
      <c r="H59" s="4">
        <v>2</v>
      </c>
      <c r="I59" s="4"/>
      <c r="J59" s="4" t="s">
        <v>109</v>
      </c>
      <c r="K59" s="4" t="s">
        <v>110</v>
      </c>
      <c r="L59" s="11"/>
      <c r="M59" s="11"/>
    </row>
    <row r="60" spans="1:13" x14ac:dyDescent="0.3">
      <c r="B60" s="8" t="s">
        <v>57</v>
      </c>
      <c r="C60" s="4">
        <v>0.2</v>
      </c>
      <c r="D60" s="4" t="s">
        <v>47</v>
      </c>
      <c r="E60" s="11"/>
      <c r="F60" s="4" t="s">
        <v>111</v>
      </c>
      <c r="G60" s="4" t="s">
        <v>89</v>
      </c>
      <c r="H60" s="4">
        <v>2</v>
      </c>
      <c r="I60" s="4"/>
      <c r="J60" s="4" t="s">
        <v>109</v>
      </c>
      <c r="K60" s="4" t="s">
        <v>112</v>
      </c>
      <c r="L60" s="11"/>
      <c r="M60" s="11"/>
    </row>
    <row r="61" spans="1:13" x14ac:dyDescent="0.3">
      <c r="B61" s="8" t="s">
        <v>58</v>
      </c>
      <c r="C61" s="4">
        <v>0.2</v>
      </c>
      <c r="D61" s="4" t="s">
        <v>5</v>
      </c>
      <c r="E61" s="11"/>
      <c r="F61" s="4"/>
      <c r="G61" s="4"/>
      <c r="H61" s="4"/>
      <c r="I61" s="4"/>
      <c r="J61" s="4"/>
      <c r="K61" s="4"/>
      <c r="L61" s="11"/>
      <c r="M61" s="11"/>
    </row>
    <row r="62" spans="1:13" x14ac:dyDescent="0.3">
      <c r="B62" s="8" t="s">
        <v>53</v>
      </c>
      <c r="C62" s="4">
        <v>0.05</v>
      </c>
      <c r="D62" s="4" t="s">
        <v>5</v>
      </c>
      <c r="E62" s="11"/>
      <c r="F62" s="11"/>
      <c r="G62" s="11"/>
      <c r="H62" s="11"/>
      <c r="I62" s="11"/>
      <c r="J62" s="11"/>
      <c r="K62" s="11"/>
      <c r="L62" s="11"/>
      <c r="M62" s="11"/>
    </row>
    <row r="63" spans="1:13" x14ac:dyDescent="0.3">
      <c r="B63" s="8" t="s">
        <v>112</v>
      </c>
      <c r="C63" s="4">
        <v>0.2</v>
      </c>
      <c r="D63" s="4" t="s">
        <v>113</v>
      </c>
      <c r="E63" s="11"/>
      <c r="F63" s="11"/>
      <c r="G63" s="11"/>
      <c r="H63" s="11"/>
      <c r="I63" s="11"/>
      <c r="J63" s="11"/>
      <c r="K63" s="11"/>
      <c r="L63" s="11"/>
      <c r="M63" s="11"/>
    </row>
    <row r="64" spans="1:13" x14ac:dyDescent="0.3">
      <c r="B64" s="12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</row>
    <row r="65" spans="2:13" x14ac:dyDescent="0.3">
      <c r="B65" s="12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2"/>
  <sheetViews>
    <sheetView workbookViewId="0">
      <selection activeCell="D27" sqref="D27"/>
    </sheetView>
  </sheetViews>
  <sheetFormatPr defaultRowHeight="14.4" x14ac:dyDescent="0.3"/>
  <cols>
    <col min="1" max="1" width="3.6640625" customWidth="1"/>
    <col min="2" max="2" width="66.109375" customWidth="1"/>
  </cols>
  <sheetData>
    <row r="2" spans="1:4" x14ac:dyDescent="0.3">
      <c r="A2" s="13" t="s">
        <v>0</v>
      </c>
      <c r="B2" s="14" t="s">
        <v>1</v>
      </c>
      <c r="C2" s="13" t="s">
        <v>3</v>
      </c>
      <c r="D2" s="13" t="s">
        <v>4</v>
      </c>
    </row>
    <row r="3" spans="1:4" x14ac:dyDescent="0.3">
      <c r="A3" s="13"/>
      <c r="B3" s="15" t="s">
        <v>2</v>
      </c>
      <c r="C3" s="13">
        <v>20</v>
      </c>
      <c r="D3" s="13" t="s">
        <v>5</v>
      </c>
    </row>
    <row r="4" spans="1:4" x14ac:dyDescent="0.3">
      <c r="A4" s="13"/>
      <c r="B4" s="15" t="s">
        <v>6</v>
      </c>
      <c r="C4" s="13">
        <v>50</v>
      </c>
      <c r="D4" s="13" t="s">
        <v>5</v>
      </c>
    </row>
    <row r="5" spans="1:4" x14ac:dyDescent="0.3">
      <c r="A5" s="13"/>
      <c r="B5" s="15" t="s">
        <v>118</v>
      </c>
      <c r="C5" s="13">
        <v>25</v>
      </c>
      <c r="D5" s="13" t="s">
        <v>5</v>
      </c>
    </row>
    <row r="6" spans="1:4" x14ac:dyDescent="0.3">
      <c r="A6" s="16"/>
      <c r="B6" s="17"/>
      <c r="C6" s="16"/>
      <c r="D6" s="16"/>
    </row>
    <row r="7" spans="1:4" x14ac:dyDescent="0.3">
      <c r="A7" s="13" t="s">
        <v>7</v>
      </c>
      <c r="B7" s="14" t="s">
        <v>8</v>
      </c>
      <c r="C7" s="13"/>
      <c r="D7" s="13"/>
    </row>
    <row r="8" spans="1:4" ht="28.8" x14ac:dyDescent="0.3">
      <c r="A8" s="13"/>
      <c r="B8" s="15" t="s">
        <v>15</v>
      </c>
      <c r="C8" s="13">
        <v>10</v>
      </c>
      <c r="D8" s="13"/>
    </row>
    <row r="9" spans="1:4" x14ac:dyDescent="0.3">
      <c r="B9" s="5"/>
    </row>
    <row r="10" spans="1:4" x14ac:dyDescent="0.3">
      <c r="A10" s="18" t="s">
        <v>9</v>
      </c>
      <c r="B10" s="19" t="s">
        <v>11</v>
      </c>
      <c r="C10" s="18"/>
      <c r="D10" s="18"/>
    </row>
    <row r="11" spans="1:4" x14ac:dyDescent="0.3">
      <c r="A11" s="18"/>
      <c r="B11" s="20" t="s">
        <v>122</v>
      </c>
      <c r="C11" s="18">
        <v>60</v>
      </c>
      <c r="D11" s="18" t="s">
        <v>5</v>
      </c>
    </row>
    <row r="12" spans="1:4" x14ac:dyDescent="0.3">
      <c r="A12" s="18"/>
      <c r="B12" s="20" t="s">
        <v>123</v>
      </c>
      <c r="C12" s="18">
        <v>2</v>
      </c>
      <c r="D12" s="18" t="s">
        <v>5</v>
      </c>
    </row>
    <row r="13" spans="1:4" x14ac:dyDescent="0.3">
      <c r="A13" s="18"/>
      <c r="B13" s="20" t="s">
        <v>49</v>
      </c>
      <c r="C13" s="18">
        <v>50</v>
      </c>
      <c r="D13" s="18" t="s">
        <v>5</v>
      </c>
    </row>
    <row r="14" spans="1:4" x14ac:dyDescent="0.3">
      <c r="A14" s="21"/>
      <c r="B14" s="22"/>
      <c r="C14" s="21"/>
      <c r="D14" s="21"/>
    </row>
    <row r="15" spans="1:4" x14ac:dyDescent="0.3">
      <c r="A15" s="18" t="s">
        <v>30</v>
      </c>
      <c r="B15" s="19" t="s">
        <v>14</v>
      </c>
      <c r="C15" s="18"/>
      <c r="D15" s="18"/>
    </row>
    <row r="16" spans="1:4" ht="28.8" x14ac:dyDescent="0.3">
      <c r="A16" s="18"/>
      <c r="B16" s="20" t="s">
        <v>15</v>
      </c>
      <c r="C16" s="18">
        <v>15</v>
      </c>
      <c r="D16" s="18"/>
    </row>
    <row r="17" spans="1:4" x14ac:dyDescent="0.3">
      <c r="B17" s="5"/>
    </row>
    <row r="18" spans="1:4" x14ac:dyDescent="0.3">
      <c r="A18" s="23" t="s">
        <v>31</v>
      </c>
      <c r="B18" s="24" t="s">
        <v>10</v>
      </c>
      <c r="C18" s="23"/>
      <c r="D18" s="23"/>
    </row>
    <row r="19" spans="1:4" x14ac:dyDescent="0.3">
      <c r="A19" s="23"/>
      <c r="B19" s="25" t="s">
        <v>16</v>
      </c>
      <c r="C19" s="23">
        <v>60</v>
      </c>
      <c r="D19" s="23" t="s">
        <v>5</v>
      </c>
    </row>
    <row r="20" spans="1:4" x14ac:dyDescent="0.3">
      <c r="A20" s="23"/>
      <c r="B20" s="25" t="s">
        <v>17</v>
      </c>
      <c r="C20" s="23">
        <v>2</v>
      </c>
      <c r="D20" s="23" t="s">
        <v>5</v>
      </c>
    </row>
    <row r="21" spans="1:4" x14ac:dyDescent="0.3">
      <c r="A21" s="23"/>
      <c r="B21" s="25" t="s">
        <v>18</v>
      </c>
      <c r="C21" s="23">
        <v>70</v>
      </c>
      <c r="D21" s="23" t="s">
        <v>5</v>
      </c>
    </row>
    <row r="22" spans="1:4" x14ac:dyDescent="0.3">
      <c r="A22" s="23"/>
      <c r="B22" s="25" t="s">
        <v>19</v>
      </c>
      <c r="C22" s="23">
        <v>80</v>
      </c>
      <c r="D22" s="23" t="s">
        <v>27</v>
      </c>
    </row>
    <row r="23" spans="1:4" x14ac:dyDescent="0.3">
      <c r="A23" s="23"/>
      <c r="B23" s="25" t="s">
        <v>20</v>
      </c>
      <c r="C23" s="23">
        <v>10</v>
      </c>
      <c r="D23" s="23" t="s">
        <v>5</v>
      </c>
    </row>
    <row r="24" spans="1:4" x14ac:dyDescent="0.3">
      <c r="A24" s="23"/>
      <c r="B24" s="25" t="s">
        <v>21</v>
      </c>
      <c r="C24" s="23">
        <v>2</v>
      </c>
      <c r="D24" s="23" t="s">
        <v>5</v>
      </c>
    </row>
    <row r="25" spans="1:4" x14ac:dyDescent="0.3">
      <c r="A25" s="23"/>
      <c r="B25" s="25" t="s">
        <v>22</v>
      </c>
      <c r="C25" s="23">
        <v>50</v>
      </c>
      <c r="D25" s="23" t="s">
        <v>5</v>
      </c>
    </row>
    <row r="26" spans="1:4" x14ac:dyDescent="0.3">
      <c r="A26" s="23"/>
      <c r="B26" s="25" t="s">
        <v>23</v>
      </c>
      <c r="C26" s="23">
        <v>10</v>
      </c>
      <c r="D26" s="23" t="s">
        <v>5</v>
      </c>
    </row>
    <row r="27" spans="1:4" x14ac:dyDescent="0.3">
      <c r="A27" s="23"/>
      <c r="B27" s="25" t="s">
        <v>24</v>
      </c>
      <c r="C27" s="23">
        <v>100</v>
      </c>
      <c r="D27" s="23" t="s">
        <v>28</v>
      </c>
    </row>
    <row r="28" spans="1:4" x14ac:dyDescent="0.3">
      <c r="A28" s="23"/>
      <c r="B28" s="25" t="s">
        <v>25</v>
      </c>
      <c r="C28" s="23">
        <v>20</v>
      </c>
      <c r="D28" s="23" t="s">
        <v>5</v>
      </c>
    </row>
    <row r="29" spans="1:4" x14ac:dyDescent="0.3">
      <c r="A29" s="23"/>
      <c r="B29" s="25" t="s">
        <v>26</v>
      </c>
      <c r="C29" s="23">
        <v>5</v>
      </c>
      <c r="D29" s="23" t="s">
        <v>5</v>
      </c>
    </row>
    <row r="30" spans="1:4" x14ac:dyDescent="0.3">
      <c r="A30" s="26"/>
      <c r="B30" s="27"/>
      <c r="C30" s="26"/>
      <c r="D30" s="26"/>
    </row>
    <row r="31" spans="1:4" x14ac:dyDescent="0.3">
      <c r="A31" s="23" t="s">
        <v>32</v>
      </c>
      <c r="B31" s="24" t="s">
        <v>29</v>
      </c>
      <c r="C31" s="23"/>
      <c r="D31" s="23"/>
    </row>
    <row r="32" spans="1:4" ht="28.8" x14ac:dyDescent="0.3">
      <c r="A32" s="23"/>
      <c r="B32" s="25" t="s">
        <v>15</v>
      </c>
      <c r="C32" s="23">
        <v>20</v>
      </c>
      <c r="D32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9"/>
  <sheetViews>
    <sheetView workbookViewId="0">
      <selection activeCell="F24" sqref="F24"/>
    </sheetView>
  </sheetViews>
  <sheetFormatPr defaultRowHeight="14.4" x14ac:dyDescent="0.3"/>
  <cols>
    <col min="1" max="1" width="3" customWidth="1"/>
    <col min="2" max="2" width="56.88671875" customWidth="1"/>
  </cols>
  <sheetData>
    <row r="3" spans="2:4" x14ac:dyDescent="0.3">
      <c r="B3" s="2" t="s">
        <v>115</v>
      </c>
      <c r="C3" s="1"/>
      <c r="D3" s="1"/>
    </row>
    <row r="4" spans="2:4" x14ac:dyDescent="0.3">
      <c r="B4" s="1" t="s">
        <v>116</v>
      </c>
      <c r="C4" s="1">
        <v>500</v>
      </c>
      <c r="D4" s="1" t="s">
        <v>47</v>
      </c>
    </row>
    <row r="5" spans="2:4" x14ac:dyDescent="0.3">
      <c r="B5" s="1" t="s">
        <v>117</v>
      </c>
      <c r="C5" s="1">
        <v>100</v>
      </c>
      <c r="D5" s="1" t="s">
        <v>47</v>
      </c>
    </row>
    <row r="6" spans="2:4" x14ac:dyDescent="0.3">
      <c r="B6" s="1" t="s">
        <v>85</v>
      </c>
      <c r="C6" s="1">
        <v>100</v>
      </c>
      <c r="D6" s="1" t="s">
        <v>47</v>
      </c>
    </row>
    <row r="7" spans="2:4" x14ac:dyDescent="0.3">
      <c r="B7" s="1" t="s">
        <v>46</v>
      </c>
      <c r="C7" s="1">
        <v>200</v>
      </c>
      <c r="D7" s="1" t="s">
        <v>47</v>
      </c>
    </row>
    <row r="8" spans="2:4" x14ac:dyDescent="0.3">
      <c r="B8" s="1" t="s">
        <v>119</v>
      </c>
      <c r="C8" s="1">
        <v>150</v>
      </c>
      <c r="D8" s="1" t="s">
        <v>47</v>
      </c>
    </row>
    <row r="9" spans="2:4" x14ac:dyDescent="0.3">
      <c r="B9" s="1" t="s">
        <v>57</v>
      </c>
      <c r="C9" s="1">
        <v>180</v>
      </c>
      <c r="D9" s="1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opLeftCell="A16" zoomScaleNormal="100" workbookViewId="0">
      <selection activeCell="J27" sqref="J27"/>
    </sheetView>
  </sheetViews>
  <sheetFormatPr defaultRowHeight="24" customHeight="1" x14ac:dyDescent="0.3"/>
  <cols>
    <col min="1" max="1" width="29.5546875" customWidth="1"/>
    <col min="5" max="5" width="18.88671875" customWidth="1"/>
    <col min="10" max="10" width="18.77734375" customWidth="1"/>
  </cols>
  <sheetData>
    <row r="1" spans="1:8" ht="24" customHeight="1" x14ac:dyDescent="0.3">
      <c r="A1" s="113" t="s">
        <v>35</v>
      </c>
      <c r="B1" s="113" t="s">
        <v>124</v>
      </c>
      <c r="C1" s="113" t="s">
        <v>125</v>
      </c>
      <c r="D1" s="113" t="s">
        <v>115</v>
      </c>
      <c r="E1" s="113" t="s">
        <v>126</v>
      </c>
      <c r="F1" s="113" t="s">
        <v>127</v>
      </c>
      <c r="G1" s="113" t="s">
        <v>128</v>
      </c>
      <c r="H1" s="113" t="s">
        <v>129</v>
      </c>
    </row>
    <row r="2" spans="1:8" ht="24" customHeight="1" x14ac:dyDescent="0.3">
      <c r="A2" s="114"/>
      <c r="B2" s="114"/>
      <c r="C2" s="114"/>
      <c r="D2" s="114"/>
      <c r="E2" s="114"/>
      <c r="F2" s="114"/>
      <c r="G2" s="114"/>
      <c r="H2" s="114"/>
    </row>
    <row r="3" spans="1:8" ht="46.8" customHeight="1" thickBot="1" x14ac:dyDescent="0.35">
      <c r="A3" s="115"/>
      <c r="B3" s="115"/>
      <c r="C3" s="115"/>
      <c r="D3" s="115"/>
      <c r="E3" s="115"/>
      <c r="F3" s="115"/>
      <c r="G3" s="115"/>
      <c r="H3" s="115"/>
    </row>
    <row r="4" spans="1:8" ht="24" customHeight="1" x14ac:dyDescent="0.3">
      <c r="A4" s="42" t="s">
        <v>16</v>
      </c>
      <c r="B4" s="28" t="s">
        <v>5</v>
      </c>
      <c r="C4" s="28">
        <f>B56</f>
        <v>60</v>
      </c>
      <c r="D4" s="28">
        <v>0</v>
      </c>
      <c r="E4" s="28">
        <f>MAX(0, F22*K50+F21*K41)</f>
        <v>207.13</v>
      </c>
      <c r="F4" s="29">
        <v>0</v>
      </c>
      <c r="G4" s="30">
        <f>MAX(0,E4-C4+H4)</f>
        <v>188.55599999999998</v>
      </c>
      <c r="H4" s="31">
        <f>MAX(0.2*(D4+E4),C4-D4-E4)</f>
        <v>41.426000000000002</v>
      </c>
    </row>
    <row r="5" spans="1:8" ht="24" customHeight="1" x14ac:dyDescent="0.3">
      <c r="A5" s="39" t="s">
        <v>17</v>
      </c>
      <c r="B5" s="29" t="s">
        <v>5</v>
      </c>
      <c r="C5" s="29">
        <f>B57</f>
        <v>2</v>
      </c>
      <c r="D5" s="29">
        <v>0</v>
      </c>
      <c r="E5" s="29">
        <f>MAX(0, F22*K51)</f>
        <v>7.71</v>
      </c>
      <c r="F5" s="29">
        <v>0</v>
      </c>
      <c r="G5" s="29">
        <f t="shared" ref="G5:G18" si="0">MAX(0,E5-C5+H5)</f>
        <v>7.2519999999999998</v>
      </c>
      <c r="H5" s="31">
        <f t="shared" ref="H5:H18" si="1">MAX(0.2*(D5+E5),C5-D5-E5)</f>
        <v>1.542</v>
      </c>
    </row>
    <row r="6" spans="1:8" ht="24" customHeight="1" x14ac:dyDescent="0.3">
      <c r="A6" s="39" t="s">
        <v>18</v>
      </c>
      <c r="B6" s="29" t="s">
        <v>5</v>
      </c>
      <c r="C6" s="29">
        <f>B58</f>
        <v>70</v>
      </c>
      <c r="D6" s="29">
        <v>0</v>
      </c>
      <c r="E6" s="29">
        <f>MAX(0, F19)</f>
        <v>400.84399999999999</v>
      </c>
      <c r="F6" s="29">
        <v>0</v>
      </c>
      <c r="G6" s="29">
        <f t="shared" si="0"/>
        <v>411.01279999999997</v>
      </c>
      <c r="H6" s="31">
        <f t="shared" si="1"/>
        <v>80.168800000000005</v>
      </c>
    </row>
    <row r="7" spans="1:8" ht="24" customHeight="1" x14ac:dyDescent="0.3">
      <c r="A7" s="39" t="s">
        <v>19</v>
      </c>
      <c r="B7" s="29" t="s">
        <v>27</v>
      </c>
      <c r="C7" s="29">
        <f>B59</f>
        <v>80</v>
      </c>
      <c r="D7" s="29">
        <v>0</v>
      </c>
      <c r="E7" s="29">
        <f>MAX(0, K42*F21+K52*F22+F23*K60+K68*F20)</f>
        <v>1758.0240000000001</v>
      </c>
      <c r="F7" s="29">
        <v>0</v>
      </c>
      <c r="G7" s="29">
        <f t="shared" si="0"/>
        <v>2029.6288000000002</v>
      </c>
      <c r="H7" s="31">
        <f t="shared" si="1"/>
        <v>351.60480000000007</v>
      </c>
    </row>
    <row r="8" spans="1:8" ht="24" customHeight="1" x14ac:dyDescent="0.3">
      <c r="A8" s="39" t="s">
        <v>20</v>
      </c>
      <c r="B8" s="29" t="s">
        <v>5</v>
      </c>
      <c r="C8" s="29">
        <f t="shared" ref="C8:C12" si="2">B60</f>
        <v>10</v>
      </c>
      <c r="D8" s="29">
        <v>0</v>
      </c>
      <c r="E8" s="29">
        <f>MAX(0, K43*F21+F22*K53+K61*F23)</f>
        <v>13.923000000000002</v>
      </c>
      <c r="F8" s="29">
        <v>0</v>
      </c>
      <c r="G8" s="29">
        <f t="shared" si="0"/>
        <v>6.7076000000000029</v>
      </c>
      <c r="H8" s="31">
        <f t="shared" si="1"/>
        <v>2.7846000000000006</v>
      </c>
    </row>
    <row r="9" spans="1:8" ht="24" customHeight="1" x14ac:dyDescent="0.3">
      <c r="A9" s="39" t="s">
        <v>21</v>
      </c>
      <c r="B9" s="29" t="s">
        <v>5</v>
      </c>
      <c r="C9" s="29">
        <f t="shared" si="2"/>
        <v>2</v>
      </c>
      <c r="D9" s="29">
        <v>0</v>
      </c>
      <c r="E9" s="29">
        <f>MAX(0,K44*F21+K54*F22+K62*F23)</f>
        <v>0.69615000000000005</v>
      </c>
      <c r="F9" s="29">
        <v>0</v>
      </c>
      <c r="G9" s="29">
        <f t="shared" si="0"/>
        <v>0</v>
      </c>
      <c r="H9" s="31">
        <f t="shared" si="1"/>
        <v>1.30385</v>
      </c>
    </row>
    <row r="10" spans="1:8" ht="24" customHeight="1" x14ac:dyDescent="0.3">
      <c r="A10" s="39" t="s">
        <v>22</v>
      </c>
      <c r="B10" s="29" t="s">
        <v>5</v>
      </c>
      <c r="C10" s="29">
        <f t="shared" si="2"/>
        <v>50</v>
      </c>
      <c r="D10" s="29">
        <v>0</v>
      </c>
      <c r="E10" s="29">
        <f>MAX(0, K67*F20)</f>
        <v>329.15159999999997</v>
      </c>
      <c r="F10" s="29">
        <v>0</v>
      </c>
      <c r="G10" s="29">
        <f t="shared" si="0"/>
        <v>344.98191999999995</v>
      </c>
      <c r="H10" s="31">
        <f t="shared" si="1"/>
        <v>65.83032</v>
      </c>
    </row>
    <row r="11" spans="1:8" ht="24" customHeight="1" x14ac:dyDescent="0.3">
      <c r="A11" s="39" t="s">
        <v>23</v>
      </c>
      <c r="B11" s="29" t="s">
        <v>5</v>
      </c>
      <c r="C11" s="29">
        <f t="shared" si="2"/>
        <v>10</v>
      </c>
      <c r="D11" s="29">
        <v>0</v>
      </c>
      <c r="E11" s="29">
        <f>MAX(0, K45*F21+K55*F22+K63*F23+K70*F20)</f>
        <v>1.4275980000000001</v>
      </c>
      <c r="F11" s="29">
        <v>0</v>
      </c>
      <c r="G11" s="29">
        <f t="shared" si="0"/>
        <v>0</v>
      </c>
      <c r="H11" s="31">
        <f t="shared" si="1"/>
        <v>8.5724020000000003</v>
      </c>
    </row>
    <row r="12" spans="1:8" ht="24" customHeight="1" x14ac:dyDescent="0.3">
      <c r="A12" s="39" t="s">
        <v>24</v>
      </c>
      <c r="B12" s="52" t="s">
        <v>5</v>
      </c>
      <c r="C12" s="29">
        <f t="shared" si="2"/>
        <v>0.1</v>
      </c>
      <c r="D12" s="29">
        <v>0</v>
      </c>
      <c r="E12" s="29">
        <f>MAX(0, F20*K71)</f>
        <v>1.097172</v>
      </c>
      <c r="F12" s="29">
        <v>0</v>
      </c>
      <c r="G12" s="29">
        <f t="shared" si="0"/>
        <v>1.2166064000000001</v>
      </c>
      <c r="H12" s="31">
        <f t="shared" si="1"/>
        <v>0.21943440000000003</v>
      </c>
    </row>
    <row r="13" spans="1:8" ht="24" customHeight="1" x14ac:dyDescent="0.3">
      <c r="A13" s="39" t="s">
        <v>44</v>
      </c>
      <c r="B13" s="29" t="s">
        <v>5</v>
      </c>
      <c r="C13" s="29">
        <v>0</v>
      </c>
      <c r="D13" s="29">
        <v>0</v>
      </c>
      <c r="E13" s="29">
        <f>MAX(0, K69*F20)</f>
        <v>7.3144799999999996</v>
      </c>
      <c r="F13" s="29">
        <v>0</v>
      </c>
      <c r="G13" s="29">
        <f t="shared" si="0"/>
        <v>8.7773760000000003</v>
      </c>
      <c r="H13" s="31">
        <f t="shared" si="1"/>
        <v>1.462896</v>
      </c>
    </row>
    <row r="14" spans="1:8" ht="24" customHeight="1" x14ac:dyDescent="0.3">
      <c r="A14" s="39" t="s">
        <v>130</v>
      </c>
      <c r="B14" s="29" t="s">
        <v>5</v>
      </c>
      <c r="C14" s="29">
        <v>0</v>
      </c>
      <c r="D14" s="29">
        <v>0</v>
      </c>
      <c r="E14" s="29">
        <f>MAX(0, K85*F25+K92*F24)</f>
        <v>152.69</v>
      </c>
      <c r="F14" s="29">
        <v>0</v>
      </c>
      <c r="G14" s="29">
        <f t="shared" si="0"/>
        <v>183.22800000000001</v>
      </c>
      <c r="H14" s="31">
        <f t="shared" si="1"/>
        <v>30.538</v>
      </c>
    </row>
    <row r="15" spans="1:8" ht="24" customHeight="1" x14ac:dyDescent="0.3">
      <c r="A15" s="39" t="s">
        <v>102</v>
      </c>
      <c r="B15" s="29" t="s">
        <v>5</v>
      </c>
      <c r="C15" s="29">
        <v>0</v>
      </c>
      <c r="D15" s="29">
        <v>0</v>
      </c>
      <c r="E15" s="29">
        <f>MAX(0, K86*F25)</f>
        <v>106</v>
      </c>
      <c r="F15" s="29">
        <v>0</v>
      </c>
      <c r="G15" s="29">
        <f t="shared" si="0"/>
        <v>127.2</v>
      </c>
      <c r="H15" s="31">
        <f t="shared" si="1"/>
        <v>21.200000000000003</v>
      </c>
    </row>
    <row r="16" spans="1:8" ht="24" customHeight="1" x14ac:dyDescent="0.3">
      <c r="A16" s="39" t="s">
        <v>112</v>
      </c>
      <c r="B16" s="29" t="s">
        <v>113</v>
      </c>
      <c r="C16" s="29">
        <v>0</v>
      </c>
      <c r="D16" s="29">
        <v>0</v>
      </c>
      <c r="E16" s="29">
        <f>MAX(0,K100*F28)</f>
        <v>23</v>
      </c>
      <c r="F16" s="29">
        <v>0</v>
      </c>
      <c r="G16" s="29">
        <f t="shared" si="0"/>
        <v>27.6</v>
      </c>
      <c r="H16" s="31">
        <f t="shared" si="1"/>
        <v>4.6000000000000005</v>
      </c>
    </row>
    <row r="17" spans="1:8" ht="24" customHeight="1" x14ac:dyDescent="0.3">
      <c r="A17" s="40" t="s">
        <v>25</v>
      </c>
      <c r="B17" s="29" t="s">
        <v>5</v>
      </c>
      <c r="C17" s="29">
        <f>B65</f>
        <v>20</v>
      </c>
      <c r="D17" s="29">
        <v>0</v>
      </c>
      <c r="E17" s="29">
        <f>MAX(0, F28*K98)</f>
        <v>23</v>
      </c>
      <c r="F17" s="29">
        <v>0</v>
      </c>
      <c r="G17" s="29">
        <f t="shared" si="0"/>
        <v>7.6000000000000005</v>
      </c>
      <c r="H17" s="31">
        <f t="shared" si="1"/>
        <v>4.6000000000000005</v>
      </c>
    </row>
    <row r="18" spans="1:8" ht="24" customHeight="1" thickBot="1" x14ac:dyDescent="0.35">
      <c r="A18" s="41" t="s">
        <v>26</v>
      </c>
      <c r="B18" s="32" t="s">
        <v>5</v>
      </c>
      <c r="C18" s="29">
        <f>B66</f>
        <v>5</v>
      </c>
      <c r="D18" s="32">
        <v>0</v>
      </c>
      <c r="E18" s="32">
        <f>MAX(0, K87*F25+K99*F28)</f>
        <v>32.25</v>
      </c>
      <c r="F18" s="32">
        <v>0</v>
      </c>
      <c r="G18" s="33">
        <f t="shared" si="0"/>
        <v>33.700000000000003</v>
      </c>
      <c r="H18" s="31">
        <f t="shared" si="1"/>
        <v>6.45</v>
      </c>
    </row>
    <row r="19" spans="1:8" ht="24" customHeight="1" x14ac:dyDescent="0.3">
      <c r="A19" s="49" t="s">
        <v>13</v>
      </c>
      <c r="B19" s="28" t="s">
        <v>5</v>
      </c>
      <c r="C19" s="28">
        <f>0</f>
        <v>0</v>
      </c>
      <c r="D19" s="28">
        <v>0</v>
      </c>
      <c r="E19" s="28">
        <f>MAX(0, K59*F23+K96*F28)</f>
        <v>348.56</v>
      </c>
      <c r="F19" s="30">
        <f>MAX(0,D19+E19+H19-C19)</f>
        <v>400.84399999999999</v>
      </c>
      <c r="G19" s="30">
        <v>0</v>
      </c>
      <c r="H19" s="34">
        <f>MAX(0.15*(D19+E19),C19-D19-E19)</f>
        <v>52.283999999999999</v>
      </c>
    </row>
    <row r="20" spans="1:8" ht="24" customHeight="1" x14ac:dyDescent="0.3">
      <c r="A20" s="48" t="s">
        <v>131</v>
      </c>
      <c r="B20" s="29" t="s">
        <v>5</v>
      </c>
      <c r="C20" s="29">
        <f>B49</f>
        <v>2</v>
      </c>
      <c r="D20" s="29">
        <f>F42</f>
        <v>100</v>
      </c>
      <c r="E20" s="29">
        <f>MAX(0, K75*F27+F26*K80+F24*K91)</f>
        <v>219.76</v>
      </c>
      <c r="F20" s="29">
        <f t="shared" ref="F20:F28" si="3">MAX(0,D20+E20+H20-C20)</f>
        <v>365.72399999999999</v>
      </c>
      <c r="G20" s="29">
        <v>0</v>
      </c>
      <c r="H20" s="31">
        <f t="shared" ref="H20:H24" si="4">MAX(0.15*(D20+E20),C20-D20-E20)</f>
        <v>47.963999999999999</v>
      </c>
    </row>
    <row r="21" spans="1:8" ht="24" customHeight="1" x14ac:dyDescent="0.3">
      <c r="A21" s="48" t="s">
        <v>132</v>
      </c>
      <c r="B21" s="29" t="s">
        <v>5</v>
      </c>
      <c r="C21" s="29">
        <f>0</f>
        <v>0</v>
      </c>
      <c r="D21" s="29">
        <f>F43</f>
        <v>200</v>
      </c>
      <c r="E21" s="29">
        <f t="shared" ref="E21" si="5">MAX(0, 0)</f>
        <v>0</v>
      </c>
      <c r="F21" s="29">
        <f t="shared" si="3"/>
        <v>230</v>
      </c>
      <c r="G21" s="29">
        <v>0</v>
      </c>
      <c r="H21" s="31">
        <f t="shared" si="4"/>
        <v>30</v>
      </c>
    </row>
    <row r="22" spans="1:8" ht="24" customHeight="1" x14ac:dyDescent="0.3">
      <c r="A22" s="48" t="s">
        <v>133</v>
      </c>
      <c r="B22" s="29" t="s">
        <v>5</v>
      </c>
      <c r="C22" s="29">
        <f>B50</f>
        <v>50</v>
      </c>
      <c r="D22" s="29">
        <v>0</v>
      </c>
      <c r="E22" s="29">
        <f>MAX(0, K79*F26)</f>
        <v>77</v>
      </c>
      <c r="F22" s="29">
        <f t="shared" si="3"/>
        <v>38.549999999999997</v>
      </c>
      <c r="G22" s="29">
        <v>0</v>
      </c>
      <c r="H22" s="31">
        <f t="shared" si="4"/>
        <v>11.549999999999999</v>
      </c>
    </row>
    <row r="23" spans="1:8" ht="24" customHeight="1" x14ac:dyDescent="0.3">
      <c r="A23" s="48" t="s">
        <v>122</v>
      </c>
      <c r="B23" s="29" t="s">
        <v>5</v>
      </c>
      <c r="C23" s="29">
        <f>B48</f>
        <v>60</v>
      </c>
      <c r="D23" s="29">
        <v>0</v>
      </c>
      <c r="E23" s="29">
        <f>MAX(0, K84*F25)</f>
        <v>424</v>
      </c>
      <c r="F23" s="29">
        <f t="shared" si="3"/>
        <v>427.6</v>
      </c>
      <c r="G23" s="29">
        <v>0</v>
      </c>
      <c r="H23" s="31">
        <f t="shared" si="4"/>
        <v>63.599999999999994</v>
      </c>
    </row>
    <row r="24" spans="1:8" ht="24" customHeight="1" thickBot="1" x14ac:dyDescent="0.35">
      <c r="A24" s="53" t="s">
        <v>134</v>
      </c>
      <c r="B24" s="32" t="s">
        <v>5</v>
      </c>
      <c r="C24" s="32">
        <f>0</f>
        <v>0</v>
      </c>
      <c r="D24" s="32">
        <f>F45</f>
        <v>180</v>
      </c>
      <c r="E24" s="32">
        <f>MAX(0, K97*F28)</f>
        <v>23</v>
      </c>
      <c r="F24" s="32">
        <f t="shared" si="3"/>
        <v>233.45</v>
      </c>
      <c r="G24" s="32">
        <v>0</v>
      </c>
      <c r="H24" s="31">
        <f t="shared" si="4"/>
        <v>30.45</v>
      </c>
    </row>
    <row r="25" spans="1:8" ht="24" customHeight="1" x14ac:dyDescent="0.3">
      <c r="A25" s="44" t="s">
        <v>135</v>
      </c>
      <c r="B25" s="28" t="s">
        <v>5</v>
      </c>
      <c r="C25" s="28">
        <f>B40</f>
        <v>20</v>
      </c>
      <c r="D25" s="28">
        <f>F40</f>
        <v>500</v>
      </c>
      <c r="E25" s="28">
        <v>0</v>
      </c>
      <c r="F25" s="28">
        <f t="shared" si="3"/>
        <v>530</v>
      </c>
      <c r="G25" s="28">
        <v>0</v>
      </c>
      <c r="H25" s="37">
        <f>MAX(0.1*(D25+E25),C25-D25-E25)</f>
        <v>50</v>
      </c>
    </row>
    <row r="26" spans="1:8" ht="24" customHeight="1" x14ac:dyDescent="0.3">
      <c r="A26" s="46" t="s">
        <v>136</v>
      </c>
      <c r="B26" s="29" t="s">
        <v>5</v>
      </c>
      <c r="C26" s="29">
        <f>0</f>
        <v>0</v>
      </c>
      <c r="D26" s="29">
        <f>F41</f>
        <v>100</v>
      </c>
      <c r="E26" s="29">
        <v>0</v>
      </c>
      <c r="F26" s="29">
        <f t="shared" si="3"/>
        <v>110</v>
      </c>
      <c r="G26" s="29">
        <v>0</v>
      </c>
      <c r="H26" s="38">
        <f t="shared" ref="H26:H28" si="6">MAX(0.1*(D26+E26),C26-D26-E26)</f>
        <v>10</v>
      </c>
    </row>
    <row r="27" spans="1:8" ht="24" customHeight="1" x14ac:dyDescent="0.3">
      <c r="A27" s="45" t="s">
        <v>137</v>
      </c>
      <c r="B27" s="50" t="s">
        <v>5</v>
      </c>
      <c r="C27" s="50">
        <f>B42</f>
        <v>25</v>
      </c>
      <c r="D27" s="50">
        <v>0</v>
      </c>
      <c r="E27" s="50">
        <v>0</v>
      </c>
      <c r="F27" s="50">
        <f t="shared" si="3"/>
        <v>0</v>
      </c>
      <c r="G27" s="50">
        <v>0</v>
      </c>
      <c r="H27" s="51">
        <f t="shared" si="6"/>
        <v>25</v>
      </c>
    </row>
    <row r="28" spans="1:8" ht="24" customHeight="1" thickBot="1" x14ac:dyDescent="0.35">
      <c r="A28" s="43" t="s">
        <v>138</v>
      </c>
      <c r="B28" s="35" t="s">
        <v>5</v>
      </c>
      <c r="C28" s="35">
        <f>B41</f>
        <v>50</v>
      </c>
      <c r="D28" s="35">
        <f>F44</f>
        <v>150</v>
      </c>
      <c r="E28" s="35">
        <v>0</v>
      </c>
      <c r="F28" s="35">
        <f t="shared" si="3"/>
        <v>115</v>
      </c>
      <c r="G28" s="35">
        <v>0</v>
      </c>
      <c r="H28" s="36">
        <f t="shared" si="6"/>
        <v>15</v>
      </c>
    </row>
    <row r="39" spans="1:12" ht="24" customHeight="1" x14ac:dyDescent="0.3">
      <c r="A39" s="14" t="s">
        <v>1</v>
      </c>
      <c r="B39" s="13" t="s">
        <v>3</v>
      </c>
      <c r="E39" s="2" t="s">
        <v>115</v>
      </c>
      <c r="F39" s="1"/>
      <c r="G39" s="1"/>
      <c r="I39" t="s">
        <v>0</v>
      </c>
      <c r="J39" s="9" t="s">
        <v>34</v>
      </c>
      <c r="K39" s="10" t="s">
        <v>37</v>
      </c>
      <c r="L39" s="11"/>
    </row>
    <row r="40" spans="1:12" ht="24" customHeight="1" x14ac:dyDescent="0.3">
      <c r="A40" s="15" t="s">
        <v>2</v>
      </c>
      <c r="B40" s="13">
        <v>20</v>
      </c>
      <c r="E40" s="1" t="s">
        <v>116</v>
      </c>
      <c r="F40" s="1">
        <v>500</v>
      </c>
      <c r="G40" s="1" t="s">
        <v>47</v>
      </c>
      <c r="J40" s="8" t="s">
        <v>35</v>
      </c>
      <c r="K40" s="4" t="s">
        <v>36</v>
      </c>
      <c r="L40" s="4" t="s">
        <v>4</v>
      </c>
    </row>
    <row r="41" spans="1:12" ht="24" customHeight="1" x14ac:dyDescent="0.3">
      <c r="A41" s="15" t="s">
        <v>6</v>
      </c>
      <c r="B41" s="13">
        <v>50</v>
      </c>
      <c r="E41" s="1" t="s">
        <v>117</v>
      </c>
      <c r="F41" s="1">
        <v>100</v>
      </c>
      <c r="G41" s="1" t="s">
        <v>47</v>
      </c>
      <c r="J41" s="39" t="s">
        <v>16</v>
      </c>
      <c r="K41" s="4">
        <v>0.8</v>
      </c>
      <c r="L41" s="4" t="s">
        <v>5</v>
      </c>
    </row>
    <row r="42" spans="1:12" ht="24" customHeight="1" x14ac:dyDescent="0.3">
      <c r="A42" s="15" t="s">
        <v>118</v>
      </c>
      <c r="B42" s="13">
        <v>25</v>
      </c>
      <c r="E42" s="1" t="s">
        <v>85</v>
      </c>
      <c r="F42" s="1">
        <v>100</v>
      </c>
      <c r="G42" s="1" t="s">
        <v>47</v>
      </c>
      <c r="J42" s="39" t="s">
        <v>19</v>
      </c>
      <c r="K42" s="4">
        <v>2</v>
      </c>
      <c r="L42" s="4" t="s">
        <v>39</v>
      </c>
    </row>
    <row r="43" spans="1:12" ht="24" customHeight="1" x14ac:dyDescent="0.3">
      <c r="A43" s="17"/>
      <c r="B43" s="16"/>
      <c r="E43" s="1" t="s">
        <v>46</v>
      </c>
      <c r="F43" s="1">
        <v>200</v>
      </c>
      <c r="G43" s="1" t="s">
        <v>47</v>
      </c>
      <c r="J43" s="39" t="s">
        <v>20</v>
      </c>
      <c r="K43" s="4">
        <v>0.02</v>
      </c>
      <c r="L43" s="4" t="s">
        <v>5</v>
      </c>
    </row>
    <row r="44" spans="1:12" ht="24" customHeight="1" x14ac:dyDescent="0.3">
      <c r="A44" s="14" t="s">
        <v>8</v>
      </c>
      <c r="B44" s="13"/>
      <c r="E44" s="1" t="s">
        <v>119</v>
      </c>
      <c r="F44" s="1">
        <v>150</v>
      </c>
      <c r="G44" s="1" t="s">
        <v>47</v>
      </c>
      <c r="J44" s="39" t="s">
        <v>40</v>
      </c>
      <c r="K44" s="4">
        <v>1E-3</v>
      </c>
      <c r="L44" s="4" t="s">
        <v>5</v>
      </c>
    </row>
    <row r="45" spans="1:12" ht="24" customHeight="1" x14ac:dyDescent="0.3">
      <c r="A45" s="15" t="s">
        <v>15</v>
      </c>
      <c r="B45" s="13">
        <v>10</v>
      </c>
      <c r="E45" s="1" t="s">
        <v>57</v>
      </c>
      <c r="F45" s="1">
        <v>180</v>
      </c>
      <c r="G45" s="1" t="s">
        <v>47</v>
      </c>
      <c r="J45" s="39" t="s">
        <v>23</v>
      </c>
      <c r="K45" s="4">
        <v>1E-3</v>
      </c>
      <c r="L45" s="4" t="s">
        <v>5</v>
      </c>
    </row>
    <row r="46" spans="1:12" ht="24" customHeight="1" x14ac:dyDescent="0.3">
      <c r="A46" s="5"/>
      <c r="J46" s="7"/>
      <c r="K46" s="3"/>
      <c r="L46" s="3"/>
    </row>
    <row r="47" spans="1:12" ht="24" customHeight="1" x14ac:dyDescent="0.3">
      <c r="A47" s="19" t="s">
        <v>11</v>
      </c>
      <c r="B47" s="18"/>
      <c r="J47" s="12"/>
      <c r="K47" s="11"/>
      <c r="L47" s="11"/>
    </row>
    <row r="48" spans="1:12" ht="24" customHeight="1" x14ac:dyDescent="0.3">
      <c r="A48" s="20" t="s">
        <v>122</v>
      </c>
      <c r="B48" s="18">
        <v>60</v>
      </c>
      <c r="I48" t="s">
        <v>7</v>
      </c>
      <c r="J48" s="9" t="s">
        <v>41</v>
      </c>
      <c r="K48" s="10" t="s">
        <v>37</v>
      </c>
      <c r="L48" s="11"/>
    </row>
    <row r="49" spans="1:12" ht="24" customHeight="1" x14ac:dyDescent="0.3">
      <c r="A49" s="20" t="s">
        <v>123</v>
      </c>
      <c r="B49" s="18">
        <v>2</v>
      </c>
      <c r="J49" s="8" t="s">
        <v>35</v>
      </c>
      <c r="K49" s="4" t="s">
        <v>36</v>
      </c>
      <c r="L49" s="4" t="s">
        <v>4</v>
      </c>
    </row>
    <row r="50" spans="1:12" ht="24" customHeight="1" x14ac:dyDescent="0.3">
      <c r="A50" s="20" t="s">
        <v>49</v>
      </c>
      <c r="B50" s="18">
        <v>50</v>
      </c>
      <c r="J50" s="39" t="s">
        <v>16</v>
      </c>
      <c r="K50" s="4">
        <v>0.6</v>
      </c>
      <c r="L50" s="4" t="s">
        <v>5</v>
      </c>
    </row>
    <row r="51" spans="1:12" ht="24" customHeight="1" x14ac:dyDescent="0.3">
      <c r="A51" s="22"/>
      <c r="B51" s="21"/>
      <c r="J51" s="39" t="s">
        <v>42</v>
      </c>
      <c r="K51" s="4">
        <v>0.2</v>
      </c>
      <c r="L51" s="4" t="s">
        <v>5</v>
      </c>
    </row>
    <row r="52" spans="1:12" ht="24" customHeight="1" x14ac:dyDescent="0.3">
      <c r="A52" s="19" t="s">
        <v>14</v>
      </c>
      <c r="B52" s="18"/>
      <c r="J52" s="39" t="s">
        <v>19</v>
      </c>
      <c r="K52" s="4">
        <v>2</v>
      </c>
      <c r="L52" s="4" t="s">
        <v>39</v>
      </c>
    </row>
    <row r="53" spans="1:12" ht="24" customHeight="1" x14ac:dyDescent="0.3">
      <c r="A53" s="20" t="s">
        <v>15</v>
      </c>
      <c r="B53" s="18">
        <v>15</v>
      </c>
      <c r="J53" s="39" t="s">
        <v>20</v>
      </c>
      <c r="K53" s="4">
        <v>0.02</v>
      </c>
      <c r="L53" s="4" t="s">
        <v>5</v>
      </c>
    </row>
    <row r="54" spans="1:12" ht="24" customHeight="1" x14ac:dyDescent="0.3">
      <c r="A54" s="5"/>
      <c r="J54" s="39" t="s">
        <v>40</v>
      </c>
      <c r="K54" s="4">
        <v>1E-3</v>
      </c>
      <c r="L54" s="4" t="s">
        <v>5</v>
      </c>
    </row>
    <row r="55" spans="1:12" ht="24" customHeight="1" x14ac:dyDescent="0.3">
      <c r="A55" s="24" t="s">
        <v>10</v>
      </c>
      <c r="B55" s="23"/>
      <c r="J55" s="39" t="s">
        <v>23</v>
      </c>
      <c r="K55" s="4">
        <v>1E-3</v>
      </c>
      <c r="L55" s="4" t="s">
        <v>5</v>
      </c>
    </row>
    <row r="56" spans="1:12" ht="24" customHeight="1" x14ac:dyDescent="0.3">
      <c r="A56" s="25" t="s">
        <v>16</v>
      </c>
      <c r="B56" s="23">
        <v>60</v>
      </c>
      <c r="J56" s="7"/>
      <c r="K56" s="3"/>
      <c r="L56" s="3"/>
    </row>
    <row r="57" spans="1:12" ht="24" customHeight="1" x14ac:dyDescent="0.3">
      <c r="A57" s="25" t="s">
        <v>17</v>
      </c>
      <c r="B57" s="23">
        <v>2</v>
      </c>
      <c r="I57" t="s">
        <v>9</v>
      </c>
      <c r="J57" s="9" t="s">
        <v>59</v>
      </c>
      <c r="K57" s="10" t="s">
        <v>37</v>
      </c>
      <c r="L57" s="11"/>
    </row>
    <row r="58" spans="1:12" ht="24" customHeight="1" x14ac:dyDescent="0.3">
      <c r="A58" s="25" t="s">
        <v>18</v>
      </c>
      <c r="B58" s="23">
        <v>70</v>
      </c>
      <c r="J58" s="8" t="s">
        <v>35</v>
      </c>
      <c r="K58" s="4" t="s">
        <v>36</v>
      </c>
      <c r="L58" s="4" t="s">
        <v>4</v>
      </c>
    </row>
    <row r="59" spans="1:12" ht="24" customHeight="1" x14ac:dyDescent="0.3">
      <c r="A59" s="25" t="s">
        <v>19</v>
      </c>
      <c r="B59" s="23">
        <v>80</v>
      </c>
      <c r="J59" s="39" t="s">
        <v>13</v>
      </c>
      <c r="K59" s="4">
        <v>0.6</v>
      </c>
      <c r="L59" s="4" t="s">
        <v>5</v>
      </c>
    </row>
    <row r="60" spans="1:12" ht="24" customHeight="1" x14ac:dyDescent="0.3">
      <c r="A60" s="25" t="s">
        <v>20</v>
      </c>
      <c r="B60" s="23">
        <v>10</v>
      </c>
      <c r="J60" s="39" t="s">
        <v>19</v>
      </c>
      <c r="K60" s="4">
        <v>2</v>
      </c>
      <c r="L60" s="4" t="s">
        <v>39</v>
      </c>
    </row>
    <row r="61" spans="1:12" ht="24" customHeight="1" x14ac:dyDescent="0.3">
      <c r="A61" s="25" t="s">
        <v>21</v>
      </c>
      <c r="B61" s="23">
        <v>2</v>
      </c>
      <c r="J61" s="39" t="s">
        <v>20</v>
      </c>
      <c r="K61" s="4">
        <v>0.02</v>
      </c>
      <c r="L61" s="4" t="s">
        <v>5</v>
      </c>
    </row>
    <row r="62" spans="1:12" ht="24" customHeight="1" x14ac:dyDescent="0.3">
      <c r="A62" s="25" t="s">
        <v>22</v>
      </c>
      <c r="B62" s="23">
        <v>50</v>
      </c>
      <c r="J62" s="39" t="s">
        <v>40</v>
      </c>
      <c r="K62" s="4">
        <v>1E-3</v>
      </c>
      <c r="L62" s="4" t="s">
        <v>5</v>
      </c>
    </row>
    <row r="63" spans="1:12" ht="24" customHeight="1" x14ac:dyDescent="0.3">
      <c r="A63" s="25" t="s">
        <v>23</v>
      </c>
      <c r="B63" s="23">
        <v>10</v>
      </c>
      <c r="J63" s="39" t="s">
        <v>23</v>
      </c>
      <c r="K63" s="4">
        <v>1E-3</v>
      </c>
      <c r="L63" s="4" t="s">
        <v>5</v>
      </c>
    </row>
    <row r="64" spans="1:12" ht="24" customHeight="1" x14ac:dyDescent="0.3">
      <c r="A64" s="25" t="s">
        <v>24</v>
      </c>
      <c r="B64" s="23">
        <v>0.1</v>
      </c>
      <c r="J64" s="7"/>
      <c r="K64" s="3"/>
      <c r="L64" s="3"/>
    </row>
    <row r="65" spans="1:12" ht="24" customHeight="1" x14ac:dyDescent="0.3">
      <c r="A65" s="25" t="s">
        <v>25</v>
      </c>
      <c r="B65" s="23">
        <v>20</v>
      </c>
      <c r="I65" t="s">
        <v>30</v>
      </c>
      <c r="J65" s="9" t="s">
        <v>83</v>
      </c>
      <c r="K65" s="10" t="s">
        <v>37</v>
      </c>
      <c r="L65" s="11"/>
    </row>
    <row r="66" spans="1:12" ht="24" customHeight="1" x14ac:dyDescent="0.3">
      <c r="A66" s="25" t="s">
        <v>26</v>
      </c>
      <c r="B66" s="23">
        <v>5</v>
      </c>
      <c r="J66" s="8" t="s">
        <v>35</v>
      </c>
      <c r="K66" s="4" t="s">
        <v>36</v>
      </c>
      <c r="L66" s="4" t="s">
        <v>4</v>
      </c>
    </row>
    <row r="67" spans="1:12" ht="24" customHeight="1" x14ac:dyDescent="0.3">
      <c r="A67" s="27"/>
      <c r="B67" s="26"/>
      <c r="J67" s="39" t="s">
        <v>22</v>
      </c>
      <c r="K67" s="4">
        <v>0.9</v>
      </c>
      <c r="L67" s="4" t="s">
        <v>5</v>
      </c>
    </row>
    <row r="68" spans="1:12" ht="24" customHeight="1" x14ac:dyDescent="0.3">
      <c r="A68" s="24" t="s">
        <v>29</v>
      </c>
      <c r="B68" s="23"/>
      <c r="J68" s="39" t="s">
        <v>19</v>
      </c>
      <c r="K68" s="4">
        <v>1</v>
      </c>
      <c r="L68" s="4" t="s">
        <v>39</v>
      </c>
    </row>
    <row r="69" spans="1:12" ht="24" customHeight="1" x14ac:dyDescent="0.3">
      <c r="A69" s="25" t="s">
        <v>15</v>
      </c>
      <c r="B69" s="23">
        <v>20</v>
      </c>
      <c r="J69" s="39" t="s">
        <v>44</v>
      </c>
      <c r="K69" s="4">
        <v>0.02</v>
      </c>
      <c r="L69" s="4" t="s">
        <v>5</v>
      </c>
    </row>
    <row r="70" spans="1:12" ht="24" customHeight="1" x14ac:dyDescent="0.3">
      <c r="J70" s="39" t="s">
        <v>23</v>
      </c>
      <c r="K70" s="4">
        <v>2E-3</v>
      </c>
      <c r="L70" s="4" t="s">
        <v>5</v>
      </c>
    </row>
    <row r="71" spans="1:12" ht="22.8" customHeight="1" x14ac:dyDescent="0.3">
      <c r="J71" s="39" t="s">
        <v>24</v>
      </c>
      <c r="K71" s="4">
        <v>3.0000000000000001E-3</v>
      </c>
      <c r="L71" s="4" t="s">
        <v>5</v>
      </c>
    </row>
    <row r="72" spans="1:12" ht="36.6" customHeight="1" x14ac:dyDescent="0.3">
      <c r="I72" t="s">
        <v>31</v>
      </c>
      <c r="J72" s="47" t="s">
        <v>45</v>
      </c>
      <c r="K72" s="10" t="s">
        <v>37</v>
      </c>
      <c r="L72" s="11"/>
    </row>
    <row r="73" spans="1:12" ht="24" customHeight="1" x14ac:dyDescent="0.3">
      <c r="J73" s="8" t="s">
        <v>35</v>
      </c>
      <c r="K73" s="4" t="s">
        <v>36</v>
      </c>
      <c r="L73" s="4" t="s">
        <v>4</v>
      </c>
    </row>
    <row r="74" spans="1:12" ht="24" customHeight="1" x14ac:dyDescent="0.3">
      <c r="J74" s="8" t="s">
        <v>46</v>
      </c>
      <c r="K74" s="4">
        <v>0.7</v>
      </c>
      <c r="L74" s="4" t="s">
        <v>5</v>
      </c>
    </row>
    <row r="75" spans="1:12" ht="24" customHeight="1" x14ac:dyDescent="0.3">
      <c r="J75" s="39" t="s">
        <v>93</v>
      </c>
      <c r="K75" s="4">
        <v>0.3</v>
      </c>
      <c r="L75" s="4" t="s">
        <v>47</v>
      </c>
    </row>
    <row r="76" spans="1:12" ht="24" customHeight="1" x14ac:dyDescent="0.3">
      <c r="J76" s="12"/>
      <c r="K76" s="11"/>
      <c r="L76" s="11"/>
    </row>
    <row r="77" spans="1:12" ht="48" customHeight="1" x14ac:dyDescent="0.3">
      <c r="I77" t="s">
        <v>32</v>
      </c>
      <c r="J77" s="9" t="s">
        <v>48</v>
      </c>
      <c r="K77" s="10" t="s">
        <v>37</v>
      </c>
      <c r="L77" s="11"/>
    </row>
    <row r="78" spans="1:12" ht="24" customHeight="1" x14ac:dyDescent="0.3">
      <c r="J78" s="8" t="s">
        <v>35</v>
      </c>
      <c r="K78" s="4" t="s">
        <v>36</v>
      </c>
      <c r="L78" s="4" t="s">
        <v>4</v>
      </c>
    </row>
    <row r="79" spans="1:12" ht="24" customHeight="1" x14ac:dyDescent="0.3">
      <c r="J79" s="39" t="s">
        <v>49</v>
      </c>
      <c r="K79" s="4">
        <v>0.7</v>
      </c>
      <c r="L79" s="4" t="s">
        <v>5</v>
      </c>
    </row>
    <row r="80" spans="1:12" ht="24" customHeight="1" x14ac:dyDescent="0.3">
      <c r="J80" s="39" t="s">
        <v>85</v>
      </c>
      <c r="K80" s="4">
        <v>0.3</v>
      </c>
      <c r="L80" s="4" t="s">
        <v>47</v>
      </c>
    </row>
    <row r="81" spans="9:12" ht="24" customHeight="1" x14ac:dyDescent="0.3">
      <c r="J81" s="12"/>
      <c r="K81" s="11"/>
      <c r="L81" s="11"/>
    </row>
    <row r="82" spans="9:12" ht="57" customHeight="1" x14ac:dyDescent="0.3">
      <c r="I82" t="s">
        <v>121</v>
      </c>
      <c r="J82" s="9" t="s">
        <v>50</v>
      </c>
      <c r="K82" s="10" t="s">
        <v>37</v>
      </c>
      <c r="L82" s="11"/>
    </row>
    <row r="83" spans="9:12" ht="24" customHeight="1" x14ac:dyDescent="0.3">
      <c r="J83" s="8" t="s">
        <v>35</v>
      </c>
      <c r="K83" s="4" t="s">
        <v>36</v>
      </c>
      <c r="L83" s="4" t="s">
        <v>4</v>
      </c>
    </row>
    <row r="84" spans="9:12" ht="24" customHeight="1" x14ac:dyDescent="0.3">
      <c r="J84" s="39" t="s">
        <v>54</v>
      </c>
      <c r="K84" s="4">
        <v>0.8</v>
      </c>
      <c r="L84" s="4" t="s">
        <v>5</v>
      </c>
    </row>
    <row r="85" spans="9:12" ht="24" customHeight="1" x14ac:dyDescent="0.3">
      <c r="J85" s="39" t="s">
        <v>51</v>
      </c>
      <c r="K85" s="4">
        <v>0.2</v>
      </c>
      <c r="L85" s="4" t="s">
        <v>47</v>
      </c>
    </row>
    <row r="86" spans="9:12" ht="24" customHeight="1" x14ac:dyDescent="0.3">
      <c r="J86" s="39" t="s">
        <v>52</v>
      </c>
      <c r="K86" s="4">
        <v>0.2</v>
      </c>
      <c r="L86" s="4" t="s">
        <v>5</v>
      </c>
    </row>
    <row r="87" spans="9:12" ht="24" customHeight="1" x14ac:dyDescent="0.3">
      <c r="J87" s="39" t="s">
        <v>53</v>
      </c>
      <c r="K87" s="4">
        <v>0.05</v>
      </c>
      <c r="L87" s="4" t="s">
        <v>5</v>
      </c>
    </row>
    <row r="88" spans="9:12" ht="24" customHeight="1" x14ac:dyDescent="0.3">
      <c r="J88" s="12"/>
      <c r="K88" s="11"/>
      <c r="L88" s="11"/>
    </row>
    <row r="89" spans="9:12" ht="24" customHeight="1" x14ac:dyDescent="0.3">
      <c r="I89" t="s">
        <v>38</v>
      </c>
      <c r="J89" s="9" t="s">
        <v>82</v>
      </c>
      <c r="K89" s="10" t="s">
        <v>37</v>
      </c>
      <c r="L89" s="11"/>
    </row>
    <row r="90" spans="9:12" ht="24" customHeight="1" x14ac:dyDescent="0.3">
      <c r="J90" s="8" t="s">
        <v>35</v>
      </c>
      <c r="K90" s="4" t="s">
        <v>36</v>
      </c>
      <c r="L90" s="4" t="s">
        <v>4</v>
      </c>
    </row>
    <row r="91" spans="9:12" ht="24" customHeight="1" x14ac:dyDescent="0.3">
      <c r="J91" s="39" t="s">
        <v>85</v>
      </c>
      <c r="K91" s="4">
        <v>0.8</v>
      </c>
      <c r="L91" s="4" t="s">
        <v>5</v>
      </c>
    </row>
    <row r="92" spans="9:12" ht="24" customHeight="1" x14ac:dyDescent="0.3">
      <c r="J92" s="39" t="s">
        <v>51</v>
      </c>
      <c r="K92" s="4">
        <v>0.2</v>
      </c>
      <c r="L92" s="4" t="s">
        <v>47</v>
      </c>
    </row>
    <row r="93" spans="9:12" ht="24" customHeight="1" x14ac:dyDescent="0.3">
      <c r="J93" s="12"/>
      <c r="K93" s="11"/>
      <c r="L93" s="11"/>
    </row>
    <row r="94" spans="9:12" ht="24" customHeight="1" x14ac:dyDescent="0.3">
      <c r="I94" t="s">
        <v>43</v>
      </c>
      <c r="J94" s="9" t="s">
        <v>55</v>
      </c>
      <c r="K94" s="10" t="s">
        <v>37</v>
      </c>
      <c r="L94" s="11"/>
    </row>
    <row r="95" spans="9:12" ht="24" customHeight="1" x14ac:dyDescent="0.3">
      <c r="J95" s="8" t="s">
        <v>35</v>
      </c>
      <c r="K95" s="4" t="s">
        <v>36</v>
      </c>
      <c r="L95" s="4" t="s">
        <v>4</v>
      </c>
    </row>
    <row r="96" spans="9:12" ht="24" customHeight="1" x14ac:dyDescent="0.3">
      <c r="J96" s="39" t="s">
        <v>56</v>
      </c>
      <c r="K96" s="4">
        <v>0.8</v>
      </c>
      <c r="L96" s="4" t="s">
        <v>5</v>
      </c>
    </row>
    <row r="97" spans="10:12" ht="24" customHeight="1" x14ac:dyDescent="0.3">
      <c r="J97" s="39" t="s">
        <v>57</v>
      </c>
      <c r="K97" s="4">
        <v>0.2</v>
      </c>
      <c r="L97" s="4" t="s">
        <v>47</v>
      </c>
    </row>
    <row r="98" spans="10:12" ht="24" customHeight="1" x14ac:dyDescent="0.3">
      <c r="J98" s="39" t="s">
        <v>58</v>
      </c>
      <c r="K98" s="4">
        <v>0.2</v>
      </c>
      <c r="L98" s="4" t="s">
        <v>5</v>
      </c>
    </row>
    <row r="99" spans="10:12" ht="24" customHeight="1" x14ac:dyDescent="0.3">
      <c r="J99" s="39" t="s">
        <v>53</v>
      </c>
      <c r="K99" s="4">
        <v>0.05</v>
      </c>
      <c r="L99" s="4" t="s">
        <v>5</v>
      </c>
    </row>
    <row r="100" spans="10:12" ht="24" customHeight="1" x14ac:dyDescent="0.3">
      <c r="J100" s="39" t="s">
        <v>112</v>
      </c>
      <c r="K100" s="4">
        <v>0.2</v>
      </c>
      <c r="L100" s="4" t="s">
        <v>113</v>
      </c>
    </row>
    <row r="101" spans="10:12" ht="24" customHeight="1" x14ac:dyDescent="0.3">
      <c r="J101" s="12"/>
      <c r="K101" s="11"/>
      <c r="L101" s="11"/>
    </row>
  </sheetData>
  <mergeCells count="8">
    <mergeCell ref="G1:G3"/>
    <mergeCell ref="H1:H3"/>
    <mergeCell ref="A1:A3"/>
    <mergeCell ref="B1:B3"/>
    <mergeCell ref="C1:C3"/>
    <mergeCell ref="D1:D3"/>
    <mergeCell ref="E1:E3"/>
    <mergeCell ref="F1:F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9"/>
  <sheetViews>
    <sheetView tabSelected="1" topLeftCell="A28" workbookViewId="0">
      <selection activeCell="E56" sqref="E56"/>
    </sheetView>
  </sheetViews>
  <sheetFormatPr defaultRowHeight="14.4" x14ac:dyDescent="0.3"/>
  <cols>
    <col min="1" max="1" width="17.6640625" customWidth="1"/>
    <col min="2" max="2" width="51.77734375" customWidth="1"/>
    <col min="3" max="3" width="18.21875" customWidth="1"/>
    <col min="4" max="4" width="17.33203125" customWidth="1"/>
    <col min="5" max="5" width="21.44140625" customWidth="1"/>
    <col min="6" max="6" width="18" customWidth="1"/>
    <col min="7" max="7" width="31.44140625" customWidth="1"/>
    <col min="8" max="8" width="19.88671875" customWidth="1"/>
    <col min="9" max="9" width="18.44140625" customWidth="1"/>
    <col min="10" max="10" width="14.6640625" customWidth="1"/>
    <col min="11" max="11" width="24.5546875" customWidth="1"/>
    <col min="12" max="12" width="15.6640625" customWidth="1"/>
  </cols>
  <sheetData>
    <row r="1" spans="1:12" x14ac:dyDescent="0.3">
      <c r="B1" t="s">
        <v>139</v>
      </c>
    </row>
    <row r="2" spans="1:12" x14ac:dyDescent="0.3">
      <c r="A2" s="54"/>
      <c r="B2" s="54"/>
      <c r="C2" s="54"/>
      <c r="D2" s="54"/>
      <c r="E2" s="54"/>
      <c r="F2" s="54"/>
      <c r="G2" s="54"/>
      <c r="H2" s="54"/>
    </row>
    <row r="3" spans="1:12" x14ac:dyDescent="0.3">
      <c r="A3" s="54"/>
      <c r="B3" s="54"/>
      <c r="C3" s="54"/>
      <c r="D3" s="54"/>
      <c r="E3" s="54"/>
      <c r="F3" s="54"/>
      <c r="G3" s="54"/>
      <c r="H3" s="54"/>
    </row>
    <row r="4" spans="1:12" x14ac:dyDescent="0.3">
      <c r="A4" s="57" t="s">
        <v>140</v>
      </c>
      <c r="B4" s="57"/>
      <c r="C4" s="4"/>
      <c r="D4" s="4"/>
      <c r="E4" s="4"/>
      <c r="F4" s="4"/>
      <c r="G4" s="4"/>
      <c r="H4" s="4"/>
      <c r="I4" s="4"/>
      <c r="J4" s="4"/>
      <c r="K4" s="4"/>
    </row>
    <row r="5" spans="1:12" x14ac:dyDescent="0.3">
      <c r="A5" s="7"/>
      <c r="B5" s="57"/>
      <c r="C5" s="57" t="s">
        <v>46</v>
      </c>
      <c r="D5" s="57" t="s">
        <v>54</v>
      </c>
      <c r="E5" s="57" t="s">
        <v>49</v>
      </c>
      <c r="F5" s="57" t="s">
        <v>85</v>
      </c>
      <c r="G5" s="57" t="s">
        <v>118</v>
      </c>
      <c r="H5" s="57" t="s">
        <v>117</v>
      </c>
      <c r="I5" s="57" t="s">
        <v>141</v>
      </c>
      <c r="J5" s="57" t="s">
        <v>57</v>
      </c>
      <c r="K5" s="57" t="s">
        <v>119</v>
      </c>
    </row>
    <row r="6" spans="1:12" x14ac:dyDescent="0.3">
      <c r="A6" s="7"/>
      <c r="B6" s="57" t="s">
        <v>142</v>
      </c>
      <c r="C6" s="58">
        <f>C71</f>
        <v>230</v>
      </c>
      <c r="D6" s="4">
        <f>C73</f>
        <v>427.6</v>
      </c>
      <c r="E6" s="58">
        <f>C72</f>
        <v>38.549999999999997</v>
      </c>
      <c r="F6" s="59">
        <f>C70</f>
        <v>365.72399999999999</v>
      </c>
      <c r="G6" s="4">
        <f>C77</f>
        <v>0</v>
      </c>
      <c r="H6" s="4">
        <f>C76</f>
        <v>110</v>
      </c>
      <c r="I6" s="4">
        <f>C75</f>
        <v>530</v>
      </c>
      <c r="J6" s="4">
        <f>C74</f>
        <v>233.45</v>
      </c>
      <c r="K6" s="4">
        <f>C78</f>
        <v>115</v>
      </c>
    </row>
    <row r="7" spans="1:12" x14ac:dyDescent="0.3">
      <c r="A7" s="7"/>
      <c r="B7" s="57"/>
      <c r="C7" s="119">
        <f>SUM(C6:E6)</f>
        <v>696.15</v>
      </c>
      <c r="D7" s="119"/>
      <c r="E7" s="119"/>
      <c r="F7" s="59">
        <f>F6</f>
        <v>365.72399999999999</v>
      </c>
      <c r="G7" s="120">
        <f>SUM(G6:I6)</f>
        <v>640</v>
      </c>
      <c r="H7" s="120"/>
      <c r="I7" s="120"/>
      <c r="J7" s="4">
        <f>J6</f>
        <v>233.45</v>
      </c>
      <c r="K7" s="4">
        <f>K6</f>
        <v>115</v>
      </c>
    </row>
    <row r="8" spans="1:12" x14ac:dyDescent="0.3">
      <c r="A8" s="7"/>
      <c r="B8" s="57" t="s">
        <v>179</v>
      </c>
      <c r="C8" s="4">
        <f>C6/C7</f>
        <v>0.33038856568268332</v>
      </c>
      <c r="D8" s="59">
        <f>D6/C7</f>
        <v>0.61423543776484957</v>
      </c>
      <c r="E8" s="59">
        <f>E6/C7</f>
        <v>5.5375996552467138E-2</v>
      </c>
      <c r="F8" s="59">
        <v>1</v>
      </c>
      <c r="G8" s="59">
        <f>G6/G7</f>
        <v>0</v>
      </c>
      <c r="H8" s="59">
        <f>H6/G7</f>
        <v>0.171875</v>
      </c>
      <c r="I8" s="59">
        <f>I6/G7</f>
        <v>0.828125</v>
      </c>
      <c r="J8" s="59">
        <v>1</v>
      </c>
      <c r="K8" s="59">
        <v>1</v>
      </c>
    </row>
    <row r="9" spans="1:12" x14ac:dyDescent="0.3">
      <c r="A9" s="7"/>
      <c r="B9" s="60"/>
      <c r="C9" s="61"/>
      <c r="D9" s="61"/>
      <c r="E9" s="61"/>
      <c r="F9" s="62"/>
      <c r="G9" s="63"/>
      <c r="H9" s="63"/>
      <c r="I9" s="63"/>
      <c r="J9" s="62"/>
      <c r="K9" s="62"/>
    </row>
    <row r="10" spans="1:12" x14ac:dyDescent="0.3">
      <c r="A10" s="7"/>
    </row>
    <row r="11" spans="1:12" x14ac:dyDescent="0.3">
      <c r="A11" s="7"/>
    </row>
    <row r="12" spans="1:12" x14ac:dyDescent="0.3">
      <c r="A12" s="7"/>
      <c r="B12" s="64"/>
      <c r="C12" s="65"/>
      <c r="D12" s="65"/>
      <c r="E12" s="65"/>
      <c r="F12" s="65"/>
      <c r="G12" s="65"/>
      <c r="H12" s="65"/>
      <c r="I12" s="65"/>
      <c r="J12" s="65"/>
      <c r="K12" s="65"/>
      <c r="L12" s="66"/>
    </row>
    <row r="13" spans="1:12" ht="57.6" x14ac:dyDescent="0.3">
      <c r="A13" s="67" t="s">
        <v>143</v>
      </c>
      <c r="B13" s="87"/>
      <c r="C13" s="87" t="s">
        <v>46</v>
      </c>
      <c r="D13" s="87" t="s">
        <v>122</v>
      </c>
      <c r="E13" s="87" t="s">
        <v>49</v>
      </c>
      <c r="F13" s="87" t="s">
        <v>85</v>
      </c>
      <c r="G13" s="87" t="s">
        <v>118</v>
      </c>
      <c r="H13" s="87" t="s">
        <v>117</v>
      </c>
      <c r="I13" s="87" t="s">
        <v>116</v>
      </c>
      <c r="J13" s="87" t="s">
        <v>57</v>
      </c>
      <c r="K13" s="87" t="s">
        <v>119</v>
      </c>
      <c r="L13" s="88" t="s">
        <v>144</v>
      </c>
    </row>
    <row r="14" spans="1:12" x14ac:dyDescent="0.3">
      <c r="A14" s="7"/>
      <c r="B14" s="57" t="s">
        <v>69</v>
      </c>
      <c r="C14" s="1">
        <f>E88</f>
        <v>0.05</v>
      </c>
      <c r="D14" s="1">
        <f>E106</f>
        <v>0.04</v>
      </c>
      <c r="E14" s="1">
        <f>E97</f>
        <v>0.05</v>
      </c>
      <c r="F14" s="1"/>
      <c r="G14" s="1"/>
      <c r="H14" s="1"/>
      <c r="I14" s="1"/>
      <c r="J14" s="1"/>
      <c r="K14" s="70"/>
      <c r="L14" s="71">
        <f>SUMPRODUCT($C$8:$K$8,C14:K14)</f>
        <v>4.3857645622351504E-2</v>
      </c>
    </row>
    <row r="15" spans="1:12" x14ac:dyDescent="0.3">
      <c r="A15" s="7"/>
      <c r="B15" s="57" t="s">
        <v>70</v>
      </c>
      <c r="C15" s="1">
        <f>E89</f>
        <v>0.02</v>
      </c>
      <c r="D15" s="1">
        <f>E107</f>
        <v>1.4999999999999999E-2</v>
      </c>
      <c r="E15" s="1">
        <f>E98</f>
        <v>0.02</v>
      </c>
      <c r="F15" s="1"/>
      <c r="G15" s="1"/>
      <c r="H15" s="1"/>
      <c r="I15" s="1"/>
      <c r="J15" s="1"/>
      <c r="K15" s="1"/>
      <c r="L15" s="71">
        <f t="shared" ref="L15:L20" si="0">SUMPRODUCT($C$8:$K$8,C15:K15)</f>
        <v>1.6928822811175751E-2</v>
      </c>
    </row>
    <row r="16" spans="1:12" x14ac:dyDescent="0.3">
      <c r="A16" s="7"/>
      <c r="B16" s="57" t="s">
        <v>81</v>
      </c>
      <c r="C16" s="1"/>
      <c r="D16" s="1"/>
      <c r="E16" s="1"/>
      <c r="F16" s="1">
        <f>E114</f>
        <v>0.2</v>
      </c>
      <c r="G16" s="1"/>
      <c r="H16" s="1"/>
      <c r="I16" s="1"/>
      <c r="J16" s="1"/>
      <c r="K16" s="1"/>
      <c r="L16" s="71">
        <f t="shared" si="0"/>
        <v>0.2</v>
      </c>
    </row>
    <row r="17" spans="1:12" x14ac:dyDescent="0.3">
      <c r="A17" s="7"/>
      <c r="B17" s="57" t="s">
        <v>90</v>
      </c>
      <c r="C17" s="1"/>
      <c r="D17" s="1"/>
      <c r="E17" s="1"/>
      <c r="F17" s="1"/>
      <c r="G17" s="1">
        <f>E121</f>
        <v>0.05</v>
      </c>
      <c r="H17" s="1">
        <f>E126</f>
        <v>0.05</v>
      </c>
      <c r="I17" s="1">
        <f>E131</f>
        <v>0.1</v>
      </c>
      <c r="J17" s="1"/>
      <c r="K17" s="1"/>
      <c r="L17" s="71">
        <f t="shared" si="0"/>
        <v>9.1406250000000008E-2</v>
      </c>
    </row>
    <row r="18" spans="1:12" x14ac:dyDescent="0.3">
      <c r="A18" s="7"/>
      <c r="B18" s="57" t="s">
        <v>92</v>
      </c>
      <c r="C18" s="1"/>
      <c r="D18" s="1"/>
      <c r="E18" s="1"/>
      <c r="F18" s="1"/>
      <c r="G18" s="1">
        <f>E122</f>
        <v>0.3</v>
      </c>
      <c r="H18" s="1">
        <f>E127</f>
        <v>0.3</v>
      </c>
      <c r="I18" s="1">
        <f>E133</f>
        <v>0.3</v>
      </c>
      <c r="J18" s="1"/>
      <c r="K18" s="1"/>
      <c r="L18" s="71">
        <f t="shared" si="0"/>
        <v>0.3</v>
      </c>
    </row>
    <row r="19" spans="1:12" x14ac:dyDescent="0.3">
      <c r="A19" s="7"/>
      <c r="B19" s="57" t="s">
        <v>106</v>
      </c>
      <c r="C19" s="1"/>
      <c r="D19" s="1"/>
      <c r="E19" s="1"/>
      <c r="F19" s="1"/>
      <c r="G19" s="1"/>
      <c r="H19" s="1"/>
      <c r="I19" s="1"/>
      <c r="J19" s="1">
        <f>E138</f>
        <v>0.1</v>
      </c>
      <c r="K19" s="1"/>
      <c r="L19" s="71">
        <f t="shared" si="0"/>
        <v>0.1</v>
      </c>
    </row>
    <row r="20" spans="1:12" x14ac:dyDescent="0.3">
      <c r="B20" s="57" t="s">
        <v>109</v>
      </c>
      <c r="C20" s="1"/>
      <c r="D20" s="1"/>
      <c r="E20" s="1"/>
      <c r="F20" s="1"/>
      <c r="G20" s="1"/>
      <c r="H20" s="1"/>
      <c r="I20" s="1"/>
      <c r="J20" s="1"/>
      <c r="K20" s="1">
        <v>0</v>
      </c>
      <c r="L20" s="71">
        <f t="shared" si="0"/>
        <v>0</v>
      </c>
    </row>
    <row r="22" spans="1:12" x14ac:dyDescent="0.3">
      <c r="B22" s="72"/>
      <c r="C22" s="72"/>
      <c r="D22" s="72"/>
      <c r="E22" s="72"/>
      <c r="F22" s="73"/>
      <c r="G22" s="73"/>
    </row>
    <row r="23" spans="1:12" x14ac:dyDescent="0.3">
      <c r="A23" s="57" t="s">
        <v>145</v>
      </c>
      <c r="B23" s="69"/>
      <c r="C23" s="74" t="s">
        <v>146</v>
      </c>
      <c r="D23" s="74" t="s">
        <v>4</v>
      </c>
      <c r="E23" s="74" t="s">
        <v>147</v>
      </c>
      <c r="F23" s="60"/>
      <c r="G23" s="57"/>
      <c r="H23" s="69" t="s">
        <v>148</v>
      </c>
      <c r="I23" s="69" t="s">
        <v>149</v>
      </c>
      <c r="J23" s="69" t="s">
        <v>150</v>
      </c>
      <c r="K23" s="75" t="s">
        <v>181</v>
      </c>
    </row>
    <row r="24" spans="1:12" x14ac:dyDescent="0.3">
      <c r="B24" s="118" t="s">
        <v>151</v>
      </c>
      <c r="C24" s="117" t="s">
        <v>152</v>
      </c>
      <c r="D24" s="117" t="s">
        <v>153</v>
      </c>
      <c r="E24" s="117">
        <f>I24*24</f>
        <v>744</v>
      </c>
      <c r="F24" s="60"/>
      <c r="G24" s="76" t="s">
        <v>178</v>
      </c>
      <c r="H24" s="1">
        <v>8</v>
      </c>
      <c r="I24" s="1">
        <v>31</v>
      </c>
      <c r="J24" s="1">
        <v>11</v>
      </c>
      <c r="K24" s="4">
        <v>0.1</v>
      </c>
    </row>
    <row r="25" spans="1:12" x14ac:dyDescent="0.3">
      <c r="B25" s="121"/>
      <c r="C25" s="117"/>
      <c r="D25" s="117"/>
      <c r="E25" s="117"/>
      <c r="F25" s="60"/>
    </row>
    <row r="26" spans="1:12" x14ac:dyDescent="0.3">
      <c r="B26" s="118" t="s">
        <v>154</v>
      </c>
      <c r="C26" s="117" t="s">
        <v>155</v>
      </c>
      <c r="D26" s="117" t="s">
        <v>153</v>
      </c>
      <c r="E26" s="117">
        <f>H24*(I24-J24)</f>
        <v>160</v>
      </c>
      <c r="F26" s="60"/>
    </row>
    <row r="27" spans="1:12" x14ac:dyDescent="0.3">
      <c r="B27" s="116"/>
      <c r="C27" s="117"/>
      <c r="D27" s="117"/>
      <c r="E27" s="117"/>
      <c r="F27" s="60"/>
    </row>
    <row r="28" spans="1:12" x14ac:dyDescent="0.3">
      <c r="B28" s="116" t="s">
        <v>156</v>
      </c>
      <c r="C28" s="117" t="s">
        <v>157</v>
      </c>
      <c r="D28" s="117" t="s">
        <v>153</v>
      </c>
      <c r="E28" s="117">
        <f>E26*K24</f>
        <v>16</v>
      </c>
      <c r="F28" s="60"/>
    </row>
    <row r="29" spans="1:12" x14ac:dyDescent="0.3">
      <c r="B29" s="116"/>
      <c r="C29" s="117"/>
      <c r="D29" s="117"/>
      <c r="E29" s="117"/>
      <c r="F29" s="60"/>
    </row>
    <row r="30" spans="1:12" x14ac:dyDescent="0.3">
      <c r="B30" s="116" t="s">
        <v>158</v>
      </c>
      <c r="C30" s="117" t="s">
        <v>159</v>
      </c>
      <c r="D30" s="117" t="s">
        <v>153</v>
      </c>
      <c r="E30" s="117">
        <f>E26-E28</f>
        <v>144</v>
      </c>
    </row>
    <row r="31" spans="1:12" x14ac:dyDescent="0.3">
      <c r="B31" s="116"/>
      <c r="C31" s="117"/>
      <c r="D31" s="117"/>
      <c r="E31" s="117"/>
    </row>
    <row r="33" spans="1:12" x14ac:dyDescent="0.3">
      <c r="A33" s="3"/>
      <c r="B33" s="77"/>
      <c r="C33" s="77"/>
      <c r="D33" s="77"/>
      <c r="F33" s="3"/>
      <c r="G33" s="3"/>
      <c r="H33" s="3"/>
      <c r="I33" s="3"/>
      <c r="J33" s="3"/>
      <c r="K33" s="3"/>
      <c r="L33" s="3"/>
    </row>
    <row r="34" spans="1:12" x14ac:dyDescent="0.3">
      <c r="A34" s="3"/>
      <c r="B34" s="77"/>
      <c r="C34" s="77"/>
      <c r="D34" s="77"/>
      <c r="E34" s="77"/>
      <c r="F34" s="3"/>
      <c r="G34" s="3"/>
      <c r="H34" s="3"/>
      <c r="I34" s="3"/>
      <c r="J34" s="3"/>
      <c r="K34" s="3"/>
      <c r="L34" s="3"/>
    </row>
    <row r="35" spans="1:12" x14ac:dyDescent="0.3">
      <c r="A35" s="3"/>
      <c r="B35" s="77"/>
      <c r="C35" s="77"/>
      <c r="D35" s="77"/>
      <c r="E35" s="77"/>
      <c r="F35" s="3"/>
      <c r="G35" s="3"/>
      <c r="H35" s="3"/>
      <c r="I35" s="3"/>
      <c r="J35" s="3"/>
      <c r="K35" s="3"/>
      <c r="L35" s="3"/>
    </row>
    <row r="36" spans="1:12" x14ac:dyDescent="0.3">
      <c r="A36" s="54"/>
      <c r="B36" s="77"/>
      <c r="C36" s="77"/>
      <c r="D36" s="77"/>
      <c r="E36" s="77"/>
      <c r="F36" s="77"/>
      <c r="G36" s="77"/>
    </row>
    <row r="37" spans="1:12" x14ac:dyDescent="0.3">
      <c r="A37" s="54"/>
      <c r="B37" s="77"/>
      <c r="C37" s="3"/>
      <c r="D37" s="3"/>
      <c r="E37" s="77"/>
      <c r="F37" s="77"/>
      <c r="G37" s="77"/>
    </row>
    <row r="38" spans="1:12" x14ac:dyDescent="0.3">
      <c r="A38" s="54"/>
      <c r="B38" s="77"/>
      <c r="C38" s="3"/>
      <c r="D38" s="3"/>
      <c r="E38" s="3"/>
      <c r="F38" s="77"/>
      <c r="G38" s="77"/>
    </row>
    <row r="39" spans="1:12" x14ac:dyDescent="0.3">
      <c r="A39" s="54"/>
      <c r="B39" s="77"/>
      <c r="C39" s="3"/>
      <c r="D39" s="3"/>
      <c r="E39" s="3"/>
      <c r="F39" s="77"/>
      <c r="G39" s="77"/>
    </row>
    <row r="40" spans="1:12" x14ac:dyDescent="0.3">
      <c r="A40" s="54"/>
      <c r="B40" s="77"/>
      <c r="C40" s="3"/>
      <c r="D40" s="3"/>
      <c r="E40" s="3"/>
      <c r="F40" s="77"/>
      <c r="G40" s="77"/>
    </row>
    <row r="41" spans="1:12" x14ac:dyDescent="0.3">
      <c r="A41" s="54"/>
      <c r="B41" s="77"/>
      <c r="C41" s="3"/>
      <c r="D41" s="3"/>
      <c r="E41" s="3"/>
      <c r="F41" s="77"/>
      <c r="G41" s="77"/>
    </row>
    <row r="42" spans="1:12" x14ac:dyDescent="0.3">
      <c r="B42" s="77"/>
      <c r="D42" s="3"/>
    </row>
    <row r="43" spans="1:12" x14ac:dyDescent="0.3">
      <c r="B43" s="77"/>
      <c r="D43" s="3"/>
    </row>
    <row r="44" spans="1:12" ht="57.6" x14ac:dyDescent="0.3">
      <c r="A44" s="57" t="s">
        <v>160</v>
      </c>
      <c r="B44" s="57"/>
      <c r="C44" s="67" t="s">
        <v>161</v>
      </c>
      <c r="D44" s="8" t="s">
        <v>162</v>
      </c>
      <c r="E44" s="67" t="s">
        <v>163</v>
      </c>
      <c r="F44" s="67" t="s">
        <v>164</v>
      </c>
      <c r="G44" s="68" t="s">
        <v>165</v>
      </c>
    </row>
    <row r="45" spans="1:12" x14ac:dyDescent="0.3">
      <c r="B45" s="67" t="s">
        <v>166</v>
      </c>
      <c r="C45" s="4">
        <v>5</v>
      </c>
      <c r="D45" s="4">
        <f>$E$30</f>
        <v>144</v>
      </c>
      <c r="E45" s="4">
        <f>C45*D45</f>
        <v>720</v>
      </c>
      <c r="F45" s="58">
        <f>E45/L14</f>
        <v>16416.749914023221</v>
      </c>
      <c r="G45" s="58">
        <f>SUM(C71:C73)</f>
        <v>696.15000000000009</v>
      </c>
    </row>
    <row r="46" spans="1:12" ht="15" thickBot="1" x14ac:dyDescent="0.35">
      <c r="B46" s="93" t="s">
        <v>167</v>
      </c>
      <c r="C46" s="97">
        <v>2</v>
      </c>
      <c r="D46" s="97">
        <f t="shared" ref="D46:D53" si="1">$E$30</f>
        <v>144</v>
      </c>
      <c r="E46" s="97">
        <f t="shared" ref="E46:E48" si="2">C46*D46</f>
        <v>288</v>
      </c>
      <c r="F46" s="98">
        <f>E46/L15</f>
        <v>17012.405600339414</v>
      </c>
      <c r="G46" s="98">
        <f>G45</f>
        <v>696.15000000000009</v>
      </c>
      <c r="H46" s="77"/>
      <c r="I46" s="77"/>
    </row>
    <row r="47" spans="1:12" ht="15" thickBot="1" x14ac:dyDescent="0.35">
      <c r="B47" s="106" t="s">
        <v>168</v>
      </c>
      <c r="C47" s="107"/>
      <c r="D47" s="108"/>
      <c r="E47" s="108">
        <f>MIN(D45:D46)</f>
        <v>144</v>
      </c>
      <c r="F47" s="109"/>
      <c r="G47" s="110"/>
      <c r="H47" s="77"/>
      <c r="I47" s="77"/>
    </row>
    <row r="48" spans="1:12" ht="15" thickBot="1" x14ac:dyDescent="0.35">
      <c r="B48" s="96" t="s">
        <v>169</v>
      </c>
      <c r="C48" s="102">
        <v>4</v>
      </c>
      <c r="D48" s="102">
        <f t="shared" si="1"/>
        <v>144</v>
      </c>
      <c r="E48" s="102">
        <f t="shared" si="2"/>
        <v>576</v>
      </c>
      <c r="F48" s="103">
        <f>E48/L16</f>
        <v>2880</v>
      </c>
      <c r="G48" s="103">
        <f>C70</f>
        <v>365.72399999999999</v>
      </c>
      <c r="H48" s="77"/>
      <c r="I48" s="77"/>
    </row>
    <row r="49" spans="1:9" ht="15" thickBot="1" x14ac:dyDescent="0.35">
      <c r="B49" s="106" t="s">
        <v>170</v>
      </c>
      <c r="C49" s="107"/>
      <c r="D49" s="108"/>
      <c r="E49" s="108">
        <f>E48</f>
        <v>576</v>
      </c>
      <c r="F49" s="109"/>
      <c r="G49" s="110"/>
      <c r="H49" s="77"/>
      <c r="I49" s="77"/>
    </row>
    <row r="50" spans="1:9" x14ac:dyDescent="0.3">
      <c r="B50" s="94" t="s">
        <v>171</v>
      </c>
      <c r="C50" s="99">
        <v>6</v>
      </c>
      <c r="D50" s="99">
        <f t="shared" si="1"/>
        <v>144</v>
      </c>
      <c r="E50" s="99">
        <f>C50*D50</f>
        <v>864</v>
      </c>
      <c r="F50" s="100">
        <f>E50/L17</f>
        <v>9452.3076923076915</v>
      </c>
      <c r="G50" s="100">
        <f>SUM(C76,C77,C75)</f>
        <v>640</v>
      </c>
      <c r="H50" s="77"/>
      <c r="I50" s="77"/>
    </row>
    <row r="51" spans="1:9" x14ac:dyDescent="0.3">
      <c r="B51" s="57" t="s">
        <v>172</v>
      </c>
      <c r="C51" s="4">
        <v>6</v>
      </c>
      <c r="D51" s="4">
        <f t="shared" si="1"/>
        <v>144</v>
      </c>
      <c r="E51" s="4">
        <f>C51*D51</f>
        <v>864</v>
      </c>
      <c r="F51" s="58">
        <f>E51/L18</f>
        <v>2880</v>
      </c>
      <c r="G51" s="58">
        <f>G50</f>
        <v>640</v>
      </c>
      <c r="H51" s="77"/>
      <c r="I51" s="77"/>
    </row>
    <row r="52" spans="1:9" x14ac:dyDescent="0.3">
      <c r="B52" s="57" t="s">
        <v>173</v>
      </c>
      <c r="C52" s="4">
        <v>4</v>
      </c>
      <c r="D52" s="4">
        <f t="shared" si="1"/>
        <v>144</v>
      </c>
      <c r="E52" s="4">
        <f>C52*D52</f>
        <v>576</v>
      </c>
      <c r="F52" s="58">
        <f>E52/L19</f>
        <v>5760</v>
      </c>
      <c r="G52" s="58">
        <f>C74</f>
        <v>233.45</v>
      </c>
      <c r="H52" s="77"/>
      <c r="I52" s="77"/>
    </row>
    <row r="53" spans="1:9" ht="15" thickBot="1" x14ac:dyDescent="0.35">
      <c r="B53" s="93" t="s">
        <v>174</v>
      </c>
      <c r="C53" s="97">
        <v>2</v>
      </c>
      <c r="D53" s="97">
        <f t="shared" si="1"/>
        <v>144</v>
      </c>
      <c r="E53" s="97">
        <f>C53*D53</f>
        <v>288</v>
      </c>
      <c r="F53" s="98">
        <v>0</v>
      </c>
      <c r="G53" s="98">
        <f>C78</f>
        <v>115</v>
      </c>
      <c r="H53" s="77"/>
      <c r="I53" s="77"/>
    </row>
    <row r="54" spans="1:9" ht="15" thickBot="1" x14ac:dyDescent="0.35">
      <c r="B54" s="106" t="s">
        <v>175</v>
      </c>
      <c r="C54" s="107"/>
      <c r="D54" s="108"/>
      <c r="E54" s="108">
        <f>MIN(E50:E53)</f>
        <v>288</v>
      </c>
      <c r="F54" s="109"/>
      <c r="G54" s="110"/>
      <c r="H54" s="77"/>
      <c r="I54" s="77"/>
    </row>
    <row r="55" spans="1:9" ht="15" thickBot="1" x14ac:dyDescent="0.35">
      <c r="A55" s="78" t="s">
        <v>176</v>
      </c>
      <c r="B55" s="95" t="s">
        <v>177</v>
      </c>
      <c r="C55" s="104"/>
      <c r="D55" s="101"/>
      <c r="E55" s="104">
        <f>MIN(E47,E49,E54)</f>
        <v>144</v>
      </c>
      <c r="F55" s="104"/>
      <c r="G55" s="105"/>
    </row>
    <row r="68" spans="2:3" ht="15" thickBot="1" x14ac:dyDescent="0.35"/>
    <row r="69" spans="2:3" x14ac:dyDescent="0.3">
      <c r="B69" s="79" t="s">
        <v>13</v>
      </c>
      <c r="C69" s="84">
        <v>400.84399999999999</v>
      </c>
    </row>
    <row r="70" spans="2:3" x14ac:dyDescent="0.3">
      <c r="B70" s="81" t="s">
        <v>131</v>
      </c>
      <c r="C70" s="85">
        <v>365.72399999999999</v>
      </c>
    </row>
    <row r="71" spans="2:3" x14ac:dyDescent="0.3">
      <c r="B71" s="81" t="s">
        <v>132</v>
      </c>
      <c r="C71" s="85">
        <v>230</v>
      </c>
    </row>
    <row r="72" spans="2:3" x14ac:dyDescent="0.3">
      <c r="B72" s="81" t="s">
        <v>133</v>
      </c>
      <c r="C72" s="85">
        <v>38.549999999999997</v>
      </c>
    </row>
    <row r="73" spans="2:3" x14ac:dyDescent="0.3">
      <c r="B73" s="81" t="s">
        <v>122</v>
      </c>
      <c r="C73" s="85">
        <v>427.6</v>
      </c>
    </row>
    <row r="74" spans="2:3" x14ac:dyDescent="0.3">
      <c r="B74" s="81" t="s">
        <v>134</v>
      </c>
      <c r="C74" s="85">
        <v>233.45</v>
      </c>
    </row>
    <row r="75" spans="2:3" x14ac:dyDescent="0.3">
      <c r="B75" s="81" t="s">
        <v>135</v>
      </c>
      <c r="C75" s="85">
        <v>530</v>
      </c>
    </row>
    <row r="76" spans="2:3" x14ac:dyDescent="0.3">
      <c r="B76" s="81" t="s">
        <v>136</v>
      </c>
      <c r="C76" s="85">
        <v>110</v>
      </c>
    </row>
    <row r="77" spans="2:3" x14ac:dyDescent="0.3">
      <c r="B77" s="81" t="s">
        <v>137</v>
      </c>
      <c r="C77" s="85">
        <v>0</v>
      </c>
    </row>
    <row r="78" spans="2:3" ht="15" thickBot="1" x14ac:dyDescent="0.35">
      <c r="B78" s="83" t="s">
        <v>138</v>
      </c>
      <c r="C78" s="86">
        <v>115</v>
      </c>
    </row>
    <row r="83" spans="1:9" ht="15" thickBot="1" x14ac:dyDescent="0.35"/>
    <row r="84" spans="1:9" x14ac:dyDescent="0.3">
      <c r="A84" s="79"/>
      <c r="B84" s="89"/>
      <c r="C84" s="89"/>
      <c r="D84" s="89"/>
      <c r="E84" s="89"/>
      <c r="F84" s="89"/>
      <c r="G84" s="89"/>
      <c r="H84" s="80"/>
    </row>
    <row r="85" spans="1:9" x14ac:dyDescent="0.3">
      <c r="A85" s="81"/>
      <c r="B85" s="54"/>
      <c r="C85" s="54"/>
      <c r="D85" s="54"/>
      <c r="E85" s="54"/>
      <c r="F85" s="54"/>
      <c r="G85" s="54"/>
      <c r="H85" s="82"/>
    </row>
    <row r="86" spans="1:9" x14ac:dyDescent="0.3">
      <c r="A86" s="81"/>
      <c r="B86" s="55" t="s">
        <v>60</v>
      </c>
      <c r="C86" s="55"/>
      <c r="D86" s="56" t="s">
        <v>37</v>
      </c>
      <c r="E86" s="3"/>
      <c r="F86" s="3"/>
      <c r="G86" s="3"/>
      <c r="H86" s="90"/>
      <c r="I86" s="11"/>
    </row>
    <row r="87" spans="1:9" x14ac:dyDescent="0.3">
      <c r="A87" s="81"/>
      <c r="B87" s="4" t="s">
        <v>61</v>
      </c>
      <c r="C87" s="4" t="s">
        <v>74</v>
      </c>
      <c r="D87" s="4" t="s">
        <v>62</v>
      </c>
      <c r="E87" s="111" t="s">
        <v>63</v>
      </c>
      <c r="F87" s="4" t="s">
        <v>64</v>
      </c>
      <c r="G87" s="4" t="s">
        <v>71</v>
      </c>
      <c r="H87" s="90"/>
      <c r="I87" s="11"/>
    </row>
    <row r="88" spans="1:9" x14ac:dyDescent="0.3">
      <c r="A88" s="81"/>
      <c r="B88" s="4" t="s">
        <v>65</v>
      </c>
      <c r="C88" s="4" t="s">
        <v>78</v>
      </c>
      <c r="D88" s="4">
        <v>0.05</v>
      </c>
      <c r="E88" s="111">
        <v>0.05</v>
      </c>
      <c r="F88" s="4" t="s">
        <v>69</v>
      </c>
      <c r="G88" s="4" t="s">
        <v>114</v>
      </c>
      <c r="H88" s="90"/>
      <c r="I88" s="11"/>
    </row>
    <row r="89" spans="1:9" x14ac:dyDescent="0.3">
      <c r="A89" s="81"/>
      <c r="B89" s="4" t="s">
        <v>68</v>
      </c>
      <c r="C89" s="4" t="s">
        <v>78</v>
      </c>
      <c r="D89" s="4">
        <v>0.02</v>
      </c>
      <c r="E89" s="111">
        <v>0.02</v>
      </c>
      <c r="F89" s="4" t="s">
        <v>70</v>
      </c>
      <c r="G89" s="4"/>
      <c r="H89" s="90"/>
      <c r="I89" s="11"/>
    </row>
    <row r="90" spans="1:9" x14ac:dyDescent="0.3">
      <c r="A90" s="81"/>
      <c r="B90" s="3"/>
      <c r="C90" s="3"/>
      <c r="D90" s="3"/>
      <c r="E90" s="112"/>
      <c r="F90" s="3"/>
      <c r="G90" s="3"/>
      <c r="H90" s="90"/>
      <c r="I90" s="11"/>
    </row>
    <row r="91" spans="1:9" x14ac:dyDescent="0.3">
      <c r="A91" s="81"/>
      <c r="B91" s="3"/>
      <c r="C91" s="3"/>
      <c r="D91" s="3"/>
      <c r="E91" s="112"/>
      <c r="F91" s="3"/>
      <c r="G91" s="3"/>
      <c r="H91" s="90"/>
      <c r="I91" s="11"/>
    </row>
    <row r="92" spans="1:9" x14ac:dyDescent="0.3">
      <c r="A92" s="81"/>
      <c r="B92" s="3"/>
      <c r="C92" s="3"/>
      <c r="D92" s="3"/>
      <c r="E92" s="112"/>
      <c r="F92" s="3"/>
      <c r="G92" s="3"/>
      <c r="H92" s="90"/>
      <c r="I92" s="11"/>
    </row>
    <row r="93" spans="1:9" x14ac:dyDescent="0.3">
      <c r="A93" s="81"/>
      <c r="B93" s="3"/>
      <c r="C93" s="3"/>
      <c r="D93" s="3"/>
      <c r="E93" s="112"/>
      <c r="F93" s="3"/>
      <c r="G93" s="3"/>
      <c r="H93" s="90"/>
      <c r="I93" s="11"/>
    </row>
    <row r="94" spans="1:9" x14ac:dyDescent="0.3">
      <c r="A94" s="81"/>
      <c r="B94" s="3"/>
      <c r="C94" s="3"/>
      <c r="D94" s="3"/>
      <c r="E94" s="112"/>
      <c r="F94" s="3"/>
      <c r="G94" s="3"/>
      <c r="H94" s="90"/>
      <c r="I94" s="11"/>
    </row>
    <row r="95" spans="1:9" x14ac:dyDescent="0.3">
      <c r="A95" s="81"/>
      <c r="B95" s="55" t="s">
        <v>72</v>
      </c>
      <c r="C95" s="55"/>
      <c r="D95" s="56" t="s">
        <v>37</v>
      </c>
      <c r="E95" s="112"/>
      <c r="F95" s="3"/>
      <c r="G95" s="3"/>
      <c r="H95" s="90"/>
      <c r="I95" s="11"/>
    </row>
    <row r="96" spans="1:9" x14ac:dyDescent="0.3">
      <c r="A96" s="81"/>
      <c r="B96" s="4" t="s">
        <v>61</v>
      </c>
      <c r="C96" s="4" t="s">
        <v>74</v>
      </c>
      <c r="D96" s="4" t="s">
        <v>62</v>
      </c>
      <c r="E96" s="111" t="s">
        <v>63</v>
      </c>
      <c r="F96" s="4" t="s">
        <v>64</v>
      </c>
      <c r="G96" s="4" t="s">
        <v>71</v>
      </c>
      <c r="H96" s="90"/>
      <c r="I96" s="11"/>
    </row>
    <row r="97" spans="1:9" x14ac:dyDescent="0.3">
      <c r="A97" s="81"/>
      <c r="B97" s="4" t="s">
        <v>65</v>
      </c>
      <c r="C97" s="4" t="s">
        <v>78</v>
      </c>
      <c r="D97" s="4">
        <v>0.05</v>
      </c>
      <c r="E97" s="111">
        <v>0.05</v>
      </c>
      <c r="F97" s="4" t="s">
        <v>69</v>
      </c>
      <c r="G97" s="4" t="s">
        <v>114</v>
      </c>
      <c r="H97" s="90"/>
      <c r="I97" s="11"/>
    </row>
    <row r="98" spans="1:9" x14ac:dyDescent="0.3">
      <c r="A98" s="81"/>
      <c r="B98" s="4" t="s">
        <v>68</v>
      </c>
      <c r="C98" s="4" t="s">
        <v>78</v>
      </c>
      <c r="D98" s="4">
        <v>0.02</v>
      </c>
      <c r="E98" s="111">
        <v>0.02</v>
      </c>
      <c r="F98" s="4" t="s">
        <v>70</v>
      </c>
      <c r="G98" s="4"/>
      <c r="H98" s="90"/>
      <c r="I98" s="11"/>
    </row>
    <row r="99" spans="1:9" x14ac:dyDescent="0.3">
      <c r="A99" s="81"/>
      <c r="B99" s="3"/>
      <c r="C99" s="3"/>
      <c r="D99" s="3"/>
      <c r="E99" s="112"/>
      <c r="F99" s="3"/>
      <c r="G99" s="3"/>
      <c r="H99" s="90"/>
      <c r="I99" s="11"/>
    </row>
    <row r="100" spans="1:9" x14ac:dyDescent="0.3">
      <c r="A100" s="81"/>
      <c r="B100" s="3"/>
      <c r="C100" s="3"/>
      <c r="D100" s="3"/>
      <c r="E100" s="112"/>
      <c r="F100" s="3"/>
      <c r="G100" s="3"/>
      <c r="H100" s="90"/>
      <c r="I100" s="11"/>
    </row>
    <row r="101" spans="1:9" x14ac:dyDescent="0.3">
      <c r="A101" s="81"/>
      <c r="B101" s="3"/>
      <c r="C101" s="3"/>
      <c r="D101" s="3"/>
      <c r="E101" s="112"/>
      <c r="F101" s="3"/>
      <c r="G101" s="3"/>
      <c r="H101" s="90"/>
      <c r="I101" s="11"/>
    </row>
    <row r="102" spans="1:9" x14ac:dyDescent="0.3">
      <c r="A102" s="81"/>
      <c r="B102" s="3"/>
      <c r="C102" s="3"/>
      <c r="D102" s="3"/>
      <c r="E102" s="112"/>
      <c r="F102" s="3"/>
      <c r="G102" s="3"/>
      <c r="H102" s="90"/>
      <c r="I102" s="11"/>
    </row>
    <row r="103" spans="1:9" x14ac:dyDescent="0.3">
      <c r="A103" s="81"/>
      <c r="B103" s="3"/>
      <c r="C103" s="3"/>
      <c r="D103" s="3"/>
      <c r="E103" s="112"/>
      <c r="F103" s="3"/>
      <c r="G103" s="3"/>
      <c r="H103" s="90"/>
      <c r="I103" s="11"/>
    </row>
    <row r="104" spans="1:9" x14ac:dyDescent="0.3">
      <c r="A104" s="81"/>
      <c r="B104" s="55" t="s">
        <v>73</v>
      </c>
      <c r="C104" s="55"/>
      <c r="D104" s="56" t="s">
        <v>37</v>
      </c>
      <c r="E104" s="112"/>
      <c r="F104" s="3"/>
      <c r="G104" s="3"/>
      <c r="H104" s="90"/>
      <c r="I104" s="11"/>
    </row>
    <row r="105" spans="1:9" x14ac:dyDescent="0.3">
      <c r="A105" s="81"/>
      <c r="B105" s="4" t="s">
        <v>61</v>
      </c>
      <c r="C105" s="4" t="s">
        <v>74</v>
      </c>
      <c r="D105" s="4" t="s">
        <v>62</v>
      </c>
      <c r="E105" s="111" t="s">
        <v>63</v>
      </c>
      <c r="F105" s="4" t="s">
        <v>64</v>
      </c>
      <c r="G105" s="4" t="s">
        <v>71</v>
      </c>
      <c r="H105" s="90"/>
      <c r="I105" s="11"/>
    </row>
    <row r="106" spans="1:9" x14ac:dyDescent="0.3">
      <c r="A106" s="81"/>
      <c r="B106" s="4" t="s">
        <v>65</v>
      </c>
      <c r="C106" s="4" t="s">
        <v>78</v>
      </c>
      <c r="D106" s="4">
        <v>0.04</v>
      </c>
      <c r="E106" s="111">
        <v>0.04</v>
      </c>
      <c r="F106" s="4" t="s">
        <v>69</v>
      </c>
      <c r="G106" s="4" t="s">
        <v>114</v>
      </c>
      <c r="H106" s="90"/>
      <c r="I106" s="11"/>
    </row>
    <row r="107" spans="1:9" x14ac:dyDescent="0.3">
      <c r="A107" s="81"/>
      <c r="B107" s="4" t="s">
        <v>68</v>
      </c>
      <c r="C107" s="4" t="s">
        <v>78</v>
      </c>
      <c r="D107" s="4">
        <v>1.4999999999999999E-2</v>
      </c>
      <c r="E107" s="111">
        <v>1.4999999999999999E-2</v>
      </c>
      <c r="F107" s="4" t="s">
        <v>70</v>
      </c>
      <c r="G107" s="4"/>
      <c r="H107" s="90"/>
      <c r="I107" s="11"/>
    </row>
    <row r="108" spans="1:9" x14ac:dyDescent="0.3">
      <c r="A108" s="81"/>
      <c r="B108" s="3"/>
      <c r="C108" s="3"/>
      <c r="D108" s="3"/>
      <c r="E108" s="112"/>
      <c r="F108" s="3"/>
      <c r="G108" s="3"/>
      <c r="H108" s="90"/>
      <c r="I108" s="11"/>
    </row>
    <row r="109" spans="1:9" x14ac:dyDescent="0.3">
      <c r="A109" s="81"/>
      <c r="B109" s="3"/>
      <c r="C109" s="3"/>
      <c r="D109" s="3"/>
      <c r="E109" s="112"/>
      <c r="F109" s="3"/>
      <c r="G109" s="3"/>
      <c r="H109" s="90"/>
      <c r="I109" s="11"/>
    </row>
    <row r="110" spans="1:9" x14ac:dyDescent="0.3">
      <c r="A110" s="81"/>
      <c r="B110" s="3"/>
      <c r="C110" s="3"/>
      <c r="D110" s="3"/>
      <c r="E110" s="112"/>
      <c r="F110" s="3"/>
      <c r="G110" s="3"/>
      <c r="H110" s="90"/>
      <c r="I110" s="11"/>
    </row>
    <row r="111" spans="1:9" x14ac:dyDescent="0.3">
      <c r="A111" s="81"/>
      <c r="B111" s="3"/>
      <c r="C111" s="3"/>
      <c r="D111" s="3"/>
      <c r="E111" s="112"/>
      <c r="F111" s="3"/>
      <c r="G111" s="3"/>
      <c r="H111" s="90"/>
      <c r="I111" s="11"/>
    </row>
    <row r="112" spans="1:9" x14ac:dyDescent="0.3">
      <c r="A112" s="81"/>
      <c r="B112" s="55" t="s">
        <v>84</v>
      </c>
      <c r="C112" s="55"/>
      <c r="D112" s="56" t="s">
        <v>37</v>
      </c>
      <c r="E112" s="112"/>
      <c r="F112" s="3"/>
      <c r="G112" s="3"/>
      <c r="H112" s="90"/>
      <c r="I112" s="11"/>
    </row>
    <row r="113" spans="1:9" x14ac:dyDescent="0.3">
      <c r="A113" s="81"/>
      <c r="B113" s="4" t="s">
        <v>61</v>
      </c>
      <c r="C113" s="4" t="s">
        <v>74</v>
      </c>
      <c r="D113" s="4" t="s">
        <v>62</v>
      </c>
      <c r="E113" s="111" t="s">
        <v>63</v>
      </c>
      <c r="F113" s="4" t="s">
        <v>64</v>
      </c>
      <c r="G113" s="4" t="s">
        <v>71</v>
      </c>
      <c r="H113" s="90"/>
      <c r="I113" s="11"/>
    </row>
    <row r="114" spans="1:9" x14ac:dyDescent="0.3">
      <c r="A114" s="81"/>
      <c r="B114" s="4" t="s">
        <v>79</v>
      </c>
      <c r="C114" s="4" t="s">
        <v>80</v>
      </c>
      <c r="D114" s="4">
        <v>0.2</v>
      </c>
      <c r="E114" s="111">
        <v>0.2</v>
      </c>
      <c r="F114" s="4" t="s">
        <v>81</v>
      </c>
      <c r="G114" s="4" t="s">
        <v>114</v>
      </c>
      <c r="H114" s="90"/>
      <c r="I114" s="11"/>
    </row>
    <row r="115" spans="1:9" x14ac:dyDescent="0.3">
      <c r="A115" s="81"/>
      <c r="B115" s="4"/>
      <c r="C115" s="4"/>
      <c r="D115" s="4"/>
      <c r="E115" s="111"/>
      <c r="F115" s="4"/>
      <c r="G115" s="4"/>
      <c r="H115" s="90"/>
      <c r="I115" s="11"/>
    </row>
    <row r="116" spans="1:9" x14ac:dyDescent="0.3">
      <c r="A116" s="81"/>
      <c r="B116" s="3"/>
      <c r="C116" s="3"/>
      <c r="D116" s="3"/>
      <c r="E116" s="112"/>
      <c r="F116" s="3"/>
      <c r="G116" s="3"/>
      <c r="H116" s="90"/>
      <c r="I116" s="11"/>
    </row>
    <row r="117" spans="1:9" x14ac:dyDescent="0.3">
      <c r="A117" s="81"/>
      <c r="B117" s="3"/>
      <c r="C117" s="3"/>
      <c r="D117" s="3"/>
      <c r="E117" s="112"/>
      <c r="F117" s="3"/>
      <c r="G117" s="3"/>
      <c r="H117" s="90"/>
      <c r="I117" s="11"/>
    </row>
    <row r="118" spans="1:9" x14ac:dyDescent="0.3">
      <c r="A118" s="81"/>
      <c r="B118" s="3"/>
      <c r="C118" s="3"/>
      <c r="D118" s="3"/>
      <c r="E118" s="112"/>
      <c r="F118" s="3"/>
      <c r="G118" s="3"/>
      <c r="H118" s="90"/>
      <c r="I118" s="11"/>
    </row>
    <row r="119" spans="1:9" x14ac:dyDescent="0.3">
      <c r="A119" s="81"/>
      <c r="B119" s="55" t="s">
        <v>86</v>
      </c>
      <c r="C119" s="55"/>
      <c r="D119" s="56" t="s">
        <v>180</v>
      </c>
      <c r="E119" s="112"/>
      <c r="F119" s="3"/>
      <c r="G119" s="3"/>
      <c r="H119" s="90"/>
      <c r="I119" s="11"/>
    </row>
    <row r="120" spans="1:9" x14ac:dyDescent="0.3">
      <c r="A120" s="81"/>
      <c r="B120" s="4" t="s">
        <v>61</v>
      </c>
      <c r="C120" s="4" t="s">
        <v>74</v>
      </c>
      <c r="D120" s="4" t="s">
        <v>62</v>
      </c>
      <c r="E120" s="111" t="s">
        <v>63</v>
      </c>
      <c r="F120" s="4" t="s">
        <v>64</v>
      </c>
      <c r="G120" s="4" t="s">
        <v>71</v>
      </c>
      <c r="H120" s="90"/>
      <c r="I120" s="11"/>
    </row>
    <row r="121" spans="1:9" x14ac:dyDescent="0.3">
      <c r="A121" s="81"/>
      <c r="B121" s="4" t="s">
        <v>87</v>
      </c>
      <c r="C121" s="4" t="s">
        <v>89</v>
      </c>
      <c r="D121" s="4">
        <v>0.05</v>
      </c>
      <c r="E121" s="111">
        <v>0.05</v>
      </c>
      <c r="F121" s="4" t="s">
        <v>90</v>
      </c>
      <c r="G121" s="4" t="s">
        <v>94</v>
      </c>
      <c r="H121" s="90"/>
      <c r="I121" s="11"/>
    </row>
    <row r="122" spans="1:9" x14ac:dyDescent="0.3">
      <c r="A122" s="81"/>
      <c r="B122" s="4" t="s">
        <v>91</v>
      </c>
      <c r="C122" s="4" t="s">
        <v>89</v>
      </c>
      <c r="D122" s="4"/>
      <c r="E122" s="111">
        <v>0.3</v>
      </c>
      <c r="F122" s="4" t="s">
        <v>92</v>
      </c>
      <c r="G122" s="4"/>
      <c r="H122" s="90"/>
      <c r="I122" s="11"/>
    </row>
    <row r="123" spans="1:9" x14ac:dyDescent="0.3">
      <c r="A123" s="81"/>
      <c r="B123" s="3"/>
      <c r="C123" s="3"/>
      <c r="D123" s="3"/>
      <c r="E123" s="112"/>
      <c r="F123" s="3"/>
      <c r="G123" s="3"/>
      <c r="H123" s="90"/>
      <c r="I123" s="11"/>
    </row>
    <row r="124" spans="1:9" x14ac:dyDescent="0.3">
      <c r="A124" s="81"/>
      <c r="B124" s="55" t="s">
        <v>95</v>
      </c>
      <c r="C124" s="55"/>
      <c r="D124" s="56" t="s">
        <v>180</v>
      </c>
      <c r="E124" s="112"/>
      <c r="F124" s="3"/>
      <c r="G124" s="3"/>
      <c r="H124" s="90"/>
      <c r="I124" s="11"/>
    </row>
    <row r="125" spans="1:9" x14ac:dyDescent="0.3">
      <c r="A125" s="81"/>
      <c r="B125" s="4" t="s">
        <v>61</v>
      </c>
      <c r="C125" s="4" t="s">
        <v>74</v>
      </c>
      <c r="D125" s="4" t="s">
        <v>62</v>
      </c>
      <c r="E125" s="111" t="s">
        <v>63</v>
      </c>
      <c r="F125" s="4" t="s">
        <v>64</v>
      </c>
      <c r="G125" s="4" t="s">
        <v>71</v>
      </c>
      <c r="H125" s="90"/>
      <c r="I125" s="11"/>
    </row>
    <row r="126" spans="1:9" x14ac:dyDescent="0.3">
      <c r="A126" s="81"/>
      <c r="B126" s="4" t="s">
        <v>87</v>
      </c>
      <c r="C126" s="4" t="s">
        <v>89</v>
      </c>
      <c r="D126" s="4">
        <v>0.05</v>
      </c>
      <c r="E126" s="111">
        <v>0.05</v>
      </c>
      <c r="F126" s="4" t="s">
        <v>90</v>
      </c>
      <c r="G126" s="4" t="s">
        <v>96</v>
      </c>
      <c r="H126" s="90"/>
      <c r="I126" s="11"/>
    </row>
    <row r="127" spans="1:9" x14ac:dyDescent="0.3">
      <c r="A127" s="81"/>
      <c r="B127" s="4" t="s">
        <v>91</v>
      </c>
      <c r="C127" s="4" t="s">
        <v>89</v>
      </c>
      <c r="D127" s="4"/>
      <c r="E127" s="111">
        <v>0.3</v>
      </c>
      <c r="F127" s="4" t="s">
        <v>92</v>
      </c>
      <c r="G127" s="4"/>
      <c r="H127" s="90"/>
      <c r="I127" s="11"/>
    </row>
    <row r="128" spans="1:9" x14ac:dyDescent="0.3">
      <c r="A128" s="81"/>
      <c r="B128" s="3"/>
      <c r="C128" s="3"/>
      <c r="D128" s="3"/>
      <c r="E128" s="112"/>
      <c r="F128" s="3"/>
      <c r="G128" s="3"/>
      <c r="H128" s="90"/>
      <c r="I128" s="11"/>
    </row>
    <row r="129" spans="1:9" x14ac:dyDescent="0.3">
      <c r="A129" s="81"/>
      <c r="B129" s="55" t="s">
        <v>97</v>
      </c>
      <c r="C129" s="55"/>
      <c r="D129" s="56" t="s">
        <v>180</v>
      </c>
      <c r="E129" s="112"/>
      <c r="F129" s="3"/>
      <c r="G129" s="3"/>
      <c r="H129" s="90"/>
      <c r="I129" s="11"/>
    </row>
    <row r="130" spans="1:9" x14ac:dyDescent="0.3">
      <c r="A130" s="81"/>
      <c r="B130" s="4" t="s">
        <v>61</v>
      </c>
      <c r="C130" s="4" t="s">
        <v>74</v>
      </c>
      <c r="D130" s="4" t="s">
        <v>62</v>
      </c>
      <c r="E130" s="111" t="s">
        <v>63</v>
      </c>
      <c r="F130" s="4" t="s">
        <v>64</v>
      </c>
      <c r="G130" s="4" t="s">
        <v>71</v>
      </c>
      <c r="H130" s="90"/>
      <c r="I130" s="11"/>
    </row>
    <row r="131" spans="1:9" x14ac:dyDescent="0.3">
      <c r="A131" s="81"/>
      <c r="B131" s="4" t="s">
        <v>98</v>
      </c>
      <c r="C131" s="4" t="s">
        <v>89</v>
      </c>
      <c r="D131" s="4">
        <v>0.1</v>
      </c>
      <c r="E131" s="111">
        <v>0.1</v>
      </c>
      <c r="F131" s="4" t="s">
        <v>90</v>
      </c>
      <c r="G131" s="4" t="s">
        <v>99</v>
      </c>
      <c r="H131" s="90"/>
      <c r="I131" s="11"/>
    </row>
    <row r="132" spans="1:9" x14ac:dyDescent="0.3">
      <c r="A132" s="81"/>
      <c r="B132" s="4" t="s">
        <v>100</v>
      </c>
      <c r="C132" s="4" t="s">
        <v>89</v>
      </c>
      <c r="D132" s="4">
        <v>0.05</v>
      </c>
      <c r="E132" s="111"/>
      <c r="F132" s="4"/>
      <c r="G132" s="4" t="s">
        <v>102</v>
      </c>
      <c r="H132" s="90"/>
      <c r="I132" s="11"/>
    </row>
    <row r="133" spans="1:9" x14ac:dyDescent="0.3">
      <c r="A133" s="81"/>
      <c r="B133" s="4" t="s">
        <v>101</v>
      </c>
      <c r="C133" s="4" t="s">
        <v>89</v>
      </c>
      <c r="D133" s="4"/>
      <c r="E133" s="111">
        <v>0.3</v>
      </c>
      <c r="F133" s="4" t="s">
        <v>92</v>
      </c>
      <c r="G133" s="4"/>
      <c r="H133" s="90"/>
      <c r="I133" s="11"/>
    </row>
    <row r="134" spans="1:9" x14ac:dyDescent="0.3">
      <c r="A134" s="81"/>
      <c r="B134" s="3"/>
      <c r="C134" s="3"/>
      <c r="D134" s="3"/>
      <c r="E134" s="112"/>
      <c r="F134" s="3"/>
      <c r="G134" s="3"/>
      <c r="H134" s="90"/>
      <c r="I134" s="11"/>
    </row>
    <row r="135" spans="1:9" x14ac:dyDescent="0.3">
      <c r="A135" s="81"/>
      <c r="B135" s="3"/>
      <c r="C135" s="3"/>
      <c r="D135" s="3"/>
      <c r="E135" s="112"/>
      <c r="F135" s="3"/>
      <c r="G135" s="3"/>
      <c r="H135" s="90"/>
      <c r="I135" s="11"/>
    </row>
    <row r="136" spans="1:9" x14ac:dyDescent="0.3">
      <c r="A136" s="81"/>
      <c r="B136" s="55" t="s">
        <v>103</v>
      </c>
      <c r="C136" s="55"/>
      <c r="D136" s="56" t="s">
        <v>180</v>
      </c>
      <c r="E136" s="112"/>
      <c r="F136" s="3"/>
      <c r="G136" s="3"/>
      <c r="H136" s="90"/>
      <c r="I136" s="11"/>
    </row>
    <row r="137" spans="1:9" x14ac:dyDescent="0.3">
      <c r="A137" s="81"/>
      <c r="B137" s="4" t="s">
        <v>61</v>
      </c>
      <c r="C137" s="4" t="s">
        <v>74</v>
      </c>
      <c r="D137" s="4" t="s">
        <v>62</v>
      </c>
      <c r="E137" s="111" t="s">
        <v>63</v>
      </c>
      <c r="F137" s="4" t="s">
        <v>64</v>
      </c>
      <c r="G137" s="4" t="s">
        <v>71</v>
      </c>
      <c r="H137" s="90"/>
      <c r="I137" s="11"/>
    </row>
    <row r="138" spans="1:9" x14ac:dyDescent="0.3">
      <c r="A138" s="81"/>
      <c r="B138" s="4" t="s">
        <v>104</v>
      </c>
      <c r="C138" s="4" t="s">
        <v>89</v>
      </c>
      <c r="D138" s="4">
        <v>0.1</v>
      </c>
      <c r="E138" s="111">
        <v>0.1</v>
      </c>
      <c r="F138" s="4" t="s">
        <v>106</v>
      </c>
      <c r="G138" s="4" t="s">
        <v>105</v>
      </c>
      <c r="H138" s="90"/>
      <c r="I138" s="11"/>
    </row>
    <row r="139" spans="1:9" x14ac:dyDescent="0.3">
      <c r="A139" s="81"/>
      <c r="B139" s="4"/>
      <c r="C139" s="4"/>
      <c r="D139" s="4"/>
      <c r="E139" s="111"/>
      <c r="F139" s="4"/>
      <c r="G139" s="4"/>
      <c r="H139" s="90"/>
      <c r="I139" s="11"/>
    </row>
    <row r="140" spans="1:9" x14ac:dyDescent="0.3">
      <c r="A140" s="81"/>
      <c r="B140" s="4"/>
      <c r="C140" s="4"/>
      <c r="D140" s="4"/>
      <c r="E140" s="111"/>
      <c r="F140" s="4"/>
      <c r="G140" s="4"/>
      <c r="H140" s="90"/>
      <c r="I140" s="11"/>
    </row>
    <row r="141" spans="1:9" x14ac:dyDescent="0.3">
      <c r="A141" s="81"/>
      <c r="B141" s="55" t="s">
        <v>107</v>
      </c>
      <c r="C141" s="55"/>
      <c r="D141" s="56" t="s">
        <v>180</v>
      </c>
      <c r="E141" s="112"/>
      <c r="F141" s="3"/>
      <c r="G141" s="3"/>
      <c r="H141" s="90"/>
      <c r="I141" s="11"/>
    </row>
    <row r="142" spans="1:9" x14ac:dyDescent="0.3">
      <c r="A142" s="81"/>
      <c r="B142" s="4" t="s">
        <v>61</v>
      </c>
      <c r="C142" s="4" t="s">
        <v>74</v>
      </c>
      <c r="D142" s="4" t="s">
        <v>62</v>
      </c>
      <c r="E142" s="111" t="s">
        <v>63</v>
      </c>
      <c r="F142" s="4" t="s">
        <v>64</v>
      </c>
      <c r="G142" s="4" t="s">
        <v>71</v>
      </c>
      <c r="H142" s="90"/>
      <c r="I142" s="11"/>
    </row>
    <row r="143" spans="1:9" x14ac:dyDescent="0.3">
      <c r="A143" s="81"/>
      <c r="B143" s="4" t="s">
        <v>108</v>
      </c>
      <c r="C143" s="4" t="s">
        <v>89</v>
      </c>
      <c r="D143" s="4">
        <v>0.2</v>
      </c>
      <c r="E143" s="111"/>
      <c r="F143" s="4" t="s">
        <v>109</v>
      </c>
      <c r="G143" s="4" t="s">
        <v>110</v>
      </c>
      <c r="H143" s="90"/>
      <c r="I143" s="11"/>
    </row>
    <row r="144" spans="1:9" x14ac:dyDescent="0.3">
      <c r="A144" s="81"/>
      <c r="B144" s="4" t="s">
        <v>111</v>
      </c>
      <c r="C144" s="4" t="s">
        <v>89</v>
      </c>
      <c r="D144" s="4">
        <v>0.2</v>
      </c>
      <c r="E144" s="111"/>
      <c r="F144" s="4" t="s">
        <v>109</v>
      </c>
      <c r="G144" s="4" t="s">
        <v>112</v>
      </c>
      <c r="H144" s="90"/>
      <c r="I144" s="11"/>
    </row>
    <row r="145" spans="1:9" x14ac:dyDescent="0.3">
      <c r="A145" s="81"/>
      <c r="B145" s="4"/>
      <c r="C145" s="4"/>
      <c r="D145" s="4"/>
      <c r="E145" s="111"/>
      <c r="F145" s="4"/>
      <c r="G145" s="4"/>
      <c r="H145" s="90"/>
      <c r="I145" s="11"/>
    </row>
    <row r="146" spans="1:9" x14ac:dyDescent="0.3">
      <c r="A146" s="81"/>
      <c r="B146" s="3"/>
      <c r="C146" s="3"/>
      <c r="D146" s="3"/>
      <c r="E146" s="3"/>
      <c r="F146" s="3"/>
      <c r="G146" s="3"/>
      <c r="H146" s="90"/>
      <c r="I146" s="11"/>
    </row>
    <row r="147" spans="1:9" ht="15" thickBot="1" x14ac:dyDescent="0.35">
      <c r="A147" s="83"/>
      <c r="B147" s="91"/>
      <c r="C147" s="91"/>
      <c r="D147" s="91"/>
      <c r="E147" s="91"/>
      <c r="F147" s="91"/>
      <c r="G147" s="91"/>
      <c r="H147" s="92"/>
      <c r="I147" s="11"/>
    </row>
    <row r="148" spans="1:9" x14ac:dyDescent="0.3">
      <c r="B148" s="11"/>
      <c r="C148" s="11"/>
      <c r="D148" s="11"/>
      <c r="E148" s="11"/>
      <c r="F148" s="11"/>
      <c r="G148" s="11"/>
      <c r="H148" s="11"/>
      <c r="I148" s="11"/>
    </row>
    <row r="149" spans="1:9" x14ac:dyDescent="0.3">
      <c r="B149" s="11"/>
      <c r="C149" s="11"/>
      <c r="D149" s="11"/>
      <c r="E149" s="11"/>
      <c r="F149" s="11"/>
      <c r="G149" s="11"/>
      <c r="H149" s="11"/>
      <c r="I149" s="11"/>
    </row>
  </sheetData>
  <mergeCells count="18">
    <mergeCell ref="C7:E7"/>
    <mergeCell ref="G7:I7"/>
    <mergeCell ref="B24:B25"/>
    <mergeCell ref="C24:C25"/>
    <mergeCell ref="D24:D25"/>
    <mergeCell ref="E24:E25"/>
    <mergeCell ref="B30:B31"/>
    <mergeCell ref="C30:C31"/>
    <mergeCell ref="D30:D31"/>
    <mergeCell ref="E30:E31"/>
    <mergeCell ref="B26:B27"/>
    <mergeCell ref="C26:C27"/>
    <mergeCell ref="D26:D27"/>
    <mergeCell ref="E26:E27"/>
    <mergeCell ref="B28:B29"/>
    <mergeCell ref="C28:C29"/>
    <mergeCell ref="D28:D29"/>
    <mergeCell ref="E28:E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Задание</vt:lpstr>
      <vt:lpstr>ОсновныеДанные</vt:lpstr>
      <vt:lpstr>СкладОстатки</vt:lpstr>
      <vt:lpstr>ЗаказыКлиентов</vt:lpstr>
      <vt:lpstr>ЛР5</vt:lpstr>
      <vt:lpstr>ЛР6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Melkikh, Elena</dc:creator>
  <cp:lastModifiedBy>Foxx</cp:lastModifiedBy>
  <dcterms:created xsi:type="dcterms:W3CDTF">2017-02-06T11:32:46Z</dcterms:created>
  <dcterms:modified xsi:type="dcterms:W3CDTF">2020-03-04T11:18:50Z</dcterms:modified>
</cp:coreProperties>
</file>