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firstSheet="2" activeTab="5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6" l="1"/>
  <c r="N40" i="6"/>
  <c r="N41" i="6"/>
  <c r="N42" i="6"/>
  <c r="N38" i="6"/>
  <c r="I34" i="6"/>
  <c r="M42" i="6" s="1"/>
  <c r="L38" i="6"/>
  <c r="K39" i="6"/>
  <c r="L39" i="6"/>
  <c r="K40" i="6"/>
  <c r="L40" i="6"/>
  <c r="K41" i="6"/>
  <c r="L41" i="6"/>
  <c r="K42" i="6"/>
  <c r="L42" i="6"/>
  <c r="K38" i="6"/>
  <c r="J39" i="6"/>
  <c r="J40" i="6"/>
  <c r="J41" i="6"/>
  <c r="J42" i="6"/>
  <c r="J38" i="6"/>
  <c r="I35" i="6"/>
  <c r="H39" i="6"/>
  <c r="H40" i="6"/>
  <c r="H41" i="6"/>
  <c r="H42" i="6"/>
  <c r="I42" i="6" s="1"/>
  <c r="H38" i="6"/>
  <c r="I38" i="6" s="1"/>
  <c r="I39" i="6"/>
  <c r="I40" i="6"/>
  <c r="I41" i="6"/>
  <c r="M41" i="6" l="1"/>
  <c r="M39" i="6"/>
  <c r="M40" i="6"/>
  <c r="M38" i="6"/>
  <c r="L21" i="6" l="1"/>
  <c r="L22" i="6"/>
  <c r="L23" i="6"/>
  <c r="L24" i="6"/>
  <c r="L25" i="6"/>
  <c r="L26" i="6"/>
  <c r="L27" i="6"/>
  <c r="L20" i="6"/>
  <c r="E7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F21" i="6" l="1"/>
  <c r="G21" i="6"/>
  <c r="F22" i="6"/>
  <c r="G22" i="6"/>
  <c r="H22" i="6" s="1"/>
  <c r="F23" i="6"/>
  <c r="G23" i="6"/>
  <c r="F24" i="6"/>
  <c r="G24" i="6"/>
  <c r="F25" i="6"/>
  <c r="G25" i="6"/>
  <c r="F26" i="6"/>
  <c r="G26" i="6"/>
  <c r="F27" i="6"/>
  <c r="G27" i="6"/>
  <c r="H27" i="6" s="1"/>
  <c r="G20" i="6"/>
  <c r="F20" i="6"/>
  <c r="H20" i="6" s="1"/>
  <c r="K21" i="6"/>
  <c r="K22" i="6"/>
  <c r="K23" i="6"/>
  <c r="K24" i="6"/>
  <c r="K25" i="6"/>
  <c r="K26" i="6"/>
  <c r="K27" i="6"/>
  <c r="K20" i="6"/>
  <c r="E21" i="6"/>
  <c r="E22" i="6"/>
  <c r="E23" i="6"/>
  <c r="E24" i="6"/>
  <c r="E25" i="6"/>
  <c r="E26" i="6"/>
  <c r="E27" i="6"/>
  <c r="E20" i="6"/>
  <c r="C21" i="6"/>
  <c r="C22" i="6"/>
  <c r="C23" i="6"/>
  <c r="C24" i="6"/>
  <c r="D24" i="6" s="1"/>
  <c r="C25" i="6"/>
  <c r="C26" i="6"/>
  <c r="D26" i="6" s="1"/>
  <c r="C27" i="6"/>
  <c r="C20" i="6"/>
  <c r="D20" i="6" s="1"/>
  <c r="E33" i="6"/>
  <c r="D33" i="6"/>
  <c r="C33" i="6"/>
  <c r="B33" i="6"/>
  <c r="A33" i="6"/>
  <c r="D21" i="6"/>
  <c r="D22" i="6"/>
  <c r="D23" i="6"/>
  <c r="D25" i="6"/>
  <c r="D27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0" i="6"/>
  <c r="J20" i="6"/>
  <c r="H26" i="6" l="1"/>
  <c r="H24" i="6"/>
  <c r="H25" i="6"/>
  <c r="H23" i="6"/>
  <c r="H21" i="6"/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<sst xmlns="http://schemas.openxmlformats.org/spreadsheetml/2006/main" count="32" uniqueCount="26">
  <si>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</si>
  <si>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</si>
  <si>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</si>
  <si>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</si>
  <si>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</si>
  <si>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</si>
  <si>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</si>
  <si>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</si>
  <si>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</si>
  <si>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</si>
  <si>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</si>
  <si>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</si>
  <si>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</si>
  <si>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</si>
  <si>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</si>
  <si>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</si>
  <si>
    <t>Диаметр</t>
  </si>
  <si>
    <t>Θ</t>
  </si>
  <si>
    <t>P_крит_марутов</t>
  </si>
  <si>
    <t>J2</t>
  </si>
  <si>
    <t>Ω</t>
  </si>
  <si>
    <t>коэффициент степени</t>
  </si>
  <si>
    <t>ω</t>
  </si>
  <si>
    <t>моя(итерация 2)</t>
  </si>
  <si>
    <t>мой результат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</si>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</sst>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анализ'!$L$20:$L$27</c:f>
              <c:numCache>
                <c:formatCode>General</c:formatCode>
                <c:ptCount val="8"/>
                <c:pt idx="0">
                  <c:v>570.0172316544797</c:v>
                </c:pt>
                <c:pt idx="1">
                  <c:v>794.9070253972136</c:v>
                </c:pt>
                <c:pt idx="2">
                  <c:v>1202.0939927150077</c:v>
                </c:pt>
                <c:pt idx="3">
                  <c:v>1875.363547261009</c:v>
                </c:pt>
                <c:pt idx="4">
                  <c:v>2926.3913086596021</c:v>
                </c:pt>
                <c:pt idx="5">
                  <c:v>4210.0802641925957</c:v>
                </c:pt>
                <c:pt idx="6">
                  <c:v>7475.2952463940564</c:v>
                </c:pt>
                <c:pt idx="7">
                  <c:v>11670.795255533611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марутов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анализ'!$I$38:$I$42</c:f>
              <c:numCache>
                <c:formatCode>General</c:formatCode>
                <c:ptCount val="5"/>
                <c:pt idx="0">
                  <c:v>20741.015622912884</c:v>
                </c:pt>
                <c:pt idx="1">
                  <c:v>30056.512761673675</c:v>
                </c:pt>
                <c:pt idx="2">
                  <c:v>42694.084581957126</c:v>
                </c:pt>
                <c:pt idx="3">
                  <c:v>57829.5127609435</c:v>
                </c:pt>
                <c:pt idx="4">
                  <c:v>96606.145571637026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6-4B80-B50C-54A582949FA2}"/>
            </c:ext>
          </c:extLst>
        </c:ser>
        <c:ser>
          <c:idx val="1"/>
          <c:order val="1"/>
          <c:tx>
            <c:v>мое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анализ'!$N$38:$N$42</c:f>
              <c:numCache>
                <c:formatCode>General</c:formatCode>
                <c:ptCount val="5"/>
                <c:pt idx="0">
                  <c:v>21033.529559640076</c:v>
                </c:pt>
                <c:pt idx="1">
                  <c:v>29790.114257290435</c:v>
                </c:pt>
                <c:pt idx="2">
                  <c:v>40826.519395998068</c:v>
                </c:pt>
                <c:pt idx="3">
                  <c:v>54449.659218077337</c:v>
                </c:pt>
                <c:pt idx="4">
                  <c:v>90731.301071118665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6-4B80-B50C-54A582949FA2}"/>
            </c:ext>
          </c:extLst>
        </c:ser>
        <c:ser>
          <c:idx val="3"/>
          <c:order val="3"/>
          <c:tx>
            <c:v>ansys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анализ'!$O$38:$O$42</c:f>
              <c:numCache>
                <c:formatCode>General</c:formatCode>
                <c:ptCount val="5"/>
                <c:pt idx="0">
                  <c:v>35082</c:v>
                </c:pt>
                <c:pt idx="1">
                  <c:v>39062</c:v>
                </c:pt>
                <c:pt idx="2">
                  <c:v>47961</c:v>
                </c:pt>
                <c:pt idx="3">
                  <c:v>55651</c:v>
                </c:pt>
                <c:pt idx="4">
                  <c:v>71902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A6-4B80-B50C-54A58294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4056"/>
        <c:axId val="546434384"/>
      </c:scatterChart>
      <c:scatterChart>
        <c:scatterStyle val="smoothMarker"/>
        <c:varyColors val="0"/>
        <c:ser>
          <c:idx val="2"/>
          <c:order val="2"/>
          <c:tx>
            <c:v>коэффициент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анализ'!$J$38:$J$42</c:f>
              <c:numCache>
                <c:formatCode>General</c:formatCode>
                <c:ptCount val="5"/>
                <c:pt idx="0">
                  <c:v>4.0989443959144722</c:v>
                </c:pt>
                <c:pt idx="1">
                  <c:v>3.3201449606907225</c:v>
                </c:pt>
                <c:pt idx="2">
                  <c:v>2.7439214551162996</c:v>
                </c:pt>
                <c:pt idx="3">
                  <c:v>2.3056562227018906</c:v>
                </c:pt>
                <c:pt idx="4">
                  <c:v>1.6939515105564911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6-4B80-B50C-54A58294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6024"/>
        <c:axId val="637987336"/>
      </c:scatterChart>
      <c:valAx>
        <c:axId val="546434056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384"/>
        <c:crosses val="autoZero"/>
        <c:crossBetween val="midCat"/>
      </c:valAx>
      <c:valAx>
        <c:axId val="546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056"/>
        <c:crosses val="autoZero"/>
        <c:crossBetween val="midCat"/>
      </c:valAx>
      <c:valAx>
        <c:axId val="637987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86024"/>
        <c:crosses val="max"/>
        <c:crossBetween val="midCat"/>
      </c:valAx>
      <c:valAx>
        <c:axId val="63798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98733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сравнение'!$K$44:$K$51</c:f>
              <c:numCache>
                <c:formatCode>General</c:formatCode>
                <c:ptCount val="8"/>
                <c:pt idx="0">
                  <c:v>10.4306220095693</c:v>
                </c:pt>
                <c:pt idx="1">
                  <c:v>11.201117318435699</c:v>
                </c:pt>
                <c:pt idx="2">
                  <c:v>11.445054945054901</c:v>
                </c:pt>
                <c:pt idx="3">
                  <c:v>12.4556962025316</c:v>
                </c:pt>
                <c:pt idx="4">
                  <c:v>7.0714285714285703</c:v>
                </c:pt>
                <c:pt idx="5">
                  <c:v>7.5833333333333304</c:v>
                </c:pt>
                <c:pt idx="6">
                  <c:v>7.9696969696969697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5328"/>
        <c:axId val="4481682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484689413823273E-3"/>
                  <c:y val="0.45998323126275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сравнение'!$J$44:$J$51</c:f>
              <c:numCache>
                <c:formatCode>General</c:formatCode>
                <c:ptCount val="8"/>
                <c:pt idx="0">
                  <c:v>13.8536585365853</c:v>
                </c:pt>
                <c:pt idx="1">
                  <c:v>17.058823529411701</c:v>
                </c:pt>
                <c:pt idx="2">
                  <c:v>18.7878787878787</c:v>
                </c:pt>
                <c:pt idx="3">
                  <c:v>20.248962655601598</c:v>
                </c:pt>
                <c:pt idx="4">
                  <c:v>22.429149797570801</c:v>
                </c:pt>
                <c:pt idx="5">
                  <c:v>22.9437229437229</c:v>
                </c:pt>
                <c:pt idx="6">
                  <c:v>24.135021097046401</c:v>
                </c:pt>
                <c:pt idx="7">
                  <c:v>24.806866952789701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8480"/>
        <c:axId val="450915376"/>
      </c:scatterChart>
      <c:valAx>
        <c:axId val="448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8280"/>
        <c:crosses val="autoZero"/>
        <c:crossBetween val="midCat"/>
      </c:valAx>
      <c:valAx>
        <c:axId val="448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5328"/>
        <c:crosses val="autoZero"/>
        <c:crossBetween val="midCat"/>
      </c:valAx>
      <c:valAx>
        <c:axId val="45091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8480"/>
        <c:crosses val="max"/>
        <c:crossBetween val="midCat"/>
      </c:valAx>
      <c:valAx>
        <c:axId val="4508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9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18</xdr:col>
      <xdr:colOff>9525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35</xdr:row>
      <xdr:rowOff>71437</xdr:rowOff>
    </xdr:from>
    <xdr:to>
      <xdr:col>19</xdr:col>
      <xdr:colOff>47625</xdr:colOff>
      <xdr:row>49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6</xdr:row>
      <xdr:rowOff>138112</xdr:rowOff>
    </xdr:from>
    <xdr:to>
      <xdr:col>22</xdr:col>
      <xdr:colOff>361950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4762</xdr:rowOff>
    </xdr:from>
    <xdr:to>
      <xdr:col>12</xdr:col>
      <xdr:colOff>323850</xdr:colOff>
      <xdr:row>57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F34" workbookViewId="0">
      <selection activeCell="O52" sqref="O52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11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11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11" x14ac:dyDescent="0.25">
      <c r="A35">
        <v>0.35</v>
      </c>
      <c r="B35">
        <v>27.619047619047599</v>
      </c>
      <c r="C35">
        <f t="shared" si="0"/>
        <v>27.452305370171445</v>
      </c>
    </row>
    <row r="36" spans="1:11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11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11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11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11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11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11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11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11" x14ac:dyDescent="0.25">
      <c r="A44">
        <v>0.36627906976744101</v>
      </c>
      <c r="B44">
        <v>27.1861471861471</v>
      </c>
      <c r="C44">
        <f t="shared" si="0"/>
        <v>27.257166949920407</v>
      </c>
      <c r="G44">
        <v>1.1000000000000001</v>
      </c>
      <c r="J44">
        <v>13.8536585365853</v>
      </c>
      <c r="K44">
        <v>10.4306220095693</v>
      </c>
    </row>
    <row r="45" spans="1:11" x14ac:dyDescent="0.25">
      <c r="A45">
        <v>0.36744186046511601</v>
      </c>
      <c r="B45">
        <v>27.1861471861471</v>
      </c>
      <c r="C45">
        <f t="shared" si="0"/>
        <v>27.243562165208996</v>
      </c>
      <c r="G45">
        <v>1.3</v>
      </c>
      <c r="J45">
        <v>17.058823529411701</v>
      </c>
      <c r="K45">
        <v>11.201117318435699</v>
      </c>
    </row>
    <row r="46" spans="1:11" x14ac:dyDescent="0.25">
      <c r="A46">
        <v>0.36976744186046501</v>
      </c>
      <c r="B46">
        <v>27.1861471861471</v>
      </c>
      <c r="C46">
        <f t="shared" si="0"/>
        <v>27.216481280532985</v>
      </c>
      <c r="G46">
        <v>1.6</v>
      </c>
      <c r="J46">
        <v>18.7878787878787</v>
      </c>
      <c r="K46">
        <v>11.445054945054901</v>
      </c>
    </row>
    <row r="47" spans="1:11" x14ac:dyDescent="0.25">
      <c r="A47">
        <v>0.37093023255813901</v>
      </c>
      <c r="B47">
        <v>27.1861471861471</v>
      </c>
      <c r="C47">
        <f t="shared" si="0"/>
        <v>27.203004641572008</v>
      </c>
      <c r="G47">
        <v>2</v>
      </c>
      <c r="J47">
        <v>20.248962655601598</v>
      </c>
      <c r="K47">
        <v>12.4556962025316</v>
      </c>
    </row>
    <row r="48" spans="1:11" x14ac:dyDescent="0.25">
      <c r="A48">
        <v>0.372093023255813</v>
      </c>
      <c r="B48">
        <v>27.0995670995671</v>
      </c>
      <c r="C48">
        <f t="shared" si="0"/>
        <v>27.189570183083642</v>
      </c>
      <c r="G48">
        <v>2.5</v>
      </c>
      <c r="J48">
        <v>22.429149797570801</v>
      </c>
      <c r="K48">
        <v>7.0714285714285703</v>
      </c>
    </row>
    <row r="49" spans="1:11" x14ac:dyDescent="0.25">
      <c r="A49">
        <v>0.373255813953488</v>
      </c>
      <c r="B49">
        <v>27.0995670995671</v>
      </c>
      <c r="C49">
        <f t="shared" si="0"/>
        <v>27.176177641850558</v>
      </c>
      <c r="G49">
        <v>3</v>
      </c>
      <c r="J49">
        <v>22.9437229437229</v>
      </c>
      <c r="K49">
        <v>7.5833333333333304</v>
      </c>
    </row>
    <row r="50" spans="1:11" x14ac:dyDescent="0.25">
      <c r="A50">
        <v>0.374418604651162</v>
      </c>
      <c r="B50">
        <v>27.0995670995671</v>
      </c>
      <c r="C50">
        <f t="shared" si="0"/>
        <v>27.162826757111606</v>
      </c>
      <c r="G50">
        <v>4</v>
      </c>
      <c r="J50">
        <v>24.135021097046401</v>
      </c>
      <c r="K50">
        <v>7.9696969696969697</v>
      </c>
    </row>
    <row r="51" spans="1:11" x14ac:dyDescent="0.25">
      <c r="A51">
        <v>0.376744186046511</v>
      </c>
      <c r="B51">
        <v>27.0995670995671</v>
      </c>
      <c r="C51">
        <f t="shared" si="0"/>
        <v>27.136248926169895</v>
      </c>
      <c r="G51">
        <v>5</v>
      </c>
      <c r="J51">
        <v>24.806866952789701</v>
      </c>
    </row>
    <row r="52" spans="1:11" x14ac:dyDescent="0.25">
      <c r="A52">
        <v>0.377906976744186</v>
      </c>
      <c r="B52">
        <v>27.0995670995671</v>
      </c>
      <c r="C52">
        <f t="shared" si="0"/>
        <v>27.123021470453761</v>
      </c>
    </row>
    <row r="53" spans="1:11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11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11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11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11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11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11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11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11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11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11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11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S14" sqref="S14:S15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4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abSelected="1" topLeftCell="F37" workbookViewId="0">
      <selection activeCell="N51" sqref="N51"/>
    </sheetView>
  </sheetViews>
  <sheetFormatPr defaultRowHeight="15" x14ac:dyDescent="0.25"/>
  <cols>
    <col min="1" max="2" width="10" bestFit="1" customWidth="1"/>
    <col min="4" max="4" width="12" bestFit="1" customWidth="1"/>
    <col min="9" max="9" width="12" bestFit="1" customWidth="1"/>
    <col min="11" max="11" width="13.7109375" customWidth="1"/>
    <col min="12" max="12" width="19.7109375" customWidth="1"/>
    <col min="13" max="14" width="15.5703125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2" x14ac:dyDescent="0.25">
      <c r="A18" t="s">
        <v>8</v>
      </c>
      <c r="F18" t="s">
        <v>14</v>
      </c>
      <c r="G18">
        <v>9.2100000000000009</v>
      </c>
    </row>
    <row r="19" spans="1:12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</row>
    <row r="20" spans="1:12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>POWER((3651.1/$G$18)*POWER(1.04,0.1867*POWER(A20,-0.72)),2)/C20</f>
        <v>570.0172316544797</v>
      </c>
    </row>
    <row r="21" spans="1:12" x14ac:dyDescent="0.25">
      <c r="A21">
        <v>1.3</v>
      </c>
      <c r="B21">
        <v>27.6932343609</v>
      </c>
      <c r="C21">
        <f t="shared" ref="C21:C27" si="6">$E$33/(A21*A21)</f>
        <v>200.11392171524113</v>
      </c>
      <c r="D21">
        <f t="shared" ref="D21:D27" si="7">B21*B21*C21</f>
        <v>153470.41417192059</v>
      </c>
      <c r="E21">
        <f t="shared" ref="E21:E27" si="8">POWER(C21,0.25)*64/PI()</f>
        <v>76.621284275167866</v>
      </c>
      <c r="F21">
        <f t="shared" ref="F21:F27" si="9">2290.4*POWER(A21,0.1629)/$G$18</f>
        <v>259.54524506814272</v>
      </c>
      <c r="G21">
        <f t="shared" ref="G21:G27" si="10">0.41882*POWER(A21,0.025*LN($G$18)-0.7715)</f>
        <v>0.34709215503176338</v>
      </c>
      <c r="H21">
        <f t="shared" ref="H21:H27" si="11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ref="L21:L27" si="12">POWER((3651.1/$G$18)*POWER(1.04,0.1867*POWER(A21,-0.72)),2)/C21</f>
        <v>794.9070253972136</v>
      </c>
    </row>
    <row r="22" spans="1:12" x14ac:dyDescent="0.25">
      <c r="A22">
        <v>1.6</v>
      </c>
      <c r="B22">
        <v>28.632646899000001</v>
      </c>
      <c r="C22">
        <f t="shared" si="6"/>
        <v>132.10645613232714</v>
      </c>
      <c r="D22">
        <f t="shared" si="7"/>
        <v>108304.63360237361</v>
      </c>
      <c r="E22">
        <f t="shared" si="8"/>
        <v>69.065492311505082</v>
      </c>
      <c r="F22">
        <f t="shared" si="9"/>
        <v>268.47438115953975</v>
      </c>
      <c r="G22">
        <f t="shared" si="10"/>
        <v>0.29914309591872984</v>
      </c>
      <c r="H22">
        <f t="shared" si="11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12"/>
        <v>1202.0939927150077</v>
      </c>
    </row>
    <row r="23" spans="1:12" x14ac:dyDescent="0.25">
      <c r="A23">
        <v>2</v>
      </c>
      <c r="B23">
        <v>31.1582918513</v>
      </c>
      <c r="C23">
        <f t="shared" si="6"/>
        <v>84.548131924689386</v>
      </c>
      <c r="D23">
        <f t="shared" si="7"/>
        <v>82082.636624077393</v>
      </c>
      <c r="E23">
        <f t="shared" si="8"/>
        <v>61.774054283205778</v>
      </c>
      <c r="F23">
        <f t="shared" si="9"/>
        <v>278.41298787721269</v>
      </c>
      <c r="G23">
        <f t="shared" si="10"/>
        <v>0.2549717806174705</v>
      </c>
      <c r="H23">
        <f t="shared" si="11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12"/>
        <v>1875.363547261009</v>
      </c>
    </row>
    <row r="24" spans="1:12" x14ac:dyDescent="0.25">
      <c r="A24">
        <v>2.5</v>
      </c>
      <c r="B24">
        <v>30.8423779785</v>
      </c>
      <c r="C24">
        <f t="shared" si="6"/>
        <v>54.110804431801206</v>
      </c>
      <c r="D24">
        <f t="shared" si="7"/>
        <v>51473.026054222784</v>
      </c>
      <c r="E24">
        <f t="shared" si="8"/>
        <v>55.252393849204076</v>
      </c>
      <c r="F24">
        <f t="shared" si="9"/>
        <v>288.71951015935019</v>
      </c>
      <c r="G24">
        <f t="shared" si="10"/>
        <v>0.21732277895828608</v>
      </c>
      <c r="H24">
        <f t="shared" si="11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12"/>
        <v>2926.3913086596021</v>
      </c>
    </row>
    <row r="25" spans="1:12" x14ac:dyDescent="0.25">
      <c r="A25">
        <v>3</v>
      </c>
      <c r="B25">
        <v>31.306423306399999</v>
      </c>
      <c r="C25">
        <f t="shared" si="6"/>
        <v>37.576947522084168</v>
      </c>
      <c r="D25">
        <f t="shared" si="7"/>
        <v>36828.87092058704</v>
      </c>
      <c r="E25">
        <f t="shared" si="8"/>
        <v>50.438304112281273</v>
      </c>
      <c r="F25">
        <f t="shared" si="9"/>
        <v>297.4231419853254</v>
      </c>
      <c r="G25">
        <f t="shared" si="10"/>
        <v>0.19072694454893568</v>
      </c>
      <c r="H25">
        <f t="shared" si="11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12"/>
        <v>4210.0802641925957</v>
      </c>
    </row>
    <row r="26" spans="1:12" x14ac:dyDescent="0.25">
      <c r="A26">
        <v>4</v>
      </c>
      <c r="B26">
        <v>32.100898765799997</v>
      </c>
      <c r="C26">
        <f t="shared" si="6"/>
        <v>21.137032981172347</v>
      </c>
      <c r="D26">
        <f t="shared" si="7"/>
        <v>21781.02979416318</v>
      </c>
      <c r="E26">
        <f t="shared" si="8"/>
        <v>43.680852685040698</v>
      </c>
      <c r="F26">
        <f t="shared" si="9"/>
        <v>311.69316392349964</v>
      </c>
      <c r="G26">
        <f t="shared" si="10"/>
        <v>0.15522326754033591</v>
      </c>
      <c r="H26">
        <f t="shared" si="11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12"/>
        <v>7475.2952463940564</v>
      </c>
    </row>
    <row r="27" spans="1:12" x14ac:dyDescent="0.25">
      <c r="A27">
        <v>5</v>
      </c>
      <c r="B27">
        <v>31.402889801899999</v>
      </c>
      <c r="C27">
        <f t="shared" si="6"/>
        <v>13.527701107950302</v>
      </c>
      <c r="D27">
        <f t="shared" si="7"/>
        <v>13340.227298599584</v>
      </c>
      <c r="E27">
        <f t="shared" si="8"/>
        <v>39.069342367562093</v>
      </c>
      <c r="F27">
        <f t="shared" si="9"/>
        <v>323.23167929112418</v>
      </c>
      <c r="G27">
        <f t="shared" si="10"/>
        <v>0.13230307989048076</v>
      </c>
      <c r="H27">
        <f t="shared" si="11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 t="shared" si="12"/>
        <v>11670.795255533611</v>
      </c>
    </row>
    <row r="33" spans="1:16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  <c r="H33" t="s">
        <v>14</v>
      </c>
      <c r="I33">
        <v>92.1</v>
      </c>
    </row>
    <row r="34" spans="1:16" ht="18.75" x14ac:dyDescent="0.3">
      <c r="H34" s="6" t="s">
        <v>22</v>
      </c>
      <c r="I34">
        <f>96.5/I33</f>
        <v>1.0477741585233442</v>
      </c>
    </row>
    <row r="35" spans="1:16" x14ac:dyDescent="0.25">
      <c r="H35" t="s">
        <v>19</v>
      </c>
      <c r="I35">
        <f>PI()*(POWER(114,4)-POWER(100,4))/640000</f>
        <v>338.19252769875754</v>
      </c>
    </row>
    <row r="37" spans="1:16" ht="19.5" thickBot="1" x14ac:dyDescent="0.35">
      <c r="F37" t="s">
        <v>16</v>
      </c>
      <c r="G37" s="6" t="s">
        <v>17</v>
      </c>
      <c r="H37" t="s">
        <v>9</v>
      </c>
      <c r="I37" t="s">
        <v>18</v>
      </c>
      <c r="J37" t="s">
        <v>20</v>
      </c>
      <c r="K37" t="s">
        <v>5</v>
      </c>
      <c r="L37" t="s">
        <v>21</v>
      </c>
      <c r="M37" t="s">
        <v>23</v>
      </c>
      <c r="N37" t="s">
        <v>24</v>
      </c>
      <c r="O37" t="s">
        <v>25</v>
      </c>
    </row>
    <row r="38" spans="1:16" ht="19.5" thickBot="1" x14ac:dyDescent="0.3">
      <c r="F38" s="4">
        <v>45</v>
      </c>
      <c r="G38">
        <v>32.1</v>
      </c>
      <c r="H38">
        <f>PI()*POWER(F38,4)/640000</f>
        <v>20.128895898635381</v>
      </c>
      <c r="I38">
        <f>POWER(G38,2)*H38</f>
        <v>20741.015622912884</v>
      </c>
      <c r="J38">
        <f>POWER($I$35/H38,0.5)</f>
        <v>4.0989443959144722</v>
      </c>
      <c r="K38">
        <f>2290.4*POWER(J38,0.1629)/$I$33</f>
        <v>31.293632495045884</v>
      </c>
      <c r="L38">
        <f>0.41882*POWER(J38,0.25*LN($I$33)-0.7715)</f>
        <v>0.69520147271091204</v>
      </c>
      <c r="M38">
        <f>K38*POWER($I$34,L38)</f>
        <v>32.325563271401435</v>
      </c>
      <c r="N38">
        <f>H38*POWER(M38,2)</f>
        <v>21033.529559640076</v>
      </c>
      <c r="O38">
        <v>35082</v>
      </c>
      <c r="P38">
        <v>45082</v>
      </c>
    </row>
    <row r="39" spans="1:16" ht="19.5" thickBot="1" x14ac:dyDescent="0.3">
      <c r="F39" s="5">
        <v>50</v>
      </c>
      <c r="G39">
        <v>31.3</v>
      </c>
      <c r="H39">
        <f t="shared" ref="H39:H42" si="13">PI()*POWER(F39,4)/640000</f>
        <v>30.679615757712821</v>
      </c>
      <c r="I39">
        <f t="shared" ref="I39:I42" si="14">POWER(G39,2)*H39</f>
        <v>30056.512761673675</v>
      </c>
      <c r="J39">
        <f t="shared" ref="J39:J42" si="15">POWER($I$35/H39,0.5)</f>
        <v>3.3201449606907225</v>
      </c>
      <c r="K39">
        <f t="shared" ref="K39:K42" si="16">2290.4*POWER(J39,0.1629)/$I$33</f>
        <v>30.237660569108691</v>
      </c>
      <c r="L39">
        <f t="shared" ref="L39:L42" si="17">0.41882*POWER(J39,0.25*LN($I$33)-0.7715)</f>
        <v>0.64452057759559478</v>
      </c>
      <c r="M39">
        <f t="shared" ref="M39:M42" si="18">K39*POWER($I$34,L39)</f>
        <v>31.160981351246956</v>
      </c>
      <c r="N39">
        <f t="shared" ref="N39:N42" si="19">H39*POWER(M39,2)</f>
        <v>29790.114257290435</v>
      </c>
      <c r="O39">
        <v>39062</v>
      </c>
      <c r="P39">
        <v>49062</v>
      </c>
    </row>
    <row r="40" spans="1:16" ht="19.5" thickBot="1" x14ac:dyDescent="0.3">
      <c r="F40" s="5">
        <v>55</v>
      </c>
      <c r="G40">
        <v>30.83</v>
      </c>
      <c r="H40">
        <f t="shared" si="13"/>
        <v>44.918025430867345</v>
      </c>
      <c r="I40">
        <f t="shared" si="14"/>
        <v>42694.084581957126</v>
      </c>
      <c r="J40">
        <f t="shared" si="15"/>
        <v>2.7439214551162996</v>
      </c>
      <c r="K40">
        <f t="shared" si="16"/>
        <v>29.313147326790478</v>
      </c>
      <c r="L40">
        <f t="shared" si="17"/>
        <v>0.60186450502695044</v>
      </c>
      <c r="M40">
        <f t="shared" si="18"/>
        <v>30.148162664478129</v>
      </c>
      <c r="N40">
        <f t="shared" si="19"/>
        <v>40826.519395998068</v>
      </c>
      <c r="O40">
        <v>47961</v>
      </c>
      <c r="P40">
        <v>53961</v>
      </c>
    </row>
    <row r="41" spans="1:16" ht="19.5" thickBot="1" x14ac:dyDescent="0.3">
      <c r="F41" s="5">
        <v>60</v>
      </c>
      <c r="G41">
        <v>30.15</v>
      </c>
      <c r="H41">
        <f t="shared" si="13"/>
        <v>63.617251235193308</v>
      </c>
      <c r="I41">
        <f t="shared" si="14"/>
        <v>57829.5127609435</v>
      </c>
      <c r="J41">
        <f t="shared" si="15"/>
        <v>2.3056562227018906</v>
      </c>
      <c r="K41">
        <f t="shared" si="16"/>
        <v>28.493837134106045</v>
      </c>
      <c r="L41">
        <f t="shared" si="17"/>
        <v>0.56539246118907316</v>
      </c>
      <c r="M41">
        <f t="shared" si="18"/>
        <v>29.2556756789131</v>
      </c>
      <c r="N41">
        <f t="shared" si="19"/>
        <v>54449.659218077337</v>
      </c>
      <c r="O41">
        <v>55651</v>
      </c>
      <c r="P41">
        <v>55651</v>
      </c>
    </row>
    <row r="42" spans="1:16" ht="19.5" thickBot="1" x14ac:dyDescent="0.3">
      <c r="F42" s="5">
        <v>70</v>
      </c>
      <c r="G42">
        <v>28.63</v>
      </c>
      <c r="H42">
        <f t="shared" si="13"/>
        <v>117.85881189482957</v>
      </c>
      <c r="I42">
        <f t="shared" si="14"/>
        <v>96606.145571637026</v>
      </c>
      <c r="J42">
        <f t="shared" si="15"/>
        <v>1.6939515105564911</v>
      </c>
      <c r="K42">
        <f t="shared" si="16"/>
        <v>27.098151940826401</v>
      </c>
      <c r="L42">
        <f t="shared" si="17"/>
        <v>0.50611933779090723</v>
      </c>
      <c r="M42">
        <f t="shared" si="18"/>
        <v>27.745818431671516</v>
      </c>
      <c r="N42">
        <f t="shared" si="19"/>
        <v>90731.301071118665</v>
      </c>
      <c r="O42">
        <v>71902</v>
      </c>
      <c r="P42">
        <v>57902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R15" sqref="R15"/>
    </sheetView>
  </sheetViews>
  <sheetFormatPr defaultRowHeight="15" x14ac:dyDescent="0.25"/>
  <cols>
    <col min="16" max="16" width="9.28515625" customWidth="1"/>
    <col min="17" max="19" width="3.5703125" customWidth="1"/>
  </cols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ht="15" customHeight="1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2016-06-10T08:50:54Z</dcterms:modified>
</cp:coreProperties>
</file>