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J145" i="1" l="1"/>
  <c r="J144" i="1" l="1"/>
  <c r="J142" i="1"/>
  <c r="J143" i="1"/>
  <c r="Q1207" i="1" l="1"/>
  <c r="M1229" i="1" s="1"/>
  <c r="Q1206" i="1"/>
  <c r="M1228" i="1" s="1"/>
  <c r="Q1205" i="1"/>
  <c r="M1227" i="1" s="1"/>
  <c r="Q1204" i="1"/>
  <c r="M1226" i="1" s="1"/>
  <c r="M1232" i="1"/>
  <c r="M1231"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M1230" i="1" s="1"/>
  <c r="O1230" i="1" s="1"/>
  <c r="Q1209" i="1"/>
  <c r="Q1210" i="1"/>
  <c r="T1203" i="1"/>
  <c r="Q1203" i="1"/>
  <c r="M1225" i="1" s="1"/>
  <c r="F1206" i="1" l="1"/>
  <c r="R1231" i="1"/>
  <c r="F1205" i="1"/>
  <c r="R1225" i="1"/>
  <c r="O1226" i="1"/>
  <c r="R1232" i="1"/>
  <c r="J1206" i="1" s="1"/>
  <c r="R1229" i="1"/>
  <c r="O1229" i="1"/>
  <c r="O1227" i="1"/>
  <c r="G1201" i="1" s="1"/>
  <c r="O1225" i="1"/>
  <c r="O1233" i="1" s="1"/>
  <c r="O1228" i="1"/>
  <c r="R1227" i="1"/>
  <c r="J1200" i="1"/>
  <c r="J1204" i="1"/>
  <c r="R1228" i="1"/>
  <c r="J1202" i="1" s="1"/>
  <c r="G1205" i="1"/>
  <c r="J1205" i="1"/>
  <c r="I1206" i="1"/>
  <c r="I1202" i="1"/>
  <c r="J1203" i="1"/>
  <c r="G1200" i="1"/>
  <c r="G1202" i="1"/>
  <c r="I1204" i="1"/>
  <c r="I1200" i="1"/>
  <c r="J1201" i="1"/>
  <c r="E1204" i="1"/>
  <c r="G1204" i="1"/>
  <c r="E1203" i="1"/>
  <c r="G1203" i="1"/>
  <c r="E1199" i="1"/>
  <c r="E1202" i="1"/>
  <c r="E1201" i="1"/>
  <c r="E1200" i="1"/>
  <c r="R1233" i="1"/>
  <c r="C103" i="2"/>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D93" i="2"/>
  <c r="C93" i="2"/>
  <c r="AC92" i="2"/>
  <c r="AB92" i="2"/>
  <c r="AA92" i="2"/>
  <c r="Z92" i="2"/>
  <c r="Y92" i="2"/>
  <c r="X92" i="2"/>
  <c r="W92" i="2"/>
  <c r="V92" i="2"/>
  <c r="U92" i="2"/>
  <c r="T92" i="2"/>
  <c r="S92" i="2"/>
  <c r="R92" i="2"/>
  <c r="Q92" i="2"/>
  <c r="P92" i="2"/>
  <c r="O92" i="2"/>
  <c r="N92" i="2"/>
  <c r="M92" i="2"/>
  <c r="L92" i="2"/>
  <c r="K92" i="2"/>
  <c r="J92" i="2"/>
  <c r="I92" i="2"/>
  <c r="H92" i="2"/>
  <c r="G92" i="2"/>
  <c r="F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D34" i="2"/>
  <c r="C34" i="2"/>
  <c r="B34" i="2"/>
  <c r="B33" i="2"/>
  <c r="B32" i="2"/>
  <c r="B31" i="2"/>
  <c r="B30" i="2"/>
  <c r="B29" i="2"/>
  <c r="B28" i="2"/>
  <c r="B27"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E64" i="2" s="1"/>
  <c r="AN654" i="1"/>
  <c r="AD717" i="1" s="1"/>
  <c r="E63" i="2" s="1"/>
  <c r="AN653" i="1"/>
  <c r="AD716" i="1" s="1"/>
  <c r="E62" i="2" s="1"/>
  <c r="AN652" i="1"/>
  <c r="AD715" i="1" s="1"/>
  <c r="E61" i="2" s="1"/>
  <c r="AN651" i="1"/>
  <c r="AD714" i="1" s="1"/>
  <c r="E60" i="2" s="1"/>
  <c r="AN650" i="1"/>
  <c r="AD713" i="1" s="1"/>
  <c r="E59" i="2" s="1"/>
  <c r="AN649" i="1"/>
  <c r="AD712" i="1" s="1"/>
  <c r="E58" i="2"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E72" i="2" s="1"/>
  <c r="AN662" i="1"/>
  <c r="AD725" i="1" s="1"/>
  <c r="E71" i="2" s="1"/>
  <c r="AN661" i="1"/>
  <c r="AD724" i="1" s="1"/>
  <c r="E70" i="2" s="1"/>
  <c r="AN660" i="1"/>
  <c r="AD723" i="1" s="1"/>
  <c r="E69" i="2" s="1"/>
  <c r="AN659" i="1"/>
  <c r="AD722" i="1" s="1"/>
  <c r="E68" i="2" s="1"/>
  <c r="AN658" i="1"/>
  <c r="AD721" i="1" s="1"/>
  <c r="E67" i="2" s="1"/>
  <c r="AN632" i="1"/>
  <c r="AD695" i="1" s="1"/>
  <c r="E41" i="2" s="1"/>
  <c r="AN631" i="1"/>
  <c r="AD694" i="1" s="1"/>
  <c r="E40" i="2" s="1"/>
  <c r="AN630" i="1"/>
  <c r="AD693" i="1" s="1"/>
  <c r="E39" i="2" s="1"/>
  <c r="AN629" i="1"/>
  <c r="AD692" i="1" s="1"/>
  <c r="E38" i="2" s="1"/>
  <c r="AN628" i="1"/>
  <c r="AD691" i="1" s="1"/>
  <c r="E37" i="2" s="1"/>
  <c r="AN627" i="1"/>
  <c r="AD690" i="1" s="1"/>
  <c r="E36" i="2" s="1"/>
  <c r="AN657" i="1"/>
  <c r="AD720" i="1" s="1"/>
  <c r="E66" i="2" s="1"/>
  <c r="AN626" i="1"/>
  <c r="AD689" i="1" s="1"/>
  <c r="E35" i="2"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E85" i="2" s="1"/>
  <c r="AN673" i="1"/>
  <c r="AD736" i="1" s="1"/>
  <c r="E82" i="2" s="1"/>
  <c r="AN646" i="1"/>
  <c r="AD709" i="1" s="1"/>
  <c r="AN644" i="1"/>
  <c r="AD707" i="1" s="1"/>
  <c r="E53" i="2" s="1"/>
  <c r="W696" i="1"/>
  <c r="W743" i="1"/>
  <c r="W694" i="1"/>
  <c r="H1129" i="1"/>
  <c r="W1130" i="1"/>
  <c r="H1063" i="1"/>
  <c r="I148" i="1" s="1"/>
  <c r="W1064" i="1"/>
  <c r="W936" i="1"/>
  <c r="W937" i="1"/>
  <c r="W744" i="1"/>
  <c r="AZ699" i="1"/>
  <c r="T743" i="1" s="1"/>
  <c r="AN645" i="1"/>
  <c r="AD708" i="1" s="1"/>
  <c r="O506" i="1"/>
  <c r="O508" i="1" s="1"/>
  <c r="C507" i="1" s="1"/>
  <c r="U503" i="1"/>
  <c r="I503" i="1" s="1"/>
  <c r="Q502" i="1"/>
  <c r="E502" i="1" s="1"/>
  <c r="AN684" i="1"/>
  <c r="AD747" i="1" s="1"/>
  <c r="E93" i="2" s="1"/>
  <c r="AN683" i="1"/>
  <c r="AD746" i="1" s="1"/>
  <c r="E92" i="2" s="1"/>
  <c r="AN682" i="1"/>
  <c r="AD745" i="1" s="1"/>
  <c r="E91" i="2" s="1"/>
  <c r="AN681" i="1"/>
  <c r="AD744" i="1" s="1"/>
  <c r="E90" i="2" s="1"/>
  <c r="AN680" i="1"/>
  <c r="AD743" i="1" s="1"/>
  <c r="E89" i="2" s="1"/>
  <c r="AN679" i="1"/>
  <c r="AD742" i="1" s="1"/>
  <c r="E88" i="2" s="1"/>
  <c r="AN678" i="1"/>
  <c r="AD741" i="1" s="1"/>
  <c r="E87" i="2" s="1"/>
  <c r="AN677" i="1"/>
  <c r="AD740" i="1" s="1"/>
  <c r="E86" i="2" s="1"/>
  <c r="AN675" i="1"/>
  <c r="AD738" i="1" s="1"/>
  <c r="E84" i="2" s="1"/>
  <c r="AN674" i="1"/>
  <c r="AD737" i="1" s="1"/>
  <c r="E83" i="2" s="1"/>
  <c r="AN672" i="1"/>
  <c r="AD735" i="1" s="1"/>
  <c r="E81" i="2" s="1"/>
  <c r="AN671" i="1"/>
  <c r="AD734" i="1" s="1"/>
  <c r="E80" i="2" s="1"/>
  <c r="AN670" i="1"/>
  <c r="AD733" i="1" s="1"/>
  <c r="E79" i="2" s="1"/>
  <c r="AN669" i="1"/>
  <c r="AD732" i="1" s="1"/>
  <c r="E78" i="2" s="1"/>
  <c r="AN668" i="1"/>
  <c r="AD731" i="1" s="1"/>
  <c r="E77" i="2" s="1"/>
  <c r="AN667" i="1"/>
  <c r="AD730" i="1" s="1"/>
  <c r="E76" i="2" s="1"/>
  <c r="AN666" i="1"/>
  <c r="AD729" i="1" s="1"/>
  <c r="E75" i="2" s="1"/>
  <c r="AN665" i="1"/>
  <c r="AD728" i="1" s="1"/>
  <c r="E74" i="2" s="1"/>
  <c r="AN664" i="1"/>
  <c r="AD727" i="1" s="1"/>
  <c r="E73" i="2" s="1"/>
  <c r="AN656" i="1"/>
  <c r="AD719" i="1" s="1"/>
  <c r="E65" i="2" s="1"/>
  <c r="AN648" i="1"/>
  <c r="AD711" i="1" s="1"/>
  <c r="E57" i="2" s="1"/>
  <c r="AN647" i="1"/>
  <c r="AD710" i="1" s="1"/>
  <c r="E56" i="2" s="1"/>
  <c r="AN643" i="1"/>
  <c r="AD706" i="1" s="1"/>
  <c r="E52" i="2" s="1"/>
  <c r="AN642" i="1"/>
  <c r="AD705" i="1" s="1"/>
  <c r="E51" i="2" s="1"/>
  <c r="AN641" i="1"/>
  <c r="AD704" i="1" s="1"/>
  <c r="E50" i="2" s="1"/>
  <c r="AN640" i="1"/>
  <c r="AD703" i="1" s="1"/>
  <c r="E49" i="2" s="1"/>
  <c r="AN639" i="1"/>
  <c r="AD702" i="1" s="1"/>
  <c r="E48" i="2" s="1"/>
  <c r="AN638" i="1"/>
  <c r="AD701" i="1" s="1"/>
  <c r="E47" i="2" s="1"/>
  <c r="AN637" i="1"/>
  <c r="AD700" i="1" s="1"/>
  <c r="E46" i="2" s="1"/>
  <c r="AN636" i="1"/>
  <c r="AD699" i="1" s="1"/>
  <c r="E45" i="2" s="1"/>
  <c r="AN635" i="1"/>
  <c r="AD698" i="1" s="1"/>
  <c r="E44" i="2" s="1"/>
  <c r="AN634" i="1"/>
  <c r="AD697" i="1" s="1"/>
  <c r="E43" i="2" s="1"/>
  <c r="AN633" i="1"/>
  <c r="AD696" i="1" s="1"/>
  <c r="E42" i="2" s="1"/>
  <c r="AN625" i="1"/>
  <c r="AD688" i="1" s="1"/>
  <c r="E34" i="2"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F677" i="1"/>
  <c r="D676" i="1"/>
  <c r="D674" i="1"/>
  <c r="M672" i="1"/>
  <c r="B674" i="1" s="1"/>
  <c r="I672" i="1"/>
  <c r="E672" i="1"/>
  <c r="D671" i="1"/>
  <c r="D669" i="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82" i="1"/>
  <c r="C655" i="1"/>
  <c r="C1105" i="1"/>
  <c r="P1368" i="1"/>
  <c r="AD454" i="1"/>
  <c r="AC454" i="1" s="1"/>
  <c r="K56" i="1"/>
  <c r="AD474" i="1"/>
  <c r="AC474" i="1" s="1"/>
  <c r="C672" i="1" l="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N696" i="1"/>
  <c r="J1098" i="1"/>
  <c r="U1100" i="1"/>
  <c r="S1098" i="1"/>
  <c r="G1097" i="1" s="1"/>
  <c r="U1164" i="1"/>
  <c r="I1163" i="1" s="1"/>
  <c r="J1164" i="1"/>
  <c r="U1166" i="1"/>
  <c r="I1165" i="1" s="1"/>
  <c r="Q712" i="1"/>
  <c r="N761" i="1"/>
  <c r="Q715" i="1"/>
  <c r="R760" i="1"/>
  <c r="R886" i="1"/>
  <c r="F1098" i="1"/>
  <c r="Q1100" i="1"/>
  <c r="E1099" i="1" s="1"/>
  <c r="O1098" i="1"/>
  <c r="D1164" i="1"/>
  <c r="O1166" i="1"/>
  <c r="AD938" i="1"/>
  <c r="AF937" i="1" s="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I1452" i="1"/>
  <c r="I1451" i="1"/>
  <c r="J1451" i="1"/>
  <c r="B1055" i="1"/>
  <c r="B1056" i="1"/>
  <c r="B528" i="1"/>
  <c r="C527" i="1"/>
  <c r="B527" i="1"/>
  <c r="C1253" i="1"/>
  <c r="B1254" i="1"/>
  <c r="B1253" i="1"/>
  <c r="H708" i="1"/>
  <c r="J708" i="1" s="1"/>
  <c r="P1415" i="1"/>
  <c r="P715" i="1"/>
  <c r="G710" i="1"/>
  <c r="J710" i="1" s="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722" i="1" l="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F576" i="1" l="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F928" i="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J86" i="1" l="1"/>
  <c r="AD219" i="1"/>
  <c r="AC219" i="1" s="1"/>
  <c r="E1408" i="1"/>
  <c r="Y1415" i="1"/>
  <c r="Q1416" i="1"/>
  <c r="R1416" i="1" s="1"/>
  <c r="Y1416" i="1" s="1"/>
  <c r="AI1407" i="1" s="1"/>
  <c r="I933" i="1"/>
  <c r="H1407" i="1"/>
  <c r="C28" i="2"/>
  <c r="G1408" i="1"/>
  <c r="C29" i="2"/>
  <c r="K86" i="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Q1417" i="1" l="1"/>
  <c r="Q1418" i="1" s="1"/>
  <c r="Q1419" i="1" s="1"/>
  <c r="E1409" i="1"/>
  <c r="H1409" i="1" s="1"/>
  <c r="AD220" i="1"/>
  <c r="AC220" i="1" s="1"/>
  <c r="G1409" i="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C30" i="2" l="1"/>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<sst xmlns="http://schemas.openxmlformats.org/spreadsheetml/2006/main" count="7030" uniqueCount="1297">
  <si>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</si>
  <si>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</si>
  <si>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</si>
  <si>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</si>
  <si>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</si>
  <si>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</si>
  <si>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</si>
  <si>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</si>
  <si>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</si>
  <si>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</si>
  <si>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</si>
  <si>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</si>
  <si>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</si>
  <si>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</si>
  <si>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</si>
  <si>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</si>
  <si>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</si>
  <si>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</si>
  <si>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</si>
  <si>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</si>
  <si>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</si>
  <si>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</si>
  <si>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</si>
  <si>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</si>
  <si>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</si>
  <si>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</si>
  <si>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</si>
  <si>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</si>
  <si>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</si>
  <si>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</si>
  <si>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</si>
  <si>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</si>
  <si>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</si>
  <si>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</si>
  <si>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</si>
  <si>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</si>
  <si>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</si>
  <si>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</si>
  <si>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</si>
  <si>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</si>
  <si>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</si>
  <si>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</si>
  <si>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</si>
  <si>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</si>
  <si>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</si>
  <si>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</si>
  <si>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</si>
  <si>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</si>
  <si>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</si>
  <si>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</si>
  <si>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</si>
  <si>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</si>
  <si>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</si>
  <si>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</si>
  <si>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</si>
  <si>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</si>
  <si>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</si>
  <si>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</si>
  <si>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</si>
  <si>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</si>
  <si>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</si>
  <si>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</si>
  <si>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</si>
  <si>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</si>
  <si>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</si>
  <si>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</si>
  <si>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</si>
  <si>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</si>
  <si>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</si>
  <si>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</si>
  <si>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</si>
  <si>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</si>
  <si>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</si>
  <si>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</si>
  <si>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</si>
  <si>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</si>
  <si>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</si>
  <si>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</si>
  <si>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</si>
  <si>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</si>
  <si>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</si>
  <si>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</si>
  <si>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</si>
  <si>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</si>
  <si>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</si>
  <si>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</si>
  <si>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</si>
  <si>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</si>
  <si>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</si>
  <si>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</si>
  <si>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</si>
  <si>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</si>
  <si>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</si>
  <si>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</si>
  <si>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</si>
  <si>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</si>
  <si>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</si>
  <si>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</si>
  <si>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</si>
  <si>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</si>
  <si>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</si>
  <si>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</si>
  <si>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</si>
  <si>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</si>
  <si>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</si>
  <si>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</si>
  <si>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</si>
  <si>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</si>
  <si>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</si>
  <si>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</si>
  <si>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</si>
  <si>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</si>
  <si>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</si>
  <si>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</si>
  <si>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</si>
  <si>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</si>
  <si>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</si>
  <si>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</si>
  <si>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</si>
  <si>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</si>
  <si>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</si>
  <si>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</si>
  <si>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</si>
  <si>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</si>
  <si>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</si>
  <si>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</si>
  <si>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</si>
  <si>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</si>
  <si>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</si>
  <si>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</si>
  <si>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</si>
  <si>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</si>
  <si>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</si>
  <si>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</si>
  <si>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</si>
  <si>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</si>
  <si>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</si>
  <si>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</si>
  <si>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</si>
  <si>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</si>
  <si>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</si>
  <si>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</si>
  <si>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</si>
  <si>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</si>
  <si>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</si>
  <si>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</si>
  <si>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</si>
  <si>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</si>
  <si>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</si>
  <si>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</si>
  <si>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</si>
  <si>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</si>
  <si>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</si>
  <si>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</si>
  <si>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</si>
  <si>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</si>
  <si>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</si>
  <si>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</si>
  <si>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</si>
  <si>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</si>
  <si>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</si>
  <si>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</si>
  <si>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</si>
  <si>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</si>
  <si>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</si>
  <si>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</si>
  <si>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</si>
  <si>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</si>
  <si>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</si>
  <si>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</si>
  <si>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</si>
  <si>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</si>
  <si>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</si>
  <si>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</si>
  <si>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</si>
  <si>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</si>
  <si>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</si>
  <si>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</si>
  <si>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</si>
  <si>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</si>
  <si>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</si>
  <si>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</si>
  <si>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</si>
  <si>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</si>
  <si>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</si>
  <si>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</si>
  <si>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</si>
  <si>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</si>
  <si>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</si>
  <si>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</si>
  <si>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</si>
  <si>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</si>
  <si>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</si>
  <si>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</si>
  <si>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</si>
  <si>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</si>
  <si>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</si>
  <si>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</si>
  <si>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</si>
  <si>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</si>
  <si>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</si>
  <si>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</si>
  <si>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</si>
  <si>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</si>
  <si>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</si>
  <si>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</si>
  <si>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</si>
  <si>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</si>
  <si>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</si>
  <si>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</si>
  <si>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</si>
  <si>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</si>
  <si>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</si>
  <si>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</si>
  <si>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</si>
  <si>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</si>
  <si>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</si>
  <si>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</si>
  <si>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</si>
  <si>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</si>
  <si>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</si>
  <si>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</si>
  <si>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</si>
  <si>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</si>
  <si>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</si>
  <si>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</si>
  <si>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</si>
  <si>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</si>
  <si>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</si>
  <si>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</si>
  <si>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</si>
  <si>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</si>
  <si>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</si>
  <si>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</si>
  <si>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</si>
  <si>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</si>
  <si>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</si>
  <si>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</si>
  <si>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</si>
  <si>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</si>
  <si>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</si>
  <si>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</si>
  <si>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</si>
  <si>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</si>
  <si>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</si>
  <si>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</si>
  <si>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</si>
  <si>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</si>
  <si>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</si>
  <si>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</si>
  <si>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</si>
  <si>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</si>
  <si>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</si>
  <si>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</si>
  <si>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</si>
  <si>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</si>
  <si>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</si>
  <si>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</si>
  <si>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</si>
  <si>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</si>
  <si>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</si>
  <si>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</si>
  <si>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</si>
  <si>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</si>
  <si>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</si>
  <si>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</si>
  <si>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</si>
  <si>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</si>
  <si>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</si>
  <si>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</si>
  <si>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</si>
  <si>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</si>
  <si>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</si>
  <si>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</si>
  <si>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</si>
  <si>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</si>
  <si>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</si>
  <si>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</si>
  <si>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</si>
  <si>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</si>
  <si>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</si>
  <si>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</si>
  <si>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</si>
  <si>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</si>
  <si>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</si>
  <si>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</si>
  <si>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</si>
  <si>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</si>
  <si>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</si>
  <si>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</si>
  <si>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</si>
  <si>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</si>
  <si>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</si>
  <si>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</si>
  <si>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</si>
  <si>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</si>
  <si>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</si>
  <si>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</si>
  <si>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</si>
  <si>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</si>
  <si>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</si>
  <si>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</si>
  <si>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</si>
  <si>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</si>
  <si>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</si>
  <si>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</si>
  <si>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</si>
  <si>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</si>
  <si>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</si>
  <si>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</si>
  <si>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</si>
  <si>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</si>
  <si>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</si>
  <si>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</si>
  <si>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</si>
  <si>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</si>
  <si>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</si>
  <si>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</si>
  <si>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</si>
  <si>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</si>
  <si>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</si>
  <si>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</si>
  <si>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</si>
  <si>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</si>
  <si>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</si>
  <si>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</si>
  <si>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</si>
  <si>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</si>
  <si>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</si>
  <si>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</si>
  <si>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</si>
  <si>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</si>
  <si>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</si>
  <si>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</si>
  <si>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</si>
  <si>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</si>
  <si>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</si>
  <si>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</si>
  <si>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</si>
  <si>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</si>
  <si>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</si>
  <si>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</si>
  <si>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</si>
  <si>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</si>
  <si>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</si>
  <si>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</si>
  <si>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</si>
  <si>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</si>
  <si>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</si>
  <si>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</si>
  <si>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</si>
  <si>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</si>
  <si>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</si>
  <si>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</si>
  <si>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</si>
  <si>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</si>
  <si>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</si>
  <si>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</si>
  <si>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</si>
  <si>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</si>
  <si>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</si>
  <si>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</si>
  <si>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</si>
  <si>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</si>
  <si>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</si>
  <si>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</si>
  <si>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</si>
  <si>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</si>
  <si>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</si>
  <si>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</si>
  <si>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</si>
  <si>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</si>
  <si>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</si>
  <si>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</si>
  <si>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</si>
  <si>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</si>
  <si>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</si>
  <si>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</si>
  <si>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</si>
  <si>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</si>
  <si>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</si>
  <si>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</si>
  <si>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</si>
  <si>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</si>
  <si>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</si>
  <si>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</si>
  <si>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</si>
  <si>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</si>
  <si>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</si>
  <si>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</si>
  <si>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</si>
  <si>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</si>
  <si>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</si>
  <si>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</si>
  <si>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</si>
  <si>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</si>
  <si>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</si>
  <si>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</si>
  <si>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</si>
  <si>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</si>
  <si>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</si>
  <si>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</si>
  <si>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</si>
  <si>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</si>
  <si>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</si>
  <si>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</si>
  <si>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</si>
  <si>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</si>
  <si>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</si>
  <si>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</si>
  <si>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</si>
  <si>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</si>
  <si>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</si>
  <si>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</si>
  <si>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</si>
  <si>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</si>
  <si>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</si>
  <si>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</si>
  <si>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</si>
  <si>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</si>
  <si>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</si>
  <si>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</si>
  <si>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</si>
  <si>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</si>
  <si>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</si>
  <si>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</si>
  <si>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</si>
  <si>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</si>
  <si>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</si>
  <si>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</si>
  <si>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</si>
  <si>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</si>
  <si>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</si>
  <si>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</si>
  <si>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</si>
  <si>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</si>
  <si>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</si>
  <si>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</si>
  <si>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</si>
  <si>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</si>
  <si>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</si>
  <si>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</si>
  <si>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</si>
  <si>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</si>
  <si>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</si>
  <si>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</si>
  <si>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</si>
  <si>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</si>
  <si>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</si>
  <si>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</si>
  <si>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</si>
  <si>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</si>
  <si>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</si>
  <si>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</si>
  <si>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</si>
  <si>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</si>
  <si>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</si>
  <si>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</si>
  <si>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</si>
  <si>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</si>
  <si>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</si>
  <si>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</si>
  <si>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</si>
  <si>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</si>
  <si>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</si>
  <si>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</si>
  <si>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</si>
  <si>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</si>
  <si>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</si>
  <si>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</si>
  <si>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</si>
  <si>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</si>
  <si>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</si>
  <si>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</si>
  <si>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</si>
  <si>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</si>
  <si>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</si>
  <si>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</si>
  <si>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</si>
  <si>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</si>
  <si>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</si>
  <si>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</si>
  <si>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</si>
  <si>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</si>
  <si>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</si>
  <si>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</si>
  <si>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</si>
  <si>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</si>
  <si>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</si>
  <si>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</si>
  <si>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</si>
  <si>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</si>
  <si>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</si>
  <si>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</si>
  <si>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</si>
  <si>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</si>
  <si>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</si>
  <si>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</si>
  <si>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</si>
  <si>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</si>
  <si>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</si>
  <si>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</si>
  <si>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</si>
  <si>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</si>
  <si>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</si>
  <si>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</si>
  <si>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</si>
  <si>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</si>
  <si>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</si>
  <si>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</si>
  <si>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</si>
  <si>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</si>
  <si>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</si>
  <si>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</si>
  <si>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</si>
  <si>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</si>
  <si>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</si>
  <si>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</si>
  <si>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</si>
  <si>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</si>
  <si>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</si>
  <si>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</si>
  <si>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</si>
  <si>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</si>
  <si>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</si>
  <si>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</si>
  <si>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</si>
  <si>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</si>
  <si>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</si>
  <si>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</si>
  <si>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</si>
  <si>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</si>
  <si>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</si>
  <si>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</si>
  <si>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</si>
  <si>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</si>
  <si>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</si>
  <si>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</si>
  <si>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</si>
  <si>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</si>
  <si>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</si>
  <si>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</si>
  <si>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</si>
  <si>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</si>
  <si>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</si>
  <si>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</si>
  <si>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</si>
  <si>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</si>
  <si>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</si>
  <si>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</si>
  <si>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</si>
  <si>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</si>
  <si>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</si>
  <si>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</si>
  <si>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</si>
  <si>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</si>
  <si>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</si>
  <si>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</si>
  <si>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</si>
  <si>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</si>
  <si>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</si>
  <si>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</si>
  <si>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</si>
  <si>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</si>
  <si>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</si>
  <si>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</si>
  <si>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</si>
  <si>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</si>
  <si>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</si>
  <si>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</si>
  <si>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</si>
  <si>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</si>
  <si>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</si>
  <si>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</si>
  <si>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</si>
  <si>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</si>
  <si>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</si>
  <si>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</si>
  <si>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</si>
  <si>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</si>
  <si>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</si>
  <si>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</si>
  <si>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</si>
  <si>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</si>
  <si>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</si>
  <si>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</si>
  <si>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</si>
  <si>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</si>
  <si>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</si>
  <si>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</si>
  <si>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</si>
  <si>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</si>
  <si>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</si>
  <si>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</si>
  <si>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</si>
  <si>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</si>
  <si>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</si>
  <si>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</si>
  <si>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</si>
  <si>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</si>
  <si>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</si>
  <si>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</si>
  <si>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</si>
  <si>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</si>
  <si>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</si>
  <si>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</si>
  <si>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</si>
  <si>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</si>
  <si>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</si>
  <si>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</si>
  <si>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</si>
  <si>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</si>
  <si>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</si>
  <si>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</si>
  <si>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</si>
  <si>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</si>
  <si>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</si>
  <si>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</si>
  <si>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</si>
  <si>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</si>
  <si>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</si>
  <si>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</si>
  <si>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</si>
  <si>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</si>
  <si>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</si>
  <si>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</si>
  <si>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</si>
  <si>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</si>
  <si>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</si>
  <si>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</si>
  <si>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</si>
  <si>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</si>
  <si>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</si>
  <si>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</si>
  <si>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</si>
  <si>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</si>
  <si>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</si>
  <si>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</si>
  <si>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</si>
  <si>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</si>
  <si>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</si>
  <si>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</si>
  <si>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</si>
  <si>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</si>
  <si>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</si>
  <si>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</si>
  <si>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</si>
  <si>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</si>
  <si>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</si>
  <si>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</si>
  <si>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</si>
  <si>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</si>
  <si>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</si>
  <si>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</si>
  <si>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</si>
  <si>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</si>
  <si>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</si>
  <si>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</si>
  <si>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</si>
  <si>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</si>
  <si>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</si>
  <si>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</si>
  <si>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</si>
  <si>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</si>
  <si>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</si>
  <si>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</si>
  <si>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</si>
  <si>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</si>
  <si>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</si>
  <si>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</si>
  <si>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</si>
  <si>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</si>
  <si>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</si>
  <si>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</si>
  <si>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</si>
  <si>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</si>
  <si>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</si>
  <si>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</si>
  <si>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</si>
  <si>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</si>
  <si>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</si>
  <si>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</si>
  <si>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</si>
  <si>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</si>
  <si>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</si>
  <si>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</si>
  <si>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</si>
  <si>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</si>
  <si>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</si>
  <si>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</si>
  <si>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</si>
  <si>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</si>
  <si>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</si>
  <si>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</si>
  <si>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</si>
  <si>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</si>
  <si>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</si>
  <si>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</si>
  <si>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</si>
  <si>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</si>
  <si>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</si>
  <si>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</si>
  <si>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</si>
  <si>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</si>
  <si>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</si>
  <si>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</si>
  <si>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</si>
  <si>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</si>
  <si>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</si>
  <si>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</si>
  <si>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</si>
  <si>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</si>
  <si>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</si>
  <si>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</si>
  <si>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</si>
  <si>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</si>
  <si>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</si>
  <si>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</si>
  <si>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</si>
  <si>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</si>
  <si>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</si>
  <si>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</si>
  <si>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</si>
  <si>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</si>
  <si>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</si>
  <si>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</si>
  <si>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</si>
  <si>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</si>
  <si>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</si>
  <si>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</si>
  <si>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</si>
  <si>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</si>
  <si>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</si>
  <si>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</si>
  <si>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</si>
  <si>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</si>
  <si>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</si>
  <si>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</si>
  <si>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</si>
  <si>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</si>
  <si>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</si>
  <si>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</si>
  <si>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</si>
  <si>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</si>
  <si>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</si>
  <si>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</si>
  <si>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</si>
  <si>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</si>
  <si>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</si>
  <si>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</si>
  <si>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</si>
  <si>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</si>
  <si>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</si>
  <si>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</si>
  <si>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</si>
  <si>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</si>
  <si>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</si>
  <si>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</si>
  <si>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</si>
  <si>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</si>
  <si>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</si>
  <si>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</si>
  <si>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</si>
  <si>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</si>
  <si>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</si>
  <si>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</si>
  <si>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</si>
  <si>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</si>
  <si>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</si>
  <si>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</si>
  <si>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</si>
  <si>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</si>
  <si>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</si>
  <si>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</si>
  <si>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</si>
  <si>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</si>
  <si>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</si>
  <si>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</si>
  <si>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</si>
  <si>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</si>
  <si>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</si>
  <si>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</si>
  <si>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</si>
  <si>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</si>
  <si>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</si>
  <si>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</si>
  <si>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</si>
  <si>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</si>
  <si>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</si>
  <si>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</si>
  <si>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</si>
  <si>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</si>
  <si>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</si>
  <si>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</si>
  <si>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</si>
  <si>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</si>
  <si>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</si>
  <si>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</si>
  <si>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</si>
  <si>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</si>
  <si>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</si>
  <si>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</si>
  <si>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</si>
  <si>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</si>
  <si>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</si>
  <si>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</si>
  <si>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</si>
  <si>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</si>
  <si>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</si>
  <si>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</si>
  <si>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</si>
  <si>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</si>
  <si>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</si>
  <si>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</si>
  <si>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</si>
  <si>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</si>
  <si>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</si>
  <si>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</si>
  <si>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</si>
  <si>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</si>
  <si>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</si>
  <si>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</si>
  <si>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</si>
  <si>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</si>
  <si>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</si>
  <si>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</si>
  <si>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</si>
  <si>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</si>
  <si>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</si>
  <si>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</si>
  <si>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</si>
  <si>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</si>
  <si>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</si>
  <si>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</si>
  <si>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</si>
  <si>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</si>
  <si>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</si>
  <si>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</si>
  <si>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</si>
  <si>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</si>
  <si>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</si>
  <si>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</si>
  <si>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</si>
  <si>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</si>
  <si>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</si>
  <si>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</si>
  <si>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</si>
  <si>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</si>
  <si>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</si>
  <si>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</si>
  <si>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</si>
  <si>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</si>
  <si>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</si>
  <si>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</si>
  <si>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</si>
  <si>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</si>
  <si>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</si>
  <si>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</si>
  <si>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</si>
  <si>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</si>
  <si>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</si>
  <si>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</si>
  <si>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</si>
  <si>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</si>
  <si>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</si>
  <si>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</si>
  <si>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</si>
  <si>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</si>
  <si>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</si>
  <si>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</si>
  <si>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</si>
  <si>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</si>
  <si>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</si>
  <si>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</si>
  <si>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</si>
  <si>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</si>
  <si>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</si>
  <si>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</si>
  <si>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</si>
  <si>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</si>
  <si>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</si>
  <si>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</si>
  <si>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</si>
  <si>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</si>
  <si>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</si>
  <si>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</si>
  <si>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</si>
  <si>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</si>
  <si>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</si>
  <si>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</si>
  <si>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</si>
  <si>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</si>
  <si>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</si>
  <si>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</si>
  <si>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</si>
  <si>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</si>
  <si>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</si>
  <si>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</si>
  <si>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</si>
  <si>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</si>
  <si>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</si>
  <si>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</si>
  <si>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</si>
  <si>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</si>
  <si>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</si>
  <si>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</si>
  <si>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</si>
  <si>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</si>
  <si>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</si>
  <si>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</si>
  <si>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</si>
  <si>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</si>
  <si>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</si>
  <si>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</si>
  <si>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</si>
  <si>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</si>
  <si>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</si>
  <si>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</si>
  <si>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</si>
  <si>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</si>
  <si>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</si>
  <si>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</si>
  <si>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</si>
  <si>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</si>
  <si>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</si>
  <si>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</si>
  <si>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</si>
  <si>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</si>
  <si>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</si>
  <si>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</si>
  <si>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</si>
  <si>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</si>
  <si>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</si>
  <si>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</si>
  <si>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</si>
  <si>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</si>
  <si>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</si>
  <si>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</si>
  <si>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</si>
  <si>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</si>
  <si>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</si>
  <si>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</si>
  <si>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</si>
  <si>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</si>
  <si>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</si>
  <si>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</si>
  <si>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</si>
  <si>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</si>
  <si>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</si>
  <si>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</si>
  <si>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</si>
  <si>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</si>
  <si>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</si>
  <si>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</si>
  <si>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</si>
  <si>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</si>
  <si>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</si>
  <si>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</si>
  <si>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</si>
  <si>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</si>
  <si>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</si>
  <si>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</si>
  <si>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</si>
  <si>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</si>
  <si>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</si>
  <si>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</si>
  <si>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</si>
  <si>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</si>
  <si>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</si>
  <si>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</si>
  <si>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</si>
  <si>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</si>
  <si>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</si>
  <si>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</si>
  <si>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</si>
  <si>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</si>
  <si>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</si>
  <si>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</si>
  <si>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</si>
  <si>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</si>
  <si>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</si>
  <si>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</si>
  <si>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</si>
  <si>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</si>
  <si>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</si>
  <si>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</si>
  <si>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</si>
  <si>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</si>
  <si>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</si>
  <si>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</si>
  <si>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</si>
  <si>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</si>
  <si>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</si>
  <si>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</si>
  <si>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</si>
  <si>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</si>
  <si>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</si>
  <si>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</si>
  <si>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</si>
  <si>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</si>
  <si>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</si>
  <si>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</si>
  <si>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</si>
  <si>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</si>
  <si>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</si>
  <si>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</si>
  <si>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</si>
  <si>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</si>
  <si>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</si>
  <si>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</si>
  <si>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</si>
  <si>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</si>
  <si>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</si>
  <si>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</si>
  <si>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</si>
  <si>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</si>
  <si>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</si>
  <si>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</si>
  <si>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</si>
  <si>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</si>
  <si>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</si>
  <si>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</si>
  <si>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</si>
  <si>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</si>
  <si>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</si>
  <si>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</si>
  <si>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</si>
  <si>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</si>
  <si>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</si>
  <si>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</si>
  <si>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</si>
  <si>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</si>
  <si>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</si>
  <si>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</si>
  <si>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</si>
  <si>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</si>
  <si>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</si>
  <si>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</si>
  <si>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</si>
  <si>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</si>
  <si>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</si>
  <si>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</si>
  <si>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</si>
  <si>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</si>
  <si>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</si>
  <si>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</si>
  <si>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</si>
  <si>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</si>
  <si>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</si>
  <si>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</si>
  <si>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</si>
  <si>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</si>
  <si>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</si>
  <si>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</si>
  <si>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</si>
  <si>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</si>
  <si>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</si>
  <si>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</si>
  <si>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</si>
  <si>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</si>
  <si>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</si>
  <si>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</si>
  <si>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</si>
  <si>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</si>
  <si>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</si>
  <si>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</si>
  <si>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</si>
  <si>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</si>
  <si>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</si>
  <si>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</si>
  <si>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</si>
  <si>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</si>
  <si>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</si>
  <si>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</si>
  <si>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</si>
  <si>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</si>
  <si>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</si>
  <si>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</si>
  <si>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</si>
  <si>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</si>
  <si>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</si>
  <si>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</si>
  <si>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</si>
  <si>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</si>
  <si>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</si>
  <si>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</si>
  <si>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</si>
  <si>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</si>
  <si>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</si>
  <si>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</si>
  <si>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</si>
  <si>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</si>
  <si>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</si>
  <si>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</si>
  <si>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</si>
  <si>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</si>
  <si>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</si>
  <si>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</si>
  <si>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</si>
  <si>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</si>
  <si>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</si>
  <si>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</si>
  <si>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</si>
  <si>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</si>
  <si>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</si>
  <si>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</si>
  <si>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</si>
  <si>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</si>
  <si>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</si>
  <si>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</si>
  <si>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</si>
  <si>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</si>
  <si>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</si>
  <si>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</si>
  <si>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</si>
  <si>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</si>
  <si>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</si>
  <si>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</si>
  <si>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</si>
  <si>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</si>
  <si>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</si>
  <si>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</si>
  <si>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</si>
  <si>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</si>
  <si>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</si>
  <si>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</si>
  <si>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</si>
  <si>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</si>
  <si>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</si>
  <si>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</si>
  <si>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</si>
  <si>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</si>
  <si>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</si>
  <si>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</si>
  <si>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</si>
  <si>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</si>
  <si>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</si>
  <si>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</si>
  <si>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</si>
  <si>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</si>
  <si>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</si>
  <si>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</si>
  <si>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</si>
  <si>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</si>
  <si>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</si>
  <si>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</si>
  <si>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</si>
  <si>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</si>
  <si>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</si>
  <si>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</si>
  <si>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</si>
  <si>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</si>
  <si>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</si>
  <si>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</si>
  <si>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</si>
  <si>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</si>
  <si>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</si>
  <si>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</si>
  <si>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</si>
  <si>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</si>
  <si>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</si>
  <si>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</si>
  <si>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</si>
  <si>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</si>
  <si>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</si>
  <si>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</si>
  <si>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</si>
  <si>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</si>
  <si>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</si>
  <si>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</si>
  <si>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</si>
  <si>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</si>
  <si>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</si>
  <si>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</si>
  <si>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</si>
  <si>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</si>
  <si>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</si>
  <si>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</si>
  <si>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</si>
  <si>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</si>
  <si>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</si>
  <si>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</si>
  <si>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</si>
  <si>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</si>
  <si>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</si>
  <si>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</si>
  <si>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</si>
  <si>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</si>
  <si>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</si>
  <si>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</si>
  <si>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</si>
  <si>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</si>
  <si>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</si>
  <si>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</si>
  <si>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</si>
  <si>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</si>
  <si>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</si>
  <si>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</si>
  <si>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</si>
  <si>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</si>
  <si>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</si>
  <si>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</si>
  <si>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</si>
  <si>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</si>
  <si>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</si>
  <si>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</si>
  <si>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</si>
  <si>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</si>
  <si>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</si>
  <si>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</si>
  <si>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</si>
  <si>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</si>
  <si>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</si>
  <si>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</si>
  <si>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</si>
  <si>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</si>
  <si>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</si>
  <si>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</si>
  <si>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</si>
  <si>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</si>
  <si>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</si>
  <si>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</si>
  <si>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</si>
  <si>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</si>
  <si>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</si>
  <si>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</si>
  <si>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</si>
  <si>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</si>
  <si>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</si>
  <si>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</si>
  <si>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</si>
  <si>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</si>
  <si>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Huttner Grating</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</si>
  <si>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</si>
  <si>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</si>
  <si>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</si>
  <si>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</si>
  <si>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</si>
  <si>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</si>
  <si>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</si>
  <si>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</si>
  <si>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</si>
  <si>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</si>
  <si>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</si>
  <si>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</si>
  <si>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</si>
  <si>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</si>
  <si>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</si>
  <si>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</si>
  <si>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</si>
  <si>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</si>
  <si>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</si>
  <si>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</si>
  <si>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</si>
  <si>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</si>
  <si>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</si>
  <si>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</si>
  <si>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</si>
  <si>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</si>
  <si>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</si>
  <si>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</si>
  <si>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</si>
  <si>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</si>
  <si>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</si>
  <si>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</si>
  <si>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</si>
  <si>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</si>
  <si>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</si>
  <si>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</si>
  <si>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</si>
  <si>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</si>
  <si>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</si>
  <si>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</si>
  <si>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</si>
  <si>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</si>
  <si>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</si>
  <si>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</si>
  <si>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</si>
  <si>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</si>
  <si>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</si>
  <si>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</si>
  <si>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</si>
  <si>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</si>
  <si>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</si>
  <si>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</si>
  <si>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</si>
  <si>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</si>
  <si>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</si>
  <si>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</si>
  <si>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</si>
  <si>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</si>
  <si>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</si>
  <si>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</si>
  <si>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</si>
  <si>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</si>
  <si>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</si>
  <si>
    <t>kVp and exposure reproducibility coeff. of var. &lt;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</si>
</sst>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63">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4" xfId="0" applyFont="1" applyBorder="1" applyAlignment="1">
      <alignment horizontal="center" vertical="center" wrapText="1"/>
    </xf>
    <xf numFmtId="2" fontId="9" fillId="0" borderId="8"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0" xfId="0" applyFont="1" applyBorder="1" applyAlignment="1">
      <alignment horizontal="center" vertical="center" wrapText="1"/>
    </xf>
    <xf numFmtId="2" fontId="9" fillId="0" borderId="0" xfId="0" applyFont="1" applyBorder="1" applyAlignment="1">
      <alignment horizontal="center" vertical="center"/>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55" xfId="0" applyFont="1" applyBorder="1" applyAlignment="1">
      <alignment horizontal="center" vertical="center"/>
    </xf>
    <xf numFmtId="2" fontId="3" fillId="0" borderId="4"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1295</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1289</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3" t="s">
        <v>1288</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51"/>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1239</v>
      </c>
      <c r="E21" s="75" t="str">
        <f>IF(P21="","",P21)</f>
        <v/>
      </c>
      <c r="F21" s="60"/>
      <c r="G21" s="60"/>
      <c r="H21" s="60"/>
      <c r="I21" s="60"/>
      <c r="J21" s="62"/>
      <c r="K21" s="83"/>
      <c r="L21" s="978" t="s">
        <v>525</v>
      </c>
      <c r="M21" s="150"/>
      <c r="N21" s="60"/>
      <c r="O21" s="66" t="s">
        <v>1239</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3"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1254</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1255</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52" t="s">
        <v>377</v>
      </c>
      <c r="V67" s="1753"/>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9"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1296</v>
      </c>
      <c r="E111" s="123"/>
      <c r="F111" s="123"/>
      <c r="G111" s="123"/>
      <c r="H111" s="123"/>
      <c r="I111" s="123"/>
      <c r="J111" s="1649"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9"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9"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9"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t="str">
        <f>IF(OR(J1026="TBD",J1026="NA"),"NA",IF(J1026&lt;&gt;"",J1026,""))</f>
        <v>NA</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t="str">
        <f>IF(OR(J1027="TBD",J1027="NA"),"NA",IF(J1027&lt;&gt;"",J1027,""))</f>
        <v>NA</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t="str">
        <f>IF(OR(J1028="TBD",J1028="NA"),"NA",IF(J1028&lt;&gt;"",J1028,""))</f>
        <v>NA</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IF(K1012="TBD","NA",IF(K1012="NO","",K1012))</f>
        <v>NA</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1259</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4"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4"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4"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4"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4"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4"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4"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4"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IF(AH728="",AB209,AH728/2.54)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4"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4"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4"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4"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4"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4"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1231</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54" t="str">
        <f>IF(OR(AB473=0,AB473=""),"",AB473)</f>
        <v/>
      </c>
      <c r="V509" s="1755"/>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58"/>
      <c r="P537" s="1759"/>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56"/>
      <c r="R547" s="1757"/>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60" t="s">
        <v>752</v>
      </c>
      <c r="V557" s="1760"/>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730" t="s">
        <v>748</v>
      </c>
      <c r="G573" s="1731"/>
      <c r="H573" s="1732"/>
      <c r="I573" s="1747" t="s">
        <v>752</v>
      </c>
      <c r="J573" s="1748"/>
      <c r="K573" s="1749"/>
      <c r="L573" s="978" t="s">
        <v>525</v>
      </c>
      <c r="M573" s="159"/>
      <c r="N573" s="329" t="str">
        <f>"Cassette/Film Size ("&amp;TBCM_IN&amp;")"</f>
        <v>Cassette/Film Size (cm)</v>
      </c>
      <c r="O573" s="226"/>
      <c r="P573" s="330" t="str">
        <f>"Measured* Radiation ("&amp;TBCM_IN&amp;")"</f>
        <v>Measured* Radiation (cm)</v>
      </c>
      <c r="Q573" s="226"/>
      <c r="R573" s="1733" t="s">
        <v>748</v>
      </c>
      <c r="S573" s="1726"/>
      <c r="T573" s="1734"/>
      <c r="U573" s="1744" t="s">
        <v>752</v>
      </c>
      <c r="V573" s="1745"/>
      <c r="W573" s="1746"/>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61" t="s">
        <v>732</v>
      </c>
      <c r="U607" s="1762"/>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50"/>
      <c r="R608" s="1751"/>
      <c r="S608" s="67"/>
      <c r="T608" s="1071" t="s">
        <v>689</v>
      </c>
      <c r="U608" s="1051" t="str">
        <f>IF(OR($M$434=2,$Q$608="NA"),"NA",IF($M$607=1,"YES",IF($M$607=2,"NO",IF($Q$608="","TBD",IF(WBCM_IN="cm",IF($Q$608&gt;0.02*M616,"NO","YES"),IF($Q$608&gt;0.02*M616,"NO","YES"))))))</f>
        <v>TBD</v>
      </c>
      <c r="V608" s="67"/>
      <c r="W608" s="85"/>
      <c r="X608" s="960" t="s">
        <v>525</v>
      </c>
    </row>
    <row r="609" spans="1:5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5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5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5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5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5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5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5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5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5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5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60" t="s">
        <v>752</v>
      </c>
      <c r="V619" s="1760"/>
      <c r="W619" s="1144"/>
      <c r="X619" s="960" t="s">
        <v>525</v>
      </c>
    </row>
    <row r="620" spans="1:5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5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5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c r="AK622" s="1548">
        <v>3</v>
      </c>
      <c r="AL622" s="1531" t="s">
        <v>1202</v>
      </c>
      <c r="AP622" s="1611" t="s">
        <v>70</v>
      </c>
      <c r="AQ622" s="1612"/>
      <c r="AR622" s="1612"/>
      <c r="AS622" s="1613"/>
      <c r="AT622" s="1611" t="s">
        <v>69</v>
      </c>
      <c r="AU622" s="1612"/>
      <c r="AV622" s="1613"/>
      <c r="AW622" s="1611" t="s">
        <v>1197</v>
      </c>
      <c r="AX622" s="1612"/>
      <c r="AY622" s="1612"/>
      <c r="AZ622" s="1612"/>
      <c r="BA622" s="1612"/>
      <c r="BB622" s="1613"/>
    </row>
    <row r="623" spans="1:5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c r="AP623" s="611"/>
      <c r="AQ623" s="3"/>
      <c r="AR623" s="695" t="s">
        <v>410</v>
      </c>
      <c r="AS623" s="413"/>
      <c r="AT623" s="33"/>
      <c r="AU623" s="695" t="s">
        <v>410</v>
      </c>
      <c r="AV623" s="413"/>
      <c r="AW623" s="611"/>
      <c r="AX623" s="67"/>
      <c r="AY623" s="67"/>
      <c r="AZ623" s="67"/>
      <c r="BA623" s="67"/>
      <c r="BB623" s="476"/>
    </row>
    <row r="624" spans="1:54" ht="11.25" customHeight="1" thickBo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c r="AK624" s="711" t="s">
        <v>87</v>
      </c>
      <c r="AL624" s="711" t="s">
        <v>88</v>
      </c>
      <c r="AM624" s="711" t="s">
        <v>585</v>
      </c>
      <c r="AN624" s="711" t="s">
        <v>89</v>
      </c>
      <c r="AO624" s="807" t="s">
        <v>91</v>
      </c>
      <c r="AP624" s="1518" t="s">
        <v>109</v>
      </c>
      <c r="AQ624" s="1533" t="s">
        <v>110</v>
      </c>
      <c r="AR624" s="695" t="s">
        <v>585</v>
      </c>
      <c r="AS624" s="1566" t="s">
        <v>1213</v>
      </c>
      <c r="AT624" s="1562" t="s">
        <v>1213</v>
      </c>
      <c r="AU624" s="695" t="s">
        <v>585</v>
      </c>
      <c r="AV624" s="1519" t="s">
        <v>110</v>
      </c>
      <c r="AW624" s="1585" t="s">
        <v>582</v>
      </c>
      <c r="AX624" s="1586" t="s">
        <v>1198</v>
      </c>
      <c r="AY624" s="1586" t="s">
        <v>1199</v>
      </c>
      <c r="AZ624" s="1586" t="s">
        <v>1229</v>
      </c>
      <c r="BA624" s="1586" t="s">
        <v>1200</v>
      </c>
      <c r="BB624" s="1587" t="s">
        <v>1201</v>
      </c>
    </row>
    <row r="625" spans="1:54" ht="11.25" customHeight="1" thickTop="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c r="AK625" s="1576">
        <v>60</v>
      </c>
      <c r="AL625" s="1576">
        <v>400</v>
      </c>
      <c r="AM625" s="1577">
        <v>0.05</v>
      </c>
      <c r="AN625" s="1578">
        <f t="shared" ref="AN625:AN648" si="68">IF(LFMAS="mAs",AL625*AM625,0)</f>
        <v>0</v>
      </c>
      <c r="AO625" s="1579">
        <v>0</v>
      </c>
      <c r="AP625" s="1580"/>
      <c r="AQ625" s="1581"/>
      <c r="AR625" s="1582"/>
      <c r="AS625" s="1583"/>
      <c r="AT625" s="1584"/>
      <c r="AU625" s="1582"/>
      <c r="AV625" s="1583"/>
      <c r="AW625" s="1635"/>
      <c r="AX625" s="1636"/>
      <c r="AY625" s="1636"/>
      <c r="AZ625" s="1636"/>
      <c r="BA625" s="1625"/>
      <c r="BB625" s="1626"/>
    </row>
    <row r="626" spans="1:54"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c r="AK626" s="1131">
        <v>60</v>
      </c>
      <c r="AL626" s="1131">
        <v>400</v>
      </c>
      <c r="AM626" s="1132">
        <v>0.05</v>
      </c>
      <c r="AN626" s="1130">
        <f t="shared" si="68"/>
        <v>0</v>
      </c>
      <c r="AO626" s="1536">
        <v>0</v>
      </c>
      <c r="AP626" s="1539"/>
      <c r="AQ626" s="1138"/>
      <c r="AR626" s="1138"/>
      <c r="AS626" s="1523"/>
      <c r="AT626" s="1522"/>
      <c r="AU626" s="1138"/>
      <c r="AV626" s="1523"/>
      <c r="AW626" s="1637"/>
      <c r="AX626" s="1638"/>
      <c r="AY626" s="1638"/>
      <c r="AZ626" s="1638"/>
      <c r="BA626" s="1627"/>
      <c r="BB626" s="1628"/>
    </row>
    <row r="627" spans="1:54"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c r="AK627" s="1131">
        <v>60</v>
      </c>
      <c r="AL627" s="1131">
        <v>400</v>
      </c>
      <c r="AM627" s="1132">
        <v>0.05</v>
      </c>
      <c r="AN627" s="1130">
        <f t="shared" si="68"/>
        <v>0</v>
      </c>
      <c r="AO627" s="1536">
        <v>2.5</v>
      </c>
      <c r="AP627" s="1539"/>
      <c r="AQ627" s="1138"/>
      <c r="AR627" s="1138"/>
      <c r="AS627" s="1523"/>
      <c r="AT627" s="1522"/>
      <c r="AU627" s="1138"/>
      <c r="AV627" s="1523"/>
      <c r="AW627" s="1637"/>
      <c r="AX627" s="1638"/>
      <c r="AY627" s="1638"/>
      <c r="AZ627" s="1638"/>
      <c r="BA627" s="1627"/>
      <c r="BB627" s="1628"/>
    </row>
    <row r="628" spans="1:54"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c r="AK628" s="1131">
        <v>60</v>
      </c>
      <c r="AL628" s="1131">
        <v>400</v>
      </c>
      <c r="AM628" s="1132">
        <v>0.05</v>
      </c>
      <c r="AN628" s="1130">
        <f t="shared" si="68"/>
        <v>0</v>
      </c>
      <c r="AO628" s="1536">
        <v>2.5</v>
      </c>
      <c r="AP628" s="1539"/>
      <c r="AQ628" s="1138"/>
      <c r="AR628" s="1138"/>
      <c r="AS628" s="1523"/>
      <c r="AT628" s="1522"/>
      <c r="AU628" s="1138"/>
      <c r="AV628" s="1523"/>
      <c r="AW628" s="1637"/>
      <c r="AX628" s="1638"/>
      <c r="AY628" s="1638"/>
      <c r="AZ628" s="1638"/>
      <c r="BA628" s="1627"/>
      <c r="BB628" s="1628"/>
    </row>
    <row r="629" spans="1:54"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c r="AK629" s="1131">
        <v>60</v>
      </c>
      <c r="AL629" s="1131">
        <v>400</v>
      </c>
      <c r="AM629" s="1132">
        <v>0.05</v>
      </c>
      <c r="AN629" s="1130">
        <f t="shared" si="68"/>
        <v>0</v>
      </c>
      <c r="AO629" s="1536">
        <v>3</v>
      </c>
      <c r="AP629" s="1539"/>
      <c r="AQ629" s="1138"/>
      <c r="AR629" s="1138"/>
      <c r="AS629" s="1523"/>
      <c r="AT629" s="1522"/>
      <c r="AU629" s="1138"/>
      <c r="AV629" s="1523"/>
      <c r="AW629" s="1637"/>
      <c r="AX629" s="1638"/>
      <c r="AY629" s="1638"/>
      <c r="AZ629" s="1638"/>
      <c r="BA629" s="1627"/>
      <c r="BB629" s="1628"/>
    </row>
    <row r="630" spans="1:54"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c r="AK630" s="1131">
        <v>60</v>
      </c>
      <c r="AL630" s="1131">
        <v>400</v>
      </c>
      <c r="AM630" s="1132">
        <v>0.05</v>
      </c>
      <c r="AN630" s="1130">
        <f t="shared" si="68"/>
        <v>0</v>
      </c>
      <c r="AO630" s="1536">
        <v>3</v>
      </c>
      <c r="AP630" s="1539"/>
      <c r="AQ630" s="1138"/>
      <c r="AR630" s="1138"/>
      <c r="AS630" s="1523"/>
      <c r="AT630" s="1522"/>
      <c r="AU630" s="1138"/>
      <c r="AV630" s="1523"/>
      <c r="AW630" s="1637"/>
      <c r="AX630" s="1638"/>
      <c r="AY630" s="1638"/>
      <c r="AZ630" s="1638"/>
      <c r="BA630" s="1627"/>
      <c r="BB630" s="1628"/>
    </row>
    <row r="631" spans="1:54"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c r="AK631" s="1131">
        <v>60</v>
      </c>
      <c r="AL631" s="1131">
        <v>400</v>
      </c>
      <c r="AM631" s="1132">
        <v>0.05</v>
      </c>
      <c r="AN631" s="1130">
        <f t="shared" si="68"/>
        <v>0</v>
      </c>
      <c r="AO631" s="1536">
        <v>2</v>
      </c>
      <c r="AP631" s="1539"/>
      <c r="AQ631" s="1138"/>
      <c r="AR631" s="1138"/>
      <c r="AS631" s="1523"/>
      <c r="AT631" s="1522"/>
      <c r="AU631" s="1138"/>
      <c r="AV631" s="1523"/>
      <c r="AW631" s="1637"/>
      <c r="AX631" s="1638"/>
      <c r="AY631" s="1638"/>
      <c r="AZ631" s="1638"/>
      <c r="BA631" s="1627"/>
      <c r="BB631" s="1628"/>
    </row>
    <row r="632" spans="1:54"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c r="AK632" s="1131">
        <v>60</v>
      </c>
      <c r="AL632" s="1131">
        <v>400</v>
      </c>
      <c r="AM632" s="1132">
        <v>0.05</v>
      </c>
      <c r="AN632" s="1130">
        <f t="shared" si="68"/>
        <v>0</v>
      </c>
      <c r="AO632" s="1536">
        <v>2</v>
      </c>
      <c r="AP632" s="1539"/>
      <c r="AQ632" s="1138"/>
      <c r="AR632" s="1138"/>
      <c r="AS632" s="1523"/>
      <c r="AT632" s="1522"/>
      <c r="AU632" s="1138"/>
      <c r="AV632" s="1523"/>
      <c r="AW632" s="1637"/>
      <c r="AX632" s="1638"/>
      <c r="AY632" s="1638"/>
      <c r="AZ632" s="1638"/>
      <c r="BA632" s="1627"/>
      <c r="BB632" s="1628"/>
    </row>
    <row r="633" spans="1:54" ht="11.25" customHeigh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c r="AK633" s="945">
        <v>80</v>
      </c>
      <c r="AL633" s="945">
        <v>400</v>
      </c>
      <c r="AM633" s="946">
        <v>0.05</v>
      </c>
      <c r="AN633" s="944">
        <f t="shared" si="68"/>
        <v>0</v>
      </c>
      <c r="AO633" s="1535">
        <v>0</v>
      </c>
      <c r="AP633" s="1538"/>
      <c r="AQ633" s="953"/>
      <c r="AR633" s="953"/>
      <c r="AS633" s="1521"/>
      <c r="AT633" s="1520"/>
      <c r="AU633" s="953"/>
      <c r="AV633" s="1521"/>
      <c r="AW633" s="1639"/>
      <c r="AX633" s="1640"/>
      <c r="AY633" s="1640"/>
      <c r="AZ633" s="1640"/>
      <c r="BA633" s="1629"/>
      <c r="BB633" s="1630"/>
    </row>
    <row r="634" spans="1:54"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K634" s="945">
        <v>80</v>
      </c>
      <c r="AL634" s="945">
        <v>400</v>
      </c>
      <c r="AM634" s="946">
        <v>0.05</v>
      </c>
      <c r="AN634" s="944">
        <f t="shared" si="68"/>
        <v>0</v>
      </c>
      <c r="AO634" s="1535">
        <v>0</v>
      </c>
      <c r="AP634" s="1538"/>
      <c r="AQ634" s="953"/>
      <c r="AR634" s="953"/>
      <c r="AS634" s="1521"/>
      <c r="AT634" s="1520"/>
      <c r="AU634" s="953"/>
      <c r="AV634" s="1521"/>
      <c r="AW634" s="1639"/>
      <c r="AX634" s="1640"/>
      <c r="AY634" s="1640"/>
      <c r="AZ634" s="1640"/>
      <c r="BA634" s="1629"/>
      <c r="BB634" s="1630"/>
    </row>
    <row r="635" spans="1:54"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K635" s="945">
        <v>80</v>
      </c>
      <c r="AL635" s="945">
        <v>400</v>
      </c>
      <c r="AM635" s="946">
        <v>0.05</v>
      </c>
      <c r="AN635" s="944">
        <f t="shared" si="68"/>
        <v>0</v>
      </c>
      <c r="AO635" s="1535">
        <v>0</v>
      </c>
      <c r="AP635" s="1538"/>
      <c r="AQ635" s="953"/>
      <c r="AR635" s="953"/>
      <c r="AS635" s="1521"/>
      <c r="AT635" s="1520"/>
      <c r="AU635" s="953"/>
      <c r="AV635" s="1521"/>
      <c r="AW635" s="1639"/>
      <c r="AX635" s="1640"/>
      <c r="AY635" s="1640"/>
      <c r="AZ635" s="1640"/>
      <c r="BA635" s="1629"/>
      <c r="BB635" s="1630"/>
    </row>
    <row r="636" spans="1:54"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K636" s="1131">
        <v>80</v>
      </c>
      <c r="AL636" s="1131">
        <v>400</v>
      </c>
      <c r="AM636" s="1132">
        <v>0.05</v>
      </c>
      <c r="AN636" s="1130">
        <f t="shared" si="68"/>
        <v>0</v>
      </c>
      <c r="AO636" s="1536">
        <v>0</v>
      </c>
      <c r="AP636" s="1539"/>
      <c r="AQ636" s="1138"/>
      <c r="AR636" s="1138"/>
      <c r="AS636" s="1523"/>
      <c r="AT636" s="1522"/>
      <c r="AU636" s="1138"/>
      <c r="AV636" s="1523"/>
      <c r="AW636" s="1637"/>
      <c r="AX636" s="1638"/>
      <c r="AY636" s="1638"/>
      <c r="AZ636" s="1638"/>
      <c r="BA636" s="1627"/>
      <c r="BB636" s="1628"/>
    </row>
    <row r="637" spans="1:54" ht="11.25" customHeight="1">
      <c r="A637" s="876">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33" t="s">
        <v>748</v>
      </c>
      <c r="S637" s="1726"/>
      <c r="T637" s="1734"/>
      <c r="U637" s="1744" t="s">
        <v>752</v>
      </c>
      <c r="V637" s="1745"/>
      <c r="W637" s="1746"/>
      <c r="X637" s="960" t="s">
        <v>525</v>
      </c>
      <c r="AK637" s="1131">
        <v>80</v>
      </c>
      <c r="AL637" s="1131">
        <v>400</v>
      </c>
      <c r="AM637" s="1132">
        <v>0.05</v>
      </c>
      <c r="AN637" s="1130">
        <f t="shared" si="68"/>
        <v>0</v>
      </c>
      <c r="AO637" s="1536">
        <v>0</v>
      </c>
      <c r="AP637" s="1539"/>
      <c r="AQ637" s="1138"/>
      <c r="AR637" s="1138"/>
      <c r="AS637" s="1523"/>
      <c r="AT637" s="1522"/>
      <c r="AU637" s="1138"/>
      <c r="AV637" s="1523"/>
      <c r="AW637" s="1637"/>
      <c r="AX637" s="1638"/>
      <c r="AY637" s="1638"/>
      <c r="AZ637" s="1638"/>
      <c r="BA637" s="1627"/>
      <c r="BB637" s="1628"/>
    </row>
    <row r="638" spans="1:54" ht="11.25" customHeight="1" thickBot="1">
      <c r="A638" s="876">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K638" s="1131">
        <v>80</v>
      </c>
      <c r="AL638" s="1131">
        <v>400</v>
      </c>
      <c r="AM638" s="1132">
        <v>0.05</v>
      </c>
      <c r="AN638" s="1130">
        <f t="shared" si="68"/>
        <v>0</v>
      </c>
      <c r="AO638" s="1536">
        <v>3</v>
      </c>
      <c r="AP638" s="1539"/>
      <c r="AQ638" s="1137"/>
      <c r="AR638" s="1138"/>
      <c r="AS638" s="1523"/>
      <c r="AT638" s="1524"/>
      <c r="AU638" s="1138"/>
      <c r="AV638" s="1523"/>
      <c r="AW638" s="1637"/>
      <c r="AX638" s="1638"/>
      <c r="AY638" s="1638"/>
      <c r="AZ638" s="1638"/>
      <c r="BA638" s="1627"/>
      <c r="BB638" s="1628"/>
    </row>
    <row r="639" spans="1:54"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K639" s="1131">
        <v>80</v>
      </c>
      <c r="AL639" s="1131">
        <v>400</v>
      </c>
      <c r="AM639" s="1132">
        <v>0.05</v>
      </c>
      <c r="AN639" s="1130">
        <f t="shared" si="68"/>
        <v>0</v>
      </c>
      <c r="AO639" s="1536">
        <v>3</v>
      </c>
      <c r="AP639" s="1539"/>
      <c r="AQ639" s="1137"/>
      <c r="AR639" s="1138"/>
      <c r="AS639" s="1523"/>
      <c r="AT639" s="1524"/>
      <c r="AU639" s="1138"/>
      <c r="AV639" s="1523"/>
      <c r="AW639" s="1637"/>
      <c r="AX639" s="1638"/>
      <c r="AY639" s="1638"/>
      <c r="AZ639" s="1638"/>
      <c r="BA639" s="1627"/>
      <c r="BB639" s="1628"/>
    </row>
    <row r="640" spans="1:54"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K640" s="1131">
        <v>80</v>
      </c>
      <c r="AL640" s="1131">
        <v>400</v>
      </c>
      <c r="AM640" s="1132">
        <v>0.05</v>
      </c>
      <c r="AN640" s="1130">
        <f t="shared" si="68"/>
        <v>0</v>
      </c>
      <c r="AO640" s="1536">
        <v>3.5</v>
      </c>
      <c r="AP640" s="1539"/>
      <c r="AQ640" s="1137"/>
      <c r="AR640" s="1138"/>
      <c r="AS640" s="1523"/>
      <c r="AT640" s="1524"/>
      <c r="AU640" s="1138"/>
      <c r="AV640" s="1523"/>
      <c r="AW640" s="1637"/>
      <c r="AX640" s="1638"/>
      <c r="AY640" s="1638"/>
      <c r="AZ640" s="1638"/>
      <c r="BA640" s="1627"/>
      <c r="BB640" s="1628"/>
    </row>
    <row r="641" spans="1:54"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K641" s="1131">
        <v>80</v>
      </c>
      <c r="AL641" s="1131">
        <v>400</v>
      </c>
      <c r="AM641" s="1132">
        <v>0.05</v>
      </c>
      <c r="AN641" s="1130">
        <f t="shared" si="68"/>
        <v>0</v>
      </c>
      <c r="AO641" s="1536">
        <v>3.5</v>
      </c>
      <c r="AP641" s="1539"/>
      <c r="AQ641" s="1137"/>
      <c r="AR641" s="1138"/>
      <c r="AS641" s="1523"/>
      <c r="AT641" s="1524"/>
      <c r="AU641" s="1138"/>
      <c r="AV641" s="1523"/>
      <c r="AW641" s="1637"/>
      <c r="AX641" s="1638"/>
      <c r="AY641" s="1638"/>
      <c r="AZ641" s="1638"/>
      <c r="BA641" s="1627"/>
      <c r="BB641" s="1628"/>
    </row>
    <row r="642" spans="1:54"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K642" s="1131">
        <v>80</v>
      </c>
      <c r="AL642" s="1131">
        <v>400</v>
      </c>
      <c r="AM642" s="1132">
        <v>0.05</v>
      </c>
      <c r="AN642" s="1130">
        <f t="shared" si="68"/>
        <v>0</v>
      </c>
      <c r="AO642" s="1536">
        <v>2.5</v>
      </c>
      <c r="AP642" s="1539"/>
      <c r="AQ642" s="1137"/>
      <c r="AR642" s="1138"/>
      <c r="AS642" s="1523"/>
      <c r="AT642" s="1524"/>
      <c r="AU642" s="1138"/>
      <c r="AV642" s="1523"/>
      <c r="AW642" s="1637"/>
      <c r="AX642" s="1638"/>
      <c r="AY642" s="1638"/>
      <c r="AZ642" s="1638"/>
      <c r="BA642" s="1627"/>
      <c r="BB642" s="1628"/>
    </row>
    <row r="643" spans="1:54"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K643" s="1131">
        <v>80</v>
      </c>
      <c r="AL643" s="1131">
        <v>400</v>
      </c>
      <c r="AM643" s="1132">
        <v>0.05</v>
      </c>
      <c r="AN643" s="1130">
        <f t="shared" si="68"/>
        <v>0</v>
      </c>
      <c r="AO643" s="1536">
        <v>2.5</v>
      </c>
      <c r="AP643" s="1539"/>
      <c r="AQ643" s="1137"/>
      <c r="AR643" s="1138"/>
      <c r="AS643" s="1523"/>
      <c r="AT643" s="1524"/>
      <c r="AU643" s="1138"/>
      <c r="AV643" s="1523"/>
      <c r="AW643" s="1637"/>
      <c r="AX643" s="1638"/>
      <c r="AY643" s="1638"/>
      <c r="AZ643" s="1638"/>
      <c r="BA643" s="1627"/>
      <c r="BB643" s="1628"/>
    </row>
    <row r="644" spans="1:54"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K644" s="945">
        <v>80</v>
      </c>
      <c r="AL644" s="945">
        <v>500</v>
      </c>
      <c r="AM644" s="946">
        <v>0.05</v>
      </c>
      <c r="AN644" s="944">
        <f t="shared" si="68"/>
        <v>0</v>
      </c>
      <c r="AO644" s="1535">
        <v>0</v>
      </c>
      <c r="AP644" s="1538"/>
      <c r="AQ644" s="952"/>
      <c r="AR644" s="953"/>
      <c r="AS644" s="1521"/>
      <c r="AT644" s="1525"/>
      <c r="AU644" s="953"/>
      <c r="AV644" s="1521"/>
      <c r="AW644" s="1639"/>
      <c r="AX644" s="1640"/>
      <c r="AY644" s="1640"/>
      <c r="AZ644" s="1640"/>
      <c r="BA644" s="1629"/>
      <c r="BB644" s="1630"/>
    </row>
    <row r="645" spans="1:54"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K645" s="945">
        <v>80</v>
      </c>
      <c r="AL645" s="945">
        <v>50</v>
      </c>
      <c r="AM645" s="946">
        <v>0.05</v>
      </c>
      <c r="AN645" s="944">
        <f t="shared" si="68"/>
        <v>0</v>
      </c>
      <c r="AO645" s="1535">
        <v>0</v>
      </c>
      <c r="AP645" s="1538"/>
      <c r="AQ645" s="952"/>
      <c r="AR645" s="953"/>
      <c r="AS645" s="1521"/>
      <c r="AT645" s="1525"/>
      <c r="AU645" s="953"/>
      <c r="AV645" s="1521"/>
      <c r="AW645" s="1639"/>
      <c r="AX645" s="1640"/>
      <c r="AY645" s="1640"/>
      <c r="AZ645" s="1640"/>
      <c r="BA645" s="1629"/>
      <c r="BB645" s="1630"/>
    </row>
    <row r="646" spans="1:54"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785"/>
      <c r="AD646" s="785"/>
      <c r="AE646" s="785"/>
      <c r="AF646" s="785"/>
      <c r="AK646" s="945">
        <v>80</v>
      </c>
      <c r="AL646" s="945">
        <v>800</v>
      </c>
      <c r="AM646" s="946">
        <v>0.05</v>
      </c>
      <c r="AN646" s="944">
        <f t="shared" si="68"/>
        <v>0</v>
      </c>
      <c r="AO646" s="1535">
        <v>0</v>
      </c>
      <c r="AP646" s="1538"/>
      <c r="AQ646" s="952"/>
      <c r="AR646" s="953"/>
      <c r="AS646" s="1521"/>
      <c r="AT646" s="1525"/>
      <c r="AU646" s="953"/>
      <c r="AV646" s="1521"/>
      <c r="AW646" s="1639"/>
      <c r="AX646" s="1640"/>
      <c r="AY646" s="1640"/>
      <c r="AZ646" s="1640"/>
      <c r="BA646" s="1629"/>
      <c r="BB646" s="1630"/>
    </row>
    <row r="647" spans="1:54"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785"/>
      <c r="AD647" s="785"/>
      <c r="AE647" s="785"/>
      <c r="AF647" s="785"/>
      <c r="AK647" s="945">
        <v>80</v>
      </c>
      <c r="AL647" s="945">
        <v>250</v>
      </c>
      <c r="AM647" s="946">
        <v>0.05</v>
      </c>
      <c r="AN647" s="944">
        <f t="shared" si="68"/>
        <v>0</v>
      </c>
      <c r="AO647" s="1535">
        <v>0</v>
      </c>
      <c r="AP647" s="1538"/>
      <c r="AQ647" s="952"/>
      <c r="AR647" s="953"/>
      <c r="AS647" s="1521"/>
      <c r="AT647" s="1525"/>
      <c r="AU647" s="953"/>
      <c r="AV647" s="1521"/>
      <c r="AW647" s="1639"/>
      <c r="AX647" s="1640"/>
      <c r="AY647" s="1640"/>
      <c r="AZ647" s="1640"/>
      <c r="BA647" s="1629"/>
      <c r="BB647" s="1630"/>
    </row>
    <row r="648" spans="1:54"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785"/>
      <c r="AD648" s="785"/>
      <c r="AE648" s="785"/>
      <c r="AF648" s="785"/>
      <c r="AK648" s="945">
        <v>100</v>
      </c>
      <c r="AL648" s="945">
        <v>400</v>
      </c>
      <c r="AM648" s="946">
        <v>0.05</v>
      </c>
      <c r="AN648" s="944">
        <f t="shared" si="68"/>
        <v>0</v>
      </c>
      <c r="AO648" s="1535">
        <v>0</v>
      </c>
      <c r="AP648" s="1538"/>
      <c r="AQ648" s="952"/>
      <c r="AR648" s="953"/>
      <c r="AS648" s="1521"/>
      <c r="AT648" s="1525"/>
      <c r="AU648" s="953"/>
      <c r="AV648" s="1521"/>
      <c r="AW648" s="1639"/>
      <c r="AX648" s="1640"/>
      <c r="AY648" s="1640"/>
      <c r="AZ648" s="1640"/>
      <c r="BA648" s="1629"/>
      <c r="BB648" s="1630"/>
    </row>
    <row r="649" spans="1:54"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785"/>
      <c r="AD649" s="785"/>
      <c r="AE649" s="785"/>
      <c r="AF649" s="785"/>
      <c r="AK649" s="1131">
        <v>100</v>
      </c>
      <c r="AL649" s="1131">
        <v>400</v>
      </c>
      <c r="AM649" s="1132">
        <v>0.05</v>
      </c>
      <c r="AN649" s="1130">
        <f t="shared" ref="AN649:AN655" si="70">IF(LFMAS="mAs",AL649*AM649,0)</f>
        <v>0</v>
      </c>
      <c r="AO649" s="1536">
        <v>0</v>
      </c>
      <c r="AP649" s="1539"/>
      <c r="AQ649" s="1138"/>
      <c r="AR649" s="1138"/>
      <c r="AS649" s="1523"/>
      <c r="AT649" s="1522"/>
      <c r="AU649" s="1138"/>
      <c r="AV649" s="1523"/>
      <c r="AW649" s="1637"/>
      <c r="AX649" s="1638"/>
      <c r="AY649" s="1638"/>
      <c r="AZ649" s="1638"/>
      <c r="BA649" s="1627"/>
      <c r="BB649" s="1628"/>
    </row>
    <row r="650" spans="1:54"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785"/>
      <c r="AD650" s="785"/>
      <c r="AE650" s="785"/>
      <c r="AF650" s="785"/>
      <c r="AK650" s="1131">
        <v>100</v>
      </c>
      <c r="AL650" s="1131">
        <v>400</v>
      </c>
      <c r="AM650" s="1132">
        <v>0.05</v>
      </c>
      <c r="AN650" s="1130">
        <f t="shared" si="70"/>
        <v>0</v>
      </c>
      <c r="AO650" s="1536">
        <v>3.5</v>
      </c>
      <c r="AP650" s="1539"/>
      <c r="AQ650" s="1138"/>
      <c r="AR650" s="1138"/>
      <c r="AS650" s="1523"/>
      <c r="AT650" s="1522"/>
      <c r="AU650" s="1138"/>
      <c r="AV650" s="1523"/>
      <c r="AW650" s="1637"/>
      <c r="AX650" s="1638"/>
      <c r="AY650" s="1638"/>
      <c r="AZ650" s="1638"/>
      <c r="BA650" s="1627"/>
      <c r="BB650" s="1628"/>
    </row>
    <row r="651" spans="1:54"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785"/>
      <c r="AD651" s="785"/>
      <c r="AE651" s="785"/>
      <c r="AF651" s="785"/>
      <c r="AK651" s="1131">
        <v>100</v>
      </c>
      <c r="AL651" s="1131">
        <v>400</v>
      </c>
      <c r="AM651" s="1132">
        <v>0.05</v>
      </c>
      <c r="AN651" s="1130">
        <f t="shared" si="70"/>
        <v>0</v>
      </c>
      <c r="AO651" s="1536">
        <v>3.5</v>
      </c>
      <c r="AP651" s="1539"/>
      <c r="AQ651" s="1138"/>
      <c r="AR651" s="1138"/>
      <c r="AS651" s="1523"/>
      <c r="AT651" s="1522"/>
      <c r="AU651" s="1138"/>
      <c r="AV651" s="1523"/>
      <c r="AW651" s="1637"/>
      <c r="AX651" s="1638"/>
      <c r="AY651" s="1638"/>
      <c r="AZ651" s="1638"/>
      <c r="BA651" s="1627"/>
      <c r="BB651" s="1628"/>
    </row>
    <row r="652" spans="1:54"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785"/>
      <c r="AD652" s="785"/>
      <c r="AE652" s="785"/>
      <c r="AF652" s="785"/>
      <c r="AK652" s="1131">
        <v>100</v>
      </c>
      <c r="AL652" s="1131">
        <v>400</v>
      </c>
      <c r="AM652" s="1132">
        <v>0.05</v>
      </c>
      <c r="AN652" s="1130">
        <f t="shared" si="70"/>
        <v>0</v>
      </c>
      <c r="AO652" s="1536">
        <v>4</v>
      </c>
      <c r="AP652" s="1539"/>
      <c r="AQ652" s="1138"/>
      <c r="AR652" s="1138"/>
      <c r="AS652" s="1523"/>
      <c r="AT652" s="1522"/>
      <c r="AU652" s="1138"/>
      <c r="AV652" s="1523"/>
      <c r="AW652" s="1637"/>
      <c r="AX652" s="1638"/>
      <c r="AY652" s="1638"/>
      <c r="AZ652" s="1638"/>
      <c r="BA652" s="1627"/>
      <c r="BB652" s="1628"/>
    </row>
    <row r="653" spans="1:54"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785"/>
      <c r="AD653" s="785"/>
      <c r="AE653" s="785"/>
      <c r="AF653" s="785"/>
      <c r="AK653" s="1131">
        <v>100</v>
      </c>
      <c r="AL653" s="1131">
        <v>400</v>
      </c>
      <c r="AM653" s="1132">
        <v>0.05</v>
      </c>
      <c r="AN653" s="1130">
        <f t="shared" si="70"/>
        <v>0</v>
      </c>
      <c r="AO653" s="1536">
        <v>4</v>
      </c>
      <c r="AP653" s="1539"/>
      <c r="AQ653" s="1138"/>
      <c r="AR653" s="1138"/>
      <c r="AS653" s="1523"/>
      <c r="AT653" s="1522"/>
      <c r="AU653" s="1138"/>
      <c r="AV653" s="1523"/>
      <c r="AW653" s="1637"/>
      <c r="AX653" s="1638"/>
      <c r="AY653" s="1638"/>
      <c r="AZ653" s="1638"/>
      <c r="BA653" s="1627"/>
      <c r="BB653" s="1628"/>
    </row>
    <row r="654" spans="1:54"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785"/>
      <c r="AD654" s="785"/>
      <c r="AE654" s="785"/>
      <c r="AF654" s="785"/>
      <c r="AK654" s="1131">
        <v>100</v>
      </c>
      <c r="AL654" s="1131">
        <v>400</v>
      </c>
      <c r="AM654" s="1132">
        <v>0.05</v>
      </c>
      <c r="AN654" s="1130">
        <f t="shared" si="70"/>
        <v>0</v>
      </c>
      <c r="AO654" s="1536">
        <v>3</v>
      </c>
      <c r="AP654" s="1539"/>
      <c r="AQ654" s="1138"/>
      <c r="AR654" s="1138"/>
      <c r="AS654" s="1523"/>
      <c r="AT654" s="1522"/>
      <c r="AU654" s="1138"/>
      <c r="AV654" s="1523"/>
      <c r="AW654" s="1637"/>
      <c r="AX654" s="1638"/>
      <c r="AY654" s="1638"/>
      <c r="AZ654" s="1638"/>
      <c r="BA654" s="1627"/>
      <c r="BB654" s="1628"/>
    </row>
    <row r="655" spans="1:54"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785"/>
      <c r="AD655" s="785"/>
      <c r="AE655" s="785"/>
      <c r="AF655" s="785"/>
      <c r="AK655" s="1131">
        <v>100</v>
      </c>
      <c r="AL655" s="1131">
        <v>400</v>
      </c>
      <c r="AM655" s="1132">
        <v>0.05</v>
      </c>
      <c r="AN655" s="1130">
        <f t="shared" si="70"/>
        <v>0</v>
      </c>
      <c r="AO655" s="1536">
        <v>3</v>
      </c>
      <c r="AP655" s="1539"/>
      <c r="AQ655" s="1138"/>
      <c r="AR655" s="1138"/>
      <c r="AS655" s="1523"/>
      <c r="AT655" s="1522"/>
      <c r="AU655" s="1138"/>
      <c r="AV655" s="1523"/>
      <c r="AW655" s="1637"/>
      <c r="AX655" s="1638"/>
      <c r="AY655" s="1638"/>
      <c r="AZ655" s="1638"/>
      <c r="BA655" s="1627"/>
      <c r="BB655" s="1628"/>
    </row>
    <row r="656" spans="1:54"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785"/>
      <c r="AD656" s="785"/>
      <c r="AE656" s="785"/>
      <c r="AF656" s="785"/>
      <c r="AK656" s="945">
        <v>120</v>
      </c>
      <c r="AL656" s="945">
        <v>400</v>
      </c>
      <c r="AM656" s="946">
        <v>0.05</v>
      </c>
      <c r="AN656" s="944">
        <f t="shared" ref="AN656:AN663" si="71">IF(LFMAS="mAs",AL656*AM656,0)</f>
        <v>0</v>
      </c>
      <c r="AO656" s="1535">
        <v>0</v>
      </c>
      <c r="AP656" s="1538"/>
      <c r="AQ656" s="952"/>
      <c r="AR656" s="953"/>
      <c r="AS656" s="1521"/>
      <c r="AT656" s="1525"/>
      <c r="AU656" s="953"/>
      <c r="AV656" s="1521"/>
      <c r="AW656" s="1639"/>
      <c r="AX656" s="1640"/>
      <c r="AY656" s="1640"/>
      <c r="AZ656" s="1640"/>
      <c r="BA656" s="1629"/>
      <c r="BB656" s="1630"/>
    </row>
    <row r="657" spans="1:54"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1232</v>
      </c>
      <c r="AB657" s="619"/>
      <c r="AC657" s="785"/>
      <c r="AD657" s="785"/>
      <c r="AE657" s="785"/>
      <c r="AF657" s="785"/>
      <c r="AK657" s="1131">
        <v>120</v>
      </c>
      <c r="AL657" s="1131">
        <v>400</v>
      </c>
      <c r="AM657" s="1132">
        <v>0.05</v>
      </c>
      <c r="AN657" s="1130">
        <f t="shared" si="71"/>
        <v>0</v>
      </c>
      <c r="AO657" s="1536">
        <v>0</v>
      </c>
      <c r="AP657" s="1539"/>
      <c r="AQ657" s="1138"/>
      <c r="AR657" s="1138"/>
      <c r="AS657" s="1523"/>
      <c r="AT657" s="1522"/>
      <c r="AU657" s="1138"/>
      <c r="AV657" s="1523"/>
      <c r="AW657" s="1637"/>
      <c r="AX657" s="1638"/>
      <c r="AY657" s="1638"/>
      <c r="AZ657" s="1638"/>
      <c r="BA657" s="1627"/>
      <c r="BB657" s="1628"/>
    </row>
    <row r="658" spans="1:54"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785"/>
      <c r="AD658" s="785"/>
      <c r="AE658" s="785"/>
      <c r="AF658" s="785"/>
      <c r="AK658" s="1131">
        <v>120</v>
      </c>
      <c r="AL658" s="1131">
        <v>400</v>
      </c>
      <c r="AM658" s="1132">
        <v>0.05</v>
      </c>
      <c r="AN658" s="1130">
        <f t="shared" si="71"/>
        <v>0</v>
      </c>
      <c r="AO658" s="1536">
        <v>4</v>
      </c>
      <c r="AP658" s="1539"/>
      <c r="AQ658" s="1138"/>
      <c r="AR658" s="1138"/>
      <c r="AS658" s="1523"/>
      <c r="AT658" s="1522"/>
      <c r="AU658" s="1138"/>
      <c r="AV658" s="1523"/>
      <c r="AW658" s="1637"/>
      <c r="AX658" s="1638"/>
      <c r="AY658" s="1638"/>
      <c r="AZ658" s="1638"/>
      <c r="BA658" s="1627"/>
      <c r="BB658" s="1628"/>
    </row>
    <row r="659" spans="1:54"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785"/>
      <c r="AD659" s="785"/>
      <c r="AE659" s="785"/>
      <c r="AF659" s="785"/>
      <c r="AK659" s="1131">
        <v>120</v>
      </c>
      <c r="AL659" s="1131">
        <v>400</v>
      </c>
      <c r="AM659" s="1132">
        <v>0.05</v>
      </c>
      <c r="AN659" s="1130">
        <f t="shared" si="71"/>
        <v>0</v>
      </c>
      <c r="AO659" s="1536">
        <v>4</v>
      </c>
      <c r="AP659" s="1539"/>
      <c r="AQ659" s="1138"/>
      <c r="AR659" s="1138"/>
      <c r="AS659" s="1523"/>
      <c r="AT659" s="1522"/>
      <c r="AU659" s="1138"/>
      <c r="AV659" s="1523"/>
      <c r="AW659" s="1637"/>
      <c r="AX659" s="1638"/>
      <c r="AY659" s="1638"/>
      <c r="AZ659" s="1638"/>
      <c r="BA659" s="1627"/>
      <c r="BB659" s="1628"/>
    </row>
    <row r="660" spans="1:54"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785"/>
      <c r="AD660" s="785"/>
      <c r="AE660" s="785"/>
      <c r="AF660" s="785"/>
      <c r="AK660" s="1131">
        <v>120</v>
      </c>
      <c r="AL660" s="1131">
        <v>400</v>
      </c>
      <c r="AM660" s="1132">
        <v>0.05</v>
      </c>
      <c r="AN660" s="1130">
        <f t="shared" si="71"/>
        <v>0</v>
      </c>
      <c r="AO660" s="1536">
        <v>4.5</v>
      </c>
      <c r="AP660" s="1539"/>
      <c r="AQ660" s="1138"/>
      <c r="AR660" s="1138"/>
      <c r="AS660" s="1523"/>
      <c r="AT660" s="1522"/>
      <c r="AU660" s="1138"/>
      <c r="AV660" s="1523"/>
      <c r="AW660" s="1637"/>
      <c r="AX660" s="1638"/>
      <c r="AY660" s="1638"/>
      <c r="AZ660" s="1638"/>
      <c r="BA660" s="1627"/>
      <c r="BB660" s="1628"/>
    </row>
    <row r="661" spans="1:54" ht="11.25" customHeight="1">
      <c r="A661" s="876">
        <v>1</v>
      </c>
      <c r="K661" s="165" t="str">
        <f>$F$2</f>
        <v>Medical University of South Carolina</v>
      </c>
      <c r="L661" s="978" t="s">
        <v>525</v>
      </c>
      <c r="W661" s="165" t="str">
        <f>$F$2</f>
        <v>Medical University of South Carolina</v>
      </c>
      <c r="X661" s="960" t="s">
        <v>525</v>
      </c>
      <c r="Z661">
        <v>2.1</v>
      </c>
      <c r="AA661">
        <v>0.71</v>
      </c>
      <c r="AK661" s="1131">
        <v>120</v>
      </c>
      <c r="AL661" s="1131">
        <v>400</v>
      </c>
      <c r="AM661" s="1132">
        <v>0.05</v>
      </c>
      <c r="AN661" s="1130">
        <f t="shared" si="71"/>
        <v>0</v>
      </c>
      <c r="AO661" s="1536">
        <v>4.5</v>
      </c>
      <c r="AP661" s="1539"/>
      <c r="AQ661" s="1138"/>
      <c r="AR661" s="1138"/>
      <c r="AS661" s="1523"/>
      <c r="AT661" s="1522"/>
      <c r="AU661" s="1138"/>
      <c r="AV661" s="1523"/>
      <c r="AW661" s="1637"/>
      <c r="AX661" s="1638"/>
      <c r="AY661" s="1638"/>
      <c r="AZ661" s="1638"/>
      <c r="BA661" s="1627"/>
      <c r="BB661" s="1628"/>
    </row>
    <row r="662" spans="1:54"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K662" s="1131">
        <v>120</v>
      </c>
      <c r="AL662" s="1131">
        <v>400</v>
      </c>
      <c r="AM662" s="1132">
        <v>0.05</v>
      </c>
      <c r="AN662" s="1130">
        <f t="shared" si="71"/>
        <v>0</v>
      </c>
      <c r="AO662" s="1536">
        <v>3.5</v>
      </c>
      <c r="AP662" s="1539"/>
      <c r="AQ662" s="1138"/>
      <c r="AR662" s="1138"/>
      <c r="AS662" s="1523"/>
      <c r="AT662" s="1522"/>
      <c r="AU662" s="1138"/>
      <c r="AV662" s="1523"/>
      <c r="AW662" s="1637"/>
      <c r="AX662" s="1638"/>
      <c r="AY662" s="1638"/>
      <c r="AZ662" s="1638"/>
      <c r="BA662" s="1627"/>
      <c r="BB662" s="1628"/>
    </row>
    <row r="663" spans="1:54" ht="11.25" customHeight="1" thickBot="1">
      <c r="A663" s="876">
        <v>3</v>
      </c>
      <c r="L663" s="978" t="s">
        <v>525</v>
      </c>
      <c r="X663" s="960" t="s">
        <v>525</v>
      </c>
      <c r="Z663">
        <v>2.2999999999999998</v>
      </c>
      <c r="AA663">
        <v>0.9</v>
      </c>
      <c r="AK663" s="1131">
        <v>120</v>
      </c>
      <c r="AL663" s="1131">
        <v>400</v>
      </c>
      <c r="AM663" s="1132">
        <v>0.05</v>
      </c>
      <c r="AN663" s="1130">
        <f t="shared" si="71"/>
        <v>0</v>
      </c>
      <c r="AO663" s="1536">
        <v>3.5</v>
      </c>
      <c r="AP663" s="1539"/>
      <c r="AQ663" s="1138"/>
      <c r="AR663" s="1138"/>
      <c r="AS663" s="1523"/>
      <c r="AT663" s="1522"/>
      <c r="AU663" s="1138"/>
      <c r="AV663" s="1523"/>
      <c r="AW663" s="1637"/>
      <c r="AX663" s="1638"/>
      <c r="AY663" s="1638"/>
      <c r="AZ663" s="1638"/>
      <c r="BA663" s="1627"/>
      <c r="BB663" s="1628"/>
    </row>
    <row r="664" spans="1:54"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K664" s="945">
        <v>140</v>
      </c>
      <c r="AL664" s="945">
        <v>400</v>
      </c>
      <c r="AM664" s="946">
        <v>0.05</v>
      </c>
      <c r="AN664" s="944">
        <f t="shared" ref="AN664" si="72">IF(LFMAS="mAs",AL664*AM664,0)</f>
        <v>0</v>
      </c>
      <c r="AO664" s="1535">
        <v>0</v>
      </c>
      <c r="AP664" s="1538"/>
      <c r="AQ664" s="952"/>
      <c r="AR664" s="953"/>
      <c r="AS664" s="1521"/>
      <c r="AT664" s="1525"/>
      <c r="AU664" s="953"/>
      <c r="AV664" s="1521"/>
      <c r="AW664" s="1639"/>
      <c r="AX664" s="1640"/>
      <c r="AY664" s="1640"/>
      <c r="AZ664" s="1640"/>
      <c r="BA664" s="1629"/>
      <c r="BB664" s="1630"/>
    </row>
    <row r="665" spans="1:54"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K665" s="1386">
        <v>50</v>
      </c>
      <c r="AL665" s="1386">
        <v>100</v>
      </c>
      <c r="AM665" s="1387">
        <v>0.1</v>
      </c>
      <c r="AN665" s="1388">
        <f t="shared" ref="AN665:AN678" si="73">IF(SFMAS="mAs",AL665*AM665,0)</f>
        <v>0</v>
      </c>
      <c r="AO665" s="1537">
        <v>0</v>
      </c>
      <c r="AP665" s="1540"/>
      <c r="AQ665" s="1393"/>
      <c r="AR665" s="1394"/>
      <c r="AS665" s="1527"/>
      <c r="AT665" s="1526"/>
      <c r="AU665" s="1394"/>
      <c r="AV665" s="1527"/>
      <c r="AW665" s="1641"/>
      <c r="AX665" s="1642"/>
      <c r="AY665" s="1642"/>
      <c r="AZ665" s="1642"/>
      <c r="BA665" s="1631"/>
      <c r="BB665" s="1632"/>
    </row>
    <row r="666" spans="1:54"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K666" s="1386">
        <v>70</v>
      </c>
      <c r="AL666" s="1386">
        <v>100</v>
      </c>
      <c r="AM666" s="1387">
        <v>0.1</v>
      </c>
      <c r="AN666" s="1388">
        <f t="shared" si="73"/>
        <v>0</v>
      </c>
      <c r="AO666" s="1537">
        <v>0</v>
      </c>
      <c r="AP666" s="1540"/>
      <c r="AQ666" s="1393"/>
      <c r="AR666" s="1394"/>
      <c r="AS666" s="1527"/>
      <c r="AT666" s="1526"/>
      <c r="AU666" s="1394"/>
      <c r="AV666" s="1527"/>
      <c r="AW666" s="1641"/>
      <c r="AX666" s="1642"/>
      <c r="AY666" s="1642"/>
      <c r="AZ666" s="1642"/>
      <c r="BA666" s="1631"/>
      <c r="BB666" s="1632"/>
    </row>
    <row r="667" spans="1:54"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K667" s="1386">
        <v>90</v>
      </c>
      <c r="AL667" s="1386">
        <v>100</v>
      </c>
      <c r="AM667" s="1387">
        <v>0.1</v>
      </c>
      <c r="AN667" s="1388">
        <f t="shared" si="73"/>
        <v>0</v>
      </c>
      <c r="AO667" s="1537">
        <v>0</v>
      </c>
      <c r="AP667" s="1540"/>
      <c r="AQ667" s="1393"/>
      <c r="AR667" s="1394"/>
      <c r="AS667" s="1527"/>
      <c r="AT667" s="1526"/>
      <c r="AU667" s="1394"/>
      <c r="AV667" s="1527"/>
      <c r="AW667" s="1641"/>
      <c r="AX667" s="1642"/>
      <c r="AY667" s="1642"/>
      <c r="AZ667" s="1642"/>
      <c r="BA667" s="1631"/>
      <c r="BB667" s="1632"/>
    </row>
    <row r="668" spans="1:54"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K668" s="1386">
        <v>90</v>
      </c>
      <c r="AL668" s="1386">
        <v>100</v>
      </c>
      <c r="AM668" s="1387">
        <v>0.1</v>
      </c>
      <c r="AN668" s="1388">
        <f t="shared" si="73"/>
        <v>0</v>
      </c>
      <c r="AO668" s="1537">
        <v>0</v>
      </c>
      <c r="AP668" s="1540"/>
      <c r="AQ668" s="1393"/>
      <c r="AR668" s="1394"/>
      <c r="AS668" s="1527"/>
      <c r="AT668" s="1526"/>
      <c r="AU668" s="1394"/>
      <c r="AV668" s="1527"/>
      <c r="AW668" s="1641"/>
      <c r="AX668" s="1642"/>
      <c r="AY668" s="1642"/>
      <c r="AZ668" s="1642"/>
      <c r="BA668" s="1631"/>
      <c r="BB668" s="1632"/>
    </row>
    <row r="669" spans="1:54"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K669" s="1386">
        <v>90</v>
      </c>
      <c r="AL669" s="1386">
        <v>100</v>
      </c>
      <c r="AM669" s="1387">
        <v>0.1</v>
      </c>
      <c r="AN669" s="1388">
        <f t="shared" si="73"/>
        <v>0</v>
      </c>
      <c r="AO669" s="1537">
        <v>0</v>
      </c>
      <c r="AP669" s="1540"/>
      <c r="AQ669" s="1393"/>
      <c r="AR669" s="1394"/>
      <c r="AS669" s="1527"/>
      <c r="AT669" s="1526"/>
      <c r="AU669" s="1394"/>
      <c r="AV669" s="1527"/>
      <c r="AW669" s="1641"/>
      <c r="AX669" s="1642"/>
      <c r="AY669" s="1642"/>
      <c r="AZ669" s="1642"/>
      <c r="BA669" s="1631"/>
      <c r="BB669" s="1632"/>
    </row>
    <row r="670" spans="1:54"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K670" s="1386">
        <v>90</v>
      </c>
      <c r="AL670" s="1386">
        <v>100</v>
      </c>
      <c r="AM670" s="1387">
        <v>0.1</v>
      </c>
      <c r="AN670" s="1388">
        <f t="shared" si="73"/>
        <v>0</v>
      </c>
      <c r="AO670" s="1537">
        <v>0</v>
      </c>
      <c r="AP670" s="1540"/>
      <c r="AQ670" s="1393"/>
      <c r="AR670" s="1394"/>
      <c r="AS670" s="1527"/>
      <c r="AT670" s="1526"/>
      <c r="AU670" s="1394"/>
      <c r="AV670" s="1527"/>
      <c r="AW670" s="1641"/>
      <c r="AX670" s="1642"/>
      <c r="AY670" s="1642"/>
      <c r="AZ670" s="1642"/>
      <c r="BA670" s="1631"/>
      <c r="BB670" s="1632"/>
    </row>
    <row r="671" spans="1:54"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K671" s="1386">
        <v>90</v>
      </c>
      <c r="AL671" s="1386">
        <v>100</v>
      </c>
      <c r="AM671" s="1387">
        <v>0.1</v>
      </c>
      <c r="AN671" s="1388">
        <f t="shared" si="73"/>
        <v>0</v>
      </c>
      <c r="AO671" s="1537">
        <v>0</v>
      </c>
      <c r="AP671" s="1540"/>
      <c r="AQ671" s="1393"/>
      <c r="AR671" s="1394"/>
      <c r="AS671" s="1527"/>
      <c r="AT671" s="1526"/>
      <c r="AU671" s="1394"/>
      <c r="AV671" s="1527"/>
      <c r="AW671" s="1641"/>
      <c r="AX671" s="1642"/>
      <c r="AY671" s="1642"/>
      <c r="AZ671" s="1642"/>
      <c r="BA671" s="1631"/>
      <c r="BB671" s="1632"/>
    </row>
    <row r="672" spans="1:54" ht="11.25" customHeight="1">
      <c r="A672" s="876">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K672" s="1386">
        <v>80</v>
      </c>
      <c r="AL672" s="1386">
        <v>100</v>
      </c>
      <c r="AM672" s="1387">
        <v>0.1</v>
      </c>
      <c r="AN672" s="1388">
        <f t="shared" si="73"/>
        <v>0</v>
      </c>
      <c r="AO672" s="1537">
        <v>0</v>
      </c>
      <c r="AP672" s="1540"/>
      <c r="AQ672" s="1393"/>
      <c r="AR672" s="1394"/>
      <c r="AS672" s="1527"/>
      <c r="AT672" s="1526"/>
      <c r="AU672" s="1394"/>
      <c r="AV672" s="1527"/>
      <c r="AW672" s="1641"/>
      <c r="AX672" s="1642"/>
      <c r="AY672" s="1642"/>
      <c r="AZ672" s="1642"/>
      <c r="BA672" s="1631"/>
      <c r="BB672" s="1632"/>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K673" s="1386">
        <v>80</v>
      </c>
      <c r="AL673" s="1386">
        <v>120</v>
      </c>
      <c r="AM673" s="1387">
        <v>0.1</v>
      </c>
      <c r="AN673" s="1388">
        <f t="shared" si="73"/>
        <v>0</v>
      </c>
      <c r="AO673" s="1537">
        <v>0</v>
      </c>
      <c r="AP673" s="1540"/>
      <c r="AQ673" s="1393"/>
      <c r="AR673" s="1394"/>
      <c r="AS673" s="1527"/>
      <c r="AT673" s="1526"/>
      <c r="AU673" s="1394"/>
      <c r="AV673" s="1527"/>
      <c r="AW673" s="1641"/>
      <c r="AX673" s="1642"/>
      <c r="AY673" s="1642"/>
      <c r="AZ673" s="1642"/>
      <c r="BA673" s="1631"/>
      <c r="BB673" s="1632"/>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K674" s="1386">
        <v>80</v>
      </c>
      <c r="AL674" s="1386">
        <v>250</v>
      </c>
      <c r="AM674" s="1387">
        <v>0.1</v>
      </c>
      <c r="AN674" s="1388">
        <f t="shared" si="73"/>
        <v>0</v>
      </c>
      <c r="AO674" s="1537">
        <v>0</v>
      </c>
      <c r="AP674" s="1540"/>
      <c r="AQ674" s="1393"/>
      <c r="AR674" s="1394"/>
      <c r="AS674" s="1527"/>
      <c r="AT674" s="1526"/>
      <c r="AU674" s="1394"/>
      <c r="AV674" s="1527"/>
      <c r="AW674" s="1641"/>
      <c r="AX674" s="1642"/>
      <c r="AY674" s="1642"/>
      <c r="AZ674" s="1642"/>
      <c r="BA674" s="1631"/>
      <c r="BB674" s="1632"/>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K675" s="1386">
        <v>80</v>
      </c>
      <c r="AL675" s="1386">
        <v>50</v>
      </c>
      <c r="AM675" s="1387">
        <v>0.1</v>
      </c>
      <c r="AN675" s="1388">
        <f t="shared" si="73"/>
        <v>0</v>
      </c>
      <c r="AO675" s="1537">
        <v>0</v>
      </c>
      <c r="AP675" s="1540"/>
      <c r="AQ675" s="1393"/>
      <c r="AR675" s="1394"/>
      <c r="AS675" s="1527"/>
      <c r="AT675" s="1526"/>
      <c r="AU675" s="1394"/>
      <c r="AV675" s="1527"/>
      <c r="AW675" s="1641"/>
      <c r="AX675" s="1642"/>
      <c r="AY675" s="1642"/>
      <c r="AZ675" s="1642"/>
      <c r="BA675" s="1631"/>
      <c r="BB675" s="1632"/>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K676" s="1386">
        <v>80</v>
      </c>
      <c r="AL676" s="1386">
        <v>150</v>
      </c>
      <c r="AM676" s="1387">
        <v>0.1</v>
      </c>
      <c r="AN676" s="1388">
        <f t="shared" si="73"/>
        <v>0</v>
      </c>
      <c r="AO676" s="1537">
        <v>0</v>
      </c>
      <c r="AP676" s="1540"/>
      <c r="AQ676" s="1393"/>
      <c r="AR676" s="1394"/>
      <c r="AS676" s="1527"/>
      <c r="AT676" s="1526"/>
      <c r="AU676" s="1394"/>
      <c r="AV676" s="1527"/>
      <c r="AW676" s="1641"/>
      <c r="AX676" s="1642"/>
      <c r="AY676" s="1642"/>
      <c r="AZ676" s="1642"/>
      <c r="BA676" s="1631"/>
      <c r="BB676" s="1632"/>
    </row>
    <row r="677" spans="1:58" ht="11.25" customHeight="1">
      <c r="A677" s="876">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78" t="s">
        <v>525</v>
      </c>
      <c r="M677" s="278"/>
      <c r="N677" s="67"/>
      <c r="O677" s="4" t="s">
        <v>802</v>
      </c>
      <c r="P677" s="67"/>
      <c r="Q677" s="67"/>
      <c r="R677" s="67"/>
      <c r="S677" s="67"/>
      <c r="T677" s="67"/>
      <c r="U677" s="67"/>
      <c r="V677" s="67"/>
      <c r="W677" s="45"/>
      <c r="X677" s="960" t="s">
        <v>525</v>
      </c>
      <c r="Z677">
        <v>7.2</v>
      </c>
      <c r="AA677">
        <v>4.5</v>
      </c>
      <c r="AK677" s="1386">
        <v>110</v>
      </c>
      <c r="AL677" s="1386">
        <v>100</v>
      </c>
      <c r="AM677" s="1387">
        <v>0.1</v>
      </c>
      <c r="AN677" s="1388">
        <f t="shared" si="73"/>
        <v>0</v>
      </c>
      <c r="AO677" s="1537">
        <v>0</v>
      </c>
      <c r="AP677" s="1540"/>
      <c r="AQ677" s="1393"/>
      <c r="AR677" s="1394"/>
      <c r="AS677" s="1527"/>
      <c r="AT677" s="1526"/>
      <c r="AU677" s="1394"/>
      <c r="AV677" s="1527"/>
      <c r="AW677" s="1641"/>
      <c r="AX677" s="1642"/>
      <c r="AY677" s="1642"/>
      <c r="AZ677" s="1642"/>
      <c r="BA677" s="1631"/>
      <c r="BB677" s="1632"/>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K678" s="1386">
        <v>130</v>
      </c>
      <c r="AL678" s="1386">
        <v>100</v>
      </c>
      <c r="AM678" s="1387">
        <v>0.1</v>
      </c>
      <c r="AN678" s="1388">
        <f t="shared" si="73"/>
        <v>0</v>
      </c>
      <c r="AO678" s="1537">
        <v>0</v>
      </c>
      <c r="AP678" s="1540"/>
      <c r="AQ678" s="1393"/>
      <c r="AR678" s="1394"/>
      <c r="AS678" s="1527"/>
      <c r="AT678" s="1526"/>
      <c r="AU678" s="1394"/>
      <c r="AV678" s="1527"/>
      <c r="AW678" s="1641"/>
      <c r="AX678" s="1642"/>
      <c r="AY678" s="1642"/>
      <c r="AZ678" s="1642"/>
      <c r="BA678" s="1631"/>
      <c r="BB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c r="AK679" s="945">
        <v>80</v>
      </c>
      <c r="AL679" s="945">
        <v>200</v>
      </c>
      <c r="AM679" s="946">
        <v>0.01</v>
      </c>
      <c r="AN679" s="944">
        <f t="shared" ref="AN679:AN684" si="76">IF(LFMAS="mAs",AL679*AM679,0)</f>
        <v>0</v>
      </c>
      <c r="AO679" s="1535">
        <v>0</v>
      </c>
      <c r="AP679" s="1538"/>
      <c r="AQ679" s="952"/>
      <c r="AR679" s="953"/>
      <c r="AS679" s="1521"/>
      <c r="AT679" s="1525"/>
      <c r="AU679" s="953"/>
      <c r="AV679" s="1521"/>
      <c r="AW679" s="1639"/>
      <c r="AX679" s="1640"/>
      <c r="AY679" s="1640"/>
      <c r="AZ679" s="1640"/>
      <c r="BA679" s="1629"/>
      <c r="BB679" s="1630"/>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c r="AK680" s="945">
        <v>80</v>
      </c>
      <c r="AL680" s="945">
        <v>200</v>
      </c>
      <c r="AM680" s="946">
        <v>0.02</v>
      </c>
      <c r="AN680" s="944">
        <f t="shared" si="76"/>
        <v>0</v>
      </c>
      <c r="AO680" s="1535">
        <v>0</v>
      </c>
      <c r="AP680" s="1538"/>
      <c r="AQ680" s="952"/>
      <c r="AR680" s="953"/>
      <c r="AS680" s="1521"/>
      <c r="AT680" s="1525"/>
      <c r="AU680" s="953"/>
      <c r="AV680" s="1521"/>
      <c r="AW680" s="1639"/>
      <c r="AX680" s="1640"/>
      <c r="AY680" s="1640"/>
      <c r="AZ680" s="1640"/>
      <c r="BA680" s="1629"/>
      <c r="BB680" s="1630"/>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c r="AK681" s="945">
        <v>80</v>
      </c>
      <c r="AL681" s="945">
        <v>200</v>
      </c>
      <c r="AM681" s="946">
        <v>0.04</v>
      </c>
      <c r="AN681" s="944">
        <f t="shared" si="76"/>
        <v>0</v>
      </c>
      <c r="AO681" s="1535">
        <v>0</v>
      </c>
      <c r="AP681" s="1538"/>
      <c r="AQ681" s="952"/>
      <c r="AR681" s="953"/>
      <c r="AS681" s="1521"/>
      <c r="AT681" s="1525"/>
      <c r="AU681" s="953"/>
      <c r="AV681" s="1521"/>
      <c r="AW681" s="1639"/>
      <c r="AX681" s="1640"/>
      <c r="AY681" s="1640"/>
      <c r="AZ681" s="1640"/>
      <c r="BA681" s="1629"/>
      <c r="BB681" s="1630"/>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c r="AK682" s="945">
        <v>80</v>
      </c>
      <c r="AL682" s="945">
        <v>200</v>
      </c>
      <c r="AM682" s="946">
        <v>0.1</v>
      </c>
      <c r="AN682" s="944">
        <f t="shared" si="76"/>
        <v>0</v>
      </c>
      <c r="AO682" s="1535">
        <v>0</v>
      </c>
      <c r="AP682" s="1538"/>
      <c r="AQ682" s="952"/>
      <c r="AR682" s="953"/>
      <c r="AS682" s="1521"/>
      <c r="AT682" s="1525"/>
      <c r="AU682" s="953"/>
      <c r="AV682" s="1521"/>
      <c r="AW682" s="1639"/>
      <c r="AX682" s="1640"/>
      <c r="AY682" s="1640"/>
      <c r="AZ682" s="1640"/>
      <c r="BA682" s="1629"/>
      <c r="BB682" s="1630"/>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c r="AK683" s="945">
        <v>80</v>
      </c>
      <c r="AL683" s="945">
        <v>200</v>
      </c>
      <c r="AM683" s="946">
        <v>0.25</v>
      </c>
      <c r="AN683" s="944">
        <f t="shared" si="76"/>
        <v>0</v>
      </c>
      <c r="AO683" s="1535">
        <v>0</v>
      </c>
      <c r="AP683" s="1538"/>
      <c r="AQ683" s="952"/>
      <c r="AR683" s="953"/>
      <c r="AS683" s="1521"/>
      <c r="AT683" s="1525"/>
      <c r="AU683" s="953"/>
      <c r="AV683" s="1521"/>
      <c r="AW683" s="1639"/>
      <c r="AX683" s="1640"/>
      <c r="AY683" s="1640"/>
      <c r="AZ683" s="1640"/>
      <c r="BA683" s="1629"/>
      <c r="BB683" s="1630"/>
    </row>
    <row r="684" spans="1:58" ht="11.25" customHeight="1" thickBo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c r="AK684" s="945">
        <v>80</v>
      </c>
      <c r="AL684" s="945">
        <v>200</v>
      </c>
      <c r="AM684" s="946">
        <v>0.4</v>
      </c>
      <c r="AN684" s="944">
        <f t="shared" si="76"/>
        <v>0</v>
      </c>
      <c r="AO684" s="1535">
        <v>0</v>
      </c>
      <c r="AP684" s="1541"/>
      <c r="AQ684" s="1534"/>
      <c r="AR684" s="1529"/>
      <c r="AS684" s="1530"/>
      <c r="AT684" s="1528"/>
      <c r="AU684" s="1529"/>
      <c r="AV684" s="1530"/>
      <c r="AW684" s="1643"/>
      <c r="AX684" s="1644"/>
      <c r="AY684" s="1644"/>
      <c r="AZ684" s="1644"/>
      <c r="BA684" s="1633"/>
      <c r="BB684" s="1634"/>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c r="A688" s="876">
        <v>28</v>
      </c>
      <c r="B688" s="67"/>
      <c r="C688" s="67"/>
      <c r="D688" s="67"/>
      <c r="E688" s="67"/>
      <c r="F688" s="67"/>
      <c r="G688" s="67"/>
      <c r="H688" s="67"/>
      <c r="I688" s="67"/>
      <c r="J688" s="67"/>
      <c r="K688" s="67"/>
      <c r="L688" s="978" t="s">
        <v>525</v>
      </c>
      <c r="M688" s="159"/>
      <c r="N688" s="1440" t="s">
        <v>111</v>
      </c>
      <c r="O688" s="1652" t="s">
        <v>1259</v>
      </c>
      <c r="P688" s="67"/>
      <c r="Q688" s="67"/>
      <c r="R688" s="67"/>
      <c r="S688" s="67"/>
      <c r="T688" s="67"/>
      <c r="U688" s="67"/>
      <c r="V688" s="67"/>
      <c r="W688" s="85"/>
      <c r="X688" s="960" t="s">
        <v>525</v>
      </c>
      <c r="Y688" s="859"/>
      <c r="Z688" s="1578" t="s">
        <v>112</v>
      </c>
      <c r="AA688" s="1576">
        <f t="shared" ref="AA688:AA719" si="77">AK625</f>
        <v>60</v>
      </c>
      <c r="AB688" s="1576">
        <f t="shared" ref="AB688:AB719" si="78">AL625</f>
        <v>400</v>
      </c>
      <c r="AC688" s="1577">
        <f t="shared" ref="AC688:AC719" si="79">AM625</f>
        <v>0.05</v>
      </c>
      <c r="AD688" s="1578">
        <f t="shared" ref="AD688:AD719" si="80">AN625</f>
        <v>0</v>
      </c>
      <c r="AE688" s="1588" t="s">
        <v>59</v>
      </c>
      <c r="AF688" s="1588">
        <f t="shared" ref="AF688:AF719" si="81">AO625</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5"/>
      <c r="AY688" s="1597" t="str">
        <f t="shared" ref="AY688:AY719" si="82">IF(AP625="","",AP625)</f>
        <v/>
      </c>
      <c r="AZ688" s="1597" t="str">
        <f t="shared" ref="AZ688:AZ719" si="83">IF(OR($AK$622="",AND(AQ625="",AV625="",AW625="")),"",CHOOSE($AK$622,AQ625,AV625,AW625))</f>
        <v/>
      </c>
      <c r="BA688" s="1597" t="str">
        <f t="shared" ref="BA688:BA719" si="84">IF(OR($AK$622="",AND(AR625="",AU625="",AX625="")),"",CHOOSE($AK$622,AR625,AU625,AX625/1000))</f>
        <v/>
      </c>
      <c r="BB688" s="1597" t="str">
        <f t="shared" ref="BB688:BB719" si="85">IF(OR($AK$622="",AND(AS625="",AT625="",AY625="")),"",CHOOSE($AK$622,AS625,AT625,AY625))</f>
        <v/>
      </c>
      <c r="BC688" s="1593"/>
      <c r="BD688" s="1596" t="s">
        <v>1230</v>
      </c>
      <c r="BE688" s="1382" t="s">
        <v>1152</v>
      </c>
    </row>
    <row r="689" spans="1:57" ht="11.25" customHeight="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1130" t="s">
        <v>112</v>
      </c>
      <c r="AA689" s="1131">
        <f t="shared" si="77"/>
        <v>60</v>
      </c>
      <c r="AB689" s="1131">
        <f t="shared" si="78"/>
        <v>400</v>
      </c>
      <c r="AC689" s="1594">
        <f t="shared" si="79"/>
        <v>0.05</v>
      </c>
      <c r="AD689" s="1130">
        <f t="shared" si="80"/>
        <v>0</v>
      </c>
      <c r="AE689" s="1130" t="s">
        <v>59</v>
      </c>
      <c r="AF689" s="1130">
        <f t="shared" si="81"/>
        <v>0</v>
      </c>
      <c r="AG689" s="1130" t="s">
        <v>113</v>
      </c>
      <c r="AH689" s="1130">
        <v>60</v>
      </c>
      <c r="AI689" s="1130" t="s">
        <v>735</v>
      </c>
      <c r="AJ689" s="1130">
        <v>1</v>
      </c>
      <c r="AK689" s="1130" t="s">
        <v>114</v>
      </c>
      <c r="AL689" s="1130" t="s">
        <v>115</v>
      </c>
      <c r="AM689" s="1131">
        <v>0</v>
      </c>
      <c r="AN689" s="1131">
        <v>0</v>
      </c>
      <c r="AO689" s="1130" t="s">
        <v>116</v>
      </c>
      <c r="AP689" s="1130"/>
      <c r="AQ689" s="1131">
        <v>0</v>
      </c>
      <c r="AR689" s="1131">
        <v>0</v>
      </c>
      <c r="AS689" s="1131">
        <v>1</v>
      </c>
      <c r="AT689" s="1131">
        <v>0</v>
      </c>
      <c r="AU689" s="1131">
        <v>0</v>
      </c>
      <c r="AV689" s="1130"/>
      <c r="AW689" s="1130"/>
      <c r="AX689" s="1599"/>
      <c r="AY689" s="1599" t="str">
        <f t="shared" si="82"/>
        <v/>
      </c>
      <c r="AZ689" s="1599" t="str">
        <f t="shared" si="83"/>
        <v/>
      </c>
      <c r="BA689" s="1599" t="str">
        <f t="shared" si="84"/>
        <v/>
      </c>
      <c r="BB689" s="1599" t="str">
        <f t="shared" si="85"/>
        <v/>
      </c>
      <c r="BC689" s="1130"/>
      <c r="BD689" s="1140" t="s">
        <v>254</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1130" t="s">
        <v>112</v>
      </c>
      <c r="AA690" s="1131">
        <f t="shared" si="77"/>
        <v>60</v>
      </c>
      <c r="AB690" s="1131">
        <f t="shared" si="78"/>
        <v>400</v>
      </c>
      <c r="AC690" s="1594">
        <f t="shared" si="79"/>
        <v>0.05</v>
      </c>
      <c r="AD690" s="1130">
        <f t="shared" si="80"/>
        <v>0</v>
      </c>
      <c r="AE690" s="1130" t="s">
        <v>59</v>
      </c>
      <c r="AF690" s="1130">
        <f t="shared" si="81"/>
        <v>2.5</v>
      </c>
      <c r="AG690" s="1130" t="s">
        <v>113</v>
      </c>
      <c r="AH690" s="1130">
        <v>60</v>
      </c>
      <c r="AI690" s="1130" t="s">
        <v>735</v>
      </c>
      <c r="AJ690" s="1130">
        <v>1</v>
      </c>
      <c r="AK690" s="1130" t="s">
        <v>114</v>
      </c>
      <c r="AL690" s="1130" t="s">
        <v>115</v>
      </c>
      <c r="AM690" s="1131">
        <v>0</v>
      </c>
      <c r="AN690" s="1131">
        <v>0</v>
      </c>
      <c r="AO690" s="1130" t="s">
        <v>116</v>
      </c>
      <c r="AP690" s="1130"/>
      <c r="AQ690" s="1131">
        <v>0</v>
      </c>
      <c r="AR690" s="1131">
        <v>0</v>
      </c>
      <c r="AS690" s="1131">
        <v>1</v>
      </c>
      <c r="AT690" s="1131">
        <v>0</v>
      </c>
      <c r="AU690" s="1131">
        <v>0</v>
      </c>
      <c r="AV690" s="1130"/>
      <c r="AW690" s="1130"/>
      <c r="AX690" s="1599"/>
      <c r="AY690" s="1599" t="str">
        <f t="shared" si="82"/>
        <v/>
      </c>
      <c r="AZ690" s="1599" t="str">
        <f t="shared" si="83"/>
        <v/>
      </c>
      <c r="BA690" s="1599" t="str">
        <f t="shared" si="84"/>
        <v/>
      </c>
      <c r="BB690" s="1599" t="str">
        <f t="shared" si="85"/>
        <v/>
      </c>
      <c r="BC690" s="1130"/>
      <c r="BD690" s="1140" t="s">
        <v>254</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1130" t="s">
        <v>112</v>
      </c>
      <c r="AA691" s="1131">
        <f t="shared" si="77"/>
        <v>60</v>
      </c>
      <c r="AB691" s="1131">
        <f t="shared" si="78"/>
        <v>400</v>
      </c>
      <c r="AC691" s="1594">
        <f t="shared" si="79"/>
        <v>0.05</v>
      </c>
      <c r="AD691" s="1130">
        <f t="shared" si="80"/>
        <v>0</v>
      </c>
      <c r="AE691" s="1130" t="s">
        <v>59</v>
      </c>
      <c r="AF691" s="1130">
        <f t="shared" si="81"/>
        <v>2.5</v>
      </c>
      <c r="AG691" s="1130" t="s">
        <v>113</v>
      </c>
      <c r="AH691" s="1130">
        <v>60</v>
      </c>
      <c r="AI691" s="1130" t="s">
        <v>735</v>
      </c>
      <c r="AJ691" s="1130">
        <v>1</v>
      </c>
      <c r="AK691" s="1130" t="s">
        <v>114</v>
      </c>
      <c r="AL691" s="1130" t="s">
        <v>115</v>
      </c>
      <c r="AM691" s="1131">
        <v>0</v>
      </c>
      <c r="AN691" s="1131">
        <v>0</v>
      </c>
      <c r="AO691" s="1130" t="s">
        <v>116</v>
      </c>
      <c r="AP691" s="1130"/>
      <c r="AQ691" s="1131">
        <v>0</v>
      </c>
      <c r="AR691" s="1131">
        <v>0</v>
      </c>
      <c r="AS691" s="1131">
        <v>1</v>
      </c>
      <c r="AT691" s="1131">
        <v>0</v>
      </c>
      <c r="AU691" s="1131">
        <v>0</v>
      </c>
      <c r="AV691" s="1130"/>
      <c r="AW691" s="1130"/>
      <c r="AX691" s="1599"/>
      <c r="AY691" s="1599" t="str">
        <f t="shared" si="82"/>
        <v/>
      </c>
      <c r="AZ691" s="1599" t="str">
        <f t="shared" si="83"/>
        <v/>
      </c>
      <c r="BA691" s="1599" t="str">
        <f t="shared" si="84"/>
        <v/>
      </c>
      <c r="BB691" s="1599" t="str">
        <f t="shared" si="85"/>
        <v/>
      </c>
      <c r="BC691" s="1130"/>
      <c r="BD691" s="1140" t="s">
        <v>254</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1130" t="s">
        <v>112</v>
      </c>
      <c r="AA692" s="1131">
        <f t="shared" si="77"/>
        <v>60</v>
      </c>
      <c r="AB692" s="1131">
        <f t="shared" si="78"/>
        <v>400</v>
      </c>
      <c r="AC692" s="1594">
        <f t="shared" si="79"/>
        <v>0.05</v>
      </c>
      <c r="AD692" s="1130">
        <f t="shared" si="80"/>
        <v>0</v>
      </c>
      <c r="AE692" s="1130" t="s">
        <v>59</v>
      </c>
      <c r="AF692" s="1130">
        <f t="shared" si="81"/>
        <v>3</v>
      </c>
      <c r="AG692" s="1130" t="s">
        <v>113</v>
      </c>
      <c r="AH692" s="1130">
        <v>60</v>
      </c>
      <c r="AI692" s="1130" t="s">
        <v>735</v>
      </c>
      <c r="AJ692" s="1130">
        <v>1</v>
      </c>
      <c r="AK692" s="1130" t="s">
        <v>114</v>
      </c>
      <c r="AL692" s="1130" t="s">
        <v>115</v>
      </c>
      <c r="AM692" s="1131">
        <v>0</v>
      </c>
      <c r="AN692" s="1131">
        <v>0</v>
      </c>
      <c r="AO692" s="1130" t="s">
        <v>116</v>
      </c>
      <c r="AP692" s="1130"/>
      <c r="AQ692" s="1131">
        <v>0</v>
      </c>
      <c r="AR692" s="1131">
        <v>0</v>
      </c>
      <c r="AS692" s="1131">
        <v>1</v>
      </c>
      <c r="AT692" s="1131">
        <v>0</v>
      </c>
      <c r="AU692" s="1131">
        <v>0</v>
      </c>
      <c r="AV692" s="1130"/>
      <c r="AW692" s="1130"/>
      <c r="AX692" s="1599"/>
      <c r="AY692" s="1599" t="str">
        <f t="shared" si="82"/>
        <v/>
      </c>
      <c r="AZ692" s="1599" t="str">
        <f t="shared" si="83"/>
        <v/>
      </c>
      <c r="BA692" s="1599" t="str">
        <f t="shared" si="84"/>
        <v/>
      </c>
      <c r="BB692" s="1599" t="str">
        <f t="shared" si="85"/>
        <v/>
      </c>
      <c r="BC692" s="1130"/>
      <c r="BD692" s="1140" t="s">
        <v>254</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7"/>
        <v>60</v>
      </c>
      <c r="AB693" s="1131">
        <f t="shared" si="78"/>
        <v>400</v>
      </c>
      <c r="AC693" s="1594">
        <f t="shared" si="79"/>
        <v>0.05</v>
      </c>
      <c r="AD693" s="1130">
        <f t="shared" si="80"/>
        <v>0</v>
      </c>
      <c r="AE693" s="1130" t="s">
        <v>59</v>
      </c>
      <c r="AF693" s="1130">
        <f t="shared" si="81"/>
        <v>3</v>
      </c>
      <c r="AG693" s="1130" t="s">
        <v>113</v>
      </c>
      <c r="AH693" s="1130">
        <v>60</v>
      </c>
      <c r="AI693" s="1130" t="s">
        <v>735</v>
      </c>
      <c r="AJ693" s="1130">
        <v>1</v>
      </c>
      <c r="AK693" s="1130" t="s">
        <v>114</v>
      </c>
      <c r="AL693" s="1130" t="s">
        <v>115</v>
      </c>
      <c r="AM693" s="1131">
        <v>0</v>
      </c>
      <c r="AN693" s="1131">
        <v>0</v>
      </c>
      <c r="AO693" s="1130" t="s">
        <v>116</v>
      </c>
      <c r="AP693" s="1130"/>
      <c r="AQ693" s="1131">
        <v>0</v>
      </c>
      <c r="AR693" s="1131">
        <v>0</v>
      </c>
      <c r="AS693" s="1131">
        <v>1</v>
      </c>
      <c r="AT693" s="1131">
        <v>0</v>
      </c>
      <c r="AU693" s="1131">
        <v>0</v>
      </c>
      <c r="AV693" s="1130"/>
      <c r="AW693" s="1130"/>
      <c r="AX693" s="1599"/>
      <c r="AY693" s="1599" t="str">
        <f t="shared" si="82"/>
        <v/>
      </c>
      <c r="AZ693" s="1599" t="str">
        <f t="shared" si="83"/>
        <v/>
      </c>
      <c r="BA693" s="1599" t="str">
        <f t="shared" si="84"/>
        <v/>
      </c>
      <c r="BB693" s="1599" t="str">
        <f t="shared" si="85"/>
        <v/>
      </c>
      <c r="BC693" s="1130"/>
      <c r="BD693" s="1140" t="s">
        <v>254</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7"/>
        <v>60</v>
      </c>
      <c r="AB694" s="1131">
        <f t="shared" si="78"/>
        <v>400</v>
      </c>
      <c r="AC694" s="1594">
        <f t="shared" si="79"/>
        <v>0.05</v>
      </c>
      <c r="AD694" s="1130">
        <f t="shared" si="80"/>
        <v>0</v>
      </c>
      <c r="AE694" s="1130" t="s">
        <v>59</v>
      </c>
      <c r="AF694" s="1130">
        <f t="shared" si="81"/>
        <v>2</v>
      </c>
      <c r="AG694" s="1130" t="s">
        <v>113</v>
      </c>
      <c r="AH694" s="1130">
        <v>60</v>
      </c>
      <c r="AI694" s="1130" t="s">
        <v>735</v>
      </c>
      <c r="AJ694" s="1130">
        <v>1</v>
      </c>
      <c r="AK694" s="1130" t="s">
        <v>114</v>
      </c>
      <c r="AL694" s="1130" t="s">
        <v>115</v>
      </c>
      <c r="AM694" s="1131">
        <v>0</v>
      </c>
      <c r="AN694" s="1131">
        <v>0</v>
      </c>
      <c r="AO694" s="1130" t="s">
        <v>116</v>
      </c>
      <c r="AP694" s="1130"/>
      <c r="AQ694" s="1131">
        <v>0</v>
      </c>
      <c r="AR694" s="1131">
        <v>0</v>
      </c>
      <c r="AS694" s="1131">
        <v>1</v>
      </c>
      <c r="AT694" s="1131">
        <v>0</v>
      </c>
      <c r="AU694" s="1131">
        <v>0</v>
      </c>
      <c r="AV694" s="1130"/>
      <c r="AW694" s="1130"/>
      <c r="AX694" s="1599"/>
      <c r="AY694" s="1599" t="str">
        <f t="shared" si="82"/>
        <v/>
      </c>
      <c r="AZ694" s="1599" t="str">
        <f t="shared" si="83"/>
        <v/>
      </c>
      <c r="BA694" s="1599" t="str">
        <f t="shared" si="84"/>
        <v/>
      </c>
      <c r="BB694" s="1599" t="str">
        <f t="shared" si="85"/>
        <v/>
      </c>
      <c r="BC694" s="1130"/>
      <c r="BD694" s="1140" t="s">
        <v>254</v>
      </c>
    </row>
    <row r="695" spans="1:57" ht="11.25" customHeight="1">
      <c r="A695" s="876">
        <v>35</v>
      </c>
      <c r="B695" s="150"/>
      <c r="C695" s="60"/>
      <c r="D695" s="60"/>
      <c r="E695" s="123"/>
      <c r="F695" s="123"/>
      <c r="G695" s="60"/>
      <c r="H695" s="60"/>
      <c r="I695" s="60"/>
      <c r="J695" s="60"/>
      <c r="K695" s="83"/>
      <c r="L695" s="978" t="s">
        <v>525</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0" t="s">
        <v>525</v>
      </c>
      <c r="Y695" s="711"/>
      <c r="Z695" s="1130" t="s">
        <v>112</v>
      </c>
      <c r="AA695" s="1131">
        <f t="shared" si="77"/>
        <v>60</v>
      </c>
      <c r="AB695" s="1131">
        <f t="shared" si="78"/>
        <v>400</v>
      </c>
      <c r="AC695" s="1594">
        <f t="shared" si="79"/>
        <v>0.05</v>
      </c>
      <c r="AD695" s="1130">
        <f t="shared" si="80"/>
        <v>0</v>
      </c>
      <c r="AE695" s="1130" t="s">
        <v>59</v>
      </c>
      <c r="AF695" s="1130">
        <f t="shared" si="81"/>
        <v>2</v>
      </c>
      <c r="AG695" s="1130" t="s">
        <v>113</v>
      </c>
      <c r="AH695" s="1130">
        <v>60</v>
      </c>
      <c r="AI695" s="1130"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0"/>
      <c r="AW695" s="1130"/>
      <c r="AX695" s="1599"/>
      <c r="AY695" s="1599" t="str">
        <f t="shared" si="82"/>
        <v/>
      </c>
      <c r="AZ695" s="1599" t="str">
        <f t="shared" si="83"/>
        <v/>
      </c>
      <c r="BA695" s="1599" t="str">
        <f t="shared" si="84"/>
        <v/>
      </c>
      <c r="BB695" s="1599" t="str">
        <f t="shared" si="85"/>
        <v/>
      </c>
      <c r="BC695" s="1130"/>
      <c r="BD695" s="1140" t="s">
        <v>254</v>
      </c>
    </row>
    <row r="696" spans="1:57" ht="11.25" customHeight="1">
      <c r="A696" s="876">
        <v>36</v>
      </c>
      <c r="B696" s="159"/>
      <c r="C696" s="67"/>
      <c r="D696" s="67"/>
      <c r="E696" s="67"/>
      <c r="F696" s="67"/>
      <c r="G696" s="67"/>
      <c r="H696" s="67"/>
      <c r="I696" s="67"/>
      <c r="J696" s="67"/>
      <c r="K696" s="85"/>
      <c r="L696" s="978" t="s">
        <v>525</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0" t="s">
        <v>525</v>
      </c>
      <c r="Y696" s="711"/>
      <c r="Z696" s="944" t="s">
        <v>112</v>
      </c>
      <c r="AA696" s="945">
        <f t="shared" si="77"/>
        <v>80</v>
      </c>
      <c r="AB696" s="945">
        <f t="shared" si="78"/>
        <v>400</v>
      </c>
      <c r="AC696" s="946">
        <f t="shared" si="79"/>
        <v>0.05</v>
      </c>
      <c r="AD696" s="944">
        <f t="shared" si="80"/>
        <v>0</v>
      </c>
      <c r="AE696" s="947" t="s">
        <v>60</v>
      </c>
      <c r="AF696" s="947">
        <f t="shared" si="81"/>
        <v>0</v>
      </c>
      <c r="AG696" s="947" t="s">
        <v>113</v>
      </c>
      <c r="AH696" s="948">
        <v>60</v>
      </c>
      <c r="AI696" s="947" t="s">
        <v>735</v>
      </c>
      <c r="AJ696" s="944">
        <v>1</v>
      </c>
      <c r="AK696" s="949" t="s">
        <v>114</v>
      </c>
      <c r="AL696" s="949" t="s">
        <v>115</v>
      </c>
      <c r="AM696" s="950">
        <v>0</v>
      </c>
      <c r="AN696" s="950">
        <v>0</v>
      </c>
      <c r="AO696" s="949" t="s">
        <v>116</v>
      </c>
      <c r="AP696" s="949"/>
      <c r="AQ696" s="950">
        <v>1</v>
      </c>
      <c r="AR696" s="950">
        <v>1</v>
      </c>
      <c r="AS696" s="950">
        <v>0</v>
      </c>
      <c r="AT696" s="950">
        <v>0</v>
      </c>
      <c r="AU696" s="950">
        <v>1</v>
      </c>
      <c r="AV696" s="950"/>
      <c r="AW696" s="951"/>
      <c r="AX696" s="1646"/>
      <c r="AY696" s="1598" t="str">
        <f t="shared" si="82"/>
        <v/>
      </c>
      <c r="AZ696" s="1598" t="str">
        <f t="shared" si="83"/>
        <v/>
      </c>
      <c r="BA696" s="1598" t="str">
        <f t="shared" si="84"/>
        <v/>
      </c>
      <c r="BB696" s="1598" t="str">
        <f t="shared" si="85"/>
        <v/>
      </c>
      <c r="BC696" s="22"/>
      <c r="BD696" s="1404" t="s">
        <v>1161</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0" t="s">
        <v>525</v>
      </c>
      <c r="Y697" s="711"/>
      <c r="Z697" s="944" t="s">
        <v>112</v>
      </c>
      <c r="AA697" s="945">
        <f t="shared" si="77"/>
        <v>80</v>
      </c>
      <c r="AB697" s="945">
        <f t="shared" si="78"/>
        <v>400</v>
      </c>
      <c r="AC697" s="946">
        <f t="shared" si="79"/>
        <v>0.05</v>
      </c>
      <c r="AD697" s="944">
        <f t="shared" si="80"/>
        <v>0</v>
      </c>
      <c r="AE697" s="947" t="s">
        <v>60</v>
      </c>
      <c r="AF697" s="947">
        <f t="shared" si="81"/>
        <v>0</v>
      </c>
      <c r="AG697" s="947" t="s">
        <v>113</v>
      </c>
      <c r="AH697" s="948">
        <v>60</v>
      </c>
      <c r="AI697" s="947" t="s">
        <v>735</v>
      </c>
      <c r="AJ697" s="944">
        <v>1</v>
      </c>
      <c r="AK697" s="949" t="s">
        <v>114</v>
      </c>
      <c r="AL697" s="949" t="s">
        <v>115</v>
      </c>
      <c r="AM697" s="950">
        <v>0</v>
      </c>
      <c r="AN697" s="950">
        <v>0</v>
      </c>
      <c r="AO697" s="949" t="s">
        <v>116</v>
      </c>
      <c r="AP697" s="949"/>
      <c r="AQ697" s="950">
        <v>0</v>
      </c>
      <c r="AR697" s="950">
        <v>0</v>
      </c>
      <c r="AS697" s="950">
        <v>0</v>
      </c>
      <c r="AT697" s="950">
        <v>0</v>
      </c>
      <c r="AU697" s="950">
        <v>1</v>
      </c>
      <c r="AV697" s="950"/>
      <c r="AW697" s="951"/>
      <c r="AX697" s="1646"/>
      <c r="AY697" s="1598" t="str">
        <f t="shared" si="82"/>
        <v/>
      </c>
      <c r="AZ697" s="1598" t="str">
        <f t="shared" si="83"/>
        <v/>
      </c>
      <c r="BA697" s="1598" t="str">
        <f t="shared" si="84"/>
        <v/>
      </c>
      <c r="BB697" s="1598" t="str">
        <f t="shared" si="85"/>
        <v/>
      </c>
      <c r="BC697" s="22"/>
      <c r="BD697" s="1404" t="s">
        <v>1150</v>
      </c>
      <c r="BE697" s="1382" t="s">
        <v>1159</v>
      </c>
    </row>
    <row r="698" spans="1:57" ht="11.25" customHeight="1">
      <c r="A698" s="876">
        <v>38</v>
      </c>
      <c r="B698" s="159"/>
      <c r="C698" s="67"/>
      <c r="D698" s="67"/>
      <c r="E698" s="67"/>
      <c r="F698" s="67"/>
      <c r="G698" s="67"/>
      <c r="H698" s="67"/>
      <c r="I698" s="67"/>
      <c r="J698" s="67"/>
      <c r="K698" s="85"/>
      <c r="L698" s="978" t="s">
        <v>525</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0" t="s">
        <v>525</v>
      </c>
      <c r="Y698" s="711"/>
      <c r="Z698" s="944" t="s">
        <v>112</v>
      </c>
      <c r="AA698" s="945">
        <f t="shared" si="77"/>
        <v>80</v>
      </c>
      <c r="AB698" s="945">
        <f t="shared" si="78"/>
        <v>400</v>
      </c>
      <c r="AC698" s="946">
        <f t="shared" si="79"/>
        <v>0.05</v>
      </c>
      <c r="AD698" s="944">
        <f t="shared" si="80"/>
        <v>0</v>
      </c>
      <c r="AE698" s="947" t="s">
        <v>60</v>
      </c>
      <c r="AF698" s="947">
        <f t="shared" si="81"/>
        <v>0</v>
      </c>
      <c r="AG698" s="947" t="s">
        <v>113</v>
      </c>
      <c r="AH698" s="948">
        <v>60</v>
      </c>
      <c r="AI698" s="947" t="s">
        <v>735</v>
      </c>
      <c r="AJ698" s="944">
        <v>1</v>
      </c>
      <c r="AK698" s="949" t="s">
        <v>114</v>
      </c>
      <c r="AL698" s="949" t="s">
        <v>115</v>
      </c>
      <c r="AM698" s="950">
        <v>0</v>
      </c>
      <c r="AN698" s="950">
        <v>1</v>
      </c>
      <c r="AO698" s="949" t="s">
        <v>116</v>
      </c>
      <c r="AP698" s="949"/>
      <c r="AQ698" s="950">
        <v>0</v>
      </c>
      <c r="AR698" s="950">
        <v>0</v>
      </c>
      <c r="AS698" s="950">
        <v>0</v>
      </c>
      <c r="AT698" s="950">
        <v>0</v>
      </c>
      <c r="AU698" s="950">
        <v>1</v>
      </c>
      <c r="AV698" s="950"/>
      <c r="AW698" s="951"/>
      <c r="AX698" s="1646"/>
      <c r="AY698" s="1598" t="str">
        <f t="shared" si="82"/>
        <v/>
      </c>
      <c r="AZ698" s="1598" t="str">
        <f t="shared" si="83"/>
        <v/>
      </c>
      <c r="BA698" s="1598" t="str">
        <f t="shared" si="84"/>
        <v/>
      </c>
      <c r="BB698" s="1598" t="str">
        <f t="shared" si="85"/>
        <v/>
      </c>
      <c r="BC698" s="22"/>
      <c r="BD698" s="1404" t="s">
        <v>1150</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6"/>
        <v/>
      </c>
      <c r="O699" s="288" t="str">
        <f t="shared" si="87"/>
        <v/>
      </c>
      <c r="P699" s="890"/>
      <c r="Q699" s="891"/>
      <c r="R699" s="570" t="str">
        <f>IF(OR($R$694="",Q699=""),"",$R$694)</f>
        <v/>
      </c>
      <c r="S699" s="294" t="str">
        <f>IF(OR($S$694="",Q699=""),"",$S$694)</f>
        <v/>
      </c>
      <c r="T699" s="892"/>
      <c r="U699" s="893"/>
      <c r="V699" s="894"/>
      <c r="W699" s="895"/>
      <c r="X699" s="960" t="s">
        <v>525</v>
      </c>
      <c r="Y699" s="711"/>
      <c r="Z699" s="1130" t="s">
        <v>112</v>
      </c>
      <c r="AA699" s="1131">
        <f t="shared" si="77"/>
        <v>80</v>
      </c>
      <c r="AB699" s="1131">
        <f t="shared" si="78"/>
        <v>400</v>
      </c>
      <c r="AC699" s="1132">
        <f t="shared" si="79"/>
        <v>0.05</v>
      </c>
      <c r="AD699" s="1130">
        <f t="shared" si="80"/>
        <v>0</v>
      </c>
      <c r="AE699" s="1133" t="s">
        <v>60</v>
      </c>
      <c r="AF699" s="1134">
        <f t="shared" si="81"/>
        <v>0</v>
      </c>
      <c r="AG699" s="1134" t="s">
        <v>113</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1</v>
      </c>
      <c r="AV699" s="1131"/>
      <c r="AW699" s="1136"/>
      <c r="AX699" s="1647"/>
      <c r="AY699" s="1599" t="str">
        <f t="shared" si="82"/>
        <v/>
      </c>
      <c r="AZ699" s="1599" t="str">
        <f t="shared" si="83"/>
        <v/>
      </c>
      <c r="BA699" s="1599" t="str">
        <f t="shared" si="84"/>
        <v/>
      </c>
      <c r="BB699" s="1599" t="str">
        <f t="shared" si="85"/>
        <v/>
      </c>
      <c r="BC699" s="1140"/>
      <c r="BD699" s="1403" t="s">
        <v>1160</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6"/>
        <v/>
      </c>
      <c r="O700" s="288" t="str">
        <f t="shared" si="87"/>
        <v/>
      </c>
      <c r="P700" s="890"/>
      <c r="Q700" s="891"/>
      <c r="R700" s="570" t="str">
        <f>IF(OR($R$694="",Q700=""),"",$R$694)</f>
        <v/>
      </c>
      <c r="S700" s="294" t="str">
        <f>IF(OR($S$694="",Q700=""),"",$S$694)</f>
        <v/>
      </c>
      <c r="T700" s="892"/>
      <c r="U700" s="893"/>
      <c r="V700" s="894"/>
      <c r="W700" s="895"/>
      <c r="X700" s="960" t="s">
        <v>525</v>
      </c>
      <c r="Y700" s="711"/>
      <c r="Z700" s="1130" t="s">
        <v>112</v>
      </c>
      <c r="AA700" s="1131">
        <f t="shared" si="77"/>
        <v>80</v>
      </c>
      <c r="AB700" s="1131">
        <f t="shared" si="78"/>
        <v>400</v>
      </c>
      <c r="AC700" s="1132">
        <f t="shared" si="79"/>
        <v>0.05</v>
      </c>
      <c r="AD700" s="1130">
        <f t="shared" si="80"/>
        <v>0</v>
      </c>
      <c r="AE700" s="1133" t="s">
        <v>60</v>
      </c>
      <c r="AF700" s="1134">
        <f t="shared" si="81"/>
        <v>0</v>
      </c>
      <c r="AG700" s="1134" t="s">
        <v>113</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1</v>
      </c>
      <c r="AV700" s="1131"/>
      <c r="AW700" s="1136"/>
      <c r="AX700" s="1647"/>
      <c r="AY700" s="1599" t="str">
        <f t="shared" si="82"/>
        <v/>
      </c>
      <c r="AZ700" s="1599" t="str">
        <f t="shared" si="83"/>
        <v/>
      </c>
      <c r="BA700" s="1599" t="str">
        <f t="shared" si="84"/>
        <v/>
      </c>
      <c r="BB700" s="1599" t="str">
        <f t="shared" si="85"/>
        <v/>
      </c>
      <c r="BC700" s="1140"/>
      <c r="BD700" s="1403" t="s">
        <v>1160</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6"/>
        <v/>
      </c>
      <c r="O701" s="288" t="str">
        <f t="shared" si="87"/>
        <v/>
      </c>
      <c r="P701" s="890"/>
      <c r="Q701" s="891"/>
      <c r="R701" s="570" t="str">
        <f>IF(OR($R$694="",Q701=""),"",$R$694)</f>
        <v/>
      </c>
      <c r="S701" s="294" t="str">
        <f>IF(OR($S$694="",Q701=""),"",$S$694)</f>
        <v/>
      </c>
      <c r="T701" s="892"/>
      <c r="U701" s="893"/>
      <c r="V701" s="894"/>
      <c r="W701" s="895"/>
      <c r="X701" s="960" t="s">
        <v>525</v>
      </c>
      <c r="Y701" s="711"/>
      <c r="Z701" s="1130" t="s">
        <v>112</v>
      </c>
      <c r="AA701" s="1131">
        <f t="shared" si="77"/>
        <v>80</v>
      </c>
      <c r="AB701" s="1131">
        <f t="shared" si="78"/>
        <v>400</v>
      </c>
      <c r="AC701" s="1132">
        <f t="shared" si="79"/>
        <v>0.05</v>
      </c>
      <c r="AD701" s="1130">
        <f t="shared" si="80"/>
        <v>0</v>
      </c>
      <c r="AE701" s="1133" t="s">
        <v>60</v>
      </c>
      <c r="AF701" s="1134">
        <f t="shared" si="81"/>
        <v>3</v>
      </c>
      <c r="AG701" s="1134" t="s">
        <v>135</v>
      </c>
      <c r="AH701" s="1135">
        <v>60</v>
      </c>
      <c r="AI701" s="1134" t="s">
        <v>735</v>
      </c>
      <c r="AJ701" s="1130">
        <v>1</v>
      </c>
      <c r="AK701" s="1130" t="s">
        <v>114</v>
      </c>
      <c r="AL701" s="1130" t="s">
        <v>115</v>
      </c>
      <c r="AM701" s="1131">
        <v>0</v>
      </c>
      <c r="AN701" s="1131">
        <v>0</v>
      </c>
      <c r="AO701" s="1130" t="s">
        <v>116</v>
      </c>
      <c r="AP701" s="1130"/>
      <c r="AQ701" s="1131">
        <v>0</v>
      </c>
      <c r="AR701" s="1131">
        <v>0</v>
      </c>
      <c r="AS701" s="1131">
        <v>1</v>
      </c>
      <c r="AT701" s="1131">
        <v>0</v>
      </c>
      <c r="AU701" s="1131">
        <v>0</v>
      </c>
      <c r="AV701" s="1131"/>
      <c r="AW701" s="1136"/>
      <c r="AX701" s="1647"/>
      <c r="AY701" s="1599" t="str">
        <f t="shared" si="82"/>
        <v/>
      </c>
      <c r="AZ701" s="1599" t="str">
        <f t="shared" si="83"/>
        <v/>
      </c>
      <c r="BA701" s="1599" t="str">
        <f t="shared" si="84"/>
        <v/>
      </c>
      <c r="BB701" s="1599" t="str">
        <f t="shared" si="85"/>
        <v/>
      </c>
      <c r="BC701" s="1140"/>
      <c r="BD701" s="1140" t="s">
        <v>254</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1130" t="s">
        <v>112</v>
      </c>
      <c r="AA702" s="1131">
        <f t="shared" si="77"/>
        <v>80</v>
      </c>
      <c r="AB702" s="1131">
        <f t="shared" si="78"/>
        <v>400</v>
      </c>
      <c r="AC702" s="1132">
        <f t="shared" si="79"/>
        <v>0.05</v>
      </c>
      <c r="AD702" s="1130">
        <f t="shared" si="80"/>
        <v>0</v>
      </c>
      <c r="AE702" s="1133" t="s">
        <v>60</v>
      </c>
      <c r="AF702" s="1134">
        <f t="shared" si="81"/>
        <v>3</v>
      </c>
      <c r="AG702" s="1134" t="s">
        <v>135</v>
      </c>
      <c r="AH702" s="1135">
        <v>60</v>
      </c>
      <c r="AI702" s="1134" t="s">
        <v>735</v>
      </c>
      <c r="AJ702" s="1130">
        <v>1</v>
      </c>
      <c r="AK702" s="1130" t="s">
        <v>114</v>
      </c>
      <c r="AL702" s="1130" t="s">
        <v>115</v>
      </c>
      <c r="AM702" s="1131">
        <v>0</v>
      </c>
      <c r="AN702" s="1131">
        <v>0</v>
      </c>
      <c r="AO702" s="1130" t="s">
        <v>116</v>
      </c>
      <c r="AP702" s="1130"/>
      <c r="AQ702" s="1131">
        <v>0</v>
      </c>
      <c r="AR702" s="1131">
        <v>0</v>
      </c>
      <c r="AS702" s="1131">
        <v>1</v>
      </c>
      <c r="AT702" s="1131">
        <v>0</v>
      </c>
      <c r="AU702" s="1131">
        <v>0</v>
      </c>
      <c r="AV702" s="1131"/>
      <c r="AW702" s="1136"/>
      <c r="AX702" s="1647"/>
      <c r="AY702" s="1599" t="str">
        <f t="shared" si="82"/>
        <v/>
      </c>
      <c r="AZ702" s="1599" t="str">
        <f t="shared" si="83"/>
        <v/>
      </c>
      <c r="BA702" s="1599" t="str">
        <f t="shared" si="84"/>
        <v/>
      </c>
      <c r="BB702" s="1599" t="str">
        <f t="shared" si="85"/>
        <v/>
      </c>
      <c r="BC702" s="1140"/>
      <c r="BD702" s="1140" t="s">
        <v>254</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1130" t="s">
        <v>112</v>
      </c>
      <c r="AA703" s="1131">
        <f t="shared" si="77"/>
        <v>80</v>
      </c>
      <c r="AB703" s="1131">
        <f t="shared" si="78"/>
        <v>400</v>
      </c>
      <c r="AC703" s="1132">
        <f t="shared" si="79"/>
        <v>0.05</v>
      </c>
      <c r="AD703" s="1130">
        <f t="shared" si="80"/>
        <v>0</v>
      </c>
      <c r="AE703" s="1133" t="s">
        <v>60</v>
      </c>
      <c r="AF703" s="1134">
        <f t="shared" si="81"/>
        <v>3.5</v>
      </c>
      <c r="AG703" s="1134" t="s">
        <v>135</v>
      </c>
      <c r="AH703" s="1135">
        <v>60</v>
      </c>
      <c r="AI703" s="1134" t="s">
        <v>735</v>
      </c>
      <c r="AJ703" s="1130">
        <v>1</v>
      </c>
      <c r="AK703" s="1130" t="s">
        <v>114</v>
      </c>
      <c r="AL703" s="1130" t="s">
        <v>115</v>
      </c>
      <c r="AM703" s="1131">
        <v>0</v>
      </c>
      <c r="AN703" s="1131">
        <v>0</v>
      </c>
      <c r="AO703" s="1130" t="s">
        <v>116</v>
      </c>
      <c r="AP703" s="1130"/>
      <c r="AQ703" s="1131">
        <v>0</v>
      </c>
      <c r="AR703" s="1131">
        <v>0</v>
      </c>
      <c r="AS703" s="1131">
        <v>1</v>
      </c>
      <c r="AT703" s="1131">
        <v>0</v>
      </c>
      <c r="AU703" s="1131">
        <v>0</v>
      </c>
      <c r="AV703" s="1131"/>
      <c r="AW703" s="1136"/>
      <c r="AX703" s="1647"/>
      <c r="AY703" s="1599" t="str">
        <f t="shared" si="82"/>
        <v/>
      </c>
      <c r="AZ703" s="1599" t="str">
        <f t="shared" si="83"/>
        <v/>
      </c>
      <c r="BA703" s="1599" t="str">
        <f t="shared" si="84"/>
        <v/>
      </c>
      <c r="BB703" s="1599" t="str">
        <f t="shared" si="85"/>
        <v/>
      </c>
      <c r="BC703" s="1140"/>
      <c r="BD703" s="1140" t="s">
        <v>254</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1130" t="s">
        <v>112</v>
      </c>
      <c r="AA704" s="1131">
        <f t="shared" si="77"/>
        <v>80</v>
      </c>
      <c r="AB704" s="1131">
        <f t="shared" si="78"/>
        <v>400</v>
      </c>
      <c r="AC704" s="1132">
        <f t="shared" si="79"/>
        <v>0.05</v>
      </c>
      <c r="AD704" s="1130">
        <f t="shared" si="80"/>
        <v>0</v>
      </c>
      <c r="AE704" s="1133" t="s">
        <v>60</v>
      </c>
      <c r="AF704" s="1134">
        <f t="shared" si="81"/>
        <v>3.5</v>
      </c>
      <c r="AG704" s="1134" t="s">
        <v>135</v>
      </c>
      <c r="AH704" s="1135">
        <v>60</v>
      </c>
      <c r="AI704" s="1134" t="s">
        <v>735</v>
      </c>
      <c r="AJ704" s="1130">
        <v>1</v>
      </c>
      <c r="AK704" s="1130" t="s">
        <v>114</v>
      </c>
      <c r="AL704" s="1130" t="s">
        <v>115</v>
      </c>
      <c r="AM704" s="1131">
        <v>0</v>
      </c>
      <c r="AN704" s="1131">
        <v>0</v>
      </c>
      <c r="AO704" s="1130" t="s">
        <v>116</v>
      </c>
      <c r="AP704" s="1130"/>
      <c r="AQ704" s="1131">
        <v>0</v>
      </c>
      <c r="AR704" s="1131">
        <v>0</v>
      </c>
      <c r="AS704" s="1131">
        <v>1</v>
      </c>
      <c r="AT704" s="1131">
        <v>0</v>
      </c>
      <c r="AU704" s="1131">
        <v>0</v>
      </c>
      <c r="AV704" s="1131"/>
      <c r="AW704" s="1136"/>
      <c r="AX704" s="1647"/>
      <c r="AY704" s="1599" t="str">
        <f t="shared" si="82"/>
        <v/>
      </c>
      <c r="AZ704" s="1599" t="str">
        <f t="shared" si="83"/>
        <v/>
      </c>
      <c r="BA704" s="1599" t="str">
        <f t="shared" si="84"/>
        <v/>
      </c>
      <c r="BB704" s="1599" t="str">
        <f t="shared" si="85"/>
        <v/>
      </c>
      <c r="BC704" s="1140"/>
      <c r="BD704" s="1140" t="s">
        <v>254</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1130" t="s">
        <v>112</v>
      </c>
      <c r="AA705" s="1131">
        <f t="shared" si="77"/>
        <v>80</v>
      </c>
      <c r="AB705" s="1131">
        <f t="shared" si="78"/>
        <v>400</v>
      </c>
      <c r="AC705" s="1132">
        <f t="shared" si="79"/>
        <v>0.05</v>
      </c>
      <c r="AD705" s="1130">
        <f t="shared" si="80"/>
        <v>0</v>
      </c>
      <c r="AE705" s="1133" t="s">
        <v>60</v>
      </c>
      <c r="AF705" s="1134">
        <f t="shared" si="81"/>
        <v>2.5</v>
      </c>
      <c r="AG705" s="1134" t="s">
        <v>135</v>
      </c>
      <c r="AH705" s="1135">
        <v>60</v>
      </c>
      <c r="AI705" s="1134" t="s">
        <v>735</v>
      </c>
      <c r="AJ705" s="1130">
        <v>1</v>
      </c>
      <c r="AK705" s="1130" t="s">
        <v>114</v>
      </c>
      <c r="AL705" s="1130" t="s">
        <v>115</v>
      </c>
      <c r="AM705" s="1131">
        <v>0</v>
      </c>
      <c r="AN705" s="1131">
        <v>0</v>
      </c>
      <c r="AO705" s="1130" t="s">
        <v>116</v>
      </c>
      <c r="AP705" s="1130"/>
      <c r="AQ705" s="1131">
        <v>0</v>
      </c>
      <c r="AR705" s="1131">
        <v>0</v>
      </c>
      <c r="AS705" s="1131">
        <v>1</v>
      </c>
      <c r="AT705" s="1131">
        <v>0</v>
      </c>
      <c r="AU705" s="1131">
        <v>0</v>
      </c>
      <c r="AV705" s="1131"/>
      <c r="AW705" s="1136"/>
      <c r="AX705" s="1647"/>
      <c r="AY705" s="1599" t="str">
        <f t="shared" si="82"/>
        <v/>
      </c>
      <c r="AZ705" s="1599" t="str">
        <f t="shared" si="83"/>
        <v/>
      </c>
      <c r="BA705" s="1599" t="str">
        <f t="shared" si="84"/>
        <v/>
      </c>
      <c r="BB705" s="1599" t="str">
        <f t="shared" si="85"/>
        <v/>
      </c>
      <c r="BC705" s="1140"/>
      <c r="BD705" s="1140" t="s">
        <v>254</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1130" t="s">
        <v>112</v>
      </c>
      <c r="AA706" s="1131">
        <f t="shared" si="77"/>
        <v>80</v>
      </c>
      <c r="AB706" s="1131">
        <f t="shared" si="78"/>
        <v>400</v>
      </c>
      <c r="AC706" s="1132">
        <f t="shared" si="79"/>
        <v>0.05</v>
      </c>
      <c r="AD706" s="1130">
        <f t="shared" si="80"/>
        <v>0</v>
      </c>
      <c r="AE706" s="1133" t="s">
        <v>60</v>
      </c>
      <c r="AF706" s="1134">
        <f t="shared" si="81"/>
        <v>2.5</v>
      </c>
      <c r="AG706" s="1134" t="s">
        <v>135</v>
      </c>
      <c r="AH706" s="1135">
        <v>60</v>
      </c>
      <c r="AI706" s="1134" t="s">
        <v>735</v>
      </c>
      <c r="AJ706" s="1130">
        <v>1</v>
      </c>
      <c r="AK706" s="1130" t="s">
        <v>114</v>
      </c>
      <c r="AL706" s="1130" t="s">
        <v>115</v>
      </c>
      <c r="AM706" s="1131">
        <v>0</v>
      </c>
      <c r="AN706" s="1131">
        <v>0</v>
      </c>
      <c r="AO706" s="1130" t="s">
        <v>116</v>
      </c>
      <c r="AP706" s="1130"/>
      <c r="AQ706" s="1131">
        <v>0</v>
      </c>
      <c r="AR706" s="1131">
        <v>0</v>
      </c>
      <c r="AS706" s="1131">
        <v>1</v>
      </c>
      <c r="AT706" s="1131">
        <v>0</v>
      </c>
      <c r="AU706" s="1131">
        <v>0</v>
      </c>
      <c r="AV706" s="1131"/>
      <c r="AW706" s="1136"/>
      <c r="AX706" s="1647"/>
      <c r="AY706" s="1599" t="str">
        <f t="shared" si="82"/>
        <v/>
      </c>
      <c r="AZ706" s="1599" t="str">
        <f t="shared" si="83"/>
        <v/>
      </c>
      <c r="BA706" s="1599" t="str">
        <f t="shared" si="84"/>
        <v/>
      </c>
      <c r="BB706" s="1599" t="str">
        <f t="shared" si="85"/>
        <v/>
      </c>
      <c r="BC706" s="1140"/>
      <c r="BD706" s="1140" t="s">
        <v>254</v>
      </c>
    </row>
    <row r="707" spans="1:56" ht="11.25" customHeight="1">
      <c r="A707" s="876">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78" t="s">
        <v>525</v>
      </c>
      <c r="M707" s="159"/>
      <c r="N707" s="67"/>
      <c r="O707" s="67"/>
      <c r="P707" s="67"/>
      <c r="Q707" s="67"/>
      <c r="R707" s="67"/>
      <c r="S707" s="67"/>
      <c r="T707" s="67"/>
      <c r="U707" s="67"/>
      <c r="V707" s="67"/>
      <c r="W707" s="85"/>
      <c r="X707" s="960" t="s">
        <v>525</v>
      </c>
      <c r="Y707" s="860"/>
      <c r="Z707" s="944" t="s">
        <v>112</v>
      </c>
      <c r="AA707" s="945">
        <f t="shared" si="77"/>
        <v>80</v>
      </c>
      <c r="AB707" s="945">
        <f t="shared" si="78"/>
        <v>500</v>
      </c>
      <c r="AC707" s="946">
        <f t="shared" si="79"/>
        <v>0.05</v>
      </c>
      <c r="AD707" s="944">
        <f t="shared" si="80"/>
        <v>0</v>
      </c>
      <c r="AE707" s="947" t="s">
        <v>60</v>
      </c>
      <c r="AF707" s="947">
        <f t="shared" si="81"/>
        <v>0</v>
      </c>
      <c r="AG707" s="947" t="s">
        <v>113</v>
      </c>
      <c r="AH707" s="948">
        <v>60</v>
      </c>
      <c r="AI707" s="947" t="s">
        <v>735</v>
      </c>
      <c r="AJ707" s="944">
        <v>1</v>
      </c>
      <c r="AK707" s="949" t="s">
        <v>114</v>
      </c>
      <c r="AL707" s="949" t="s">
        <v>115</v>
      </c>
      <c r="AM707" s="950">
        <v>0</v>
      </c>
      <c r="AN707" s="950">
        <v>0</v>
      </c>
      <c r="AO707" s="949" t="s">
        <v>116</v>
      </c>
      <c r="AP707" s="949"/>
      <c r="AQ707" s="950">
        <v>1</v>
      </c>
      <c r="AR707" s="950">
        <v>0</v>
      </c>
      <c r="AS707" s="950">
        <v>0</v>
      </c>
      <c r="AT707" s="950">
        <v>0</v>
      </c>
      <c r="AU707" s="950">
        <v>0</v>
      </c>
      <c r="AV707" s="950"/>
      <c r="AW707" s="951"/>
      <c r="AX707" s="1646"/>
      <c r="AY707" s="1598" t="str">
        <f t="shared" si="82"/>
        <v/>
      </c>
      <c r="AZ707" s="1598" t="str">
        <f t="shared" si="83"/>
        <v/>
      </c>
      <c r="BA707" s="1598" t="str">
        <f t="shared" si="84"/>
        <v/>
      </c>
      <c r="BB707" s="1598" t="str">
        <f t="shared" si="85"/>
        <v/>
      </c>
      <c r="BC707" s="22"/>
      <c r="BD707" s="1400" t="s">
        <v>1151</v>
      </c>
    </row>
    <row r="708" spans="1:56" ht="11.25" customHeight="1">
      <c r="A708" s="876">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78" t="s">
        <v>525</v>
      </c>
      <c r="M708" s="150"/>
      <c r="N708" s="60"/>
      <c r="O708" s="62" t="s">
        <v>146</v>
      </c>
      <c r="P708" s="60"/>
      <c r="Q708" s="60"/>
      <c r="R708" s="60"/>
      <c r="S708" s="60"/>
      <c r="T708" s="60"/>
      <c r="U708" s="60"/>
      <c r="V708" s="60"/>
      <c r="W708" s="83"/>
      <c r="X708" s="960" t="s">
        <v>525</v>
      </c>
      <c r="Y708" s="711"/>
      <c r="Z708" s="944" t="s">
        <v>112</v>
      </c>
      <c r="AA708" s="945">
        <f t="shared" si="77"/>
        <v>80</v>
      </c>
      <c r="AB708" s="945">
        <f t="shared" si="78"/>
        <v>50</v>
      </c>
      <c r="AC708" s="946">
        <f t="shared" si="79"/>
        <v>0.05</v>
      </c>
      <c r="AD708" s="944">
        <f t="shared" si="80"/>
        <v>0</v>
      </c>
      <c r="AE708" s="947" t="s">
        <v>60</v>
      </c>
      <c r="AF708" s="947">
        <f t="shared" si="81"/>
        <v>0</v>
      </c>
      <c r="AG708" s="947" t="s">
        <v>113</v>
      </c>
      <c r="AH708" s="948">
        <v>60</v>
      </c>
      <c r="AI708" s="947" t="s">
        <v>735</v>
      </c>
      <c r="AJ708" s="944">
        <v>1</v>
      </c>
      <c r="AK708" s="949" t="s">
        <v>399</v>
      </c>
      <c r="AL708" s="949" t="s">
        <v>115</v>
      </c>
      <c r="AM708" s="950">
        <v>0</v>
      </c>
      <c r="AN708" s="950">
        <v>0</v>
      </c>
      <c r="AO708" s="949" t="s">
        <v>116</v>
      </c>
      <c r="AP708" s="949"/>
      <c r="AQ708" s="950">
        <v>1</v>
      </c>
      <c r="AR708" s="950">
        <v>0</v>
      </c>
      <c r="AS708" s="950">
        <v>0</v>
      </c>
      <c r="AT708" s="950">
        <v>0</v>
      </c>
      <c r="AU708" s="950">
        <v>0</v>
      </c>
      <c r="AV708" s="950"/>
      <c r="AW708" s="951"/>
      <c r="AX708" s="1646"/>
      <c r="AY708" s="1598" t="str">
        <f t="shared" si="82"/>
        <v/>
      </c>
      <c r="AZ708" s="1598" t="str">
        <f t="shared" si="83"/>
        <v/>
      </c>
      <c r="BA708" s="1598" t="str">
        <f t="shared" si="84"/>
        <v/>
      </c>
      <c r="BB708" s="1598" t="str">
        <f t="shared" si="85"/>
        <v/>
      </c>
      <c r="BC708" s="22"/>
      <c r="BD708" s="1400" t="s">
        <v>1151</v>
      </c>
    </row>
    <row r="709" spans="1:56" ht="11.25" customHeight="1">
      <c r="A709" s="876">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78" t="s">
        <v>525</v>
      </c>
      <c r="M709" s="150"/>
      <c r="N709" s="60"/>
      <c r="O709" s="60"/>
      <c r="P709" s="60"/>
      <c r="Q709" s="119" t="s">
        <v>120</v>
      </c>
      <c r="R709" s="60"/>
      <c r="S709" s="67"/>
      <c r="T709" s="60"/>
      <c r="U709" s="60"/>
      <c r="V709" s="60"/>
      <c r="W709" s="83"/>
      <c r="X709" s="960" t="s">
        <v>525</v>
      </c>
      <c r="Y709" s="711"/>
      <c r="Z709" s="944" t="s">
        <v>112</v>
      </c>
      <c r="AA709" s="945">
        <f t="shared" si="77"/>
        <v>80</v>
      </c>
      <c r="AB709" s="945">
        <f t="shared" si="78"/>
        <v>800</v>
      </c>
      <c r="AC709" s="946">
        <f t="shared" si="79"/>
        <v>0.05</v>
      </c>
      <c r="AD709" s="944">
        <f t="shared" si="80"/>
        <v>0</v>
      </c>
      <c r="AE709" s="947" t="s">
        <v>60</v>
      </c>
      <c r="AF709" s="947">
        <f t="shared" si="81"/>
        <v>0</v>
      </c>
      <c r="AG709" s="947" t="s">
        <v>113</v>
      </c>
      <c r="AH709" s="948">
        <v>60</v>
      </c>
      <c r="AI709" s="947" t="s">
        <v>735</v>
      </c>
      <c r="AJ709" s="944">
        <v>1</v>
      </c>
      <c r="AK709" s="949" t="s">
        <v>114</v>
      </c>
      <c r="AL709" s="949" t="s">
        <v>115</v>
      </c>
      <c r="AM709" s="950">
        <v>0</v>
      </c>
      <c r="AN709" s="950">
        <v>0</v>
      </c>
      <c r="AO709" s="949" t="s">
        <v>116</v>
      </c>
      <c r="AP709" s="949"/>
      <c r="AQ709" s="950">
        <v>1</v>
      </c>
      <c r="AR709" s="950">
        <v>0</v>
      </c>
      <c r="AS709" s="950">
        <v>0</v>
      </c>
      <c r="AT709" s="950">
        <v>0</v>
      </c>
      <c r="AU709" s="950">
        <v>0</v>
      </c>
      <c r="AV709" s="950"/>
      <c r="AW709" s="951"/>
      <c r="AX709" s="1646"/>
      <c r="AY709" s="1598" t="str">
        <f t="shared" si="82"/>
        <v/>
      </c>
      <c r="AZ709" s="1598" t="str">
        <f t="shared" si="83"/>
        <v/>
      </c>
      <c r="BA709" s="1598" t="str">
        <f t="shared" si="84"/>
        <v/>
      </c>
      <c r="BB709" s="1598" t="str">
        <f t="shared" si="85"/>
        <v/>
      </c>
      <c r="BC709" s="22"/>
      <c r="BD709" s="1400" t="s">
        <v>1151</v>
      </c>
    </row>
    <row r="710" spans="1:56" ht="11.25" customHeight="1">
      <c r="A710" s="876">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944" t="s">
        <v>112</v>
      </c>
      <c r="AA710" s="945">
        <f t="shared" si="77"/>
        <v>80</v>
      </c>
      <c r="AB710" s="945">
        <f t="shared" si="78"/>
        <v>250</v>
      </c>
      <c r="AC710" s="946">
        <f t="shared" si="79"/>
        <v>0.05</v>
      </c>
      <c r="AD710" s="944">
        <f t="shared" si="80"/>
        <v>0</v>
      </c>
      <c r="AE710" s="947" t="s">
        <v>60</v>
      </c>
      <c r="AF710" s="947">
        <f t="shared" si="81"/>
        <v>0</v>
      </c>
      <c r="AG710" s="947" t="s">
        <v>113</v>
      </c>
      <c r="AH710" s="948">
        <v>60</v>
      </c>
      <c r="AI710" s="947" t="s">
        <v>735</v>
      </c>
      <c r="AJ710" s="944">
        <v>1</v>
      </c>
      <c r="AK710" s="949" t="s">
        <v>114</v>
      </c>
      <c r="AL710" s="949" t="s">
        <v>115</v>
      </c>
      <c r="AM710" s="950">
        <v>0</v>
      </c>
      <c r="AN710" s="950">
        <v>0</v>
      </c>
      <c r="AO710" s="949" t="s">
        <v>116</v>
      </c>
      <c r="AP710" s="949"/>
      <c r="AQ710" s="950">
        <v>1</v>
      </c>
      <c r="AR710" s="950">
        <v>0</v>
      </c>
      <c r="AS710" s="950">
        <v>0</v>
      </c>
      <c r="AT710" s="950">
        <v>0</v>
      </c>
      <c r="AU710" s="950">
        <v>0</v>
      </c>
      <c r="AV710" s="950"/>
      <c r="AW710" s="951"/>
      <c r="AX710" s="1646"/>
      <c r="AY710" s="1598" t="str">
        <f t="shared" si="82"/>
        <v/>
      </c>
      <c r="AZ710" s="1598" t="str">
        <f t="shared" si="83"/>
        <v/>
      </c>
      <c r="BA710" s="1598" t="str">
        <f t="shared" si="84"/>
        <v/>
      </c>
      <c r="BB710" s="1598" t="str">
        <f t="shared" si="85"/>
        <v/>
      </c>
      <c r="BC710" s="22"/>
      <c r="BD710" s="1400" t="s">
        <v>1151</v>
      </c>
    </row>
    <row r="711" spans="1:56" ht="11.25" customHeight="1" thickBot="1">
      <c r="A711" s="876">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944" t="s">
        <v>112</v>
      </c>
      <c r="AA711" s="945">
        <f t="shared" si="77"/>
        <v>100</v>
      </c>
      <c r="AB711" s="945">
        <f t="shared" si="78"/>
        <v>400</v>
      </c>
      <c r="AC711" s="946">
        <f t="shared" si="79"/>
        <v>0.05</v>
      </c>
      <c r="AD711" s="944">
        <f t="shared" si="80"/>
        <v>0</v>
      </c>
      <c r="AE711" s="947" t="s">
        <v>60</v>
      </c>
      <c r="AF711" s="947">
        <f t="shared" si="81"/>
        <v>0</v>
      </c>
      <c r="AG711" s="947" t="s">
        <v>113</v>
      </c>
      <c r="AH711" s="948">
        <v>60</v>
      </c>
      <c r="AI711" s="947" t="s">
        <v>735</v>
      </c>
      <c r="AJ711" s="944">
        <v>1</v>
      </c>
      <c r="AK711" s="949" t="s">
        <v>114</v>
      </c>
      <c r="AL711" s="949" t="s">
        <v>115</v>
      </c>
      <c r="AM711" s="950">
        <v>0</v>
      </c>
      <c r="AN711" s="950">
        <v>0</v>
      </c>
      <c r="AO711" s="949" t="s">
        <v>116</v>
      </c>
      <c r="AP711" s="949"/>
      <c r="AQ711" s="950">
        <v>0</v>
      </c>
      <c r="AR711" s="950">
        <v>1</v>
      </c>
      <c r="AS711" s="950">
        <v>0</v>
      </c>
      <c r="AT711" s="950">
        <v>0</v>
      </c>
      <c r="AU711" s="950">
        <v>0</v>
      </c>
      <c r="AV711" s="950"/>
      <c r="AW711" s="951"/>
      <c r="AX711" s="1646"/>
      <c r="AY711" s="1598" t="str">
        <f t="shared" si="82"/>
        <v/>
      </c>
      <c r="AZ711" s="1598" t="str">
        <f t="shared" si="83"/>
        <v/>
      </c>
      <c r="BA711" s="1598" t="str">
        <f t="shared" si="84"/>
        <v/>
      </c>
      <c r="BB711" s="1598" t="str">
        <f t="shared" si="85"/>
        <v/>
      </c>
      <c r="BC711" s="22"/>
      <c r="BD711" s="1402" t="s">
        <v>1155</v>
      </c>
    </row>
    <row r="712" spans="1:56" ht="11.25" customHeight="1">
      <c r="A712" s="876">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78" t="s">
        <v>525</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0" t="s">
        <v>525</v>
      </c>
      <c r="Y712" s="711"/>
      <c r="Z712" s="1130" t="s">
        <v>112</v>
      </c>
      <c r="AA712" s="1131">
        <f t="shared" si="77"/>
        <v>100</v>
      </c>
      <c r="AB712" s="1131">
        <f t="shared" si="78"/>
        <v>400</v>
      </c>
      <c r="AC712" s="1594">
        <f t="shared" si="79"/>
        <v>0.05</v>
      </c>
      <c r="AD712" s="1130">
        <f t="shared" si="80"/>
        <v>0</v>
      </c>
      <c r="AE712" s="1130" t="s">
        <v>142</v>
      </c>
      <c r="AF712" s="1130">
        <f t="shared" si="81"/>
        <v>0</v>
      </c>
      <c r="AG712" s="1130" t="s">
        <v>113</v>
      </c>
      <c r="AH712" s="1130">
        <v>60</v>
      </c>
      <c r="AI712" s="1130" t="s">
        <v>735</v>
      </c>
      <c r="AJ712" s="1130">
        <v>1</v>
      </c>
      <c r="AK712" s="1130" t="s">
        <v>114</v>
      </c>
      <c r="AL712" s="1130" t="s">
        <v>115</v>
      </c>
      <c r="AM712" s="1131">
        <v>0</v>
      </c>
      <c r="AN712" s="1131">
        <v>0</v>
      </c>
      <c r="AO712" s="1130" t="s">
        <v>116</v>
      </c>
      <c r="AP712" s="1130"/>
      <c r="AQ712" s="1131">
        <v>0</v>
      </c>
      <c r="AR712" s="1131">
        <v>1</v>
      </c>
      <c r="AS712" s="1131">
        <v>1</v>
      </c>
      <c r="AT712" s="1131">
        <v>0</v>
      </c>
      <c r="AU712" s="1131">
        <v>0</v>
      </c>
      <c r="AV712" s="1130"/>
      <c r="AW712" s="1130"/>
      <c r="AX712" s="1599"/>
      <c r="AY712" s="1599" t="str">
        <f t="shared" si="82"/>
        <v/>
      </c>
      <c r="AZ712" s="1599" t="str">
        <f t="shared" si="83"/>
        <v/>
      </c>
      <c r="BA712" s="1599" t="str">
        <f t="shared" si="84"/>
        <v/>
      </c>
      <c r="BB712" s="1599" t="str">
        <f t="shared" si="85"/>
        <v/>
      </c>
      <c r="BC712" s="1130"/>
      <c r="BD712" s="1140" t="s">
        <v>254</v>
      </c>
    </row>
    <row r="713" spans="1:56" ht="11.25" customHeight="1">
      <c r="A713" s="876">
        <v>53</v>
      </c>
      <c r="B713" s="739" t="str">
        <f t="shared" si="88"/>
        <v/>
      </c>
      <c r="C713" s="499" t="str">
        <f t="shared" si="89"/>
        <v/>
      </c>
      <c r="D713" s="500" t="str">
        <f t="shared" si="89"/>
        <v/>
      </c>
      <c r="E713" s="346" t="str">
        <f t="shared" si="90"/>
        <v/>
      </c>
      <c r="F713" s="123"/>
      <c r="G713" s="60"/>
      <c r="H713" s="60"/>
      <c r="I713" s="67"/>
      <c r="J713" s="67"/>
      <c r="K713" s="83"/>
      <c r="L713" s="978" t="s">
        <v>525</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0" t="s">
        <v>525</v>
      </c>
      <c r="Y713" s="711"/>
      <c r="Z713" s="1130" t="s">
        <v>112</v>
      </c>
      <c r="AA713" s="1131">
        <f t="shared" si="77"/>
        <v>100</v>
      </c>
      <c r="AB713" s="1131">
        <f t="shared" si="78"/>
        <v>400</v>
      </c>
      <c r="AC713" s="1594">
        <f t="shared" si="79"/>
        <v>0.05</v>
      </c>
      <c r="AD713" s="1130">
        <f t="shared" si="80"/>
        <v>0</v>
      </c>
      <c r="AE713" s="1130" t="s">
        <v>142</v>
      </c>
      <c r="AF713" s="1130">
        <f t="shared" si="81"/>
        <v>3.5</v>
      </c>
      <c r="AG713" s="1130" t="s">
        <v>113</v>
      </c>
      <c r="AH713" s="1130">
        <v>60</v>
      </c>
      <c r="AI713" s="1130" t="s">
        <v>735</v>
      </c>
      <c r="AJ713" s="1130">
        <v>1</v>
      </c>
      <c r="AK713" s="1130" t="s">
        <v>114</v>
      </c>
      <c r="AL713" s="1130" t="s">
        <v>115</v>
      </c>
      <c r="AM713" s="1131">
        <v>0</v>
      </c>
      <c r="AN713" s="1131">
        <v>0</v>
      </c>
      <c r="AO713" s="1130" t="s">
        <v>116</v>
      </c>
      <c r="AP713" s="1130"/>
      <c r="AQ713" s="1131">
        <v>0</v>
      </c>
      <c r="AR713" s="1131">
        <v>0</v>
      </c>
      <c r="AS713" s="1131">
        <v>1</v>
      </c>
      <c r="AT713" s="1131">
        <v>0</v>
      </c>
      <c r="AU713" s="1131">
        <v>0</v>
      </c>
      <c r="AV713" s="1130"/>
      <c r="AW713" s="1130"/>
      <c r="AX713" s="1599"/>
      <c r="AY713" s="1599" t="str">
        <f t="shared" si="82"/>
        <v/>
      </c>
      <c r="AZ713" s="1599" t="str">
        <f t="shared" si="83"/>
        <v/>
      </c>
      <c r="BA713" s="1599" t="str">
        <f t="shared" si="84"/>
        <v/>
      </c>
      <c r="BB713" s="1599" t="str">
        <f t="shared" si="85"/>
        <v/>
      </c>
      <c r="BC713" s="1130"/>
      <c r="BD713" s="1140" t="s">
        <v>254</v>
      </c>
    </row>
    <row r="714" spans="1:56" ht="11.25" customHeight="1">
      <c r="A714" s="876">
        <v>54</v>
      </c>
      <c r="B714" s="740" t="str">
        <f t="shared" si="88"/>
        <v/>
      </c>
      <c r="C714" s="501" t="str">
        <f t="shared" si="89"/>
        <v/>
      </c>
      <c r="D714" s="500" t="str">
        <f t="shared" si="89"/>
        <v/>
      </c>
      <c r="E714" s="346" t="str">
        <f t="shared" si="90"/>
        <v/>
      </c>
      <c r="F714" s="123"/>
      <c r="G714" s="60"/>
      <c r="H714" s="60"/>
      <c r="I714" s="60"/>
      <c r="J714" s="60"/>
      <c r="K714" s="83"/>
      <c r="L714" s="978" t="s">
        <v>525</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0" t="s">
        <v>525</v>
      </c>
      <c r="Y714" s="711"/>
      <c r="Z714" s="1130" t="s">
        <v>112</v>
      </c>
      <c r="AA714" s="1131">
        <f t="shared" si="77"/>
        <v>100</v>
      </c>
      <c r="AB714" s="1131">
        <f t="shared" si="78"/>
        <v>400</v>
      </c>
      <c r="AC714" s="1594">
        <f t="shared" si="79"/>
        <v>0.05</v>
      </c>
      <c r="AD714" s="1130">
        <f t="shared" si="80"/>
        <v>0</v>
      </c>
      <c r="AE714" s="1130" t="s">
        <v>142</v>
      </c>
      <c r="AF714" s="1130">
        <f t="shared" si="81"/>
        <v>3.5</v>
      </c>
      <c r="AG714" s="1130" t="s">
        <v>113</v>
      </c>
      <c r="AH714" s="1130">
        <v>60</v>
      </c>
      <c r="AI714" s="1130" t="s">
        <v>735</v>
      </c>
      <c r="AJ714" s="1130">
        <v>1</v>
      </c>
      <c r="AK714" s="1130" t="s">
        <v>114</v>
      </c>
      <c r="AL714" s="1130" t="s">
        <v>115</v>
      </c>
      <c r="AM714" s="1131">
        <v>0</v>
      </c>
      <c r="AN714" s="1131">
        <v>0</v>
      </c>
      <c r="AO714" s="1130" t="s">
        <v>116</v>
      </c>
      <c r="AP714" s="1130"/>
      <c r="AQ714" s="1131">
        <v>0</v>
      </c>
      <c r="AR714" s="1131">
        <v>0</v>
      </c>
      <c r="AS714" s="1131">
        <v>1</v>
      </c>
      <c r="AT714" s="1131">
        <v>0</v>
      </c>
      <c r="AU714" s="1131">
        <v>0</v>
      </c>
      <c r="AV714" s="1130"/>
      <c r="AW714" s="1130"/>
      <c r="AX714" s="1599"/>
      <c r="AY714" s="1599" t="str">
        <f t="shared" si="82"/>
        <v/>
      </c>
      <c r="AZ714" s="1599" t="str">
        <f t="shared" si="83"/>
        <v/>
      </c>
      <c r="BA714" s="1599" t="str">
        <f t="shared" si="84"/>
        <v/>
      </c>
      <c r="BB714" s="1599" t="str">
        <f t="shared" si="85"/>
        <v/>
      </c>
      <c r="BC714" s="1130"/>
      <c r="BD714" s="1140" t="s">
        <v>254</v>
      </c>
    </row>
    <row r="715" spans="1:56" ht="11.25" customHeight="1" thickBot="1">
      <c r="A715" s="876">
        <v>55</v>
      </c>
      <c r="B715" s="143"/>
      <c r="C715" s="60"/>
      <c r="D715" s="67"/>
      <c r="E715" s="67"/>
      <c r="F715" s="60"/>
      <c r="G715" s="60"/>
      <c r="H715" s="60"/>
      <c r="I715" s="60"/>
      <c r="J715" s="60"/>
      <c r="K715" s="83"/>
      <c r="L715" s="978" t="s">
        <v>525</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0" t="s">
        <v>525</v>
      </c>
      <c r="Y715" s="711"/>
      <c r="Z715" s="1130" t="s">
        <v>112</v>
      </c>
      <c r="AA715" s="1131">
        <f t="shared" si="77"/>
        <v>100</v>
      </c>
      <c r="AB715" s="1131">
        <f t="shared" si="78"/>
        <v>400</v>
      </c>
      <c r="AC715" s="1594">
        <f t="shared" si="79"/>
        <v>0.05</v>
      </c>
      <c r="AD715" s="1130">
        <f t="shared" si="80"/>
        <v>0</v>
      </c>
      <c r="AE715" s="1130" t="s">
        <v>142</v>
      </c>
      <c r="AF715" s="1130">
        <f t="shared" si="81"/>
        <v>4</v>
      </c>
      <c r="AG715" s="1130" t="s">
        <v>113</v>
      </c>
      <c r="AH715" s="1130">
        <v>60</v>
      </c>
      <c r="AI715" s="1130" t="s">
        <v>735</v>
      </c>
      <c r="AJ715" s="1130">
        <v>1</v>
      </c>
      <c r="AK715" s="1130" t="s">
        <v>114</v>
      </c>
      <c r="AL715" s="1130" t="s">
        <v>115</v>
      </c>
      <c r="AM715" s="1131">
        <v>0</v>
      </c>
      <c r="AN715" s="1131">
        <v>0</v>
      </c>
      <c r="AO715" s="1130" t="s">
        <v>116</v>
      </c>
      <c r="AP715" s="1130"/>
      <c r="AQ715" s="1131">
        <v>0</v>
      </c>
      <c r="AR715" s="1131">
        <v>0</v>
      </c>
      <c r="AS715" s="1131">
        <v>1</v>
      </c>
      <c r="AT715" s="1131">
        <v>0</v>
      </c>
      <c r="AU715" s="1131">
        <v>0</v>
      </c>
      <c r="AV715" s="1130"/>
      <c r="AW715" s="1130"/>
      <c r="AX715" s="1599"/>
      <c r="AY715" s="1599" t="str">
        <f t="shared" si="82"/>
        <v/>
      </c>
      <c r="AZ715" s="1599" t="str">
        <f t="shared" si="83"/>
        <v/>
      </c>
      <c r="BA715" s="1599" t="str">
        <f t="shared" si="84"/>
        <v/>
      </c>
      <c r="BB715" s="1599" t="str">
        <f t="shared" si="85"/>
        <v/>
      </c>
      <c r="BC715" s="1130"/>
      <c r="BD715" s="1140" t="s">
        <v>254</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0" t="s">
        <v>525</v>
      </c>
      <c r="Y716" s="711"/>
      <c r="Z716" s="1130" t="s">
        <v>112</v>
      </c>
      <c r="AA716" s="1131">
        <f t="shared" si="77"/>
        <v>100</v>
      </c>
      <c r="AB716" s="1131">
        <f t="shared" si="78"/>
        <v>400</v>
      </c>
      <c r="AC716" s="1594">
        <f t="shared" si="79"/>
        <v>0.05</v>
      </c>
      <c r="AD716" s="1130">
        <f t="shared" si="80"/>
        <v>0</v>
      </c>
      <c r="AE716" s="1130" t="s">
        <v>142</v>
      </c>
      <c r="AF716" s="1130">
        <f t="shared" si="81"/>
        <v>4</v>
      </c>
      <c r="AG716" s="1130" t="s">
        <v>113</v>
      </c>
      <c r="AH716" s="1130">
        <v>60</v>
      </c>
      <c r="AI716" s="1130" t="s">
        <v>735</v>
      </c>
      <c r="AJ716" s="1130">
        <v>1</v>
      </c>
      <c r="AK716" s="1130" t="s">
        <v>114</v>
      </c>
      <c r="AL716" s="1130" t="s">
        <v>115</v>
      </c>
      <c r="AM716" s="1131">
        <v>0</v>
      </c>
      <c r="AN716" s="1131">
        <v>0</v>
      </c>
      <c r="AO716" s="1130" t="s">
        <v>116</v>
      </c>
      <c r="AP716" s="1130"/>
      <c r="AQ716" s="1131">
        <v>0</v>
      </c>
      <c r="AR716" s="1131">
        <v>0</v>
      </c>
      <c r="AS716" s="1131">
        <v>1</v>
      </c>
      <c r="AT716" s="1131">
        <v>0</v>
      </c>
      <c r="AU716" s="1131">
        <v>0</v>
      </c>
      <c r="AV716" s="1130"/>
      <c r="AW716" s="1130"/>
      <c r="AX716" s="1599"/>
      <c r="AY716" s="1599" t="str">
        <f t="shared" si="82"/>
        <v/>
      </c>
      <c r="AZ716" s="1599" t="str">
        <f t="shared" si="83"/>
        <v/>
      </c>
      <c r="BA716" s="1599" t="str">
        <f t="shared" si="84"/>
        <v/>
      </c>
      <c r="BB716" s="1599" t="str">
        <f t="shared" si="85"/>
        <v/>
      </c>
      <c r="BC716" s="1130"/>
      <c r="BD716" s="1140" t="s">
        <v>254</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130" t="s">
        <v>112</v>
      </c>
      <c r="AA717" s="1131">
        <f t="shared" si="77"/>
        <v>100</v>
      </c>
      <c r="AB717" s="1131">
        <f t="shared" si="78"/>
        <v>400</v>
      </c>
      <c r="AC717" s="1594">
        <f t="shared" si="79"/>
        <v>0.05</v>
      </c>
      <c r="AD717" s="1130">
        <f t="shared" si="80"/>
        <v>0</v>
      </c>
      <c r="AE717" s="1130" t="s">
        <v>142</v>
      </c>
      <c r="AF717" s="1130">
        <f t="shared" si="81"/>
        <v>3</v>
      </c>
      <c r="AG717" s="1130" t="s">
        <v>113</v>
      </c>
      <c r="AH717" s="1130">
        <v>60</v>
      </c>
      <c r="AI717" s="1130" t="s">
        <v>735</v>
      </c>
      <c r="AJ717" s="1130">
        <v>1</v>
      </c>
      <c r="AK717" s="1130" t="s">
        <v>114</v>
      </c>
      <c r="AL717" s="1130" t="s">
        <v>115</v>
      </c>
      <c r="AM717" s="1131">
        <v>0</v>
      </c>
      <c r="AN717" s="1131">
        <v>0</v>
      </c>
      <c r="AO717" s="1130" t="s">
        <v>116</v>
      </c>
      <c r="AP717" s="1130"/>
      <c r="AQ717" s="1131">
        <v>0</v>
      </c>
      <c r="AR717" s="1131">
        <v>0</v>
      </c>
      <c r="AS717" s="1131">
        <v>1</v>
      </c>
      <c r="AT717" s="1131">
        <v>0</v>
      </c>
      <c r="AU717" s="1131">
        <v>0</v>
      </c>
      <c r="AV717" s="1130"/>
      <c r="AW717" s="1130"/>
      <c r="AX717" s="1599"/>
      <c r="AY717" s="1599" t="str">
        <f t="shared" si="82"/>
        <v/>
      </c>
      <c r="AZ717" s="1599" t="str">
        <f t="shared" si="83"/>
        <v/>
      </c>
      <c r="BA717" s="1599" t="str">
        <f t="shared" si="84"/>
        <v/>
      </c>
      <c r="BB717" s="1599" t="str">
        <f t="shared" si="85"/>
        <v/>
      </c>
      <c r="BC717" s="1130"/>
      <c r="BD717" s="1140" t="s">
        <v>254</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130" t="s">
        <v>112</v>
      </c>
      <c r="AA718" s="1131">
        <f t="shared" si="77"/>
        <v>100</v>
      </c>
      <c r="AB718" s="1131">
        <f t="shared" si="78"/>
        <v>400</v>
      </c>
      <c r="AC718" s="1594">
        <f t="shared" si="79"/>
        <v>0.05</v>
      </c>
      <c r="AD718" s="1130">
        <f t="shared" si="80"/>
        <v>0</v>
      </c>
      <c r="AE718" s="1130" t="s">
        <v>142</v>
      </c>
      <c r="AF718" s="1130">
        <f t="shared" si="81"/>
        <v>3</v>
      </c>
      <c r="AG718" s="1130" t="s">
        <v>113</v>
      </c>
      <c r="AH718" s="1130">
        <v>60</v>
      </c>
      <c r="AI718" s="1130" t="s">
        <v>735</v>
      </c>
      <c r="AJ718" s="1130">
        <v>1</v>
      </c>
      <c r="AK718" s="1130" t="s">
        <v>114</v>
      </c>
      <c r="AL718" s="1130" t="s">
        <v>115</v>
      </c>
      <c r="AM718" s="1131">
        <v>0</v>
      </c>
      <c r="AN718" s="1131">
        <v>0</v>
      </c>
      <c r="AO718" s="1130" t="s">
        <v>116</v>
      </c>
      <c r="AP718" s="1130"/>
      <c r="AQ718" s="1131">
        <v>0</v>
      </c>
      <c r="AR718" s="1131">
        <v>0</v>
      </c>
      <c r="AS718" s="1131">
        <v>1</v>
      </c>
      <c r="AT718" s="1131">
        <v>0</v>
      </c>
      <c r="AU718" s="1131">
        <v>0</v>
      </c>
      <c r="AV718" s="1130"/>
      <c r="AW718" s="1130"/>
      <c r="AX718" s="1599"/>
      <c r="AY718" s="1599" t="str">
        <f t="shared" si="82"/>
        <v/>
      </c>
      <c r="AZ718" s="1599" t="str">
        <f t="shared" si="83"/>
        <v/>
      </c>
      <c r="BA718" s="1599" t="str">
        <f t="shared" si="84"/>
        <v/>
      </c>
      <c r="BB718" s="1599" t="str">
        <f t="shared" si="85"/>
        <v/>
      </c>
      <c r="BC718" s="1130"/>
      <c r="BD718" s="1140" t="s">
        <v>254</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954" t="s">
        <v>112</v>
      </c>
      <c r="AA719" s="945">
        <f t="shared" si="77"/>
        <v>120</v>
      </c>
      <c r="AB719" s="945">
        <f t="shared" si="78"/>
        <v>400</v>
      </c>
      <c r="AC719" s="946">
        <f t="shared" si="79"/>
        <v>0.05</v>
      </c>
      <c r="AD719" s="944">
        <f t="shared" si="80"/>
        <v>0</v>
      </c>
      <c r="AE719" s="947" t="s">
        <v>142</v>
      </c>
      <c r="AF719" s="947">
        <f t="shared" si="81"/>
        <v>0</v>
      </c>
      <c r="AG719" s="947" t="s">
        <v>113</v>
      </c>
      <c r="AH719" s="948">
        <v>60</v>
      </c>
      <c r="AI719" s="947" t="s">
        <v>735</v>
      </c>
      <c r="AJ719" s="944">
        <v>1</v>
      </c>
      <c r="AK719" s="949" t="s">
        <v>114</v>
      </c>
      <c r="AL719" s="949" t="s">
        <v>115</v>
      </c>
      <c r="AM719" s="950">
        <v>0</v>
      </c>
      <c r="AN719" s="950">
        <v>0</v>
      </c>
      <c r="AO719" s="949" t="s">
        <v>116</v>
      </c>
      <c r="AP719" s="949"/>
      <c r="AQ719" s="950">
        <v>0</v>
      </c>
      <c r="AR719" s="950">
        <v>1</v>
      </c>
      <c r="AS719" s="950">
        <v>0</v>
      </c>
      <c r="AT719" s="950">
        <v>0</v>
      </c>
      <c r="AU719" s="950">
        <v>0</v>
      </c>
      <c r="AV719" s="950"/>
      <c r="AW719" s="951"/>
      <c r="AX719" s="1646"/>
      <c r="AY719" s="1598" t="str">
        <f t="shared" si="82"/>
        <v/>
      </c>
      <c r="AZ719" s="1598" t="str">
        <f t="shared" si="83"/>
        <v/>
      </c>
      <c r="BA719" s="1598" t="str">
        <f t="shared" si="84"/>
        <v/>
      </c>
      <c r="BB719" s="1598" t="str">
        <f t="shared" si="85"/>
        <v/>
      </c>
      <c r="BC719" s="22"/>
      <c r="BD719" s="1595" t="s">
        <v>1230</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130" t="s">
        <v>112</v>
      </c>
      <c r="AA720" s="1131">
        <f t="shared" ref="AA720:AA741" si="95">AK657</f>
        <v>120</v>
      </c>
      <c r="AB720" s="1131">
        <f t="shared" ref="AB720:AB741" si="96">AL657</f>
        <v>400</v>
      </c>
      <c r="AC720" s="1594">
        <f t="shared" ref="AC720:AC742" si="97">AM657</f>
        <v>0.05</v>
      </c>
      <c r="AD720" s="1130">
        <f t="shared" ref="AD720:AD741" si="98">AN657</f>
        <v>0</v>
      </c>
      <c r="AE720" s="1130" t="s">
        <v>142</v>
      </c>
      <c r="AF720" s="1130">
        <f t="shared" ref="AF720:AF747" si="99">AO657</f>
        <v>0</v>
      </c>
      <c r="AG720" s="1130" t="s">
        <v>113</v>
      </c>
      <c r="AH720" s="1130">
        <v>60</v>
      </c>
      <c r="AI720" s="1130" t="s">
        <v>735</v>
      </c>
      <c r="AJ720" s="1130">
        <v>1</v>
      </c>
      <c r="AK720" s="1130" t="s">
        <v>114</v>
      </c>
      <c r="AL720" s="1130" t="s">
        <v>115</v>
      </c>
      <c r="AM720" s="1131">
        <v>0</v>
      </c>
      <c r="AN720" s="1131">
        <v>0</v>
      </c>
      <c r="AO720" s="1130" t="s">
        <v>116</v>
      </c>
      <c r="AP720" s="1130"/>
      <c r="AQ720" s="1131">
        <v>0</v>
      </c>
      <c r="AR720" s="1131">
        <v>1</v>
      </c>
      <c r="AS720" s="1131">
        <v>1</v>
      </c>
      <c r="AT720" s="1131">
        <v>0</v>
      </c>
      <c r="AU720" s="1131">
        <v>0</v>
      </c>
      <c r="AV720" s="1130"/>
      <c r="AW720" s="1130"/>
      <c r="AX720" s="1599"/>
      <c r="AY720" s="1599" t="str">
        <f t="shared" ref="AY720:AY747" si="100">IF(AP657="","",AP657)</f>
        <v/>
      </c>
      <c r="AZ720" s="1599" t="str">
        <f t="shared" ref="AZ720:AZ747" si="101">IF(OR($AK$622="",AND(AQ657="",AV657="",AW657="")),"",CHOOSE($AK$622,AQ657,AV657,AW657))</f>
        <v/>
      </c>
      <c r="BA720" s="1599" t="str">
        <f t="shared" ref="BA720:BA747" si="102">IF(OR($AK$622="",AND(AR657="",AU657="",AX657="")),"",CHOOSE($AK$622,AR657,AU657,AX657/1000))</f>
        <v/>
      </c>
      <c r="BB720" s="1599" t="str">
        <f t="shared" ref="BB720:BB747" si="103">IF(OR($AK$622="",AND(AS657="",AT657="",AY657="")),"",CHOOSE($AK$622,AS657,AT657,AY657))</f>
        <v/>
      </c>
      <c r="BC720" s="1130"/>
      <c r="BD720" s="1140" t="s">
        <v>254</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130" t="s">
        <v>112</v>
      </c>
      <c r="AA721" s="1131">
        <f t="shared" si="95"/>
        <v>120</v>
      </c>
      <c r="AB721" s="1131">
        <f t="shared" si="96"/>
        <v>400</v>
      </c>
      <c r="AC721" s="1594">
        <f t="shared" si="97"/>
        <v>0.05</v>
      </c>
      <c r="AD721" s="1130">
        <f t="shared" si="98"/>
        <v>0</v>
      </c>
      <c r="AE721" s="1130" t="s">
        <v>142</v>
      </c>
      <c r="AF721" s="1130">
        <f t="shared" si="99"/>
        <v>4</v>
      </c>
      <c r="AG721" s="1130" t="s">
        <v>113</v>
      </c>
      <c r="AH721" s="1130">
        <v>60</v>
      </c>
      <c r="AI721" s="1130" t="s">
        <v>735</v>
      </c>
      <c r="AJ721" s="1130">
        <v>1</v>
      </c>
      <c r="AK721" s="1130" t="s">
        <v>114</v>
      </c>
      <c r="AL721" s="1130" t="s">
        <v>115</v>
      </c>
      <c r="AM721" s="1131">
        <v>0</v>
      </c>
      <c r="AN721" s="1131">
        <v>0</v>
      </c>
      <c r="AO721" s="1130" t="s">
        <v>116</v>
      </c>
      <c r="AP721" s="1130"/>
      <c r="AQ721" s="1131">
        <v>0</v>
      </c>
      <c r="AR721" s="1131">
        <v>0</v>
      </c>
      <c r="AS721" s="1131">
        <v>1</v>
      </c>
      <c r="AT721" s="1131">
        <v>0</v>
      </c>
      <c r="AU721" s="1131">
        <v>0</v>
      </c>
      <c r="AV721" s="1130"/>
      <c r="AW721" s="1130"/>
      <c r="AX721" s="1599"/>
      <c r="AY721" s="1599" t="str">
        <f t="shared" si="100"/>
        <v/>
      </c>
      <c r="AZ721" s="1599" t="str">
        <f t="shared" si="101"/>
        <v/>
      </c>
      <c r="BA721" s="1599" t="str">
        <f t="shared" si="102"/>
        <v/>
      </c>
      <c r="BB721" s="1599" t="str">
        <f t="shared" si="103"/>
        <v/>
      </c>
      <c r="BC721" s="1130"/>
      <c r="BD721" s="1140" t="s">
        <v>254</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130" t="s">
        <v>112</v>
      </c>
      <c r="AA722" s="1131">
        <f t="shared" si="95"/>
        <v>120</v>
      </c>
      <c r="AB722" s="1131">
        <f t="shared" si="96"/>
        <v>400</v>
      </c>
      <c r="AC722" s="1594">
        <f t="shared" si="97"/>
        <v>0.05</v>
      </c>
      <c r="AD722" s="1130">
        <f t="shared" si="98"/>
        <v>0</v>
      </c>
      <c r="AE722" s="1130" t="s">
        <v>142</v>
      </c>
      <c r="AF722" s="1130">
        <f t="shared" si="99"/>
        <v>4</v>
      </c>
      <c r="AG722" s="1130" t="s">
        <v>113</v>
      </c>
      <c r="AH722" s="1130">
        <v>60</v>
      </c>
      <c r="AI722" s="1130" t="s">
        <v>735</v>
      </c>
      <c r="AJ722" s="1130">
        <v>1</v>
      </c>
      <c r="AK722" s="1130" t="s">
        <v>114</v>
      </c>
      <c r="AL722" s="1130" t="s">
        <v>115</v>
      </c>
      <c r="AM722" s="1131">
        <v>0</v>
      </c>
      <c r="AN722" s="1131">
        <v>0</v>
      </c>
      <c r="AO722" s="1130" t="s">
        <v>116</v>
      </c>
      <c r="AP722" s="1130"/>
      <c r="AQ722" s="1131">
        <v>0</v>
      </c>
      <c r="AR722" s="1131">
        <v>0</v>
      </c>
      <c r="AS722" s="1131">
        <v>1</v>
      </c>
      <c r="AT722" s="1131">
        <v>0</v>
      </c>
      <c r="AU722" s="1131">
        <v>0</v>
      </c>
      <c r="AV722" s="1130"/>
      <c r="AW722" s="1130"/>
      <c r="AX722" s="1599"/>
      <c r="AY722" s="1599" t="str">
        <f t="shared" si="100"/>
        <v/>
      </c>
      <c r="AZ722" s="1599" t="str">
        <f t="shared" si="101"/>
        <v/>
      </c>
      <c r="BA722" s="1599" t="str">
        <f t="shared" si="102"/>
        <v/>
      </c>
      <c r="BB722" s="1599" t="str">
        <f t="shared" si="103"/>
        <v/>
      </c>
      <c r="BC722" s="1130"/>
      <c r="BD722" s="1140" t="s">
        <v>254</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130" t="s">
        <v>112</v>
      </c>
      <c r="AA723" s="1131">
        <f t="shared" si="95"/>
        <v>120</v>
      </c>
      <c r="AB723" s="1131">
        <f t="shared" si="96"/>
        <v>400</v>
      </c>
      <c r="AC723" s="1594">
        <f t="shared" si="97"/>
        <v>0.05</v>
      </c>
      <c r="AD723" s="1130">
        <f t="shared" si="98"/>
        <v>0</v>
      </c>
      <c r="AE723" s="1130" t="s">
        <v>142</v>
      </c>
      <c r="AF723" s="1130">
        <f t="shared" si="99"/>
        <v>4.5</v>
      </c>
      <c r="AG723" s="1130" t="s">
        <v>113</v>
      </c>
      <c r="AH723" s="1130">
        <v>60</v>
      </c>
      <c r="AI723" s="1130" t="s">
        <v>735</v>
      </c>
      <c r="AJ723" s="1130">
        <v>1</v>
      </c>
      <c r="AK723" s="1130" t="s">
        <v>114</v>
      </c>
      <c r="AL723" s="1130" t="s">
        <v>115</v>
      </c>
      <c r="AM723" s="1131">
        <v>0</v>
      </c>
      <c r="AN723" s="1131">
        <v>0</v>
      </c>
      <c r="AO723" s="1130" t="s">
        <v>116</v>
      </c>
      <c r="AP723" s="1130"/>
      <c r="AQ723" s="1131">
        <v>0</v>
      </c>
      <c r="AR723" s="1131">
        <v>0</v>
      </c>
      <c r="AS723" s="1131">
        <v>1</v>
      </c>
      <c r="AT723" s="1131">
        <v>0</v>
      </c>
      <c r="AU723" s="1131">
        <v>0</v>
      </c>
      <c r="AV723" s="1130"/>
      <c r="AW723" s="1130"/>
      <c r="AX723" s="1599"/>
      <c r="AY723" s="1599" t="str">
        <f t="shared" si="100"/>
        <v/>
      </c>
      <c r="AZ723" s="1599" t="str">
        <f t="shared" si="101"/>
        <v/>
      </c>
      <c r="BA723" s="1599" t="str">
        <f t="shared" si="102"/>
        <v/>
      </c>
      <c r="BB723" s="1599" t="str">
        <f t="shared" si="103"/>
        <v/>
      </c>
      <c r="BC723" s="1130"/>
      <c r="BD723" s="1140" t="s">
        <v>254</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1130" t="s">
        <v>112</v>
      </c>
      <c r="AA724" s="1131">
        <f t="shared" si="95"/>
        <v>120</v>
      </c>
      <c r="AB724" s="1131">
        <f t="shared" si="96"/>
        <v>400</v>
      </c>
      <c r="AC724" s="1594">
        <f t="shared" si="97"/>
        <v>0.05</v>
      </c>
      <c r="AD724" s="1130">
        <f t="shared" si="98"/>
        <v>0</v>
      </c>
      <c r="AE724" s="1130" t="s">
        <v>142</v>
      </c>
      <c r="AF724" s="1130">
        <f t="shared" si="99"/>
        <v>4.5</v>
      </c>
      <c r="AG724" s="1130" t="s">
        <v>113</v>
      </c>
      <c r="AH724" s="1130">
        <v>60</v>
      </c>
      <c r="AI724" s="1130" t="s">
        <v>735</v>
      </c>
      <c r="AJ724" s="1130">
        <v>1</v>
      </c>
      <c r="AK724" s="1130" t="s">
        <v>114</v>
      </c>
      <c r="AL724" s="1130" t="s">
        <v>115</v>
      </c>
      <c r="AM724" s="1131">
        <v>0</v>
      </c>
      <c r="AN724" s="1131">
        <v>0</v>
      </c>
      <c r="AO724" s="1130" t="s">
        <v>116</v>
      </c>
      <c r="AP724" s="1130"/>
      <c r="AQ724" s="1131">
        <v>0</v>
      </c>
      <c r="AR724" s="1131">
        <v>0</v>
      </c>
      <c r="AS724" s="1131">
        <v>1</v>
      </c>
      <c r="AT724" s="1131">
        <v>0</v>
      </c>
      <c r="AU724" s="1131">
        <v>0</v>
      </c>
      <c r="AV724" s="1130"/>
      <c r="AW724" s="1130"/>
      <c r="AX724" s="1599"/>
      <c r="AY724" s="1599" t="str">
        <f t="shared" si="100"/>
        <v/>
      </c>
      <c r="AZ724" s="1599" t="str">
        <f t="shared" si="101"/>
        <v/>
      </c>
      <c r="BA724" s="1599" t="str">
        <f t="shared" si="102"/>
        <v/>
      </c>
      <c r="BB724" s="1599" t="str">
        <f t="shared" si="103"/>
        <v/>
      </c>
      <c r="BC724" s="1130"/>
      <c r="BD724" s="1140" t="s">
        <v>254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1130" t="s">
        <v>112</v>
      </c>
      <c r="AA725" s="1131">
        <f t="shared" si="95"/>
        <v>120</v>
      </c>
      <c r="AB725" s="1131">
        <f t="shared" si="96"/>
        <v>400</v>
      </c>
      <c r="AC725" s="1594">
        <f t="shared" si="97"/>
        <v>0.05</v>
      </c>
      <c r="AD725" s="1130">
        <f t="shared" si="98"/>
        <v>0</v>
      </c>
      <c r="AE725" s="1130" t="s">
        <v>142</v>
      </c>
      <c r="AF725" s="1130">
        <f t="shared" si="99"/>
        <v>3.5</v>
      </c>
      <c r="AG725" s="1130" t="s">
        <v>113</v>
      </c>
      <c r="AH725" s="1130">
        <v>60</v>
      </c>
      <c r="AI725" s="1130" t="s">
        <v>735</v>
      </c>
      <c r="AJ725" s="1130">
        <v>1</v>
      </c>
      <c r="AK725" s="1130" t="s">
        <v>114</v>
      </c>
      <c r="AL725" s="1130" t="s">
        <v>115</v>
      </c>
      <c r="AM725" s="1131">
        <v>0</v>
      </c>
      <c r="AN725" s="1131">
        <v>0</v>
      </c>
      <c r="AO725" s="1130" t="s">
        <v>116</v>
      </c>
      <c r="AP725" s="1130"/>
      <c r="AQ725" s="1131">
        <v>0</v>
      </c>
      <c r="AR725" s="1131">
        <v>0</v>
      </c>
      <c r="AS725" s="1131">
        <v>1</v>
      </c>
      <c r="AT725" s="1131">
        <v>0</v>
      </c>
      <c r="AU725" s="1131">
        <v>0</v>
      </c>
      <c r="AV725" s="1130"/>
      <c r="AW725" s="1130"/>
      <c r="AX725" s="1599"/>
      <c r="AY725" s="1599" t="str">
        <f t="shared" si="100"/>
        <v/>
      </c>
      <c r="AZ725" s="1599" t="str">
        <f t="shared" si="101"/>
        <v/>
      </c>
      <c r="BA725" s="1599" t="str">
        <f t="shared" si="102"/>
        <v/>
      </c>
      <c r="BB725" s="1599" t="str">
        <f t="shared" si="103"/>
        <v/>
      </c>
      <c r="BC725" s="1130"/>
      <c r="BD725" s="1140" t="s">
        <v>254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1130" t="s">
        <v>112</v>
      </c>
      <c r="AA726" s="1131">
        <f t="shared" si="95"/>
        <v>120</v>
      </c>
      <c r="AB726" s="1131">
        <f t="shared" si="96"/>
        <v>400</v>
      </c>
      <c r="AC726" s="1594">
        <f t="shared" si="97"/>
        <v>0.05</v>
      </c>
      <c r="AD726" s="1130">
        <f t="shared" si="98"/>
        <v>0</v>
      </c>
      <c r="AE726" s="1130" t="s">
        <v>142</v>
      </c>
      <c r="AF726" s="1130">
        <f t="shared" si="99"/>
        <v>3.5</v>
      </c>
      <c r="AG726" s="1130" t="s">
        <v>113</v>
      </c>
      <c r="AH726" s="1130">
        <v>60</v>
      </c>
      <c r="AI726" s="1130" t="s">
        <v>735</v>
      </c>
      <c r="AJ726" s="1130">
        <v>1</v>
      </c>
      <c r="AK726" s="1130" t="s">
        <v>114</v>
      </c>
      <c r="AL726" s="1130" t="s">
        <v>115</v>
      </c>
      <c r="AM726" s="1131">
        <v>0</v>
      </c>
      <c r="AN726" s="1131">
        <v>0</v>
      </c>
      <c r="AO726" s="1130" t="s">
        <v>116</v>
      </c>
      <c r="AP726" s="1130"/>
      <c r="AQ726" s="1131">
        <v>0</v>
      </c>
      <c r="AR726" s="1131">
        <v>0</v>
      </c>
      <c r="AS726" s="1131">
        <v>1</v>
      </c>
      <c r="AT726" s="1131">
        <v>0</v>
      </c>
      <c r="AU726" s="1131">
        <v>0</v>
      </c>
      <c r="AV726" s="1130"/>
      <c r="AW726" s="1130"/>
      <c r="AX726" s="1599"/>
      <c r="AY726" s="1599" t="str">
        <f t="shared" si="100"/>
        <v/>
      </c>
      <c r="AZ726" s="1599" t="str">
        <f t="shared" si="101"/>
        <v/>
      </c>
      <c r="BA726" s="1599" t="str">
        <f t="shared" si="102"/>
        <v/>
      </c>
      <c r="BB726" s="1599" t="str">
        <f t="shared" si="103"/>
        <v/>
      </c>
      <c r="BC726" s="1130"/>
      <c r="BD726" s="1140" t="s">
        <v>254</v>
      </c>
    </row>
    <row r="727" spans="1:56" ht="11.25" customHeight="1">
      <c r="A727" s="876">
        <v>1</v>
      </c>
      <c r="K727" s="165" t="str">
        <f>$F$2</f>
        <v>Medical University of South Carolina</v>
      </c>
      <c r="L727" s="978" t="s">
        <v>525</v>
      </c>
      <c r="W727" s="165" t="str">
        <f>$F$2</f>
        <v>Medical University of South Carolina</v>
      </c>
      <c r="X727" s="960" t="s">
        <v>525</v>
      </c>
      <c r="Y727" s="204"/>
      <c r="Z727" s="954" t="s">
        <v>112</v>
      </c>
      <c r="AA727" s="945">
        <f t="shared" si="95"/>
        <v>140</v>
      </c>
      <c r="AB727" s="945">
        <f t="shared" si="96"/>
        <v>400</v>
      </c>
      <c r="AC727" s="946">
        <f t="shared" si="97"/>
        <v>0.05</v>
      </c>
      <c r="AD727" s="944">
        <f t="shared" si="98"/>
        <v>0</v>
      </c>
      <c r="AE727" s="947" t="s">
        <v>142</v>
      </c>
      <c r="AF727" s="947">
        <f t="shared" si="99"/>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6"/>
      <c r="AY727" s="1598" t="str">
        <f t="shared" si="100"/>
        <v/>
      </c>
      <c r="AZ727" s="1598" t="str">
        <f t="shared" si="101"/>
        <v/>
      </c>
      <c r="BA727" s="1598" t="str">
        <f t="shared" si="102"/>
        <v/>
      </c>
      <c r="BB727" s="1598" t="str">
        <f t="shared" si="103"/>
        <v/>
      </c>
      <c r="BC727" s="22"/>
      <c r="BD727" s="1402" t="s">
        <v>1155</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1385" t="s">
        <v>112</v>
      </c>
      <c r="AA728" s="1386">
        <f t="shared" si="95"/>
        <v>50</v>
      </c>
      <c r="AB728" s="1386">
        <f t="shared" si="96"/>
        <v>100</v>
      </c>
      <c r="AC728" s="1387">
        <f t="shared" si="97"/>
        <v>0.1</v>
      </c>
      <c r="AD728" s="1388">
        <f t="shared" si="98"/>
        <v>0</v>
      </c>
      <c r="AE728" s="1389" t="s">
        <v>61</v>
      </c>
      <c r="AF728" s="1389">
        <f t="shared" si="99"/>
        <v>0</v>
      </c>
      <c r="AG728" s="1389" t="s">
        <v>113</v>
      </c>
      <c r="AH728" s="1390">
        <v>60</v>
      </c>
      <c r="AI728" s="1389" t="s">
        <v>735</v>
      </c>
      <c r="AJ728" s="1388">
        <v>1</v>
      </c>
      <c r="AK728" s="1388" t="s">
        <v>114</v>
      </c>
      <c r="AL728" s="1388" t="s">
        <v>115</v>
      </c>
      <c r="AM728" s="1386">
        <v>0</v>
      </c>
      <c r="AN728" s="1386">
        <v>0</v>
      </c>
      <c r="AO728" s="1385" t="s">
        <v>145</v>
      </c>
      <c r="AP728" s="1391"/>
      <c r="AQ728" s="1386">
        <v>0</v>
      </c>
      <c r="AR728" s="1386">
        <v>1</v>
      </c>
      <c r="AS728" s="1386">
        <v>0</v>
      </c>
      <c r="AT728" s="1386">
        <v>0</v>
      </c>
      <c r="AU728" s="1386">
        <v>0</v>
      </c>
      <c r="AV728" s="1386"/>
      <c r="AW728" s="1392"/>
      <c r="AX728" s="1648"/>
      <c r="AY728" s="1600" t="str">
        <f t="shared" si="100"/>
        <v/>
      </c>
      <c r="AZ728" s="1600" t="str">
        <f t="shared" si="101"/>
        <v/>
      </c>
      <c r="BA728" s="1600" t="str">
        <f t="shared" si="102"/>
        <v/>
      </c>
      <c r="BB728" s="1600" t="str">
        <f t="shared" si="103"/>
        <v/>
      </c>
      <c r="BC728" s="1256"/>
      <c r="BD728" s="1405" t="s">
        <v>1155</v>
      </c>
    </row>
    <row r="729" spans="1:56" ht="11.25" customHeight="1" thickBot="1">
      <c r="A729" s="876">
        <v>3</v>
      </c>
      <c r="L729" s="978" t="s">
        <v>525</v>
      </c>
      <c r="M729" s="281"/>
      <c r="R729" s="344" t="str">
        <f>$F$464</f>
        <v>Measurement Data</v>
      </c>
      <c r="X729" s="960" t="s">
        <v>525</v>
      </c>
      <c r="Z729" s="1385" t="s">
        <v>112</v>
      </c>
      <c r="AA729" s="1386">
        <f t="shared" si="95"/>
        <v>70</v>
      </c>
      <c r="AB729" s="1386">
        <f t="shared" si="96"/>
        <v>100</v>
      </c>
      <c r="AC729" s="1387">
        <f t="shared" si="97"/>
        <v>0.1</v>
      </c>
      <c r="AD729" s="1388">
        <f t="shared" si="98"/>
        <v>0</v>
      </c>
      <c r="AE729" s="1389" t="s">
        <v>59</v>
      </c>
      <c r="AF729" s="1389">
        <f t="shared" si="99"/>
        <v>0</v>
      </c>
      <c r="AG729" s="1389" t="s">
        <v>113</v>
      </c>
      <c r="AH729" s="1390">
        <v>60</v>
      </c>
      <c r="AI729" s="1389" t="s">
        <v>735</v>
      </c>
      <c r="AJ729" s="1388">
        <v>1</v>
      </c>
      <c r="AK729" s="1388" t="s">
        <v>114</v>
      </c>
      <c r="AL729" s="1388" t="s">
        <v>115</v>
      </c>
      <c r="AM729" s="1386">
        <v>0</v>
      </c>
      <c r="AN729" s="1386">
        <v>0</v>
      </c>
      <c r="AO729" s="1385" t="s">
        <v>145</v>
      </c>
      <c r="AP729" s="1391"/>
      <c r="AQ729" s="1386">
        <v>0</v>
      </c>
      <c r="AR729" s="1386">
        <v>1</v>
      </c>
      <c r="AS729" s="1386">
        <v>0</v>
      </c>
      <c r="AT729" s="1386">
        <v>0</v>
      </c>
      <c r="AU729" s="1386">
        <v>0</v>
      </c>
      <c r="AV729" s="1386"/>
      <c r="AW729" s="1392"/>
      <c r="AX729" s="1648"/>
      <c r="AY729" s="1600" t="str">
        <f t="shared" si="100"/>
        <v/>
      </c>
      <c r="AZ729" s="1600" t="str">
        <f t="shared" si="101"/>
        <v/>
      </c>
      <c r="BA729" s="1600" t="str">
        <f t="shared" si="102"/>
        <v/>
      </c>
      <c r="BB729" s="1600" t="str">
        <f t="shared" si="103"/>
        <v/>
      </c>
      <c r="BC729" s="1256"/>
      <c r="BD729" s="1405" t="s">
        <v>1155</v>
      </c>
    </row>
    <row r="730" spans="1:56" ht="11.25" customHeight="1" thickTop="1" thickBot="1">
      <c r="A730" s="876">
        <v>4</v>
      </c>
      <c r="B730" s="93"/>
      <c r="C730" s="76"/>
      <c r="D730" s="76"/>
      <c r="E730" s="76"/>
      <c r="F730" s="76"/>
      <c r="G730" s="76"/>
      <c r="H730" s="76"/>
      <c r="I730" s="76"/>
      <c r="J730" s="76"/>
      <c r="K730" s="94"/>
      <c r="L730" s="978" t="s">
        <v>525</v>
      </c>
      <c r="X730" s="960" t="s">
        <v>525</v>
      </c>
      <c r="Z730" s="1385" t="s">
        <v>112</v>
      </c>
      <c r="AA730" s="1386">
        <f t="shared" si="95"/>
        <v>90</v>
      </c>
      <c r="AB730" s="1386">
        <f t="shared" si="96"/>
        <v>100</v>
      </c>
      <c r="AC730" s="1387">
        <f t="shared" si="97"/>
        <v>0.1</v>
      </c>
      <c r="AD730" s="1388">
        <f t="shared" si="98"/>
        <v>0</v>
      </c>
      <c r="AE730" s="1389" t="s">
        <v>60</v>
      </c>
      <c r="AF730" s="1389">
        <f t="shared" si="99"/>
        <v>0</v>
      </c>
      <c r="AG730" s="1389" t="s">
        <v>113</v>
      </c>
      <c r="AH730" s="1390">
        <v>60</v>
      </c>
      <c r="AI730" s="1389" t="s">
        <v>735</v>
      </c>
      <c r="AJ730" s="1388">
        <v>1</v>
      </c>
      <c r="AK730" s="1388" t="s">
        <v>114</v>
      </c>
      <c r="AL730" s="1388" t="s">
        <v>115</v>
      </c>
      <c r="AM730" s="1386">
        <v>0</v>
      </c>
      <c r="AN730" s="1386">
        <v>0</v>
      </c>
      <c r="AO730" s="1385" t="s">
        <v>145</v>
      </c>
      <c r="AP730" s="1391"/>
      <c r="AQ730" s="1386">
        <v>0</v>
      </c>
      <c r="AR730" s="1386">
        <v>1</v>
      </c>
      <c r="AS730" s="1386">
        <v>0</v>
      </c>
      <c r="AT730" s="1386">
        <v>0</v>
      </c>
      <c r="AU730" s="1386">
        <v>1</v>
      </c>
      <c r="AV730" s="1386"/>
      <c r="AW730" s="1392"/>
      <c r="AX730" s="1648"/>
      <c r="AY730" s="1600" t="str">
        <f t="shared" si="100"/>
        <v/>
      </c>
      <c r="AZ730" s="1600" t="str">
        <f t="shared" si="101"/>
        <v/>
      </c>
      <c r="BA730" s="1600" t="str">
        <f t="shared" si="102"/>
        <v/>
      </c>
      <c r="BB730" s="1600" t="str">
        <f t="shared" si="103"/>
        <v/>
      </c>
      <c r="BC730" s="1256"/>
      <c r="BD730" s="1397" t="s">
        <v>1162</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c r="Z731" s="1385" t="s">
        <v>112</v>
      </c>
      <c r="AA731" s="1386">
        <f t="shared" si="95"/>
        <v>90</v>
      </c>
      <c r="AB731" s="1386">
        <f t="shared" si="96"/>
        <v>100</v>
      </c>
      <c r="AC731" s="1387">
        <f t="shared" si="97"/>
        <v>0.1</v>
      </c>
      <c r="AD731" s="1388">
        <f t="shared" si="98"/>
        <v>0</v>
      </c>
      <c r="AE731" s="1389" t="s">
        <v>60</v>
      </c>
      <c r="AF731" s="1389">
        <f t="shared" si="99"/>
        <v>0</v>
      </c>
      <c r="AG731" s="1389" t="s">
        <v>113</v>
      </c>
      <c r="AH731" s="1390">
        <v>60</v>
      </c>
      <c r="AI731" s="1389" t="s">
        <v>735</v>
      </c>
      <c r="AJ731" s="1388">
        <v>1</v>
      </c>
      <c r="AK731" s="1388" t="s">
        <v>114</v>
      </c>
      <c r="AL731" s="1388" t="s">
        <v>115</v>
      </c>
      <c r="AM731" s="1386">
        <v>0</v>
      </c>
      <c r="AN731" s="1386">
        <v>0</v>
      </c>
      <c r="AO731" s="1385" t="s">
        <v>145</v>
      </c>
      <c r="AP731" s="1391"/>
      <c r="AQ731" s="1386">
        <v>0</v>
      </c>
      <c r="AR731" s="1386">
        <v>0</v>
      </c>
      <c r="AS731" s="1386">
        <v>0</v>
      </c>
      <c r="AT731" s="1386">
        <v>0</v>
      </c>
      <c r="AU731" s="1386">
        <v>1</v>
      </c>
      <c r="AV731" s="1386"/>
      <c r="AW731" s="1392"/>
      <c r="AX731" s="1648"/>
      <c r="AY731" s="1600" t="str">
        <f t="shared" si="100"/>
        <v/>
      </c>
      <c r="AZ731" s="1600" t="str">
        <f t="shared" si="101"/>
        <v/>
      </c>
      <c r="BA731" s="1600" t="str">
        <f t="shared" si="102"/>
        <v/>
      </c>
      <c r="BB731" s="1600" t="str">
        <f t="shared" si="103"/>
        <v/>
      </c>
      <c r="BC731" s="1256"/>
      <c r="BD731" s="1397" t="s">
        <v>1150</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c r="Z732" s="1395" t="s">
        <v>112</v>
      </c>
      <c r="AA732" s="1386">
        <f t="shared" si="95"/>
        <v>90</v>
      </c>
      <c r="AB732" s="1386">
        <f t="shared" si="96"/>
        <v>100</v>
      </c>
      <c r="AC732" s="1387">
        <f t="shared" si="97"/>
        <v>0.1</v>
      </c>
      <c r="AD732" s="1388">
        <f t="shared" si="98"/>
        <v>0</v>
      </c>
      <c r="AE732" s="1396" t="s">
        <v>60</v>
      </c>
      <c r="AF732" s="1389">
        <f t="shared" si="99"/>
        <v>0</v>
      </c>
      <c r="AG732" s="1389" t="s">
        <v>113</v>
      </c>
      <c r="AH732" s="1390">
        <v>60</v>
      </c>
      <c r="AI732" s="1389" t="s">
        <v>735</v>
      </c>
      <c r="AJ732" s="1388">
        <v>1</v>
      </c>
      <c r="AK732" s="1388" t="s">
        <v>114</v>
      </c>
      <c r="AL732" s="1388" t="s">
        <v>115</v>
      </c>
      <c r="AM732" s="1386">
        <v>0</v>
      </c>
      <c r="AN732" s="1386">
        <v>1</v>
      </c>
      <c r="AO732" s="1385" t="s">
        <v>145</v>
      </c>
      <c r="AP732" s="1391"/>
      <c r="AQ732" s="1386">
        <v>0</v>
      </c>
      <c r="AR732" s="1386">
        <v>0</v>
      </c>
      <c r="AS732" s="1386">
        <v>0</v>
      </c>
      <c r="AT732" s="1386">
        <v>0</v>
      </c>
      <c r="AU732" s="1386">
        <v>1</v>
      </c>
      <c r="AV732" s="1386"/>
      <c r="AW732" s="1392"/>
      <c r="AX732" s="1648"/>
      <c r="AY732" s="1600" t="str">
        <f t="shared" si="100"/>
        <v/>
      </c>
      <c r="AZ732" s="1600" t="str">
        <f t="shared" si="101"/>
        <v/>
      </c>
      <c r="BA732" s="1600" t="str">
        <f t="shared" si="102"/>
        <v/>
      </c>
      <c r="BB732" s="1600" t="str">
        <f t="shared" si="103"/>
        <v/>
      </c>
      <c r="BC732" s="1256"/>
      <c r="BD732" s="1397" t="s">
        <v>1150</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c r="Z733" s="1385" t="s">
        <v>112</v>
      </c>
      <c r="AA733" s="1386">
        <f t="shared" si="95"/>
        <v>90</v>
      </c>
      <c r="AB733" s="1386">
        <f t="shared" si="96"/>
        <v>100</v>
      </c>
      <c r="AC733" s="1387">
        <f t="shared" si="97"/>
        <v>0.1</v>
      </c>
      <c r="AD733" s="1388">
        <f t="shared" si="98"/>
        <v>0</v>
      </c>
      <c r="AE733" s="1396" t="s">
        <v>60</v>
      </c>
      <c r="AF733" s="1389">
        <f t="shared" si="99"/>
        <v>0</v>
      </c>
      <c r="AG733" s="1389" t="s">
        <v>113</v>
      </c>
      <c r="AH733" s="1390">
        <v>60</v>
      </c>
      <c r="AI733" s="1389" t="s">
        <v>735</v>
      </c>
      <c r="AJ733" s="1388">
        <v>1</v>
      </c>
      <c r="AK733" s="1388" t="s">
        <v>114</v>
      </c>
      <c r="AL733" s="1388" t="s">
        <v>115</v>
      </c>
      <c r="AM733" s="1386">
        <v>0</v>
      </c>
      <c r="AN733" s="1386">
        <v>0</v>
      </c>
      <c r="AO733" s="1385" t="s">
        <v>145</v>
      </c>
      <c r="AP733" s="1391"/>
      <c r="AQ733" s="1386">
        <v>0</v>
      </c>
      <c r="AR733" s="1386">
        <v>0</v>
      </c>
      <c r="AS733" s="1386">
        <v>0</v>
      </c>
      <c r="AT733" s="1386">
        <v>0</v>
      </c>
      <c r="AU733" s="1386">
        <v>1</v>
      </c>
      <c r="AV733" s="1386"/>
      <c r="AW733" s="1392"/>
      <c r="AX733" s="1648"/>
      <c r="AY733" s="1600" t="str">
        <f t="shared" si="100"/>
        <v/>
      </c>
      <c r="AZ733" s="1600" t="str">
        <f t="shared" si="101"/>
        <v/>
      </c>
      <c r="BA733" s="1600" t="str">
        <f t="shared" si="102"/>
        <v/>
      </c>
      <c r="BB733" s="1600" t="str">
        <f t="shared" si="103"/>
        <v/>
      </c>
      <c r="BC733" s="1256"/>
      <c r="BD733" s="1397" t="s">
        <v>1150</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c r="Z734" s="1385" t="s">
        <v>112</v>
      </c>
      <c r="AA734" s="1386">
        <f t="shared" si="95"/>
        <v>90</v>
      </c>
      <c r="AB734" s="1386">
        <f t="shared" si="96"/>
        <v>100</v>
      </c>
      <c r="AC734" s="1387">
        <f t="shared" si="97"/>
        <v>0.1</v>
      </c>
      <c r="AD734" s="1388">
        <f t="shared" si="98"/>
        <v>0</v>
      </c>
      <c r="AE734" s="1396" t="s">
        <v>60</v>
      </c>
      <c r="AF734" s="1389">
        <f t="shared" si="99"/>
        <v>0</v>
      </c>
      <c r="AG734" s="1389" t="s">
        <v>113</v>
      </c>
      <c r="AH734" s="1390">
        <v>60</v>
      </c>
      <c r="AI734" s="1389" t="s">
        <v>735</v>
      </c>
      <c r="AJ734" s="1388">
        <v>1</v>
      </c>
      <c r="AK734" s="1388" t="s">
        <v>114</v>
      </c>
      <c r="AL734" s="1388" t="s">
        <v>115</v>
      </c>
      <c r="AM734" s="1386">
        <v>0</v>
      </c>
      <c r="AN734" s="1386">
        <v>0</v>
      </c>
      <c r="AO734" s="1385" t="s">
        <v>145</v>
      </c>
      <c r="AP734" s="1391"/>
      <c r="AQ734" s="1386">
        <v>0</v>
      </c>
      <c r="AR734" s="1386">
        <v>0</v>
      </c>
      <c r="AS734" s="1386">
        <v>0</v>
      </c>
      <c r="AT734" s="1386">
        <v>0</v>
      </c>
      <c r="AU734" s="1386">
        <v>1</v>
      </c>
      <c r="AV734" s="1386"/>
      <c r="AW734" s="1392"/>
      <c r="AX734" s="1648"/>
      <c r="AY734" s="1600" t="str">
        <f t="shared" si="100"/>
        <v/>
      </c>
      <c r="AZ734" s="1600" t="str">
        <f t="shared" si="101"/>
        <v/>
      </c>
      <c r="BA734" s="1600" t="str">
        <f t="shared" si="102"/>
        <v/>
      </c>
      <c r="BB734" s="1600" t="str">
        <f t="shared" si="103"/>
        <v/>
      </c>
      <c r="BC734" s="1256"/>
      <c r="BD734" s="1397" t="s">
        <v>1150</v>
      </c>
    </row>
    <row r="735" spans="1:56" ht="11.25" customHeight="1">
      <c r="A735" s="876">
        <v>9</v>
      </c>
      <c r="B735" s="395" t="s">
        <v>1233</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c r="Z735" s="1385" t="s">
        <v>112</v>
      </c>
      <c r="AA735" s="1386">
        <f t="shared" si="95"/>
        <v>80</v>
      </c>
      <c r="AB735" s="1386">
        <f t="shared" si="96"/>
        <v>100</v>
      </c>
      <c r="AC735" s="1387">
        <f t="shared" si="97"/>
        <v>0.1</v>
      </c>
      <c r="AD735" s="1388">
        <f t="shared" si="98"/>
        <v>0</v>
      </c>
      <c r="AE735" s="1396" t="s">
        <v>60</v>
      </c>
      <c r="AF735" s="1389">
        <f t="shared" si="99"/>
        <v>0</v>
      </c>
      <c r="AG735" s="1389" t="s">
        <v>113</v>
      </c>
      <c r="AH735" s="1390">
        <v>60</v>
      </c>
      <c r="AI735" s="1389" t="s">
        <v>735</v>
      </c>
      <c r="AJ735" s="1388">
        <v>1</v>
      </c>
      <c r="AK735" s="1388" t="s">
        <v>114</v>
      </c>
      <c r="AL735" s="1388" t="s">
        <v>115</v>
      </c>
      <c r="AM735" s="1386">
        <v>0</v>
      </c>
      <c r="AN735" s="1386">
        <v>0</v>
      </c>
      <c r="AO735" s="1385" t="s">
        <v>145</v>
      </c>
      <c r="AP735" s="1391"/>
      <c r="AQ735" s="1386">
        <v>1</v>
      </c>
      <c r="AR735" s="1386">
        <v>0</v>
      </c>
      <c r="AS735" s="1386">
        <v>0</v>
      </c>
      <c r="AT735" s="1386">
        <v>0</v>
      </c>
      <c r="AU735" s="1386">
        <v>0</v>
      </c>
      <c r="AV735" s="1386"/>
      <c r="AW735" s="1392"/>
      <c r="AX735" s="1648"/>
      <c r="AY735" s="1600" t="str">
        <f t="shared" si="100"/>
        <v/>
      </c>
      <c r="AZ735" s="1600" t="str">
        <f t="shared" si="101"/>
        <v/>
      </c>
      <c r="BA735" s="1600" t="str">
        <f t="shared" si="102"/>
        <v/>
      </c>
      <c r="BB735" s="1600" t="str">
        <f t="shared" si="103"/>
        <v/>
      </c>
      <c r="BC735" s="1256"/>
      <c r="BD735" s="1401" t="s">
        <v>1151</v>
      </c>
    </row>
    <row r="736" spans="1:56" ht="11.25" customHeight="1">
      <c r="A736" s="876">
        <v>10</v>
      </c>
      <c r="B736" s="150"/>
      <c r="C736" s="60"/>
      <c r="D736" s="60"/>
      <c r="E736" s="60"/>
      <c r="F736" s="60"/>
      <c r="G736" s="60"/>
      <c r="H736" s="60"/>
      <c r="I736" s="60"/>
      <c r="J736" s="60"/>
      <c r="K736" s="83"/>
      <c r="L736" s="978" t="s">
        <v>525</v>
      </c>
      <c r="M736" s="395" t="s">
        <v>1234</v>
      </c>
      <c r="N736" s="160"/>
      <c r="O736" s="160"/>
      <c r="P736" s="160"/>
      <c r="Q736" s="60"/>
      <c r="R736" s="60"/>
      <c r="S736" s="60"/>
      <c r="T736" s="60"/>
      <c r="U736" s="60"/>
      <c r="V736" s="60"/>
      <c r="W736" s="83"/>
      <c r="X736" s="960" t="s">
        <v>525</v>
      </c>
      <c r="Z736" s="1385" t="s">
        <v>112</v>
      </c>
      <c r="AA736" s="1386">
        <f t="shared" si="95"/>
        <v>80</v>
      </c>
      <c r="AB736" s="1386">
        <f t="shared" si="96"/>
        <v>120</v>
      </c>
      <c r="AC736" s="1387">
        <f t="shared" si="97"/>
        <v>0.1</v>
      </c>
      <c r="AD736" s="1388">
        <f t="shared" si="98"/>
        <v>0</v>
      </c>
      <c r="AE736" s="1396" t="s">
        <v>60</v>
      </c>
      <c r="AF736" s="1389">
        <f t="shared" si="99"/>
        <v>0</v>
      </c>
      <c r="AG736" s="1389" t="s">
        <v>113</v>
      </c>
      <c r="AH736" s="1390">
        <v>60</v>
      </c>
      <c r="AI736" s="1389" t="s">
        <v>735</v>
      </c>
      <c r="AJ736" s="1388">
        <v>1</v>
      </c>
      <c r="AK736" s="1388" t="s">
        <v>114</v>
      </c>
      <c r="AL736" s="1388" t="s">
        <v>115</v>
      </c>
      <c r="AM736" s="1386">
        <v>0</v>
      </c>
      <c r="AN736" s="1386">
        <v>0</v>
      </c>
      <c r="AO736" s="1385" t="s">
        <v>145</v>
      </c>
      <c r="AP736" s="1391"/>
      <c r="AQ736" s="1386">
        <v>1</v>
      </c>
      <c r="AR736" s="1386">
        <v>0</v>
      </c>
      <c r="AS736" s="1386">
        <v>0</v>
      </c>
      <c r="AT736" s="1386">
        <v>0</v>
      </c>
      <c r="AU736" s="1386">
        <v>0</v>
      </c>
      <c r="AV736" s="1386"/>
      <c r="AW736" s="1392"/>
      <c r="AX736" s="1648"/>
      <c r="AY736" s="1600" t="str">
        <f t="shared" si="100"/>
        <v/>
      </c>
      <c r="AZ736" s="1600" t="str">
        <f t="shared" si="101"/>
        <v/>
      </c>
      <c r="BA736" s="1600" t="str">
        <f t="shared" si="102"/>
        <v/>
      </c>
      <c r="BB736" s="1600" t="str">
        <f t="shared" si="103"/>
        <v/>
      </c>
      <c r="BC736" s="1256"/>
      <c r="BD736" s="1401" t="s">
        <v>1151</v>
      </c>
    </row>
    <row r="737" spans="1:56"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c r="Z737" s="1385" t="s">
        <v>112</v>
      </c>
      <c r="AA737" s="1386">
        <f t="shared" si="95"/>
        <v>80</v>
      </c>
      <c r="AB737" s="1386">
        <f t="shared" si="96"/>
        <v>250</v>
      </c>
      <c r="AC737" s="1387">
        <f t="shared" si="97"/>
        <v>0.1</v>
      </c>
      <c r="AD737" s="1388">
        <f t="shared" si="98"/>
        <v>0</v>
      </c>
      <c r="AE737" s="1396" t="s">
        <v>60</v>
      </c>
      <c r="AF737" s="1389">
        <f t="shared" si="99"/>
        <v>0</v>
      </c>
      <c r="AG737" s="1389" t="s">
        <v>113</v>
      </c>
      <c r="AH737" s="1390">
        <v>60</v>
      </c>
      <c r="AI737" s="1389" t="s">
        <v>735</v>
      </c>
      <c r="AJ737" s="1388">
        <v>1</v>
      </c>
      <c r="AK737" s="1388" t="s">
        <v>399</v>
      </c>
      <c r="AL737" s="1388" t="s">
        <v>115</v>
      </c>
      <c r="AM737" s="1386">
        <v>0</v>
      </c>
      <c r="AN737" s="1386">
        <v>0</v>
      </c>
      <c r="AO737" s="1385" t="s">
        <v>145</v>
      </c>
      <c r="AP737" s="1391"/>
      <c r="AQ737" s="1386">
        <v>1</v>
      </c>
      <c r="AR737" s="1386">
        <v>0</v>
      </c>
      <c r="AS737" s="1386">
        <v>0</v>
      </c>
      <c r="AT737" s="1386">
        <v>0</v>
      </c>
      <c r="AU737" s="1386">
        <v>0</v>
      </c>
      <c r="AV737" s="1386"/>
      <c r="AW737" s="1392"/>
      <c r="AX737" s="1648"/>
      <c r="AY737" s="1600" t="str">
        <f t="shared" si="100"/>
        <v/>
      </c>
      <c r="AZ737" s="1600" t="str">
        <f t="shared" si="101"/>
        <v/>
      </c>
      <c r="BA737" s="1600" t="str">
        <f t="shared" si="102"/>
        <v/>
      </c>
      <c r="BB737" s="1600" t="str">
        <f t="shared" si="103"/>
        <v/>
      </c>
      <c r="BC737" s="1256"/>
      <c r="BD737" s="1401" t="s">
        <v>1151</v>
      </c>
    </row>
    <row r="738" spans="1:56"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c r="Z738" s="1385" t="s">
        <v>112</v>
      </c>
      <c r="AA738" s="1386">
        <f t="shared" si="95"/>
        <v>80</v>
      </c>
      <c r="AB738" s="1386">
        <f t="shared" si="96"/>
        <v>50</v>
      </c>
      <c r="AC738" s="1387">
        <f t="shared" si="97"/>
        <v>0.1</v>
      </c>
      <c r="AD738" s="1388">
        <f t="shared" si="98"/>
        <v>0</v>
      </c>
      <c r="AE738" s="1396" t="s">
        <v>60</v>
      </c>
      <c r="AF738" s="1389">
        <f t="shared" si="99"/>
        <v>0</v>
      </c>
      <c r="AG738" s="1389" t="s">
        <v>113</v>
      </c>
      <c r="AH738" s="1390">
        <v>60</v>
      </c>
      <c r="AI738" s="1389" t="s">
        <v>735</v>
      </c>
      <c r="AJ738" s="1388">
        <v>1</v>
      </c>
      <c r="AK738" s="1388" t="s">
        <v>399</v>
      </c>
      <c r="AL738" s="1388" t="s">
        <v>115</v>
      </c>
      <c r="AM738" s="1386">
        <v>0</v>
      </c>
      <c r="AN738" s="1386">
        <v>0</v>
      </c>
      <c r="AO738" s="1385" t="s">
        <v>145</v>
      </c>
      <c r="AP738" s="1391"/>
      <c r="AQ738" s="1386">
        <v>1</v>
      </c>
      <c r="AR738" s="1386">
        <v>0</v>
      </c>
      <c r="AS738" s="1386">
        <v>0</v>
      </c>
      <c r="AT738" s="1386">
        <v>0</v>
      </c>
      <c r="AU738" s="1386">
        <v>0</v>
      </c>
      <c r="AV738" s="1386"/>
      <c r="AW738" s="1392"/>
      <c r="AX738" s="1648"/>
      <c r="AY738" s="1600" t="str">
        <f t="shared" si="100"/>
        <v/>
      </c>
      <c r="AZ738" s="1600" t="str">
        <f t="shared" si="101"/>
        <v/>
      </c>
      <c r="BA738" s="1600" t="str">
        <f t="shared" si="102"/>
        <v/>
      </c>
      <c r="BB738" s="1600" t="str">
        <f t="shared" si="103"/>
        <v/>
      </c>
      <c r="BC738" s="1256"/>
      <c r="BD738" s="1401" t="s">
        <v>1151</v>
      </c>
    </row>
    <row r="739" spans="1:56"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c r="Z739" s="1385" t="s">
        <v>112</v>
      </c>
      <c r="AA739" s="1386">
        <f t="shared" si="95"/>
        <v>80</v>
      </c>
      <c r="AB739" s="1386">
        <f t="shared" si="96"/>
        <v>150</v>
      </c>
      <c r="AC739" s="1387">
        <f t="shared" si="97"/>
        <v>0.1</v>
      </c>
      <c r="AD739" s="1388">
        <f t="shared" si="98"/>
        <v>0</v>
      </c>
      <c r="AE739" s="1396" t="s">
        <v>60</v>
      </c>
      <c r="AF739" s="1389">
        <f t="shared" si="99"/>
        <v>0</v>
      </c>
      <c r="AG739" s="1389" t="s">
        <v>113</v>
      </c>
      <c r="AH739" s="1390">
        <v>60</v>
      </c>
      <c r="AI739" s="1389" t="s">
        <v>735</v>
      </c>
      <c r="AJ739" s="1388">
        <v>1</v>
      </c>
      <c r="AK739" s="1388" t="s">
        <v>114</v>
      </c>
      <c r="AL739" s="1388" t="s">
        <v>115</v>
      </c>
      <c r="AM739" s="1386">
        <v>0</v>
      </c>
      <c r="AN739" s="1386">
        <v>0</v>
      </c>
      <c r="AO739" s="1385" t="s">
        <v>145</v>
      </c>
      <c r="AP739" s="1391"/>
      <c r="AQ739" s="1386">
        <v>1</v>
      </c>
      <c r="AR739" s="1386">
        <v>0</v>
      </c>
      <c r="AS739" s="1386">
        <v>0</v>
      </c>
      <c r="AT739" s="1386">
        <v>0</v>
      </c>
      <c r="AU739" s="1386">
        <v>0</v>
      </c>
      <c r="AV739" s="1386"/>
      <c r="AW739" s="1392"/>
      <c r="AX739" s="1648"/>
      <c r="AY739" s="1600" t="str">
        <f t="shared" si="100"/>
        <v/>
      </c>
      <c r="AZ739" s="1600" t="str">
        <f t="shared" si="101"/>
        <v/>
      </c>
      <c r="BA739" s="1600" t="str">
        <f t="shared" si="102"/>
        <v/>
      </c>
      <c r="BB739" s="1600" t="str">
        <f t="shared" si="103"/>
        <v/>
      </c>
      <c r="BC739" s="1256"/>
      <c r="BD739" s="1401" t="s">
        <v>1151</v>
      </c>
    </row>
    <row r="740" spans="1:56"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0" t="s">
        <v>525</v>
      </c>
      <c r="Z740" s="1385" t="s">
        <v>112</v>
      </c>
      <c r="AA740" s="1386">
        <f t="shared" si="95"/>
        <v>110</v>
      </c>
      <c r="AB740" s="1386">
        <f t="shared" si="96"/>
        <v>100</v>
      </c>
      <c r="AC740" s="1387">
        <f t="shared" si="97"/>
        <v>0.1</v>
      </c>
      <c r="AD740" s="1388">
        <f t="shared" si="98"/>
        <v>0</v>
      </c>
      <c r="AE740" s="1389" t="s">
        <v>60</v>
      </c>
      <c r="AF740" s="1389">
        <f t="shared" si="99"/>
        <v>0</v>
      </c>
      <c r="AG740" s="1389" t="s">
        <v>113</v>
      </c>
      <c r="AH740" s="1390">
        <v>60</v>
      </c>
      <c r="AI740" s="1389" t="s">
        <v>735</v>
      </c>
      <c r="AJ740" s="1388">
        <v>1</v>
      </c>
      <c r="AK740" s="1388" t="s">
        <v>114</v>
      </c>
      <c r="AL740" s="1388" t="s">
        <v>115</v>
      </c>
      <c r="AM740" s="1386">
        <v>0</v>
      </c>
      <c r="AN740" s="1386">
        <v>0</v>
      </c>
      <c r="AO740" s="1385" t="s">
        <v>145</v>
      </c>
      <c r="AP740" s="1391"/>
      <c r="AQ740" s="1386">
        <v>0</v>
      </c>
      <c r="AR740" s="1386">
        <v>1</v>
      </c>
      <c r="AS740" s="1386">
        <v>0</v>
      </c>
      <c r="AT740" s="1386">
        <v>0</v>
      </c>
      <c r="AU740" s="1386">
        <v>0</v>
      </c>
      <c r="AV740" s="1386"/>
      <c r="AW740" s="1392"/>
      <c r="AX740" s="1648"/>
      <c r="AY740" s="1600" t="str">
        <f t="shared" si="100"/>
        <v/>
      </c>
      <c r="AZ740" s="1600" t="str">
        <f t="shared" si="101"/>
        <v/>
      </c>
      <c r="BA740" s="1600" t="str">
        <f t="shared" si="102"/>
        <v/>
      </c>
      <c r="BB740" s="1600" t="str">
        <f t="shared" si="103"/>
        <v/>
      </c>
      <c r="BC740" s="1256"/>
      <c r="BD740" s="1405" t="s">
        <v>1155</v>
      </c>
    </row>
    <row r="741" spans="1:56" ht="11.25" customHeight="1">
      <c r="A741" s="876">
        <v>15</v>
      </c>
      <c r="B741" s="159"/>
      <c r="C741" s="60"/>
      <c r="D741" s="66" t="s">
        <v>140</v>
      </c>
      <c r="E741" s="287">
        <f>IF(S740="","",S740)</f>
        <v>0.05</v>
      </c>
      <c r="F741" s="60"/>
      <c r="G741" s="60"/>
      <c r="H741" s="66" t="s">
        <v>140</v>
      </c>
      <c r="I741" s="287">
        <f>IF(S759="","",S759)</f>
        <v>0.1</v>
      </c>
      <c r="J741" s="67"/>
      <c r="K741" s="83"/>
      <c r="L741" s="978" t="s">
        <v>525</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0" t="s">
        <v>525</v>
      </c>
      <c r="Z741" s="1385" t="s">
        <v>112</v>
      </c>
      <c r="AA741" s="1386">
        <f t="shared" si="95"/>
        <v>130</v>
      </c>
      <c r="AB741" s="1386">
        <f t="shared" si="96"/>
        <v>100</v>
      </c>
      <c r="AC741" s="1387">
        <f t="shared" si="97"/>
        <v>0.1</v>
      </c>
      <c r="AD741" s="1388">
        <f t="shared" si="98"/>
        <v>0</v>
      </c>
      <c r="AE741" s="1389" t="s">
        <v>142</v>
      </c>
      <c r="AF741" s="1389">
        <f t="shared" si="99"/>
        <v>0</v>
      </c>
      <c r="AG741" s="1389" t="s">
        <v>113</v>
      </c>
      <c r="AH741" s="1390">
        <v>60</v>
      </c>
      <c r="AI741" s="1389" t="s">
        <v>735</v>
      </c>
      <c r="AJ741" s="1388">
        <v>1</v>
      </c>
      <c r="AK741" s="1388" t="s">
        <v>114</v>
      </c>
      <c r="AL741" s="1388" t="s">
        <v>115</v>
      </c>
      <c r="AM741" s="1386">
        <v>0</v>
      </c>
      <c r="AN741" s="1386">
        <v>0</v>
      </c>
      <c r="AO741" s="1385" t="s">
        <v>145</v>
      </c>
      <c r="AP741" s="1391"/>
      <c r="AQ741" s="1386">
        <v>0</v>
      </c>
      <c r="AR741" s="1386">
        <v>1</v>
      </c>
      <c r="AS741" s="1386">
        <v>0</v>
      </c>
      <c r="AT741" s="1386">
        <v>0</v>
      </c>
      <c r="AU741" s="1386">
        <v>0</v>
      </c>
      <c r="AV741" s="1386"/>
      <c r="AW741" s="1392"/>
      <c r="AX741" s="1648"/>
      <c r="AY741" s="1600" t="str">
        <f t="shared" si="100"/>
        <v/>
      </c>
      <c r="AZ741" s="1600" t="str">
        <f t="shared" si="101"/>
        <v/>
      </c>
      <c r="BA741" s="1600" t="str">
        <f t="shared" si="102"/>
        <v/>
      </c>
      <c r="BB741" s="1600" t="str">
        <f t="shared" si="103"/>
        <v/>
      </c>
      <c r="BC741" s="1256"/>
      <c r="BD741" s="1405" t="s">
        <v>1155</v>
      </c>
    </row>
    <row r="742" spans="1:56" ht="11.25" customHeight="1">
      <c r="A742" s="876">
        <v>16</v>
      </c>
      <c r="B742" s="159"/>
      <c r="C742" s="60"/>
      <c r="D742" s="60"/>
      <c r="E742" s="60"/>
      <c r="F742" s="60"/>
      <c r="G742" s="60"/>
      <c r="H742" s="60"/>
      <c r="I742" s="60"/>
      <c r="J742" s="67"/>
      <c r="K742" s="83"/>
      <c r="L742" s="978" t="s">
        <v>525</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0" t="s">
        <v>525</v>
      </c>
      <c r="Z742" s="955" t="s">
        <v>112</v>
      </c>
      <c r="AA742" s="945">
        <f t="shared" ref="AA742:AB747" si="105">AK679</f>
        <v>80</v>
      </c>
      <c r="AB742" s="945">
        <f t="shared" si="105"/>
        <v>200</v>
      </c>
      <c r="AC742" s="946">
        <f t="shared" si="97"/>
        <v>0.01</v>
      </c>
      <c r="AD742" s="944">
        <f t="shared" ref="AD742:AD747" si="106">AN679</f>
        <v>0</v>
      </c>
      <c r="AE742" s="947" t="s">
        <v>60</v>
      </c>
      <c r="AF742" s="947">
        <f t="shared" si="99"/>
        <v>0</v>
      </c>
      <c r="AG742" s="947" t="s">
        <v>113</v>
      </c>
      <c r="AH742" s="948">
        <v>60</v>
      </c>
      <c r="AI742" s="947" t="s">
        <v>735</v>
      </c>
      <c r="AJ742" s="944">
        <v>1</v>
      </c>
      <c r="AK742" s="949" t="s">
        <v>114</v>
      </c>
      <c r="AL742" s="949" t="s">
        <v>115</v>
      </c>
      <c r="AM742" s="950">
        <v>0</v>
      </c>
      <c r="AN742" s="950">
        <v>1</v>
      </c>
      <c r="AO742" s="949" t="s">
        <v>116</v>
      </c>
      <c r="AP742" s="949"/>
      <c r="AQ742" s="950">
        <v>0</v>
      </c>
      <c r="AR742" s="950">
        <v>1</v>
      </c>
      <c r="AS742" s="950">
        <v>0</v>
      </c>
      <c r="AT742" s="950">
        <v>0</v>
      </c>
      <c r="AU742" s="950">
        <v>0</v>
      </c>
      <c r="AV742" s="950"/>
      <c r="AW742" s="951"/>
      <c r="AX742" s="1646"/>
      <c r="AY742" s="1598" t="str">
        <f t="shared" si="100"/>
        <v/>
      </c>
      <c r="AZ742" s="1598" t="str">
        <f t="shared" si="101"/>
        <v/>
      </c>
      <c r="BA742" s="1598" t="str">
        <f t="shared" si="102"/>
        <v/>
      </c>
      <c r="BB742" s="1598" t="str">
        <f t="shared" si="103"/>
        <v/>
      </c>
      <c r="BC742" s="22"/>
      <c r="BD742" s="1406" t="s">
        <v>1154</v>
      </c>
    </row>
    <row r="743" spans="1:56" ht="11.25" customHeight="1">
      <c r="A743" s="876">
        <v>17</v>
      </c>
      <c r="B743" s="159"/>
      <c r="C743" s="67"/>
      <c r="D743" s="60" t="s">
        <v>686</v>
      </c>
      <c r="E743" s="160" t="s">
        <v>687</v>
      </c>
      <c r="F743" s="160"/>
      <c r="G743" s="60"/>
      <c r="H743" s="60" t="s">
        <v>686</v>
      </c>
      <c r="I743" s="160" t="s">
        <v>687</v>
      </c>
      <c r="J743" s="160"/>
      <c r="K743" s="85"/>
      <c r="L743" s="978" t="s">
        <v>525</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0" t="s">
        <v>525</v>
      </c>
      <c r="Z743" s="955" t="s">
        <v>112</v>
      </c>
      <c r="AA743" s="945">
        <f t="shared" si="105"/>
        <v>80</v>
      </c>
      <c r="AB743" s="945">
        <f t="shared" si="105"/>
        <v>200</v>
      </c>
      <c r="AC743" s="946">
        <f>AM680</f>
        <v>0.02</v>
      </c>
      <c r="AD743" s="944">
        <f t="shared" si="106"/>
        <v>0</v>
      </c>
      <c r="AE743" s="947" t="s">
        <v>60</v>
      </c>
      <c r="AF743" s="947">
        <f t="shared" si="99"/>
        <v>0</v>
      </c>
      <c r="AG743" s="947" t="s">
        <v>113</v>
      </c>
      <c r="AH743" s="948">
        <v>60</v>
      </c>
      <c r="AI743" s="947" t="s">
        <v>735</v>
      </c>
      <c r="AJ743" s="944">
        <v>1</v>
      </c>
      <c r="AK743" s="949" t="s">
        <v>114</v>
      </c>
      <c r="AL743" s="949" t="s">
        <v>115</v>
      </c>
      <c r="AM743" s="950">
        <v>0</v>
      </c>
      <c r="AN743" s="950">
        <v>1</v>
      </c>
      <c r="AO743" s="949" t="s">
        <v>116</v>
      </c>
      <c r="AP743" s="949"/>
      <c r="AQ743" s="950">
        <v>0</v>
      </c>
      <c r="AR743" s="950">
        <v>1</v>
      </c>
      <c r="AS743" s="950">
        <v>0</v>
      </c>
      <c r="AT743" s="950">
        <v>0</v>
      </c>
      <c r="AU743" s="950">
        <v>0</v>
      </c>
      <c r="AV743" s="950"/>
      <c r="AW743" s="951"/>
      <c r="AX743" s="1646"/>
      <c r="AY743" s="1598" t="str">
        <f t="shared" si="100"/>
        <v/>
      </c>
      <c r="AZ743" s="1598" t="str">
        <f t="shared" si="101"/>
        <v/>
      </c>
      <c r="BA743" s="1598" t="str">
        <f t="shared" si="102"/>
        <v/>
      </c>
      <c r="BB743" s="1598" t="str">
        <f t="shared" si="103"/>
        <v/>
      </c>
      <c r="BC743" s="22"/>
      <c r="BD743" s="1406" t="s">
        <v>1154</v>
      </c>
    </row>
    <row r="744" spans="1:56"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0" t="s">
        <v>525</v>
      </c>
      <c r="Z744" s="955" t="s">
        <v>112</v>
      </c>
      <c r="AA744" s="945">
        <f t="shared" si="105"/>
        <v>80</v>
      </c>
      <c r="AB744" s="945">
        <f t="shared" si="105"/>
        <v>200</v>
      </c>
      <c r="AC744" s="946">
        <f>AM681</f>
        <v>0.04</v>
      </c>
      <c r="AD744" s="944">
        <f t="shared" si="106"/>
        <v>0</v>
      </c>
      <c r="AE744" s="947" t="s">
        <v>60</v>
      </c>
      <c r="AF744" s="947">
        <f t="shared" si="99"/>
        <v>0</v>
      </c>
      <c r="AG744" s="947" t="s">
        <v>113</v>
      </c>
      <c r="AH744" s="948">
        <v>60</v>
      </c>
      <c r="AI744" s="947" t="s">
        <v>735</v>
      </c>
      <c r="AJ744" s="944">
        <v>1</v>
      </c>
      <c r="AK744" s="949" t="s">
        <v>114</v>
      </c>
      <c r="AL744" s="949" t="s">
        <v>115</v>
      </c>
      <c r="AM744" s="950">
        <v>0</v>
      </c>
      <c r="AN744" s="950">
        <v>1</v>
      </c>
      <c r="AO744" s="949" t="s">
        <v>116</v>
      </c>
      <c r="AP744" s="949"/>
      <c r="AQ744" s="950">
        <v>0</v>
      </c>
      <c r="AR744" s="950">
        <v>1</v>
      </c>
      <c r="AS744" s="950">
        <v>0</v>
      </c>
      <c r="AT744" s="950">
        <v>0</v>
      </c>
      <c r="AU744" s="950">
        <v>0</v>
      </c>
      <c r="AV744" s="950"/>
      <c r="AW744" s="951"/>
      <c r="AX744" s="1646"/>
      <c r="AY744" s="1598" t="str">
        <f t="shared" si="100"/>
        <v/>
      </c>
      <c r="AZ744" s="1598" t="str">
        <f t="shared" si="101"/>
        <v/>
      </c>
      <c r="BA744" s="1598" t="str">
        <f t="shared" si="102"/>
        <v/>
      </c>
      <c r="BB744" s="1598" t="str">
        <f t="shared" si="103"/>
        <v/>
      </c>
      <c r="BC744" s="22"/>
      <c r="BD744" s="1406" t="s">
        <v>1154</v>
      </c>
    </row>
    <row r="745" spans="1:56" ht="11.25" customHeight="1">
      <c r="A745" s="876">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78" t="s">
        <v>525</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7"/>
      <c r="U745" s="898"/>
      <c r="V745" s="894"/>
      <c r="W745" s="895"/>
      <c r="X745" s="960" t="s">
        <v>525</v>
      </c>
      <c r="Z745" s="955" t="s">
        <v>112</v>
      </c>
      <c r="AA745" s="945">
        <f t="shared" si="105"/>
        <v>80</v>
      </c>
      <c r="AB745" s="945">
        <f t="shared" si="105"/>
        <v>200</v>
      </c>
      <c r="AC745" s="946">
        <f>AM682</f>
        <v>0.1</v>
      </c>
      <c r="AD745" s="944">
        <f t="shared" si="106"/>
        <v>0</v>
      </c>
      <c r="AE745" s="947" t="s">
        <v>60</v>
      </c>
      <c r="AF745" s="947">
        <f t="shared" si="99"/>
        <v>0</v>
      </c>
      <c r="AG745" s="947" t="s">
        <v>113</v>
      </c>
      <c r="AH745" s="948">
        <v>60</v>
      </c>
      <c r="AI745" s="947" t="s">
        <v>735</v>
      </c>
      <c r="AJ745" s="944">
        <v>1</v>
      </c>
      <c r="AK745" s="949" t="s">
        <v>114</v>
      </c>
      <c r="AL745" s="949" t="s">
        <v>115</v>
      </c>
      <c r="AM745" s="950">
        <v>0</v>
      </c>
      <c r="AN745" s="950">
        <v>0</v>
      </c>
      <c r="AO745" s="949" t="s">
        <v>116</v>
      </c>
      <c r="AP745" s="949"/>
      <c r="AQ745" s="950">
        <v>0</v>
      </c>
      <c r="AR745" s="950">
        <v>1</v>
      </c>
      <c r="AS745" s="950">
        <v>0</v>
      </c>
      <c r="AT745" s="950">
        <v>0</v>
      </c>
      <c r="AU745" s="950">
        <v>0</v>
      </c>
      <c r="AV745" s="950"/>
      <c r="AW745" s="951"/>
      <c r="AX745" s="1646"/>
      <c r="AY745" s="1598" t="str">
        <f t="shared" si="100"/>
        <v/>
      </c>
      <c r="AZ745" s="1598" t="str">
        <f t="shared" si="101"/>
        <v/>
      </c>
      <c r="BA745" s="1598" t="str">
        <f t="shared" si="102"/>
        <v/>
      </c>
      <c r="BB745" s="1598" t="str">
        <f t="shared" si="103"/>
        <v/>
      </c>
      <c r="BC745" s="22"/>
      <c r="BD745" s="1406" t="s">
        <v>1154</v>
      </c>
    </row>
    <row r="746" spans="1:56" ht="11.25" customHeight="1">
      <c r="A746" s="876">
        <v>20</v>
      </c>
      <c r="B746" s="159"/>
      <c r="C746" s="60"/>
      <c r="D746" s="60"/>
      <c r="E746" s="146" t="str">
        <f t="shared" si="107"/>
        <v/>
      </c>
      <c r="F746" s="567" t="str">
        <f t="shared" si="108"/>
        <v/>
      </c>
      <c r="G746" s="60"/>
      <c r="H746" s="60"/>
      <c r="I746" s="146" t="str">
        <f t="shared" si="109"/>
        <v/>
      </c>
      <c r="J746" s="567" t="str">
        <f t="shared" si="110"/>
        <v/>
      </c>
      <c r="K746" s="83"/>
      <c r="L746" s="978" t="s">
        <v>525</v>
      </c>
      <c r="M746" s="649"/>
      <c r="N746" s="298" t="str">
        <f t="shared" si="111"/>
        <v/>
      </c>
      <c r="O746" s="298" t="str">
        <f t="shared" si="111"/>
        <v/>
      </c>
      <c r="P746" s="651"/>
      <c r="Q746" s="298" t="str">
        <f>IF(AND($T746="",$V746=""),"",Q$740)</f>
        <v/>
      </c>
      <c r="R746" s="298" t="str">
        <f t="shared" si="112"/>
        <v/>
      </c>
      <c r="S746" s="298" t="str">
        <f t="shared" si="112"/>
        <v/>
      </c>
      <c r="T746" s="897"/>
      <c r="U746" s="898"/>
      <c r="V746" s="894"/>
      <c r="W746" s="895"/>
      <c r="X746" s="960" t="s">
        <v>525</v>
      </c>
      <c r="Z746" s="955" t="s">
        <v>112</v>
      </c>
      <c r="AA746" s="945">
        <f t="shared" si="105"/>
        <v>80</v>
      </c>
      <c r="AB746" s="945">
        <f t="shared" si="105"/>
        <v>200</v>
      </c>
      <c r="AC746" s="946">
        <f>AM683</f>
        <v>0.25</v>
      </c>
      <c r="AD746" s="944">
        <f t="shared" si="106"/>
        <v>0</v>
      </c>
      <c r="AE746" s="947" t="s">
        <v>60</v>
      </c>
      <c r="AF746" s="947">
        <f t="shared" si="99"/>
        <v>0</v>
      </c>
      <c r="AG746" s="947" t="s">
        <v>113</v>
      </c>
      <c r="AH746" s="948">
        <v>60</v>
      </c>
      <c r="AI746" s="947" t="s">
        <v>735</v>
      </c>
      <c r="AJ746" s="944">
        <v>1</v>
      </c>
      <c r="AK746" s="949" t="s">
        <v>114</v>
      </c>
      <c r="AL746" s="949" t="s">
        <v>115</v>
      </c>
      <c r="AM746" s="950">
        <v>0</v>
      </c>
      <c r="AN746" s="950">
        <v>0</v>
      </c>
      <c r="AO746" s="949" t="s">
        <v>116</v>
      </c>
      <c r="AP746" s="949"/>
      <c r="AQ746" s="950">
        <v>0</v>
      </c>
      <c r="AR746" s="950">
        <v>1</v>
      </c>
      <c r="AS746" s="950">
        <v>0</v>
      </c>
      <c r="AT746" s="950">
        <v>0</v>
      </c>
      <c r="AU746" s="950">
        <v>0</v>
      </c>
      <c r="AV746" s="950"/>
      <c r="AW746" s="951"/>
      <c r="AX746" s="1646"/>
      <c r="AY746" s="1598" t="str">
        <f t="shared" si="100"/>
        <v/>
      </c>
      <c r="AZ746" s="1598" t="str">
        <f t="shared" si="101"/>
        <v/>
      </c>
      <c r="BA746" s="1598" t="str">
        <f t="shared" si="102"/>
        <v/>
      </c>
      <c r="BB746" s="1598" t="str">
        <f t="shared" si="103"/>
        <v/>
      </c>
      <c r="BC746" s="956"/>
      <c r="BD746" s="1406" t="s">
        <v>1154</v>
      </c>
    </row>
    <row r="747" spans="1:56" ht="11.25" customHeight="1">
      <c r="A747" s="876">
        <v>21</v>
      </c>
      <c r="B747" s="159"/>
      <c r="C747" s="60"/>
      <c r="D747" s="60"/>
      <c r="E747" s="146" t="str">
        <f t="shared" si="107"/>
        <v/>
      </c>
      <c r="F747" s="567" t="str">
        <f t="shared" si="108"/>
        <v/>
      </c>
      <c r="G747" s="60"/>
      <c r="H747" s="60"/>
      <c r="I747" s="146" t="str">
        <f t="shared" si="109"/>
        <v/>
      </c>
      <c r="J747" s="567" t="str">
        <f t="shared" si="110"/>
        <v/>
      </c>
      <c r="K747" s="83"/>
      <c r="L747" s="978" t="s">
        <v>525</v>
      </c>
      <c r="M747" s="649"/>
      <c r="N747" s="298" t="str">
        <f t="shared" si="111"/>
        <v/>
      </c>
      <c r="O747" s="298" t="str">
        <f t="shared" si="111"/>
        <v/>
      </c>
      <c r="P747" s="651"/>
      <c r="Q747" s="298" t="str">
        <f>IF(AND($T747="",$V747=""),"",Q$740)</f>
        <v/>
      </c>
      <c r="R747" s="298" t="str">
        <f t="shared" si="112"/>
        <v/>
      </c>
      <c r="S747" s="298" t="str">
        <f t="shared" si="112"/>
        <v/>
      </c>
      <c r="T747" s="897"/>
      <c r="U747" s="898"/>
      <c r="V747" s="894"/>
      <c r="W747" s="895"/>
      <c r="X747" s="960" t="s">
        <v>525</v>
      </c>
      <c r="Z747" s="955" t="s">
        <v>112</v>
      </c>
      <c r="AA747" s="945">
        <f t="shared" si="105"/>
        <v>80</v>
      </c>
      <c r="AB747" s="945">
        <f t="shared" si="105"/>
        <v>200</v>
      </c>
      <c r="AC747" s="946">
        <f>AM684</f>
        <v>0.4</v>
      </c>
      <c r="AD747" s="944">
        <f t="shared" si="106"/>
        <v>0</v>
      </c>
      <c r="AE747" s="947" t="s">
        <v>60</v>
      </c>
      <c r="AF747" s="947">
        <f t="shared" si="99"/>
        <v>0</v>
      </c>
      <c r="AG747" s="947" t="s">
        <v>113</v>
      </c>
      <c r="AH747" s="948">
        <v>60</v>
      </c>
      <c r="AI747" s="947" t="s">
        <v>735</v>
      </c>
      <c r="AJ747" s="944">
        <v>1</v>
      </c>
      <c r="AK747" s="949" t="s">
        <v>114</v>
      </c>
      <c r="AL747" s="949" t="s">
        <v>115</v>
      </c>
      <c r="AM747" s="950">
        <v>0</v>
      </c>
      <c r="AN747" s="950">
        <v>0</v>
      </c>
      <c r="AO747" s="949" t="s">
        <v>116</v>
      </c>
      <c r="AP747" s="949"/>
      <c r="AQ747" s="950">
        <v>0</v>
      </c>
      <c r="AR747" s="950">
        <v>1</v>
      </c>
      <c r="AS747" s="950">
        <v>0</v>
      </c>
      <c r="AT747" s="950">
        <v>0</v>
      </c>
      <c r="AU747" s="950">
        <v>0</v>
      </c>
      <c r="AV747" s="950"/>
      <c r="AW747" s="951"/>
      <c r="AX747" s="1646"/>
      <c r="AY747" s="1598" t="str">
        <f t="shared" si="100"/>
        <v/>
      </c>
      <c r="AZ747" s="1598" t="str">
        <f t="shared" si="101"/>
        <v/>
      </c>
      <c r="BA747" s="1598" t="str">
        <f t="shared" si="102"/>
        <v/>
      </c>
      <c r="BB747" s="1598" t="str">
        <f t="shared" si="103"/>
        <v/>
      </c>
      <c r="BC747" s="22"/>
      <c r="BD747" s="1406" t="s">
        <v>1154</v>
      </c>
    </row>
    <row r="748" spans="1:56" ht="11.25" customHeight="1">
      <c r="A748" s="876">
        <v>22</v>
      </c>
      <c r="B748" s="159"/>
      <c r="C748" s="60"/>
      <c r="D748" s="60"/>
      <c r="E748" s="146" t="str">
        <f t="shared" si="107"/>
        <v/>
      </c>
      <c r="F748" s="567" t="str">
        <f t="shared" si="108"/>
        <v/>
      </c>
      <c r="G748" s="60"/>
      <c r="H748" s="60"/>
      <c r="I748" s="146" t="str">
        <f t="shared" si="109"/>
        <v/>
      </c>
      <c r="J748" s="567" t="str">
        <f t="shared" si="110"/>
        <v/>
      </c>
      <c r="K748" s="83"/>
      <c r="L748" s="978" t="s">
        <v>525</v>
      </c>
      <c r="M748" s="649"/>
      <c r="N748" s="298" t="str">
        <f t="shared" si="111"/>
        <v/>
      </c>
      <c r="O748" s="298" t="str">
        <f t="shared" si="111"/>
        <v/>
      </c>
      <c r="P748" s="651"/>
      <c r="Q748" s="298" t="str">
        <f>IF(AND($T748="",$V748=""),"",Q$740)</f>
        <v/>
      </c>
      <c r="R748" s="298" t="str">
        <f t="shared" si="112"/>
        <v/>
      </c>
      <c r="S748" s="298" t="str">
        <f t="shared" si="112"/>
        <v/>
      </c>
      <c r="T748" s="897"/>
      <c r="U748" s="898"/>
      <c r="V748" s="894"/>
      <c r="W748" s="895"/>
      <c r="X748" s="960" t="s">
        <v>525</v>
      </c>
    </row>
    <row r="749" spans="1:56" ht="11.25" customHeight="1" thickBot="1">
      <c r="A749" s="876">
        <v>23</v>
      </c>
      <c r="B749" s="159"/>
      <c r="C749" s="60"/>
      <c r="D749" s="60"/>
      <c r="E749" s="146" t="str">
        <f t="shared" si="107"/>
        <v/>
      </c>
      <c r="F749" s="567" t="str">
        <f t="shared" si="108"/>
        <v/>
      </c>
      <c r="G749" s="60"/>
      <c r="H749" s="60"/>
      <c r="I749" s="146" t="str">
        <f t="shared" si="109"/>
        <v/>
      </c>
      <c r="J749" s="567" t="str">
        <f t="shared" si="110"/>
        <v/>
      </c>
      <c r="K749" s="85"/>
      <c r="L749" s="978" t="s">
        <v>525</v>
      </c>
      <c r="M749" s="650"/>
      <c r="N749" s="300" t="str">
        <f t="shared" si="111"/>
        <v/>
      </c>
      <c r="O749" s="300" t="str">
        <f t="shared" si="111"/>
        <v/>
      </c>
      <c r="P749" s="652"/>
      <c r="Q749" s="300" t="str">
        <f>IF(AND($T749="",$V749=""),"",Q$740)</f>
        <v/>
      </c>
      <c r="R749" s="300" t="str">
        <f t="shared" si="112"/>
        <v/>
      </c>
      <c r="S749" s="300" t="str">
        <f t="shared" si="112"/>
        <v/>
      </c>
      <c r="T749" s="899"/>
      <c r="U749" s="900"/>
      <c r="V749" s="901"/>
      <c r="W749" s="902"/>
      <c r="X749" s="960" t="s">
        <v>525</v>
      </c>
    </row>
    <row r="750" spans="1:56" ht="11.25" customHeight="1" thickTop="1">
      <c r="A750" s="876">
        <v>24</v>
      </c>
      <c r="B750" s="159"/>
      <c r="C750" s="67"/>
      <c r="D750" s="60"/>
      <c r="E750" s="146" t="str">
        <f t="shared" si="107"/>
        <v/>
      </c>
      <c r="F750" s="567" t="str">
        <f t="shared" si="108"/>
        <v/>
      </c>
      <c r="G750" s="60"/>
      <c r="H750" s="60"/>
      <c r="I750" s="146" t="str">
        <f t="shared" si="109"/>
        <v/>
      </c>
      <c r="J750" s="567" t="str">
        <f t="shared" si="110"/>
        <v/>
      </c>
      <c r="K750" s="85"/>
      <c r="L750" s="978" t="s">
        <v>525</v>
      </c>
      <c r="M750" s="861" t="s">
        <v>150</v>
      </c>
      <c r="N750" s="137"/>
      <c r="O750" s="137"/>
      <c r="P750" s="137"/>
      <c r="Q750" s="137"/>
      <c r="R750" s="137"/>
      <c r="S750" s="137"/>
      <c r="T750" s="137"/>
      <c r="U750" s="137"/>
      <c r="V750" s="137"/>
      <c r="W750" s="79"/>
      <c r="X750" s="960" t="s">
        <v>525</v>
      </c>
    </row>
    <row r="751" spans="1:56" ht="11.25" customHeight="1">
      <c r="A751" s="876">
        <v>25</v>
      </c>
      <c r="B751" s="159"/>
      <c r="C751" s="67"/>
      <c r="D751" s="60"/>
      <c r="E751" s="146" t="str">
        <f t="shared" si="107"/>
        <v/>
      </c>
      <c r="F751" s="567" t="str">
        <f t="shared" si="108"/>
        <v/>
      </c>
      <c r="G751" s="60"/>
      <c r="H751" s="60"/>
      <c r="I751" s="146" t="str">
        <f t="shared" si="109"/>
        <v/>
      </c>
      <c r="J751" s="567" t="str">
        <f t="shared" si="110"/>
        <v/>
      </c>
      <c r="K751" s="85"/>
      <c r="L751" s="978" t="s">
        <v>525</v>
      </c>
      <c r="M751" s="150"/>
      <c r="N751" s="874" t="s">
        <v>195</v>
      </c>
      <c r="O751" s="1441" t="str">
        <f>IF(O752&lt;&gt;"",O752,IF(OR(AB442=0,AB442=""),"",AB442))</f>
        <v/>
      </c>
      <c r="P751" s="59"/>
      <c r="Q751" s="59"/>
      <c r="R751" s="59"/>
      <c r="S751" s="59"/>
      <c r="T751" s="59"/>
      <c r="U751" s="59"/>
      <c r="V751" s="59"/>
      <c r="W751" s="126"/>
      <c r="X751" s="960" t="s">
        <v>525</v>
      </c>
    </row>
    <row r="752" spans="1:56" ht="11.25" customHeight="1" thickBot="1">
      <c r="A752" s="876">
        <v>26</v>
      </c>
      <c r="B752" s="159"/>
      <c r="C752" s="67"/>
      <c r="D752" s="60"/>
      <c r="E752" s="146" t="str">
        <f t="shared" si="107"/>
        <v/>
      </c>
      <c r="F752" s="567" t="str">
        <f t="shared" si="108"/>
        <v/>
      </c>
      <c r="G752" s="60"/>
      <c r="H752" s="60"/>
      <c r="I752" s="146" t="str">
        <f t="shared" si="109"/>
        <v/>
      </c>
      <c r="J752" s="567" t="str">
        <f t="shared" si="11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107"/>
        <v/>
      </c>
      <c r="F753" s="567" t="str">
        <f t="shared" si="108"/>
        <v/>
      </c>
      <c r="G753" s="60"/>
      <c r="H753" s="60"/>
      <c r="I753" s="146" t="str">
        <f t="shared" si="109"/>
        <v/>
      </c>
      <c r="J753" s="567" t="str">
        <f t="shared" si="11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107"/>
        <v/>
      </c>
      <c r="F754" s="567" t="str">
        <f t="shared" si="108"/>
        <v/>
      </c>
      <c r="G754" s="60"/>
      <c r="H754" s="60"/>
      <c r="I754" s="146" t="str">
        <f t="shared" si="109"/>
        <v/>
      </c>
      <c r="J754" s="567" t="str">
        <f t="shared" si="11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1235</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0" t="s">
        <v>525</v>
      </c>
    </row>
    <row r="761" spans="1:24" ht="11.25" customHeight="1">
      <c r="A761" s="876">
        <v>35</v>
      </c>
      <c r="B761" s="159"/>
      <c r="C761" s="67"/>
      <c r="D761" s="67"/>
      <c r="E761" s="67"/>
      <c r="F761" s="67"/>
      <c r="G761" s="67"/>
      <c r="H761" s="67"/>
      <c r="I761" s="67"/>
      <c r="J761" s="67"/>
      <c r="K761" s="83"/>
      <c r="L761" s="978" t="s">
        <v>525</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0" t="s">
        <v>525</v>
      </c>
    </row>
    <row r="762" spans="1:24" ht="11.25" customHeight="1">
      <c r="A762" s="876">
        <v>36</v>
      </c>
      <c r="B762" s="159"/>
      <c r="C762" s="62" t="s">
        <v>155</v>
      </c>
      <c r="D762" s="67"/>
      <c r="E762" s="67"/>
      <c r="F762" s="67"/>
      <c r="G762" s="67"/>
      <c r="H762" s="67"/>
      <c r="I762" s="67"/>
      <c r="J762" s="67"/>
      <c r="K762" s="83"/>
      <c r="L762" s="978" t="s">
        <v>525</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0" t="s">
        <v>525</v>
      </c>
    </row>
    <row r="763" spans="1:24" ht="11.25" customHeight="1">
      <c r="A763" s="876">
        <v>37</v>
      </c>
      <c r="B763" s="159"/>
      <c r="C763" s="67"/>
      <c r="D763" s="67"/>
      <c r="E763" s="67"/>
      <c r="F763" s="67"/>
      <c r="G763" s="67"/>
      <c r="H763" s="67"/>
      <c r="I763" s="67"/>
      <c r="J763" s="67"/>
      <c r="K763" s="83"/>
      <c r="L763" s="978" t="s">
        <v>525</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14"/>
        <v/>
      </c>
      <c r="O765" s="660" t="str">
        <f t="shared" si="114"/>
        <v/>
      </c>
      <c r="P765" s="664" t="str">
        <f>IF($Q765="","",P$759)</f>
        <v/>
      </c>
      <c r="Q765" s="660" t="str">
        <f t="shared" si="114"/>
        <v/>
      </c>
      <c r="R765" s="660" t="str">
        <f t="shared" si="114"/>
        <v/>
      </c>
      <c r="S765" s="660" t="str">
        <f t="shared" si="11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14"/>
        <v/>
      </c>
      <c r="O766" s="660" t="str">
        <f t="shared" si="114"/>
        <v/>
      </c>
      <c r="P766" s="664" t="str">
        <f>IF($Q766="","",P$759)</f>
        <v/>
      </c>
      <c r="Q766" s="660" t="str">
        <f t="shared" si="114"/>
        <v/>
      </c>
      <c r="R766" s="660" t="str">
        <f t="shared" si="114"/>
        <v/>
      </c>
      <c r="S766" s="660" t="str">
        <f t="shared" si="11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14"/>
        <v/>
      </c>
      <c r="O767" s="660" t="str">
        <f t="shared" si="114"/>
        <v/>
      </c>
      <c r="P767" s="664" t="str">
        <f>IF($Q767="","",P$759)</f>
        <v/>
      </c>
      <c r="Q767" s="660" t="str">
        <f t="shared" si="114"/>
        <v/>
      </c>
      <c r="R767" s="660" t="str">
        <f t="shared" si="114"/>
        <v/>
      </c>
      <c r="S767" s="660" t="str">
        <f t="shared" si="11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14"/>
        <v/>
      </c>
      <c r="O768" s="736" t="str">
        <f t="shared" si="114"/>
        <v/>
      </c>
      <c r="P768" s="735" t="str">
        <f>IF($Q768="","",P$759)</f>
        <v/>
      </c>
      <c r="Q768" s="736" t="str">
        <f t="shared" si="114"/>
        <v/>
      </c>
      <c r="R768" s="736" t="str">
        <f t="shared" si="114"/>
        <v/>
      </c>
      <c r="S768" s="736" t="str">
        <f t="shared" si="11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0" t="s">
        <v>525</v>
      </c>
    </row>
    <row r="811" spans="1:24" ht="11.25" customHeight="1">
      <c r="A811" s="876">
        <v>19</v>
      </c>
      <c r="B811" s="150"/>
      <c r="C811" s="67"/>
      <c r="D811" s="60"/>
      <c r="E811" s="60"/>
      <c r="F811" s="60"/>
      <c r="G811" s="60"/>
      <c r="H811" s="60"/>
      <c r="I811" s="60"/>
      <c r="J811" s="60"/>
      <c r="K811" s="83"/>
      <c r="L811" s="978" t="s">
        <v>525</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0" t="s">
        <v>525</v>
      </c>
    </row>
    <row r="813" spans="1:24" ht="11.25" customHeight="1" thickBot="1">
      <c r="A813" s="876">
        <v>21</v>
      </c>
      <c r="B813" s="292" t="s">
        <v>132</v>
      </c>
      <c r="C813" s="175" t="s">
        <v>133</v>
      </c>
      <c r="D813" s="175" t="str">
        <f t="shared" ref="D813:D823" si="12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0" t="s">
        <v>525</v>
      </c>
    </row>
    <row r="814" spans="1:24" ht="11.25" customHeight="1">
      <c r="A814" s="876">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78" t="s">
        <v>525</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0" t="s">
        <v>525</v>
      </c>
    </row>
    <row r="815" spans="1:24" ht="11.25" customHeight="1">
      <c r="A815" s="876">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78" t="s">
        <v>525</v>
      </c>
      <c r="M815" s="130"/>
      <c r="N815" s="484" t="str">
        <f t="shared" ref="N815:Q818" si="130">IF(AND($R815="",$S815=""),"",N$809)</f>
        <v/>
      </c>
      <c r="O815" s="484" t="str">
        <f t="shared" si="130"/>
        <v/>
      </c>
      <c r="P815" s="484" t="str">
        <f t="shared" si="130"/>
        <v/>
      </c>
      <c r="Q815" s="484" t="str">
        <f t="shared" si="130"/>
        <v/>
      </c>
      <c r="R815" s="570" t="str">
        <f>IF($S815="","",$R$809)</f>
        <v/>
      </c>
      <c r="S815" s="909"/>
      <c r="T815" s="910"/>
      <c r="U815" s="898"/>
      <c r="V815" s="894"/>
      <c r="W815" s="895"/>
      <c r="X815" s="960" t="s">
        <v>525</v>
      </c>
    </row>
    <row r="816" spans="1:24" ht="11.25" customHeight="1">
      <c r="A816" s="876">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78" t="s">
        <v>525</v>
      </c>
      <c r="M816" s="130"/>
      <c r="N816" s="484" t="str">
        <f t="shared" si="130"/>
        <v/>
      </c>
      <c r="O816" s="484" t="str">
        <f t="shared" si="130"/>
        <v/>
      </c>
      <c r="P816" s="484" t="str">
        <f t="shared" si="130"/>
        <v/>
      </c>
      <c r="Q816" s="484" t="str">
        <f t="shared" si="130"/>
        <v/>
      </c>
      <c r="R816" s="570" t="str">
        <f>IF($S816="","",$R$809)</f>
        <v/>
      </c>
      <c r="S816" s="909"/>
      <c r="T816" s="910"/>
      <c r="U816" s="898"/>
      <c r="V816" s="894"/>
      <c r="W816" s="895"/>
      <c r="X816" s="960" t="s">
        <v>525</v>
      </c>
    </row>
    <row r="817" spans="1:24" ht="11.25" customHeight="1">
      <c r="A817" s="876">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78" t="s">
        <v>525</v>
      </c>
      <c r="M817" s="130"/>
      <c r="N817" s="484" t="str">
        <f t="shared" si="130"/>
        <v/>
      </c>
      <c r="O817" s="484" t="str">
        <f t="shared" si="130"/>
        <v/>
      </c>
      <c r="P817" s="484" t="str">
        <f t="shared" si="130"/>
        <v/>
      </c>
      <c r="Q817" s="484" t="str">
        <f t="shared" si="130"/>
        <v/>
      </c>
      <c r="R817" s="570" t="str">
        <f>IF($S817="","",$R$809)</f>
        <v/>
      </c>
      <c r="S817" s="909"/>
      <c r="T817" s="910"/>
      <c r="U817" s="898"/>
      <c r="V817" s="894"/>
      <c r="W817" s="895"/>
      <c r="X817" s="960" t="s">
        <v>525</v>
      </c>
    </row>
    <row r="818" spans="1:24" ht="11.25" customHeight="1" thickBot="1">
      <c r="A818" s="876">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78" t="s">
        <v>525</v>
      </c>
      <c r="M818" s="168"/>
      <c r="N818" s="485" t="str">
        <f t="shared" si="130"/>
        <v/>
      </c>
      <c r="O818" s="485" t="str">
        <f t="shared" si="130"/>
        <v/>
      </c>
      <c r="P818" s="485" t="str">
        <f t="shared" si="130"/>
        <v/>
      </c>
      <c r="Q818" s="485" t="str">
        <f t="shared" si="130"/>
        <v/>
      </c>
      <c r="R818" s="624" t="str">
        <f>IF($S818="","",$R$809)</f>
        <v/>
      </c>
      <c r="S818" s="911"/>
      <c r="T818" s="912"/>
      <c r="U818" s="900"/>
      <c r="V818" s="901"/>
      <c r="W818" s="902"/>
      <c r="X818" s="960" t="s">
        <v>525</v>
      </c>
    </row>
    <row r="819" spans="1:24" ht="11.25" customHeight="1" thickTop="1">
      <c r="A819" s="876">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31">IF(OR(E814="",F814="",AND(LFMAS="",SFMAS=""),AND($AO$740="Large",LFMAS="mAs"),AND($AO$740="Small",SFMAS="mAs")),"",IF($O$805=1,(F814-E814),IF(AND(E814&gt;0,F814&gt;0),(ROUND(100*(F814-E814)/E814,1)),"")))</f>
        <v/>
      </c>
      <c r="U828" s="1052" t="str">
        <f t="shared" ref="U828:U837" si="132">IF(OR($M$806&lt;&gt;1,P805=1,AND(LFMAS="",SFMAS="")),"",IF(V809="","",IF(E814&lt;0.002,IF(ABS(G814)&gt;25,"NO","YES"),IF(E814&lt;=0.01,IF(ABS(G814)&gt;20,"NO","YES"),IF(E814&lt;=0.05,IF(ABS(G814)&gt;15,"NO","YES"),IF(E814&lt;=0.1,IF(ABS(G814)&gt;10,"NO","YES"),IF(ABS(G814)&gt;5,"NO","YES")))))))</f>
        <v/>
      </c>
      <c r="V828" s="1052" t="str">
        <f t="shared" ref="V828:V837" si="133">IF(OR($M$806&lt;&gt;1,P805&lt;&gt;1,AND(LFMAS="",SFMAS="")),"",IF(V809="","",IF(E814&lt;=4,IF(ABS(G814)&gt;0,"NO","YES"),IF(E814&lt;=24,IF(ABS(G814)&gt;1,"NO","YES"),IF(E814&lt;=60,IF(ABS(G814)&gt;2,"NO","YES"),IF(ABS(G814)&gt;3,"NO","YES"))))))</f>
        <v/>
      </c>
      <c r="W828" s="1053" t="str">
        <f t="shared" ref="W828:W837" si="13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35">IF(S810="","",S810)</f>
        <v>0.02</v>
      </c>
      <c r="S829" s="352" t="str">
        <f t="shared" ref="S829:S837" si="136">IF(V810="","",V810)</f>
        <v/>
      </c>
      <c r="T829" s="1100" t="str">
        <f t="shared" si="131"/>
        <v/>
      </c>
      <c r="U829" s="1052" t="str">
        <f t="shared" si="132"/>
        <v/>
      </c>
      <c r="V829" s="1052" t="str">
        <f t="shared" si="133"/>
        <v/>
      </c>
      <c r="W829" s="1053" t="str">
        <f t="shared" si="13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35"/>
        <v>0.04</v>
      </c>
      <c r="S830" s="352" t="str">
        <f t="shared" si="136"/>
        <v/>
      </c>
      <c r="T830" s="1100" t="str">
        <f t="shared" si="131"/>
        <v/>
      </c>
      <c r="U830" s="1052" t="str">
        <f t="shared" si="132"/>
        <v/>
      </c>
      <c r="V830" s="1052" t="str">
        <f t="shared" si="133"/>
        <v/>
      </c>
      <c r="W830" s="1053" t="str">
        <f t="shared" si="13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35"/>
        <v>0.1</v>
      </c>
      <c r="S831" s="352" t="str">
        <f t="shared" si="136"/>
        <v/>
      </c>
      <c r="T831" s="1100" t="str">
        <f t="shared" si="131"/>
        <v/>
      </c>
      <c r="U831" s="1052" t="str">
        <f t="shared" si="132"/>
        <v/>
      </c>
      <c r="V831" s="1052" t="str">
        <f t="shared" si="133"/>
        <v/>
      </c>
      <c r="W831" s="1053" t="str">
        <f t="shared" si="13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35"/>
        <v>0.25</v>
      </c>
      <c r="S832" s="352" t="str">
        <f t="shared" si="136"/>
        <v/>
      </c>
      <c r="T832" s="1100" t="str">
        <f t="shared" si="131"/>
        <v/>
      </c>
      <c r="U832" s="1052" t="str">
        <f t="shared" si="132"/>
        <v/>
      </c>
      <c r="V832" s="1052" t="str">
        <f t="shared" si="133"/>
        <v/>
      </c>
      <c r="W832" s="1053" t="str">
        <f t="shared" si="13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0" t="str">
        <f t="shared" si="131"/>
        <v/>
      </c>
      <c r="U833" s="1052" t="str">
        <f t="shared" si="132"/>
        <v/>
      </c>
      <c r="V833" s="1052" t="str">
        <f t="shared" si="133"/>
        <v/>
      </c>
      <c r="W833" s="1053" t="str">
        <f t="shared" si="13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35"/>
        <v/>
      </c>
      <c r="S834" s="352" t="str">
        <f t="shared" si="136"/>
        <v/>
      </c>
      <c r="T834" s="402" t="str">
        <f t="shared" si="131"/>
        <v/>
      </c>
      <c r="U834" s="1052" t="str">
        <f t="shared" si="132"/>
        <v/>
      </c>
      <c r="V834" s="1052" t="str">
        <f t="shared" si="133"/>
        <v/>
      </c>
      <c r="W834" s="1053" t="str">
        <f t="shared" si="13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35"/>
        <v/>
      </c>
      <c r="S835" s="352" t="str">
        <f t="shared" si="136"/>
        <v/>
      </c>
      <c r="T835" s="402" t="str">
        <f t="shared" si="131"/>
        <v/>
      </c>
      <c r="U835" s="1052" t="str">
        <f t="shared" si="132"/>
        <v/>
      </c>
      <c r="V835" s="1052" t="str">
        <f t="shared" si="133"/>
        <v/>
      </c>
      <c r="W835" s="1053" t="str">
        <f t="shared" si="13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2" t="str">
        <f t="shared" si="132"/>
        <v/>
      </c>
      <c r="V836" s="1052" t="str">
        <f t="shared" si="133"/>
        <v/>
      </c>
      <c r="W836" s="1053" t="str">
        <f t="shared" si="13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35"/>
        <v/>
      </c>
      <c r="S837" s="352" t="str">
        <f t="shared" si="136"/>
        <v/>
      </c>
      <c r="T837" s="402" t="str">
        <f t="shared" si="131"/>
        <v/>
      </c>
      <c r="U837" s="1052" t="str">
        <f t="shared" si="132"/>
        <v/>
      </c>
      <c r="V837" s="1052" t="str">
        <f t="shared" si="133"/>
        <v/>
      </c>
      <c r="W837" s="1053" t="str">
        <f t="shared" si="13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04" t="str">
        <f>IF(OR(H870="",AND(LFMAS="",SFMAS=""),AND($C$869="mA",D870="")),"",IF($C$869="mAs",H870/C870,H870/(C870*D870)))</f>
        <v/>
      </c>
      <c r="J870" s="145"/>
      <c r="K870" s="375" t="s">
        <v>218</v>
      </c>
      <c r="L870" s="978" t="s">
        <v>525</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0" t="s">
        <v>525</v>
      </c>
    </row>
    <row r="871" spans="1:24" ht="11.25" customHeight="1" thickBot="1">
      <c r="A871" s="876">
        <v>13</v>
      </c>
      <c r="B871" s="292" t="s">
        <v>217</v>
      </c>
      <c r="C871" s="314">
        <f t="shared" si="137"/>
        <v>500</v>
      </c>
      <c r="D871" s="315">
        <f t="shared" si="137"/>
        <v>0.05</v>
      </c>
      <c r="E871" s="316" t="str">
        <f t="shared" si="137"/>
        <v/>
      </c>
      <c r="F871" s="317" t="str">
        <f t="shared" si="137"/>
        <v/>
      </c>
      <c r="G871" s="318" t="str">
        <f t="shared" si="137"/>
        <v/>
      </c>
      <c r="H871" s="317" t="str">
        <f t="shared" si="137"/>
        <v/>
      </c>
      <c r="I871" s="1605"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0" t="s">
        <v>525</v>
      </c>
    </row>
    <row r="872" spans="1:24" ht="11.25" customHeight="1">
      <c r="A872" s="876">
        <v>14</v>
      </c>
      <c r="B872" s="130" t="s">
        <v>219</v>
      </c>
      <c r="C872" s="309">
        <f t="shared" si="137"/>
        <v>50</v>
      </c>
      <c r="D872" s="310">
        <f t="shared" si="137"/>
        <v>0.05</v>
      </c>
      <c r="E872" s="311" t="str">
        <f t="shared" si="137"/>
        <v/>
      </c>
      <c r="F872" s="312" t="str">
        <f t="shared" si="137"/>
        <v/>
      </c>
      <c r="G872" s="313" t="str">
        <f t="shared" si="137"/>
        <v/>
      </c>
      <c r="H872" s="312" t="str">
        <f t="shared" si="137"/>
        <v/>
      </c>
      <c r="I872" s="1604" t="str">
        <f>IF(OR(H872="",AND(LFMAS="",SFMAS=""),AND($C$869="mA",D872="")),"",IF($C$869="mAs",H872/C872,H872/(C872*D872)))</f>
        <v/>
      </c>
      <c r="J872" s="145"/>
      <c r="K872" s="377"/>
      <c r="L872" s="978" t="s">
        <v>525</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0" t="s">
        <v>525</v>
      </c>
    </row>
    <row r="873" spans="1:24" ht="11.25" customHeight="1">
      <c r="A873" s="876">
        <v>15</v>
      </c>
      <c r="B873" s="130" t="s">
        <v>219</v>
      </c>
      <c r="C873" s="309">
        <f t="shared" si="137"/>
        <v>800</v>
      </c>
      <c r="D873" s="310">
        <f t="shared" si="137"/>
        <v>0.05</v>
      </c>
      <c r="E873" s="311" t="str">
        <f t="shared" si="137"/>
        <v/>
      </c>
      <c r="F873" s="312" t="str">
        <f t="shared" si="137"/>
        <v/>
      </c>
      <c r="G873" s="313" t="str">
        <f t="shared" si="137"/>
        <v/>
      </c>
      <c r="H873" s="312" t="str">
        <f t="shared" si="137"/>
        <v/>
      </c>
      <c r="I873" s="1604" t="str">
        <f>IF(OR(H873="",AND(LFMAS="",SFMAS=""),AND($C$869="mA",D873="")),"",IF($C$869="mAs",H873/C873,H873/(C873*D873)))</f>
        <v/>
      </c>
      <c r="J873" s="145"/>
      <c r="K873" s="375" t="s">
        <v>219</v>
      </c>
      <c r="L873" s="978" t="s">
        <v>525</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0" t="s">
        <v>525</v>
      </c>
    </row>
    <row r="874" spans="1:24" ht="11.25" customHeight="1" thickBot="1">
      <c r="A874" s="876">
        <v>16</v>
      </c>
      <c r="B874" s="292" t="s">
        <v>219</v>
      </c>
      <c r="C874" s="314">
        <f t="shared" si="137"/>
        <v>250</v>
      </c>
      <c r="D874" s="315">
        <f t="shared" si="137"/>
        <v>0.05</v>
      </c>
      <c r="E874" s="316" t="str">
        <f t="shared" si="137"/>
        <v/>
      </c>
      <c r="F874" s="317" t="str">
        <f t="shared" si="137"/>
        <v/>
      </c>
      <c r="G874" s="318" t="str">
        <f t="shared" si="137"/>
        <v/>
      </c>
      <c r="H874" s="317" t="str">
        <f t="shared" si="137"/>
        <v/>
      </c>
      <c r="I874" s="1605"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39">IF(R885="","",R885)</f>
        <v>100</v>
      </c>
      <c r="D885" s="558">
        <f t="shared" si="139"/>
        <v>0.1</v>
      </c>
      <c r="E885" s="309" t="str">
        <f t="shared" si="139"/>
        <v/>
      </c>
      <c r="F885" s="309" t="str">
        <f t="shared" si="139"/>
        <v/>
      </c>
      <c r="G885" s="558" t="str">
        <f t="shared" si="139"/>
        <v/>
      </c>
      <c r="H885" s="1609" t="str">
        <f t="shared" si="139"/>
        <v/>
      </c>
      <c r="I885" s="1604" t="str">
        <f>IF(OR(H885="",AND(LFMAS="",SFMAS=""),AND($C$884="mA",D885="")),"",IF($C$884="mAs",H885/C885,H885/(C885*D885)))</f>
        <v/>
      </c>
      <c r="J885" s="560"/>
      <c r="K885" s="378" t="s">
        <v>218</v>
      </c>
      <c r="L885" s="978" t="s">
        <v>525</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0" t="s">
        <v>525</v>
      </c>
    </row>
    <row r="886" spans="1:24" ht="11.25" customHeight="1" thickBot="1">
      <c r="A886" s="876">
        <v>28</v>
      </c>
      <c r="B886" s="292" t="s">
        <v>217</v>
      </c>
      <c r="C886" s="314">
        <f t="shared" si="139"/>
        <v>120</v>
      </c>
      <c r="D886" s="559">
        <f t="shared" si="139"/>
        <v>0.1</v>
      </c>
      <c r="E886" s="314" t="str">
        <f t="shared" si="139"/>
        <v/>
      </c>
      <c r="F886" s="314" t="str">
        <f t="shared" si="139"/>
        <v/>
      </c>
      <c r="G886" s="559" t="str">
        <f t="shared" si="139"/>
        <v/>
      </c>
      <c r="H886" s="1610" t="str">
        <f t="shared" si="139"/>
        <v/>
      </c>
      <c r="I886" s="1605"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0" t="s">
        <v>525</v>
      </c>
    </row>
    <row r="887" spans="1:24" ht="11.25" customHeight="1">
      <c r="A887" s="876">
        <v>29</v>
      </c>
      <c r="B887" s="130" t="s">
        <v>219</v>
      </c>
      <c r="C887" s="309">
        <f t="shared" si="139"/>
        <v>250</v>
      </c>
      <c r="D887" s="558">
        <f t="shared" si="139"/>
        <v>0.1</v>
      </c>
      <c r="E887" s="309" t="str">
        <f t="shared" si="139"/>
        <v/>
      </c>
      <c r="F887" s="309" t="str">
        <f t="shared" si="139"/>
        <v/>
      </c>
      <c r="G887" s="558" t="str">
        <f t="shared" si="139"/>
        <v/>
      </c>
      <c r="H887" s="1609" t="str">
        <f t="shared" si="139"/>
        <v/>
      </c>
      <c r="I887" s="1604" t="str">
        <f>IF(OR(H887="",AND(LFMAS="",SFMAS=""),AND($C$884="mA",D887="")),"",IF($C$884="mAs",H887/C887,H887/(C887*D887)))</f>
        <v/>
      </c>
      <c r="J887" s="560"/>
      <c r="K887" s="379"/>
      <c r="L887" s="978" t="s">
        <v>525</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0" t="s">
        <v>525</v>
      </c>
    </row>
    <row r="888" spans="1:24" ht="11.25" customHeight="1">
      <c r="A888" s="876">
        <v>30</v>
      </c>
      <c r="B888" s="130" t="s">
        <v>219</v>
      </c>
      <c r="C888" s="309">
        <f t="shared" si="139"/>
        <v>50</v>
      </c>
      <c r="D888" s="558">
        <f t="shared" si="139"/>
        <v>0.1</v>
      </c>
      <c r="E888" s="309" t="str">
        <f t="shared" si="139"/>
        <v/>
      </c>
      <c r="F888" s="309" t="str">
        <f t="shared" si="139"/>
        <v/>
      </c>
      <c r="G888" s="558" t="str">
        <f t="shared" si="139"/>
        <v/>
      </c>
      <c r="H888" s="1609" t="str">
        <f t="shared" si="139"/>
        <v/>
      </c>
      <c r="I888" s="1604" t="str">
        <f>IF(OR(H888="",AND(LFMAS="",SFMAS=""),AND($C$884="mA",D888="")),"",IF($C$884="mAs",H888/C888,H888/(C888*D888)))</f>
        <v/>
      </c>
      <c r="J888" s="560"/>
      <c r="K888" s="375" t="s">
        <v>219</v>
      </c>
      <c r="L888" s="978" t="s">
        <v>525</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0" t="s">
        <v>525</v>
      </c>
    </row>
    <row r="889" spans="1:24" ht="11.25" customHeight="1" thickBot="1">
      <c r="A889" s="876">
        <v>31</v>
      </c>
      <c r="B889" s="292" t="s">
        <v>219</v>
      </c>
      <c r="C889" s="314">
        <f t="shared" si="139"/>
        <v>150</v>
      </c>
      <c r="D889" s="559">
        <f t="shared" si="139"/>
        <v>0.1</v>
      </c>
      <c r="E889" s="314" t="str">
        <f t="shared" si="139"/>
        <v/>
      </c>
      <c r="F889" s="314" t="str">
        <f t="shared" si="139"/>
        <v/>
      </c>
      <c r="G889" s="559" t="str">
        <f t="shared" si="139"/>
        <v/>
      </c>
      <c r="H889" s="1610" t="str">
        <f t="shared" si="139"/>
        <v/>
      </c>
      <c r="I889" s="1605"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6">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6">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2" ht="11.25" customHeight="1">
      <c r="A913" s="876">
        <v>55</v>
      </c>
      <c r="B913" s="399" t="s">
        <v>2</v>
      </c>
      <c r="C913" s="135"/>
      <c r="D913" s="122" t="s">
        <v>231</v>
      </c>
      <c r="E913" s="123"/>
      <c r="F913" s="123"/>
      <c r="G913" s="123"/>
      <c r="H913" s="123"/>
      <c r="I913" s="123"/>
      <c r="J913" s="1650"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2" ht="11.25" customHeight="1">
      <c r="A914" s="876">
        <v>56</v>
      </c>
      <c r="B914" s="134"/>
      <c r="C914" s="135"/>
      <c r="D914" s="62" t="s">
        <v>232</v>
      </c>
      <c r="E914" s="67"/>
      <c r="F914" s="67"/>
      <c r="G914" s="67"/>
      <c r="H914" s="67"/>
      <c r="I914" s="67"/>
      <c r="J914" s="1650"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2" ht="11.25" customHeight="1">
      <c r="A915" s="876">
        <v>57</v>
      </c>
      <c r="B915" s="134"/>
      <c r="C915" s="135"/>
      <c r="D915" s="122" t="s">
        <v>233</v>
      </c>
      <c r="E915" s="67"/>
      <c r="F915" s="67"/>
      <c r="G915" s="67"/>
      <c r="H915" s="67"/>
      <c r="I915" s="67"/>
      <c r="J915" s="1650" t="str">
        <f t="shared" ref="J915:J920" si="141">IF($M915="","TBD",IF($M915=1,"YES",IF($M915=3,"NA","")))</f>
        <v>TBD</v>
      </c>
      <c r="K915" s="533" t="str">
        <f t="shared" ref="K915:K920" si="142">IF($M915=2,"NO","")</f>
        <v/>
      </c>
      <c r="L915" s="978" t="s">
        <v>525</v>
      </c>
      <c r="M915" s="885"/>
      <c r="N915" s="67"/>
      <c r="O915" s="122" t="s">
        <v>234</v>
      </c>
      <c r="P915" s="67"/>
      <c r="Q915" s="67"/>
      <c r="R915" s="67"/>
      <c r="S915" s="67"/>
      <c r="T915" s="67"/>
      <c r="U915" s="67"/>
      <c r="V915" s="67"/>
      <c r="W915" s="85"/>
      <c r="X915" s="960" t="s">
        <v>525</v>
      </c>
      <c r="Z915" s="71">
        <f>AA688</f>
        <v>60</v>
      </c>
      <c r="AA915" s="142" t="s">
        <v>582</v>
      </c>
    </row>
    <row r="916" spans="1:32" ht="11.25" customHeight="1">
      <c r="A916" s="876">
        <v>58</v>
      </c>
      <c r="B916" s="134"/>
      <c r="C916" s="135"/>
      <c r="D916" s="62" t="s">
        <v>235</v>
      </c>
      <c r="E916" s="67"/>
      <c r="F916" s="67"/>
      <c r="G916" s="67"/>
      <c r="H916" s="67"/>
      <c r="I916" s="67"/>
      <c r="J916" s="1650" t="str">
        <f t="shared" si="141"/>
        <v>TBD</v>
      </c>
      <c r="K916" s="533" t="str">
        <f t="shared" si="142"/>
        <v/>
      </c>
      <c r="L916" s="978" t="s">
        <v>525</v>
      </c>
      <c r="M916" s="885"/>
      <c r="N916" s="67"/>
      <c r="O916" s="62" t="s">
        <v>236</v>
      </c>
      <c r="P916" s="67"/>
      <c r="Q916" s="67"/>
      <c r="R916" s="67"/>
      <c r="S916" s="67"/>
      <c r="T916" s="67"/>
      <c r="U916" s="67"/>
      <c r="V916" s="67"/>
      <c r="W916" s="85"/>
      <c r="X916" s="960" t="s">
        <v>525</v>
      </c>
      <c r="Z916" s="383" t="s">
        <v>260</v>
      </c>
      <c r="AA916" s="3"/>
      <c r="AB916" s="3"/>
      <c r="AC916" s="3"/>
      <c r="AD916" s="3" t="str">
        <f>IF(AND(AH917="",AG921&lt;&gt;""),"Meas.",IF(MAXAVG="","Set",MAXAVG))</f>
        <v>Max kV</v>
      </c>
    </row>
    <row r="917" spans="1:32" ht="11.25" customHeight="1" thickBot="1">
      <c r="A917" s="876">
        <v>59</v>
      </c>
      <c r="B917" s="399" t="s">
        <v>4</v>
      </c>
      <c r="C917" s="135"/>
      <c r="D917" s="122" t="s">
        <v>237</v>
      </c>
      <c r="E917" s="123"/>
      <c r="F917" s="123"/>
      <c r="G917" s="123"/>
      <c r="H917" s="123"/>
      <c r="I917" s="123"/>
      <c r="J917" s="1650" t="str">
        <f t="shared" si="141"/>
        <v>TBD</v>
      </c>
      <c r="K917" s="533" t="str">
        <f t="shared" si="142"/>
        <v/>
      </c>
      <c r="L917" s="978" t="s">
        <v>525</v>
      </c>
      <c r="M917" s="885"/>
      <c r="N917" s="62"/>
      <c r="O917" s="122" t="s">
        <v>238</v>
      </c>
      <c r="P917" s="123"/>
      <c r="Q917" s="123"/>
      <c r="R917" s="123"/>
      <c r="S917" s="123"/>
      <c r="T917" s="123"/>
      <c r="U917" s="60"/>
      <c r="V917" s="60"/>
      <c r="W917" s="83"/>
      <c r="X917" s="960" t="s">
        <v>525</v>
      </c>
      <c r="Z917" s="8" t="s">
        <v>261</v>
      </c>
      <c r="AA917" s="1614" t="s">
        <v>262</v>
      </c>
      <c r="AB917" s="1614" t="s">
        <v>264</v>
      </c>
      <c r="AC917" s="1614" t="s">
        <v>265</v>
      </c>
      <c r="AD917" s="1614" t="s">
        <v>582</v>
      </c>
      <c r="AF917" s="1614" t="str">
        <f>"HVL @"&amp;ROUND(AD918,2)&amp;" kVp ("&amp;IF(AND(MAXAVG="",AX688&lt;&gt;""),"Meas.",IF(MAXAVG="","Set",MAXAVG))&amp;")"</f>
        <v>HVL @60 kVp (Max kV)</v>
      </c>
    </row>
    <row r="918" spans="1:32" ht="11.25" customHeight="1" thickTop="1" thickBot="1">
      <c r="A918" s="876">
        <v>60</v>
      </c>
      <c r="B918" s="399" t="s">
        <v>3</v>
      </c>
      <c r="C918" s="135"/>
      <c r="D918" s="122" t="s">
        <v>239</v>
      </c>
      <c r="E918" s="123"/>
      <c r="F918" s="123"/>
      <c r="G918" s="123"/>
      <c r="H918" s="123"/>
      <c r="I918" s="123"/>
      <c r="J918" s="1650" t="str">
        <f t="shared" si="141"/>
        <v>TBD</v>
      </c>
      <c r="K918" s="533" t="str">
        <f t="shared" si="142"/>
        <v/>
      </c>
      <c r="L918" s="978" t="s">
        <v>525</v>
      </c>
      <c r="M918" s="885"/>
      <c r="N918" s="62"/>
      <c r="O918" s="122" t="s">
        <v>240</v>
      </c>
      <c r="P918" s="123"/>
      <c r="Q918" s="123"/>
      <c r="R918" s="123"/>
      <c r="S918" s="123"/>
      <c r="T918" s="123"/>
      <c r="U918" s="60"/>
      <c r="V918" s="60"/>
      <c r="W918" s="83"/>
      <c r="X918" s="960" t="s">
        <v>525</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1" t="str">
        <f>IF(OR(MIN(AC918:AC919)=0,MIN(AC922:AC923)=0),"TBD",TREND(AC918:AC919,AD922:AD923,LN(AA918/2)))</f>
        <v>TBD</v>
      </c>
    </row>
    <row r="919" spans="1:32" ht="11.25" customHeight="1" thickTop="1">
      <c r="A919" s="876">
        <v>61</v>
      </c>
      <c r="B919" s="399" t="s">
        <v>9</v>
      </c>
      <c r="C919" s="135"/>
      <c r="D919" s="122" t="s">
        <v>241</v>
      </c>
      <c r="E919" s="123"/>
      <c r="F919" s="123"/>
      <c r="G919" s="123"/>
      <c r="H919" s="123"/>
      <c r="I919" s="123"/>
      <c r="J919" s="1650" t="str">
        <f t="shared" si="141"/>
        <v>TBD</v>
      </c>
      <c r="K919" s="533" t="str">
        <f t="shared" si="142"/>
        <v/>
      </c>
      <c r="L919" s="978" t="s">
        <v>525</v>
      </c>
      <c r="M919" s="885"/>
      <c r="N919" s="62"/>
      <c r="O919" s="122" t="s">
        <v>242</v>
      </c>
      <c r="P919" s="123"/>
      <c r="Q919" s="123"/>
      <c r="R919" s="123"/>
      <c r="S919" s="123"/>
      <c r="T919" s="123"/>
      <c r="U919" s="60"/>
      <c r="V919" s="60"/>
      <c r="W919" s="83"/>
      <c r="X919" s="960" t="s">
        <v>525</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6">
        <v>62</v>
      </c>
      <c r="B920" s="134"/>
      <c r="C920" s="135"/>
      <c r="D920" s="62" t="s">
        <v>243</v>
      </c>
      <c r="E920" s="115"/>
      <c r="F920" s="115"/>
      <c r="G920" s="115"/>
      <c r="H920" s="115"/>
      <c r="I920" s="115"/>
      <c r="J920" s="1650" t="str">
        <f t="shared" si="141"/>
        <v>TBD</v>
      </c>
      <c r="K920" s="533" t="str">
        <f t="shared" si="142"/>
        <v/>
      </c>
      <c r="L920" s="978" t="s">
        <v>525</v>
      </c>
      <c r="M920" s="885"/>
      <c r="N920" s="115"/>
      <c r="O920" s="62" t="s">
        <v>243</v>
      </c>
      <c r="P920" s="115"/>
      <c r="Q920" s="115"/>
      <c r="R920" s="115"/>
      <c r="S920" s="115"/>
      <c r="T920" s="115"/>
      <c r="U920" s="115"/>
      <c r="V920" s="115"/>
      <c r="W920" s="100"/>
      <c r="X920" s="960" t="s">
        <v>525</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Z921" s="57" t="str">
        <f>IF(OR(AZ694="",AND(AZ692="",AZ694&lt;&gt;"")),"",AF694)</f>
        <v/>
      </c>
      <c r="AA921" s="388" t="str">
        <f>IF(OR(AZ694="",AND(AZ692="",AZ694&lt;&gt;"")),"",AVERAGE(BB694:BB695))</f>
        <v/>
      </c>
      <c r="AB921" s="15" t="str">
        <f>IF(AA921="","",ABS(AA921-AA918/2))</f>
        <v/>
      </c>
      <c r="AC921" s="1614" t="s">
        <v>267</v>
      </c>
      <c r="AD921" s="1614" t="s">
        <v>268</v>
      </c>
    </row>
    <row r="922" spans="1:32" ht="11.25" customHeight="1" thickTop="1">
      <c r="A922" s="876">
        <v>64</v>
      </c>
      <c r="L922" s="978" t="s">
        <v>525</v>
      </c>
      <c r="X922" s="960" t="s">
        <v>525</v>
      </c>
      <c r="Z922" s="1231" t="str">
        <f>AF918</f>
        <v>TBD</v>
      </c>
      <c r="AA922" s="1239" t="str">
        <f>IF(AF918="TBD","TBD",EXP(TREND(AD922:AD923,AC918:AC919,Z922)))</f>
        <v>TBD</v>
      </c>
      <c r="AC922" s="16" t="str">
        <f>IF(OR(AA918="",AA919=""),"",IF(Z918=AC918,AA918,IF(Z919=AC918,AA919,IF(Z920=AC918,AA920,IF(Z921=AC918,AA921)))))</f>
        <v/>
      </c>
      <c r="AD922" s="20" t="str">
        <f>IF(AC922="","",LN(AC922))</f>
        <v/>
      </c>
    </row>
    <row r="923" spans="1:32"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s="15" t="str">
        <f>IF(OR(AA918="",AA919=""),"",IF(Z918=AC919,AA918,IF(Z919=AC919,AA919,IF(Z920=AC919,AA920,IF(Z921=AC919,AA921)))))</f>
        <v/>
      </c>
      <c r="AD923" s="21" t="str">
        <f>IF(AC923="","",LN(AC923))</f>
        <v/>
      </c>
    </row>
    <row r="924" spans="1:32"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row>
    <row r="925" spans="1:32" ht="11.25" customHeight="1">
      <c r="A925" s="876">
        <v>1</v>
      </c>
      <c r="K925" s="165" t="str">
        <f>$F$2</f>
        <v>Medical University of South Carolina</v>
      </c>
      <c r="L925" s="978" t="s">
        <v>525</v>
      </c>
      <c r="W925" s="165" t="str">
        <f>$F$2</f>
        <v>Medical University of South Carolina</v>
      </c>
      <c r="X925" s="960" t="s">
        <v>525</v>
      </c>
      <c r="Z925" s="71">
        <f>AA711</f>
        <v>100</v>
      </c>
      <c r="AA925" s="142" t="s">
        <v>582</v>
      </c>
    </row>
    <row r="926" spans="1:32"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Z926" s="383" t="s">
        <v>260</v>
      </c>
      <c r="AA926" s="3"/>
      <c r="AB926" s="3"/>
      <c r="AC926" s="3"/>
      <c r="AD926" s="3" t="str">
        <f>IF(AND(AH927="",AG931&lt;&gt;""),"Meas.",IF(MAXAVG="","Set",MAXAVG))</f>
        <v>Max kV</v>
      </c>
    </row>
    <row r="927" spans="1:32" ht="11.25" customHeight="1" thickBot="1">
      <c r="A927" s="876">
        <v>3</v>
      </c>
      <c r="B927" s="1"/>
      <c r="C927" s="1"/>
      <c r="D927" s="1"/>
      <c r="E927" s="1"/>
      <c r="F927" s="449" t="s">
        <v>244</v>
      </c>
      <c r="G927" s="1"/>
      <c r="H927" s="1"/>
      <c r="I927" s="1"/>
      <c r="J927" s="1"/>
      <c r="L927" s="978" t="s">
        <v>525</v>
      </c>
      <c r="M927" s="882">
        <v>2</v>
      </c>
      <c r="N927" s="119" t="s">
        <v>21</v>
      </c>
      <c r="X927" s="960" t="s">
        <v>525</v>
      </c>
      <c r="Z927" s="8" t="s">
        <v>261</v>
      </c>
      <c r="AA927" s="1614" t="s">
        <v>262</v>
      </c>
      <c r="AB927" s="1614" t="s">
        <v>264</v>
      </c>
      <c r="AC927" s="1614" t="s">
        <v>265</v>
      </c>
      <c r="AD927" s="1614" t="s">
        <v>582</v>
      </c>
      <c r="AF927" s="1614" t="str">
        <f>"HVL @"&amp;ROUND(AD928,2)&amp;" kVp ("&amp;IF(AND(MAXAVG="",AX698&lt;&gt;""),"Meas.",IF(MAXAVG="","Set",MAXAVG))&amp;")"</f>
        <v>HVL @100 kVp (Max kV)</v>
      </c>
    </row>
    <row r="928" spans="1:32" ht="11.25" customHeight="1" thickTop="1" thickBot="1">
      <c r="A928" s="876">
        <v>4</v>
      </c>
      <c r="L928" s="978" t="s">
        <v>525</v>
      </c>
      <c r="M928" s="744" t="s">
        <v>22</v>
      </c>
      <c r="N928" s="582"/>
      <c r="X928" s="960" t="s">
        <v>525</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1" t="str">
        <f>IF(OR(MIN(AC928:AC929)=0,MIN(AC932:AC933)=0),"TBD",TREND(AC928:AC929,AD932:AD933,LN(AA928/2)))</f>
        <v>TBD</v>
      </c>
    </row>
    <row r="929" spans="1:32"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Z931" s="57" t="str">
        <f>IF(OR(AZ717="",AND(AZ715="",AZ717&lt;&gt;"")),"",AF717)</f>
        <v/>
      </c>
      <c r="AA931" s="388" t="str">
        <f>IF(OR(AZ717="",AND(AZ715="",AZ704&lt;&gt;"")),"",AVERAGE(BB717:BB718))</f>
        <v/>
      </c>
      <c r="AB931" s="15" t="str">
        <f>IF(AA931="","",ABS(AA931-AA928/2))</f>
        <v/>
      </c>
      <c r="AC931" s="1614" t="s">
        <v>267</v>
      </c>
      <c r="AD931" s="1614" t="s">
        <v>268</v>
      </c>
    </row>
    <row r="932" spans="1:32"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Z932" s="1231" t="str">
        <f>AF928</f>
        <v>TBD</v>
      </c>
      <c r="AA932" s="1239" t="str">
        <f>IF(AF928="TBD","TBD",EXP(TREND(AD932:AD933,AC928:AC929,Z932)))</f>
        <v>TBD</v>
      </c>
      <c r="AC932" s="16" t="str">
        <f>IF(OR(AA928="",AA929=""),"",IF(Z928=AC928,AA928,IF(Z929=AC928,AA929,IF(Z930=AC928,AA930,IF(Z931=AC928,AA931)))))</f>
        <v/>
      </c>
      <c r="AD932" s="20" t="str">
        <f>IF(AC932="","",LN(AC932))</f>
        <v/>
      </c>
    </row>
    <row r="933" spans="1:32"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s="15" t="str">
        <f>IF(OR(AA928="",AA929=""),"",IF(Z928=AC929,AA928,IF(Z929=AC929,AA929,IF(Z930=AC929,AA930,IF(Z931=AC929,AA931)))))</f>
        <v/>
      </c>
      <c r="AD933" s="21" t="str">
        <f>IF(AC933="","",LN(AC933))</f>
        <v/>
      </c>
    </row>
    <row r="934" spans="1:32"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0" t="s">
        <v>525</v>
      </c>
    </row>
    <row r="935" spans="1:32"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0" t="s">
        <v>525</v>
      </c>
      <c r="Z935" s="71">
        <f>AA719</f>
        <v>120</v>
      </c>
      <c r="AA935" s="142" t="s">
        <v>582</v>
      </c>
    </row>
    <row r="936" spans="1:32" ht="11.25" customHeight="1">
      <c r="A936" s="876">
        <v>12</v>
      </c>
      <c r="B936" s="56"/>
      <c r="C936" s="2" t="s">
        <v>252</v>
      </c>
      <c r="D936" s="9" t="s">
        <v>1215</v>
      </c>
      <c r="E936" s="9" t="s">
        <v>1215</v>
      </c>
      <c r="F936" s="9" t="s">
        <v>582</v>
      </c>
      <c r="G936" s="3"/>
      <c r="H936" s="3"/>
      <c r="I936" s="3"/>
      <c r="J936" s="3"/>
      <c r="K936" s="85"/>
      <c r="L936" s="978" t="s">
        <v>525</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0" t="s">
        <v>525</v>
      </c>
      <c r="Z936" s="383" t="s">
        <v>260</v>
      </c>
      <c r="AA936" s="3"/>
      <c r="AB936" s="3"/>
      <c r="AC936" s="3"/>
      <c r="AD936" s="3" t="str">
        <f>IF(AND(AH927="",AG931&lt;&gt;""),"Meas.",IF(MAXAVG="","Set",MAXAVG))</f>
        <v>Max kV</v>
      </c>
    </row>
    <row r="937" spans="1:32"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0" t="s">
        <v>525</v>
      </c>
      <c r="Z937" s="8" t="s">
        <v>261</v>
      </c>
      <c r="AA937" s="1614" t="s">
        <v>262</v>
      </c>
      <c r="AB937" s="1614" t="s">
        <v>264</v>
      </c>
      <c r="AC937" s="1614" t="s">
        <v>265</v>
      </c>
      <c r="AD937" s="1614" t="s">
        <v>582</v>
      </c>
      <c r="AF937" s="1614" t="str">
        <f>"HVL @"&amp;ROUND(AD938,2)&amp;" kVp ("&amp;IF(AND(MAXAVG="",AX719&lt;&gt;""),"Meas.",IF(MAXAVG="","Set",MAXAVG))&amp;")"</f>
        <v>HVL @120 kVp (Max kV)</v>
      </c>
    </row>
    <row r="938" spans="1:32" ht="11.25" customHeight="1" thickTop="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0" t="s">
        <v>525</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1" t="str">
        <f>IF(OR(MIN(AC938:AC939)=0,MIN(AC942:AC943)=0),"TBD",TREND(AC938:AC939,AD942:AD943,LN(AA938/2)))</f>
        <v>TBD</v>
      </c>
    </row>
    <row r="939" spans="1:32"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0" t="s">
        <v>525</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0" t="s">
        <v>525</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0" t="s">
        <v>525</v>
      </c>
      <c r="Z941" s="57" t="str">
        <f>IF(OR(AZ725="",AND(AZ723="",AZ725&lt;&gt;"")),"",AF725)</f>
        <v/>
      </c>
      <c r="AA941" s="388" t="str">
        <f>IF(OR(AZ725="",AND(AZ723="",AZ725&lt;&gt;"")),"",AVERAGE(BB725:BB726))</f>
        <v/>
      </c>
      <c r="AB941" s="15" t="str">
        <f>IF(AA941="","",ABS(AA941-AA938/2))</f>
        <v/>
      </c>
      <c r="AC941" s="1614" t="s">
        <v>267</v>
      </c>
      <c r="AD941" s="1614" t="s">
        <v>268</v>
      </c>
    </row>
    <row r="942" spans="1:32"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44"/>
        <v/>
      </c>
      <c r="P942" s="654" t="str">
        <f>IF(M942="","",P941)</f>
        <v/>
      </c>
      <c r="Q942" s="11" t="str">
        <f>IF(M942="","",Q941)</f>
        <v/>
      </c>
      <c r="R942" s="572" t="str">
        <f>IF(M942="","",R941)</f>
        <v/>
      </c>
      <c r="S942" s="10" t="str">
        <f>IF(M942="","",S941)</f>
        <v/>
      </c>
      <c r="T942" s="915"/>
      <c r="U942" s="916"/>
      <c r="V942" s="917"/>
      <c r="W942" s="918"/>
      <c r="X942" s="960" t="s">
        <v>525</v>
      </c>
      <c r="Z942" s="1231" t="str">
        <f>AF938</f>
        <v>TBD</v>
      </c>
      <c r="AA942" s="1239" t="str">
        <f>IF(AF938="TBD","TBD",EXP(TREND(AD942:AD943,AC938:AC939,Z942)))</f>
        <v>TBD</v>
      </c>
      <c r="AC942" s="16" t="str">
        <f>IF(OR(AA938="",AA939=""),"",IF(Z938=AC938,AA938,IF(Z939=AC938,AA939,IF(Z940=AC938,AA940,IF(Z941=AC938,AA941)))))</f>
        <v/>
      </c>
      <c r="AD942" s="20" t="str">
        <f>IF(AC942="","",LN(AC942))</f>
        <v/>
      </c>
    </row>
    <row r="943" spans="1:32"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44"/>
        <v/>
      </c>
      <c r="P943" s="653" t="str">
        <f>IF(P942="","",P942)</f>
        <v/>
      </c>
      <c r="Q943" s="452" t="str">
        <f>IF(Q942="","",Q942)</f>
        <v/>
      </c>
      <c r="R943" s="571" t="str">
        <f>IF(R942="","",R942)</f>
        <v/>
      </c>
      <c r="S943" s="453" t="str">
        <f>IF(S942="","",S942)</f>
        <v/>
      </c>
      <c r="T943" s="919"/>
      <c r="U943" s="920"/>
      <c r="V943" s="921"/>
      <c r="W943" s="922"/>
      <c r="X943" s="960" t="s">
        <v>525</v>
      </c>
      <c r="AC943" s="15" t="str">
        <f>IF(OR(AA938="",AA939=""),"",IF(Z938=AC939,AA938,IF(Z939=AC939,AA939,IF(Z940=AC939,AA940,IF(Z941=AC939,AA941)))))</f>
        <v/>
      </c>
      <c r="AD943" s="21" t="str">
        <f>IF(AC943="","",LN(AC943))</f>
        <v/>
      </c>
    </row>
    <row r="944" spans="1:32" ht="11.25" customHeight="1">
      <c r="A944" s="876">
        <v>20</v>
      </c>
      <c r="B944" s="159"/>
      <c r="C944" s="67"/>
      <c r="D944" s="67"/>
      <c r="E944" s="67"/>
      <c r="F944" s="67"/>
      <c r="G944" s="430">
        <f t="shared" ref="G944:J951" si="145">T953</f>
        <v>60</v>
      </c>
      <c r="H944" s="479">
        <f t="shared" si="145"/>
        <v>2.1854545454545447</v>
      </c>
      <c r="I944" s="425">
        <f t="shared" si="145"/>
        <v>1.9</v>
      </c>
      <c r="J944" s="557">
        <f t="shared" si="145"/>
        <v>2.4</v>
      </c>
      <c r="K944" s="85"/>
      <c r="L944" s="978" t="s">
        <v>525</v>
      </c>
      <c r="M944" s="914"/>
      <c r="N944" s="487" t="str">
        <f>IF(M944="","",$N$934)</f>
        <v/>
      </c>
      <c r="O944" s="9" t="str">
        <f t="shared" si="14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45"/>
        <v>70</v>
      </c>
      <c r="H945" s="479">
        <f t="shared" si="145"/>
        <v>2.6109090909090904</v>
      </c>
      <c r="I945" s="425">
        <f t="shared" si="145"/>
        <v>2.2999999999999998</v>
      </c>
      <c r="J945" s="557">
        <f t="shared" si="145"/>
        <v>2.9</v>
      </c>
      <c r="K945" s="85"/>
      <c r="L945" s="978" t="s">
        <v>525</v>
      </c>
      <c r="M945" s="8" t="str">
        <f>IF(M944="","",M944)</f>
        <v/>
      </c>
      <c r="N945" s="486" t="str">
        <f>IF(N944="","",N944)</f>
        <v/>
      </c>
      <c r="O945" s="7" t="str">
        <f t="shared" si="14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45"/>
        <v>80</v>
      </c>
      <c r="H946" s="479">
        <f t="shared" si="145"/>
        <v>3.0363636363636357</v>
      </c>
      <c r="I946" s="425">
        <f t="shared" si="145"/>
        <v>2.6</v>
      </c>
      <c r="J946" s="557">
        <f t="shared" si="14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45"/>
        <v>120</v>
      </c>
      <c r="H950" s="479">
        <f t="shared" si="145"/>
        <v>4.7381818181818192</v>
      </c>
      <c r="I950" s="425">
        <f t="shared" si="145"/>
        <v>4.2</v>
      </c>
      <c r="J950" s="557">
        <f t="shared" si="14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45"/>
        <v>130</v>
      </c>
      <c r="H951" s="479">
        <f t="shared" si="145"/>
        <v>5.1636363636363649</v>
      </c>
      <c r="I951" s="425">
        <f t="shared" si="145"/>
        <v>4.5999999999999996</v>
      </c>
      <c r="J951" s="557">
        <f t="shared" si="14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0" t="s">
        <v>525</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0" t="s">
        <v>525</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0" t="s">
        <v>525</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0" t="s">
        <v>525</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46"/>
        <v>100</v>
      </c>
      <c r="U957" s="479">
        <f t="shared" si="146"/>
        <v>3.8872727272727272</v>
      </c>
      <c r="V957" s="425">
        <f t="shared" si="146"/>
        <v>3.4</v>
      </c>
      <c r="W957" s="431">
        <f t="shared" si="146"/>
        <v>4.3</v>
      </c>
      <c r="X957" s="960" t="s">
        <v>525</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46"/>
        <v>110</v>
      </c>
      <c r="U958" s="479">
        <f t="shared" si="146"/>
        <v>4.3127272727272734</v>
      </c>
      <c r="V958" s="425">
        <f t="shared" si="146"/>
        <v>3.8</v>
      </c>
      <c r="W958" s="431">
        <f t="shared" si="146"/>
        <v>4.8</v>
      </c>
      <c r="X958" s="960" t="s">
        <v>525</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46"/>
        <v>120</v>
      </c>
      <c r="U959" s="479">
        <f t="shared" si="146"/>
        <v>4.7381818181818192</v>
      </c>
      <c r="V959" s="425">
        <f t="shared" si="146"/>
        <v>4.2</v>
      </c>
      <c r="W959" s="431">
        <f t="shared" si="146"/>
        <v>5.2</v>
      </c>
      <c r="X959" s="960" t="s">
        <v>525</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46"/>
        <v>130</v>
      </c>
      <c r="U960" s="634">
        <f t="shared" si="146"/>
        <v>5.1636363636363649</v>
      </c>
      <c r="V960" s="544">
        <f t="shared" si="146"/>
        <v>4.5999999999999996</v>
      </c>
      <c r="W960" s="545">
        <f t="shared" si="146"/>
        <v>5.7</v>
      </c>
      <c r="X960" s="960" t="s">
        <v>525</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35" t="str">
        <f>ROUND(AD918,1)&amp;" kV"</f>
        <v>60 kV</v>
      </c>
      <c r="N962" s="1735"/>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2" t="s">
        <v>130</v>
      </c>
      <c r="Z963" s="1603" t="s">
        <v>254</v>
      </c>
    </row>
    <row r="964" spans="1:35" ht="11.25" customHeight="1">
      <c r="A964" s="876">
        <v>40</v>
      </c>
      <c r="B964" s="67"/>
      <c r="C964" s="67"/>
      <c r="D964" s="67"/>
      <c r="E964" s="67"/>
      <c r="F964" s="67"/>
      <c r="G964" s="67"/>
      <c r="H964" s="67"/>
      <c r="I964" s="67"/>
      <c r="J964" s="67"/>
      <c r="K964" s="67"/>
      <c r="L964" s="978" t="s">
        <v>525</v>
      </c>
      <c r="M964" s="1234" t="str">
        <f>IF(AF918="TBD","TBD",SMALL($Z$918:$Z$922,2))</f>
        <v>TBD</v>
      </c>
      <c r="N964" s="1235" t="str">
        <f>IF(AF918="TBD","TBD",IF(M964="",NA(),INDEX($AA$918:$AA$922,MATCH(M964,$Z$918:$Z$922,0))))</f>
        <v>TBD</v>
      </c>
      <c r="X964" s="960" t="s">
        <v>525</v>
      </c>
      <c r="Y964" s="1654">
        <f>AD918</f>
        <v>60</v>
      </c>
      <c r="Z964" s="1655" t="e">
        <f>AVERAGE(BB625:BB626)</f>
        <v>#DIV/0!</v>
      </c>
    </row>
    <row r="965" spans="1:35" ht="11.25" customHeight="1">
      <c r="A965" s="876">
        <v>41</v>
      </c>
      <c r="B965" s="67"/>
      <c r="C965" s="67"/>
      <c r="D965" s="67"/>
      <c r="E965" s="67"/>
      <c r="F965" s="67"/>
      <c r="G965" s="67"/>
      <c r="H965" s="67"/>
      <c r="I965" s="67"/>
      <c r="J965" s="67"/>
      <c r="K965" s="67"/>
      <c r="L965" s="978" t="s">
        <v>525</v>
      </c>
      <c r="M965" s="1236" t="str">
        <f>IF(AF918="TBD","TBD",SMALL($Z$918:$Z$922,3))</f>
        <v>TBD</v>
      </c>
      <c r="N965" s="1235" t="str">
        <f>IF(AF918="TBD","TBD",IF(M965="",NA(),INDEX($AA$918:$AA$922,MATCH(M965,$Z$918:$Z$922,0))))</f>
        <v>TBD</v>
      </c>
      <c r="X965" s="960" t="s">
        <v>525</v>
      </c>
      <c r="Y965" s="1656">
        <f>avgkvp</f>
        <v>80</v>
      </c>
      <c r="Z965" s="1657" t="str">
        <f>HVL</f>
        <v>TBD</v>
      </c>
    </row>
    <row r="966" spans="1:35" ht="11.25" customHeight="1">
      <c r="A966" s="876">
        <v>42</v>
      </c>
      <c r="L966" s="978" t="s">
        <v>525</v>
      </c>
      <c r="M966" s="1236" t="str">
        <f>IF(AF918="TBD","TBD",SMALL($Z$918:$Z$922,4))</f>
        <v>TBD</v>
      </c>
      <c r="N966" s="1235" t="str">
        <f>IF(AF918="TBD","TBD",IF(M966="",NA(),INDEX($AA$918:$AA$922,MATCH(M966,$Z$918:$Z$922,0))))</f>
        <v>TBD</v>
      </c>
      <c r="X966" s="960" t="s">
        <v>525</v>
      </c>
      <c r="Y966" s="1656">
        <f>AD928</f>
        <v>100</v>
      </c>
      <c r="Z966" s="1657" t="e">
        <f>AVERAGE(BB648:BB649)</f>
        <v>#DIV/0!</v>
      </c>
    </row>
    <row r="967" spans="1:35" ht="11.25" customHeight="1" thickBot="1">
      <c r="A967" s="876">
        <v>43</v>
      </c>
      <c r="L967" s="978" t="s">
        <v>525</v>
      </c>
      <c r="M967" s="1237" t="str">
        <f>IF(AF918="TBD","TBD",IF(Z921="",NA(),SMALL($Z$918:$Z$922,5)))</f>
        <v>TBD</v>
      </c>
      <c r="N967" s="1238" t="str">
        <f>IF(AF918="TBD","TBD",IF(M967="",NA(),INDEX($AA$918:$AA$922,MATCH(M967,$Z$918:$Z$922,0))))</f>
        <v>TBD</v>
      </c>
      <c r="X967" s="960" t="s">
        <v>525</v>
      </c>
      <c r="Y967" s="1658">
        <f>AD938</f>
        <v>120</v>
      </c>
      <c r="Z967" s="1659" t="e">
        <f>AVERAGE(BB656:BB657)</f>
        <v>#DIV/0!</v>
      </c>
    </row>
    <row r="968" spans="1:35" ht="11.25" customHeight="1">
      <c r="A968" s="876">
        <v>44</v>
      </c>
      <c r="L968" s="978" t="s">
        <v>525</v>
      </c>
      <c r="O968" s="1230"/>
      <c r="X968" s="960" t="s">
        <v>525</v>
      </c>
      <c r="Y968" s="142">
        <f>AW664</f>
        <v>0</v>
      </c>
      <c r="Z968" s="142">
        <f>BB664</f>
        <v>0</v>
      </c>
    </row>
    <row r="969" spans="1:35" ht="11.25" customHeight="1" thickBot="1">
      <c r="A969" s="876">
        <v>45</v>
      </c>
      <c r="L969" s="978" t="s">
        <v>525</v>
      </c>
      <c r="M969" s="1735" t="str">
        <f>ROUND(AD928,1)&amp;" kV"</f>
        <v>100 kV</v>
      </c>
      <c r="N969" s="1735"/>
      <c r="O969" s="1230"/>
      <c r="X969" s="960" t="s">
        <v>525</v>
      </c>
      <c r="Y969" s="142">
        <f>AW665</f>
        <v>0</v>
      </c>
      <c r="Z969" s="142">
        <f>BB665</f>
        <v>0</v>
      </c>
    </row>
    <row r="970" spans="1:35" ht="11.25" customHeight="1" thickBot="1">
      <c r="A970" s="876">
        <v>46</v>
      </c>
      <c r="L970" s="978" t="s">
        <v>525</v>
      </c>
      <c r="M970" s="1232" t="s">
        <v>261</v>
      </c>
      <c r="N970" s="1233" t="s">
        <v>262</v>
      </c>
      <c r="O970" s="1230"/>
      <c r="X970" s="960" t="s">
        <v>525</v>
      </c>
      <c r="Y970" s="142" t="e">
        <f>AVERAGE(AW625:AW626)</f>
        <v>#DIV/0!</v>
      </c>
      <c r="Z970" s="142" t="e">
        <f>AVERAGE(BB625:BB626)</f>
        <v>#DIV/0!</v>
      </c>
    </row>
    <row r="971" spans="1:35" ht="11.25" customHeight="1">
      <c r="A971" s="876">
        <v>47</v>
      </c>
      <c r="L971" s="978" t="s">
        <v>525</v>
      </c>
      <c r="M971" s="1234" t="str">
        <f>IF(AF928="TBD","TBD",SMALL($Z$928:$Z$932,2))</f>
        <v>TBD</v>
      </c>
      <c r="N971" s="1235" t="str">
        <f>IF(AF928="TBD","TBD",IF(M971="",NA(),INDEX($AA$928:$AA$932,MATCH(M971,$Z$928:$Z$932,0))))</f>
        <v>TBD</v>
      </c>
      <c r="O971" s="1230"/>
      <c r="X971" s="960" t="s">
        <v>525</v>
      </c>
      <c r="Y971" s="142">
        <f>AW666</f>
        <v>0</v>
      </c>
      <c r="Z971" s="142">
        <f>BB666</f>
        <v>0</v>
      </c>
    </row>
    <row r="972" spans="1:35" ht="11.25" customHeight="1">
      <c r="A972" s="876">
        <v>48</v>
      </c>
      <c r="L972" s="978" t="s">
        <v>525</v>
      </c>
      <c r="M972" s="1236" t="str">
        <f>IF(AF928="TBD","TBD",SMALL($Z$928:$Z$932,3))</f>
        <v>TBD</v>
      </c>
      <c r="N972" s="1235" t="str">
        <f>IF(AF928="TBD","TBD",IF(M972="",NA(),INDEX($AA$928:$AA$932,MATCH(M972,$Z$928:$Z$932,0))))</f>
        <v>TBD</v>
      </c>
      <c r="O972" s="1230"/>
      <c r="X972" s="960" t="s">
        <v>525</v>
      </c>
      <c r="Y972" s="142" t="e">
        <f>AVERAGE(AW633:AW637)</f>
        <v>#DIV/0!</v>
      </c>
      <c r="Z972" s="142" t="str">
        <f>HVL</f>
        <v>TBD</v>
      </c>
    </row>
    <row r="973" spans="1:35" ht="11.25" customHeight="1">
      <c r="A973" s="876">
        <v>49</v>
      </c>
      <c r="L973" s="978" t="s">
        <v>525</v>
      </c>
      <c r="M973" s="1236" t="str">
        <f>IF(AF928="TBD","TBD",SMALL($Z$928:$Z$932,4))</f>
        <v>TBD</v>
      </c>
      <c r="N973" s="1235" t="str">
        <f>IF(AF928="TBD","TBD",IF(M973="",NA(),INDEX($AA$928:$AA$932,MATCH(M973,$Z$928:$Z$932,0))))</f>
        <v>TBD</v>
      </c>
      <c r="O973" s="1230"/>
      <c r="X973" s="960" t="s">
        <v>525</v>
      </c>
      <c r="Y973" s="142" t="e">
        <f>AVERAGE(AW667:AW671)</f>
        <v>#DIV/0!</v>
      </c>
      <c r="Z973" s="142" t="e">
        <f>AVERAGE(BB667:BB671)</f>
        <v>#DIV/0!</v>
      </c>
    </row>
    <row r="974" spans="1:35" ht="11.25" customHeight="1" thickBot="1">
      <c r="A974" s="876">
        <v>50</v>
      </c>
      <c r="L974" s="978" t="s">
        <v>525</v>
      </c>
      <c r="M974" s="1237" t="str">
        <f>IF(AF928="TBD","TBD",IF(Z931="",NA(),SMALL($Z$928:$Z$932,5)))</f>
        <v>TBD</v>
      </c>
      <c r="N974" s="1238" t="str">
        <f>IF(AF928="TBD","TBD",IF(M974="",NA(),INDEX($AA$928:$AA$932,MATCH(M974,$Z$928:$Z$932,0))))</f>
        <v>TBD</v>
      </c>
      <c r="X974" s="960" t="s">
        <v>525</v>
      </c>
      <c r="Y974" s="142" t="e">
        <f>AVERAGE(AW648:AW649)</f>
        <v>#DIV/0!</v>
      </c>
      <c r="Z974" s="142" t="e">
        <f>AVERAGE(BB648:BB649)</f>
        <v>#DIV/0!</v>
      </c>
    </row>
    <row r="975" spans="1:35" ht="11.25" customHeight="1">
      <c r="A975" s="876">
        <v>51</v>
      </c>
      <c r="L975" s="978" t="s">
        <v>525</v>
      </c>
      <c r="X975" s="960" t="s">
        <v>525</v>
      </c>
      <c r="Y975" s="142">
        <f>AW677</f>
        <v>0</v>
      </c>
      <c r="Z975" s="142">
        <f>BB677</f>
        <v>0</v>
      </c>
    </row>
    <row r="976" spans="1:35" ht="11.25" customHeight="1" thickBot="1">
      <c r="A976" s="876">
        <v>52</v>
      </c>
      <c r="L976" s="978" t="s">
        <v>525</v>
      </c>
      <c r="M976" s="1735" t="str">
        <f>ROUND(I937,1)&amp;" kV"</f>
        <v>80 kV</v>
      </c>
      <c r="N976" s="1735"/>
      <c r="X976" s="960" t="s">
        <v>525</v>
      </c>
      <c r="Y976" s="142" t="e">
        <f>AVERAGE(AW656:AW657)</f>
        <v>#DIV/0!</v>
      </c>
      <c r="Z976" s="142" t="e">
        <f>AVERAGE(BB656:BB657)</f>
        <v>#DIV/0!</v>
      </c>
    </row>
    <row r="977" spans="1:26" ht="11.25" customHeight="1" thickBot="1">
      <c r="A977" s="876">
        <v>53</v>
      </c>
      <c r="L977" s="978" t="s">
        <v>525</v>
      </c>
      <c r="M977" s="1232" t="s">
        <v>261</v>
      </c>
      <c r="N977" s="1233" t="s">
        <v>262</v>
      </c>
      <c r="X977" s="960" t="s">
        <v>525</v>
      </c>
      <c r="Y977" s="142">
        <f>AW678</f>
        <v>0</v>
      </c>
      <c r="Z977" s="142">
        <f>BB678</f>
        <v>0</v>
      </c>
    </row>
    <row r="978" spans="1:26" ht="11.25" customHeight="1">
      <c r="A978" s="876">
        <v>54</v>
      </c>
      <c r="L978" s="978" t="s">
        <v>525</v>
      </c>
      <c r="M978" s="1234" t="str">
        <f>IF(HVL="TBD","TBD",SMALL($M$951:$M$957,2))</f>
        <v>TBD</v>
      </c>
      <c r="N978" s="1235" t="str">
        <f t="shared" ref="N978:N983" si="149">IF(HVL="TBD","TBD",IF(M978="",NA(),INDEX($N$951:$N$957,MATCH(M978,$M$951:$M$957,0))))</f>
        <v>TBD</v>
      </c>
      <c r="X978" s="960" t="s">
        <v>525</v>
      </c>
      <c r="Y978" s="142">
        <f>AW664</f>
        <v>0</v>
      </c>
      <c r="Z978" s="142">
        <f>BB664</f>
        <v>0</v>
      </c>
    </row>
    <row r="979" spans="1:26" ht="11.25" customHeight="1">
      <c r="A979" s="876">
        <v>55</v>
      </c>
      <c r="L979" s="978" t="s">
        <v>525</v>
      </c>
      <c r="M979" s="1236" t="str">
        <f>IF(HVL="TBD","TBD",SMALL($M$951:$M$957,3))</f>
        <v>TBD</v>
      </c>
      <c r="N979" s="1235" t="str">
        <f t="shared" si="149"/>
        <v>TBD</v>
      </c>
      <c r="X979" s="960" t="s">
        <v>525</v>
      </c>
    </row>
    <row r="980" spans="1:26" ht="11.25" customHeight="1">
      <c r="A980" s="876">
        <v>56</v>
      </c>
      <c r="L980" s="978" t="s">
        <v>525</v>
      </c>
      <c r="M980" s="1236" t="str">
        <f>IF(HVL="TBD","TBD",SMALL($M$951:$M$957,4))</f>
        <v>TBD</v>
      </c>
      <c r="N980" s="1235" t="str">
        <f t="shared" si="149"/>
        <v>TBD</v>
      </c>
      <c r="X980" s="960" t="s">
        <v>525</v>
      </c>
    </row>
    <row r="981" spans="1:26" ht="11.25" customHeight="1">
      <c r="A981" s="876">
        <v>57</v>
      </c>
      <c r="L981" s="978" t="s">
        <v>525</v>
      </c>
      <c r="M981" s="1236" t="str">
        <f>IF(HVL="TBD","TBD",IF(ALUM_3="",NA(),SMALL($M$951:$M$957,5)))</f>
        <v>TBD</v>
      </c>
      <c r="N981" s="1235" t="str">
        <f t="shared" si="149"/>
        <v>TBD</v>
      </c>
      <c r="X981" s="960" t="s">
        <v>525</v>
      </c>
    </row>
    <row r="982" spans="1:26" ht="11.25" customHeight="1">
      <c r="A982" s="876">
        <v>58</v>
      </c>
      <c r="L982" s="978" t="s">
        <v>525</v>
      </c>
      <c r="M982" s="1236" t="str">
        <f>IF(HVL="TBD","TBD",IF(ALUM_4="",NA(),SMALL($M$951:$M$957,6)))</f>
        <v>TBD</v>
      </c>
      <c r="N982" s="1235" t="str">
        <f t="shared" si="149"/>
        <v>TBD</v>
      </c>
      <c r="X982" s="960" t="s">
        <v>525</v>
      </c>
    </row>
    <row r="983" spans="1:26" ht="11.25" customHeight="1" thickBot="1">
      <c r="A983" s="876">
        <v>59</v>
      </c>
      <c r="L983" s="978" t="s">
        <v>525</v>
      </c>
      <c r="M983" s="1237" t="str">
        <f>IF(HVL="TBD","TBD",IF(ALUM_5="",NA(),SMALL($M$951:$M$957,7)))</f>
        <v>TBD</v>
      </c>
      <c r="N983" s="1238" t="str">
        <f t="shared" si="149"/>
        <v>TBD</v>
      </c>
      <c r="X983" s="960" t="s">
        <v>525</v>
      </c>
    </row>
    <row r="984" spans="1:26" ht="11.25" customHeight="1">
      <c r="A984" s="876">
        <v>60</v>
      </c>
      <c r="L984" s="978" t="s">
        <v>525</v>
      </c>
      <c r="X984" s="960" t="s">
        <v>525</v>
      </c>
    </row>
    <row r="985" spans="1:26" ht="11.25" customHeight="1" thickBot="1">
      <c r="A985" s="876">
        <v>61</v>
      </c>
      <c r="L985" s="978" t="s">
        <v>525</v>
      </c>
      <c r="M985" s="1735" t="str">
        <f>ROUND(AD938,1)&amp;" kV"</f>
        <v>120 kV</v>
      </c>
      <c r="N985" s="1735"/>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str">
        <f>IF(AF938="TBD","TBD",SMALL($Z$938:$Z$942,2))</f>
        <v>TBD</v>
      </c>
      <c r="N987" s="1235" t="str">
        <f>IF(AF938="TBD","TBD",IF(M987="",NA(),INDEX($AA$938:$AA$942,MATCH(M987,$Z$938:$Z$942,0))))</f>
        <v>TBD</v>
      </c>
      <c r="X987" s="960" t="s">
        <v>525</v>
      </c>
    </row>
    <row r="988" spans="1:26" ht="11.25" customHeight="1">
      <c r="A988" s="876">
        <v>64</v>
      </c>
      <c r="L988" s="978" t="s">
        <v>525</v>
      </c>
      <c r="M988" s="1236" t="str">
        <f>IF(AF938="TBD","TBD",SMALL($Z$938:$Z$942,3))</f>
        <v>TBD</v>
      </c>
      <c r="N988" s="1235" t="str">
        <f>IF(AF938="TBD","TBD",IF(M988="",NA(),INDEX($AA$938:$AA$942,MATCH(M988,$Z$938:$Z$942,0))))</f>
        <v>TBD</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str">
        <f>IF(AF938="TBD","TBD",SMALL($Z$938:$Z$942,4))</f>
        <v>TBD</v>
      </c>
      <c r="N989" s="1235" t="str">
        <f>IF(AF938="TBD","TBD",IF(M989="",NA(),INDEX($AA$938:$AA$942,MATCH(M989,$Z$938:$Z$942,0))))</f>
        <v>TBD</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str">
        <f>IF(AF938="TBD","TBD",IF(Z941="",NA(),SMALL($Z$938:$Z$942,5)))</f>
        <v>TBD</v>
      </c>
      <c r="N990" s="1238" t="str">
        <f>IF(AF938="TBD","TBD",IF(M990="",NA(),INDEX($AA$938:$AA$942,MATCH(M990,$Z$938:$Z$942,0))))</f>
        <v>TBD</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t="s">
        <v>263</v>
      </c>
      <c r="Z1002" s="1230"/>
      <c r="AA1002" s="1230" t="s">
        <v>695</v>
      </c>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50">IF(R1003="","",R1003)</f>
        <v/>
      </c>
      <c r="H1003" s="461" t="str">
        <f t="shared" si="150"/>
        <v/>
      </c>
      <c r="I1003" s="32" t="str">
        <f t="shared" si="15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v>220</v>
      </c>
      <c r="Z1003" s="619"/>
      <c r="AA1003" s="1343">
        <v>90</v>
      </c>
    </row>
    <row r="1004" spans="1:27" ht="11.25" customHeight="1" thickBot="1">
      <c r="A1004" s="876">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v>175</v>
      </c>
      <c r="Z1004" s="619"/>
      <c r="AA1004" s="1343">
        <v>75</v>
      </c>
    </row>
    <row r="1005" spans="1:27" ht="11.25" customHeight="1" thickBot="1">
      <c r="A1005" s="876">
        <v>15</v>
      </c>
      <c r="B1005" s="1266" t="s">
        <v>582</v>
      </c>
      <c r="C1005" s="1267" t="s">
        <v>277</v>
      </c>
      <c r="D1005" s="3"/>
      <c r="E1005" s="455">
        <f t="shared" si="151"/>
        <v>2</v>
      </c>
      <c r="F1005" s="460" t="str">
        <f>IF(Q1005="","",Q1005)</f>
        <v/>
      </c>
      <c r="G1005" s="456" t="str">
        <f t="shared" si="150"/>
        <v/>
      </c>
      <c r="H1005" s="461" t="str">
        <f t="shared" si="150"/>
        <v/>
      </c>
      <c r="I1005" s="32" t="str">
        <f t="shared" si="15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v>145</v>
      </c>
      <c r="Z1005" s="619"/>
      <c r="AA1005" s="1343">
        <v>60</v>
      </c>
    </row>
    <row r="1006" spans="1:27" ht="11.25" customHeight="1" thickBot="1">
      <c r="A1006" s="876">
        <v>16</v>
      </c>
      <c r="B1006" s="1270">
        <f>IF(M1008="","",M1008)</f>
        <v>80</v>
      </c>
      <c r="C1006" s="454">
        <f>IF(N1008="","",N1008)</f>
        <v>7.8740157480314963</v>
      </c>
      <c r="D1006" s="4" t="s">
        <v>282</v>
      </c>
      <c r="E1006" s="455">
        <f t="shared" si="151"/>
        <v>1</v>
      </c>
      <c r="F1006" s="460" t="str">
        <f t="shared" si="150"/>
        <v/>
      </c>
      <c r="G1006" s="456" t="str">
        <f t="shared" si="150"/>
        <v/>
      </c>
      <c r="H1006" s="461" t="str">
        <f t="shared" si="150"/>
        <v/>
      </c>
      <c r="I1006" s="32" t="str">
        <f t="shared" si="15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v>120</v>
      </c>
      <c r="Z1006" s="619"/>
      <c r="AA1006" s="1343">
        <v>48</v>
      </c>
    </row>
    <row r="1007" spans="1:27" ht="11.25" customHeight="1" thickBot="1">
      <c r="A1007" s="876">
        <v>17</v>
      </c>
      <c r="B1007" s="159"/>
      <c r="C1007" s="67"/>
      <c r="D1007" s="3"/>
      <c r="E1007" s="458">
        <f t="shared" si="151"/>
        <v>0</v>
      </c>
      <c r="F1007" s="462" t="str">
        <f t="shared" si="150"/>
        <v/>
      </c>
      <c r="G1007" s="459" t="str">
        <f t="shared" si="150"/>
        <v/>
      </c>
      <c r="H1007" s="463" t="str">
        <f t="shared" si="150"/>
        <v/>
      </c>
      <c r="I1007" s="459" t="str">
        <f t="shared" si="15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v>100</v>
      </c>
      <c r="Z1007" s="619"/>
      <c r="AA1007" s="1343">
        <v>40</v>
      </c>
    </row>
    <row r="1008" spans="1:27" ht="11.25" customHeight="1" thickBot="1">
      <c r="A1008" s="876">
        <v>18</v>
      </c>
      <c r="B1008" s="278"/>
      <c r="C1008" s="3"/>
      <c r="D1008" s="3"/>
      <c r="E1008" s="455">
        <f t="shared" si="151"/>
        <v>-1</v>
      </c>
      <c r="F1008" s="460" t="str">
        <f t="shared" si="150"/>
        <v/>
      </c>
      <c r="G1008" s="456" t="str">
        <f t="shared" si="150"/>
        <v/>
      </c>
      <c r="H1008" s="461" t="str">
        <f t="shared" si="150"/>
        <v/>
      </c>
      <c r="I1008" s="32" t="str">
        <f t="shared" si="15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v>80</v>
      </c>
      <c r="Z1008" s="619"/>
      <c r="AA1008" s="1343">
        <v>32</v>
      </c>
    </row>
    <row r="1009" spans="1:27" ht="11.25" customHeight="1">
      <c r="A1009" s="876">
        <v>19</v>
      </c>
      <c r="B1009" s="278"/>
      <c r="C1009" s="3"/>
      <c r="D1009" s="3"/>
      <c r="E1009" s="455">
        <f t="shared" si="151"/>
        <v>-2</v>
      </c>
      <c r="F1009" s="460" t="str">
        <f t="shared" si="150"/>
        <v/>
      </c>
      <c r="G1009" s="456" t="str">
        <f t="shared" si="150"/>
        <v/>
      </c>
      <c r="H1009" s="461" t="str">
        <f t="shared" si="150"/>
        <v/>
      </c>
      <c r="I1009" s="32" t="str">
        <f t="shared" si="15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v>60</v>
      </c>
      <c r="Z1009" s="619"/>
      <c r="AA1009" s="1343">
        <v>25</v>
      </c>
    </row>
    <row r="1010" spans="1:27" ht="11.25" customHeight="1">
      <c r="A1010" s="876">
        <v>20</v>
      </c>
      <c r="B1010" s="159"/>
      <c r="C1010" s="67"/>
      <c r="D1010" s="3"/>
      <c r="E1010" s="455">
        <f t="shared" si="151"/>
        <v>-3</v>
      </c>
      <c r="F1010" s="460" t="str">
        <f t="shared" si="150"/>
        <v/>
      </c>
      <c r="G1010" s="456" t="str">
        <f t="shared" si="150"/>
        <v/>
      </c>
      <c r="H1010" s="461" t="str">
        <f t="shared" si="150"/>
        <v/>
      </c>
      <c r="I1010" s="32" t="str">
        <f t="shared" si="15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v>45</v>
      </c>
      <c r="Z1010" s="619"/>
      <c r="AA1010" s="1343">
        <v>20</v>
      </c>
    </row>
    <row r="1011" spans="1:27" ht="11.25" customHeight="1" thickBot="1">
      <c r="A1011" s="876">
        <v>21</v>
      </c>
      <c r="B1011" s="278"/>
      <c r="C1011" s="3"/>
      <c r="D1011" s="3"/>
      <c r="E1011" s="455">
        <f t="shared" si="151"/>
        <v>-4</v>
      </c>
      <c r="F1011" s="460" t="str">
        <f t="shared" si="150"/>
        <v/>
      </c>
      <c r="G1011" s="456" t="str">
        <f t="shared" si="150"/>
        <v/>
      </c>
      <c r="H1011" s="461" t="str">
        <f t="shared" si="150"/>
        <v/>
      </c>
      <c r="I1011" s="32" t="str">
        <f t="shared" si="15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v>35</v>
      </c>
      <c r="Z1011" s="619"/>
      <c r="AA1011" s="1343">
        <v>15</v>
      </c>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38" t="s">
        <v>752</v>
      </c>
      <c r="W1012" s="1739"/>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1236</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1237</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299</v>
      </c>
      <c r="K1078" s="85"/>
      <c r="L1078" s="978" t="s">
        <v>525</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299</v>
      </c>
      <c r="W1078" s="45"/>
      <c r="X1078" s="960" t="s">
        <v>525</v>
      </c>
    </row>
    <row r="1079" spans="1:24" ht="11.25" customHeight="1">
      <c r="A1079" s="876">
        <v>23</v>
      </c>
      <c r="B1079" s="278" t="s">
        <v>300</v>
      </c>
      <c r="C1079" s="25" t="str">
        <f t="shared" si="153"/>
        <v/>
      </c>
      <c r="D1079" s="28" t="str">
        <f t="shared" si="153"/>
        <v/>
      </c>
      <c r="E1079" s="27" t="str">
        <f t="shared" si="153"/>
        <v/>
      </c>
      <c r="F1079" s="28" t="str">
        <f t="shared" si="153"/>
        <v/>
      </c>
      <c r="G1079" s="27" t="str">
        <f t="shared" si="153"/>
        <v/>
      </c>
      <c r="H1079" s="25" t="str">
        <f t="shared" si="153"/>
        <v/>
      </c>
      <c r="I1079" s="67"/>
      <c r="J1079" s="23" t="s">
        <v>301</v>
      </c>
      <c r="K1079" s="85"/>
      <c r="L1079" s="978" t="s">
        <v>525</v>
      </c>
      <c r="M1079" s="56"/>
      <c r="N1079" s="564" t="s">
        <v>300</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301</v>
      </c>
      <c r="W1079" s="45"/>
      <c r="X1079" s="960" t="s">
        <v>525</v>
      </c>
    </row>
    <row r="1080" spans="1:24" ht="11.25" customHeight="1" thickBot="1">
      <c r="A1080" s="876">
        <v>24</v>
      </c>
      <c r="B1080" s="278" t="s">
        <v>302</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78" t="s">
        <v>525</v>
      </c>
      <c r="M1080" s="396"/>
      <c r="N1080" s="564" t="s">
        <v>302</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57">IF(P1089="","",P1089)</f>
        <v>101.6 cm</v>
      </c>
      <c r="E1088" s="3"/>
      <c r="F1088" s="43" t="s">
        <v>307</v>
      </c>
      <c r="G1088" s="2" t="str">
        <f>IF(S1089="","",S1089)</f>
        <v>C</v>
      </c>
      <c r="H1088" s="3"/>
      <c r="I1088" s="43" t="s">
        <v>308</v>
      </c>
      <c r="J1088" s="2" t="str">
        <f t="shared" ref="J1088:J1094" si="15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57"/>
        <v>60</v>
      </c>
      <c r="E1089" s="35" t="s">
        <v>311</v>
      </c>
      <c r="F1089" s="574">
        <f t="shared" ref="F1089:F1094" si="159">IF(R1090="","",R1090)</f>
        <v>80</v>
      </c>
      <c r="G1089" s="35" t="s">
        <v>312</v>
      </c>
      <c r="H1089" s="574">
        <f t="shared" ref="H1089:H1094" si="160">IF(T1090="","",T1090)</f>
        <v>100</v>
      </c>
      <c r="I1089" s="35" t="s">
        <v>313</v>
      </c>
      <c r="J1089" s="575">
        <f t="shared" si="15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38" t="str">
        <f t="shared" si="15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61">IF(O1097="","",O1097)</f>
        <v>@60 kVp:</v>
      </c>
      <c r="D1096" s="1559" t="str">
        <f t="shared" si="161"/>
        <v/>
      </c>
      <c r="E1096" s="1243" t="str">
        <f t="shared" si="161"/>
        <v>@80 kVp:</v>
      </c>
      <c r="F1096" s="1559" t="str">
        <f t="shared" si="161"/>
        <v/>
      </c>
      <c r="G1096" s="1243" t="str">
        <f t="shared" si="161"/>
        <v>@100 kVp:</v>
      </c>
      <c r="H1096" s="1559" t="str">
        <f t="shared" si="161"/>
        <v/>
      </c>
      <c r="I1096" s="1243" t="str">
        <f t="shared" si="161"/>
        <v>@120 kVp:</v>
      </c>
      <c r="J1096" s="1560" t="str">
        <f t="shared" si="16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61"/>
        <v>@ 10 cm.:</v>
      </c>
      <c r="D1098" s="1559" t="str">
        <f t="shared" si="161"/>
        <v/>
      </c>
      <c r="E1098" s="1243" t="str">
        <f t="shared" si="161"/>
        <v>@ 15 cm.:</v>
      </c>
      <c r="F1098" s="1559" t="str">
        <f t="shared" si="161"/>
        <v/>
      </c>
      <c r="G1098" s="1243" t="str">
        <f t="shared" si="161"/>
        <v>@ 20 cm.:</v>
      </c>
      <c r="H1098" s="1559" t="str">
        <f t="shared" si="161"/>
        <v/>
      </c>
      <c r="I1098" s="1243" t="str">
        <f t="shared" si="161"/>
        <v>@ 25 cm.:</v>
      </c>
      <c r="J1098" s="1559" t="str">
        <f t="shared" si="16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1238</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40" t="s">
        <v>439</v>
      </c>
      <c r="U1130" s="1741"/>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299</v>
      </c>
      <c r="K1144" s="85"/>
      <c r="L1144" s="978" t="s">
        <v>525</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299</v>
      </c>
      <c r="W1144" s="45"/>
      <c r="X1144" s="960" t="s">
        <v>525</v>
      </c>
    </row>
    <row r="1145" spans="1:25" ht="11.25" customHeight="1">
      <c r="A1145" s="876">
        <v>23</v>
      </c>
      <c r="B1145" s="278" t="s">
        <v>300</v>
      </c>
      <c r="C1145" s="25" t="str">
        <f t="shared" si="163"/>
        <v/>
      </c>
      <c r="D1145" s="28" t="str">
        <f t="shared" si="163"/>
        <v/>
      </c>
      <c r="E1145" s="27" t="str">
        <f t="shared" si="163"/>
        <v/>
      </c>
      <c r="F1145" s="28" t="str">
        <f t="shared" si="163"/>
        <v/>
      </c>
      <c r="G1145" s="27" t="str">
        <f t="shared" si="163"/>
        <v/>
      </c>
      <c r="H1145" s="25" t="str">
        <f t="shared" si="163"/>
        <v/>
      </c>
      <c r="I1145" s="67"/>
      <c r="J1145" s="23" t="s">
        <v>301</v>
      </c>
      <c r="K1145" s="85"/>
      <c r="L1145" s="978" t="s">
        <v>525</v>
      </c>
      <c r="M1145" s="56"/>
      <c r="N1145" s="564" t="s">
        <v>300</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301</v>
      </c>
      <c r="W1145" s="45"/>
      <c r="X1145" s="960" t="s">
        <v>525</v>
      </c>
    </row>
    <row r="1146" spans="1:25" ht="11.25" customHeight="1" thickBot="1">
      <c r="A1146" s="876">
        <v>24</v>
      </c>
      <c r="B1146" s="278" t="s">
        <v>302</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78" t="s">
        <v>525</v>
      </c>
      <c r="M1146" s="56"/>
      <c r="N1146" s="564" t="s">
        <v>302</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67">IF(O1163="","",O1163)</f>
        <v>@60 kVp:</v>
      </c>
      <c r="D1162" s="1559" t="str">
        <f t="shared" si="167"/>
        <v/>
      </c>
      <c r="E1162" s="1243" t="str">
        <f t="shared" si="167"/>
        <v>@80 kVp:</v>
      </c>
      <c r="F1162" s="1559" t="str">
        <f t="shared" si="167"/>
        <v/>
      </c>
      <c r="G1162" s="1243" t="str">
        <f t="shared" si="167"/>
        <v>@100 kVp:</v>
      </c>
      <c r="H1162" s="1559" t="str">
        <f t="shared" si="167"/>
        <v/>
      </c>
      <c r="I1162" s="1243" t="str">
        <f t="shared" si="167"/>
        <v>@120 kVp:</v>
      </c>
      <c r="J1162" s="1560" t="str">
        <f t="shared" si="16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68">IF(O1165="","",O1165)</f>
        <v>@ 10 cm.:</v>
      </c>
      <c r="D1164" s="1559" t="str">
        <f t="shared" ref="D1164" si="169">IF(P1165="","",P1165)</f>
        <v/>
      </c>
      <c r="E1164" s="1243" t="str">
        <f t="shared" ref="E1164" si="170">IF(Q1165="","",Q1165)</f>
        <v>@ 15 cm.:</v>
      </c>
      <c r="F1164" s="1559" t="str">
        <f t="shared" ref="F1164" si="171">IF(R1165="","",R1165)</f>
        <v/>
      </c>
      <c r="G1164" s="1243" t="str">
        <f t="shared" ref="G1164" si="172">IF(S1165="","",S1165)</f>
        <v>@ 20 cm.:</v>
      </c>
      <c r="H1164" s="1559" t="str">
        <f t="shared" ref="H1164" si="173">IF(T1165="","",T1165)</f>
        <v/>
      </c>
      <c r="I1164" s="1243" t="str">
        <f t="shared" ref="I1164" si="174">IF(U1165="","",U1165)</f>
        <v>@ 25 cm.:</v>
      </c>
      <c r="J1164" s="1559" t="str">
        <f t="shared" ref="J1164" si="17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1238</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1260</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81">
        <v>100</v>
      </c>
      <c r="N1196" s="603" t="s">
        <v>1261</v>
      </c>
      <c r="O1196" s="76"/>
      <c r="P1196" s="76"/>
      <c r="Q1196" s="1682"/>
      <c r="R1196" s="603" t="s">
        <v>1262</v>
      </c>
      <c r="S1196" s="76"/>
      <c r="T1196" s="76"/>
      <c r="U1196" s="76"/>
      <c r="V1196" s="76"/>
      <c r="W1196" s="94"/>
      <c r="X1196" s="960" t="s">
        <v>525</v>
      </c>
    </row>
    <row r="1197" spans="1:27" ht="11.25" customHeight="1">
      <c r="A1197" s="876">
        <v>9</v>
      </c>
      <c r="B1197" s="159"/>
      <c r="C1197" s="1693"/>
      <c r="D1197" s="1691"/>
      <c r="E1197" s="1720" t="str">
        <f t="shared" ref="E1197:J1197" si="176">M1223</f>
        <v>Ind KAP µGy·m²</v>
      </c>
      <c r="F1197" s="1721" t="str">
        <f t="shared" si="176"/>
        <v>Meas KAP µGy·m²</v>
      </c>
      <c r="G1197" s="1722" t="str">
        <f t="shared" si="176"/>
        <v>KAP Deviation</v>
      </c>
      <c r="H1197" s="1723" t="str">
        <f t="shared" si="176"/>
        <v>Ind AK @ Ref Pt</v>
      </c>
      <c r="I1197" s="1721" t="str">
        <f t="shared" si="176"/>
        <v>Meas AK @ Ref Pt</v>
      </c>
      <c r="J1197" s="1722" t="str">
        <f t="shared" si="176"/>
        <v>AK Deviation</v>
      </c>
      <c r="K1197" s="85"/>
      <c r="L1197"/>
      <c r="M1197" s="931"/>
      <c r="N1197" s="62" t="s">
        <v>1263</v>
      </c>
      <c r="O1197" s="67"/>
      <c r="P1197" s="67"/>
      <c r="Q1197" s="1662"/>
      <c r="R1197" s="62" t="s">
        <v>1264</v>
      </c>
      <c r="S1197" s="67"/>
      <c r="T1197" s="67"/>
      <c r="U1197" s="67"/>
      <c r="V1197" s="67"/>
      <c r="W1197" s="85"/>
      <c r="X1197" s="960" t="s">
        <v>525</v>
      </c>
    </row>
    <row r="1198" spans="1:27" ht="11.25" customHeight="1" thickBot="1">
      <c r="A1198" s="876">
        <v>10</v>
      </c>
      <c r="B1198" s="159"/>
      <c r="C1198" s="1693" t="str">
        <f>M1202</f>
        <v>kV</v>
      </c>
      <c r="D1198" s="1691" t="str">
        <f>N1202</f>
        <v>mA</v>
      </c>
      <c r="E1198" s="1720"/>
      <c r="F1198" s="1721"/>
      <c r="G1198" s="1722"/>
      <c r="H1198" s="1723"/>
      <c r="I1198" s="1721"/>
      <c r="J1198" s="1722"/>
      <c r="K1198" s="85"/>
      <c r="L1198"/>
      <c r="M1198" s="1680" t="str">
        <f>IF(OR(M1196="",M1197=""),"",(M1196/M1197)^2)</f>
        <v/>
      </c>
      <c r="N1198" s="62" t="s">
        <v>1291</v>
      </c>
      <c r="O1198" s="67"/>
      <c r="P1198" s="67"/>
      <c r="Q1198" s="1662"/>
      <c r="R1198" s="62" t="s">
        <v>1265</v>
      </c>
      <c r="S1198" s="67"/>
      <c r="T1198" s="67"/>
      <c r="U1198" s="67"/>
      <c r="V1198" s="67"/>
      <c r="W1198" s="85"/>
      <c r="X1198" s="960" t="s">
        <v>525</v>
      </c>
    </row>
    <row r="1199" spans="1:27" ht="11.25" customHeight="1">
      <c r="A1199" s="876">
        <v>11</v>
      </c>
      <c r="B1199" s="159"/>
      <c r="C1199" s="1702" t="str">
        <f t="shared" ref="C1199:D1206" si="177">IF(M1203="","",M1203)</f>
        <v/>
      </c>
      <c r="D1199" s="1703" t="str">
        <f t="shared" si="177"/>
        <v/>
      </c>
      <c r="E1199" s="1704" t="str">
        <f t="shared" ref="E1199:J1206" si="178">IF(M1225="","",M1225)</f>
        <v/>
      </c>
      <c r="F1199" s="1705" t="str">
        <f t="shared" si="178"/>
        <v/>
      </c>
      <c r="G1199" s="1706" t="str">
        <f t="shared" si="178"/>
        <v/>
      </c>
      <c r="H1199" s="1707" t="str">
        <f t="shared" si="178"/>
        <v/>
      </c>
      <c r="I1199" s="1705" t="str">
        <f t="shared" si="178"/>
        <v/>
      </c>
      <c r="J1199" s="1706" t="str">
        <f t="shared" si="17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694" t="str">
        <f t="shared" si="177"/>
        <v/>
      </c>
      <c r="D1200" s="1692" t="str">
        <f t="shared" si="177"/>
        <v/>
      </c>
      <c r="E1200" s="1656" t="str">
        <f t="shared" si="178"/>
        <v/>
      </c>
      <c r="F1200" s="1663" t="str">
        <f t="shared" si="178"/>
        <v/>
      </c>
      <c r="G1200" s="1695" t="str">
        <f t="shared" si="178"/>
        <v/>
      </c>
      <c r="H1200" s="1678" t="str">
        <f t="shared" si="178"/>
        <v/>
      </c>
      <c r="I1200" s="1663" t="str">
        <f t="shared" si="178"/>
        <v/>
      </c>
      <c r="J1200" s="1695" t="str">
        <f t="shared" si="178"/>
        <v/>
      </c>
      <c r="K1200" s="85"/>
      <c r="L1200"/>
      <c r="M1200" s="159"/>
      <c r="N1200" s="67"/>
      <c r="O1200" s="1726" t="s">
        <v>1271</v>
      </c>
      <c r="P1200" s="1726"/>
      <c r="Q1200" s="67"/>
      <c r="R1200" s="1726" t="s">
        <v>1272</v>
      </c>
      <c r="S1200" s="1726"/>
      <c r="T1200" s="67"/>
      <c r="U1200" s="67"/>
      <c r="V1200" s="67"/>
      <c r="W1200" s="85"/>
      <c r="X1200" s="960" t="s">
        <v>525</v>
      </c>
      <c r="Y1200" s="1343"/>
      <c r="AA1200" s="1343"/>
    </row>
    <row r="1201" spans="1:27" ht="11.25" customHeight="1">
      <c r="A1201" s="876">
        <v>13</v>
      </c>
      <c r="B1201" s="159"/>
      <c r="C1201" s="1694" t="str">
        <f t="shared" si="177"/>
        <v/>
      </c>
      <c r="D1201" s="1692" t="str">
        <f t="shared" si="177"/>
        <v/>
      </c>
      <c r="E1201" s="1656" t="str">
        <f t="shared" si="178"/>
        <v/>
      </c>
      <c r="F1201" s="1663" t="str">
        <f t="shared" si="178"/>
        <v/>
      </c>
      <c r="G1201" s="1695" t="str">
        <f t="shared" si="178"/>
        <v/>
      </c>
      <c r="H1201" s="1678" t="str">
        <f t="shared" si="178"/>
        <v/>
      </c>
      <c r="I1201" s="1663" t="str">
        <f t="shared" si="178"/>
        <v/>
      </c>
      <c r="J1201" s="1695" t="str">
        <f t="shared" si="178"/>
        <v/>
      </c>
      <c r="K1201" s="85"/>
      <c r="L1201"/>
      <c r="M1201" s="80"/>
      <c r="N1201" s="115"/>
      <c r="O1201" s="115" t="s">
        <v>1269</v>
      </c>
      <c r="P1201" s="115" t="s">
        <v>1270</v>
      </c>
      <c r="Q1201" s="115"/>
      <c r="R1201" s="115" t="s">
        <v>1266</v>
      </c>
      <c r="S1201" s="115" t="s">
        <v>1267</v>
      </c>
      <c r="T1201" s="115"/>
      <c r="U1201" s="67"/>
      <c r="V1201" s="67"/>
      <c r="W1201" s="85"/>
      <c r="X1201" s="960" t="s">
        <v>525</v>
      </c>
      <c r="Y1201" s="1279"/>
      <c r="AA1201" s="1343"/>
    </row>
    <row r="1202" spans="1:27" ht="11.25" customHeight="1">
      <c r="A1202" s="876">
        <v>14</v>
      </c>
      <c r="B1202" s="159"/>
      <c r="C1202" s="1694" t="str">
        <f t="shared" si="177"/>
        <v/>
      </c>
      <c r="D1202" s="1692" t="str">
        <f t="shared" si="177"/>
        <v/>
      </c>
      <c r="E1202" s="1656" t="str">
        <f t="shared" si="178"/>
        <v/>
      </c>
      <c r="F1202" s="1663" t="str">
        <f t="shared" si="178"/>
        <v/>
      </c>
      <c r="G1202" s="1695" t="str">
        <f t="shared" si="178"/>
        <v/>
      </c>
      <c r="H1202" s="1678" t="str">
        <f t="shared" si="178"/>
        <v/>
      </c>
      <c r="I1202" s="1663" t="str">
        <f t="shared" si="178"/>
        <v/>
      </c>
      <c r="J1202" s="1695" t="str">
        <f t="shared" si="178"/>
        <v/>
      </c>
      <c r="K1202" s="85"/>
      <c r="L1202"/>
      <c r="M1202" s="80" t="s">
        <v>130</v>
      </c>
      <c r="N1202" s="115" t="str">
        <f>LFMAS</f>
        <v>mA</v>
      </c>
      <c r="O1202" s="1727" t="s">
        <v>1292</v>
      </c>
      <c r="P1202" s="1728"/>
      <c r="Q1202" s="1708" t="s">
        <v>1225</v>
      </c>
      <c r="R1202" s="1729" t="s">
        <v>1215</v>
      </c>
      <c r="S1202" s="1728"/>
      <c r="T1202" s="100" t="s">
        <v>1284</v>
      </c>
      <c r="U1202" s="67"/>
      <c r="V1202" s="67"/>
      <c r="W1202" s="85"/>
      <c r="X1202" s="960" t="s">
        <v>525</v>
      </c>
      <c r="Y1202" s="1279"/>
      <c r="AA1202" s="1343"/>
    </row>
    <row r="1203" spans="1:27" ht="11.25" customHeight="1">
      <c r="A1203" s="876">
        <v>15</v>
      </c>
      <c r="B1203" s="159"/>
      <c r="C1203" s="1694" t="str">
        <f t="shared" si="177"/>
        <v/>
      </c>
      <c r="D1203" s="1692" t="str">
        <f t="shared" si="177"/>
        <v/>
      </c>
      <c r="E1203" s="1656" t="str">
        <f t="shared" si="178"/>
        <v/>
      </c>
      <c r="F1203" s="1663" t="str">
        <f t="shared" si="178"/>
        <v/>
      </c>
      <c r="G1203" s="1695" t="str">
        <f t="shared" si="178"/>
        <v/>
      </c>
      <c r="H1203" s="1678" t="str">
        <f t="shared" si="178"/>
        <v/>
      </c>
      <c r="I1203" s="1663" t="str">
        <f t="shared" si="178"/>
        <v/>
      </c>
      <c r="J1203" s="1695" t="str">
        <f t="shared" si="178"/>
        <v/>
      </c>
      <c r="K1203" s="85"/>
      <c r="L1203"/>
      <c r="M1203" s="897"/>
      <c r="N1203" s="898"/>
      <c r="O1203" s="1709"/>
      <c r="P1203" s="1674"/>
      <c r="Q1203" s="1710" t="str">
        <f>IF(OR(O1203="",P1203=""),"",P1203-O1203)</f>
        <v/>
      </c>
      <c r="R1203" s="1675"/>
      <c r="S1203" s="1674"/>
      <c r="T1203" s="1676" t="str">
        <f>IF(OR(R1203="",S1203=""),"",S1203-R1203)</f>
        <v/>
      </c>
      <c r="U1203" s="67"/>
      <c r="V1203" s="67"/>
      <c r="W1203" s="85"/>
      <c r="X1203" s="960" t="s">
        <v>525</v>
      </c>
      <c r="Y1203" s="1279"/>
      <c r="AA1203" s="1343"/>
    </row>
    <row r="1204" spans="1:27" ht="11.25" customHeight="1">
      <c r="A1204" s="876">
        <v>16</v>
      </c>
      <c r="B1204" s="159"/>
      <c r="C1204" s="1694" t="str">
        <f t="shared" si="177"/>
        <v/>
      </c>
      <c r="D1204" s="1692" t="str">
        <f t="shared" si="177"/>
        <v/>
      </c>
      <c r="E1204" s="1656" t="str">
        <f t="shared" si="178"/>
        <v/>
      </c>
      <c r="F1204" s="1663" t="str">
        <f t="shared" si="178"/>
        <v/>
      </c>
      <c r="G1204" s="1695" t="str">
        <f t="shared" si="178"/>
        <v/>
      </c>
      <c r="H1204" s="1678" t="str">
        <f t="shared" si="178"/>
        <v/>
      </c>
      <c r="I1204" s="1663" t="str">
        <f t="shared" si="178"/>
        <v/>
      </c>
      <c r="J1204" s="1695" t="str">
        <f t="shared" si="178"/>
        <v/>
      </c>
      <c r="K1204" s="85"/>
      <c r="L1204"/>
      <c r="M1204" s="897"/>
      <c r="N1204" s="898"/>
      <c r="O1204" s="910"/>
      <c r="P1204" s="898"/>
      <c r="Q1204" s="1711" t="str">
        <f t="shared" ref="Q1204:Q1210" si="179">IF(OR(O1204="",P1204=""),"",P1204-O1204)</f>
        <v/>
      </c>
      <c r="R1204" s="926"/>
      <c r="S1204" s="898"/>
      <c r="T1204" s="1665" t="str">
        <f t="shared" ref="T1204:T1210" si="180">IF(OR(R1204="",S1204=""),"",S1204-R1204)</f>
        <v/>
      </c>
      <c r="U1204" s="67"/>
      <c r="V1204" s="67"/>
      <c r="W1204" s="85"/>
      <c r="X1204" s="960" t="s">
        <v>525</v>
      </c>
      <c r="Y1204" s="1279"/>
      <c r="AA1204" s="1343"/>
    </row>
    <row r="1205" spans="1:27" ht="11.25" customHeight="1">
      <c r="A1205" s="876">
        <v>17</v>
      </c>
      <c r="B1205" s="159"/>
      <c r="C1205" s="1694" t="str">
        <f t="shared" si="177"/>
        <v/>
      </c>
      <c r="D1205" s="1692" t="str">
        <f t="shared" si="177"/>
        <v/>
      </c>
      <c r="E1205" s="1656" t="str">
        <f t="shared" si="178"/>
        <v/>
      </c>
      <c r="F1205" s="1663" t="str">
        <f t="shared" si="178"/>
        <v/>
      </c>
      <c r="G1205" s="1695" t="str">
        <f t="shared" si="178"/>
        <v/>
      </c>
      <c r="H1205" s="1678" t="str">
        <f t="shared" si="178"/>
        <v/>
      </c>
      <c r="I1205" s="1663" t="str">
        <f t="shared" si="178"/>
        <v/>
      </c>
      <c r="J1205" s="1695" t="str">
        <f t="shared" si="178"/>
        <v/>
      </c>
      <c r="K1205" s="85"/>
      <c r="L1205"/>
      <c r="M1205" s="897"/>
      <c r="N1205" s="898"/>
      <c r="O1205" s="910"/>
      <c r="P1205" s="898"/>
      <c r="Q1205" s="1711" t="str">
        <f t="shared" si="179"/>
        <v/>
      </c>
      <c r="R1205" s="926"/>
      <c r="S1205" s="898"/>
      <c r="T1205" s="1665" t="str">
        <f t="shared" si="180"/>
        <v/>
      </c>
      <c r="U1205" s="67"/>
      <c r="V1205" s="67"/>
      <c r="W1205" s="85"/>
      <c r="X1205" s="960" t="s">
        <v>525</v>
      </c>
      <c r="Y1205" s="1279"/>
      <c r="AA1205" s="1343"/>
    </row>
    <row r="1206" spans="1:27" ht="11.25" customHeight="1" thickBot="1">
      <c r="A1206" s="876">
        <v>18</v>
      </c>
      <c r="B1206" s="159"/>
      <c r="C1206" s="1696" t="str">
        <f t="shared" si="177"/>
        <v/>
      </c>
      <c r="D1206" s="1697" t="str">
        <f t="shared" si="177"/>
        <v/>
      </c>
      <c r="E1206" s="1658" t="str">
        <f t="shared" si="178"/>
        <v/>
      </c>
      <c r="F1206" s="1698" t="str">
        <f t="shared" si="178"/>
        <v/>
      </c>
      <c r="G1206" s="1700" t="str">
        <f t="shared" si="178"/>
        <v/>
      </c>
      <c r="H1206" s="1699" t="str">
        <f t="shared" si="178"/>
        <v/>
      </c>
      <c r="I1206" s="1698" t="str">
        <f t="shared" si="178"/>
        <v/>
      </c>
      <c r="J1206" s="1700" t="str">
        <f t="shared" si="178"/>
        <v/>
      </c>
      <c r="K1206" s="85"/>
      <c r="L1206"/>
      <c r="M1206" s="897"/>
      <c r="N1206" s="898"/>
      <c r="O1206" s="910"/>
      <c r="P1206" s="898"/>
      <c r="Q1206" s="1711" t="str">
        <f t="shared" si="179"/>
        <v/>
      </c>
      <c r="R1206" s="926"/>
      <c r="S1206" s="898"/>
      <c r="T1206" s="1665" t="str">
        <f t="shared" si="180"/>
        <v/>
      </c>
      <c r="U1206" s="67"/>
      <c r="V1206" s="67"/>
      <c r="W1206" s="85"/>
      <c r="X1206" s="960" t="s">
        <v>525</v>
      </c>
      <c r="Y1206" s="1279"/>
      <c r="AA1206" s="1343"/>
    </row>
    <row r="1207" spans="1:27" ht="11.25" customHeight="1" thickBot="1">
      <c r="A1207" s="876">
        <v>19</v>
      </c>
      <c r="B1207" s="159"/>
      <c r="C1207" s="115"/>
      <c r="D1207" s="115"/>
      <c r="E1207" s="115"/>
      <c r="F1207" s="66" t="s">
        <v>689</v>
      </c>
      <c r="G1207" s="1701" t="str">
        <f>IF(O1233="","",O1233)</f>
        <v>NA</v>
      </c>
      <c r="H1207" s="115"/>
      <c r="I1207" s="66" t="s">
        <v>689</v>
      </c>
      <c r="J1207" s="1701" t="str">
        <f>IF(R1233="","",R1233)</f>
        <v>NA</v>
      </c>
      <c r="K1207" s="85"/>
      <c r="L1207"/>
      <c r="M1207" s="897"/>
      <c r="N1207" s="898"/>
      <c r="O1207" s="910"/>
      <c r="P1207" s="898"/>
      <c r="Q1207" s="1711" t="str">
        <f t="shared" si="179"/>
        <v/>
      </c>
      <c r="R1207" s="926"/>
      <c r="S1207" s="898"/>
      <c r="T1207" s="1665" t="str">
        <f t="shared" si="180"/>
        <v/>
      </c>
      <c r="U1207" s="67"/>
      <c r="V1207" s="67"/>
      <c r="W1207" s="85"/>
      <c r="X1207" s="960" t="s">
        <v>525</v>
      </c>
      <c r="Y1207" s="1279"/>
      <c r="AA1207" s="1343"/>
    </row>
    <row r="1208" spans="1:27" ht="11.25" customHeight="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910"/>
      <c r="P1208" s="898"/>
      <c r="Q1208" s="1711" t="str">
        <f t="shared" si="179"/>
        <v/>
      </c>
      <c r="R1208" s="926"/>
      <c r="S1208" s="898"/>
      <c r="T1208" s="1665" t="str">
        <f t="shared" si="18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910"/>
      <c r="P1209" s="898"/>
      <c r="Q1209" s="1711" t="str">
        <f t="shared" si="179"/>
        <v/>
      </c>
      <c r="R1209" s="926"/>
      <c r="S1209" s="898"/>
      <c r="T1209" s="1665" t="str">
        <f t="shared" si="180"/>
        <v/>
      </c>
      <c r="U1209" s="67"/>
      <c r="V1209" s="67"/>
      <c r="W1209" s="85"/>
      <c r="X1209" s="960" t="s">
        <v>525</v>
      </c>
      <c r="Y1209" s="1279"/>
      <c r="AA1209" s="1343"/>
    </row>
    <row r="1210" spans="1:27" ht="11.25" customHeight="1" thickTop="1" thickBot="1">
      <c r="A1210" s="876">
        <v>22</v>
      </c>
      <c r="L1210"/>
      <c r="M1210" s="899"/>
      <c r="N1210" s="900"/>
      <c r="O1210" s="912"/>
      <c r="P1210" s="900"/>
      <c r="Q1210" s="1712" t="str">
        <f t="shared" si="179"/>
        <v/>
      </c>
      <c r="R1210" s="1667"/>
      <c r="S1210" s="900"/>
      <c r="T1210" s="1666" t="str">
        <f t="shared" si="18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83" t="s">
        <v>1273</v>
      </c>
      <c r="N1212" s="67"/>
      <c r="O1212" s="67"/>
      <c r="P1212" s="67"/>
      <c r="Q1212" s="66" t="s">
        <v>1285</v>
      </c>
      <c r="R1212" s="1664"/>
      <c r="U1212" s="67"/>
      <c r="V1212" s="67"/>
      <c r="W1212" s="85"/>
      <c r="X1212" s="960" t="s">
        <v>525</v>
      </c>
    </row>
    <row r="1213" spans="1:27" ht="11.25" customHeight="1" thickBot="1">
      <c r="A1213" s="876">
        <v>25</v>
      </c>
      <c r="L1213"/>
      <c r="M1213" s="80" t="s">
        <v>130</v>
      </c>
      <c r="N1213" s="115" t="str">
        <f>LFMAS</f>
        <v>mA</v>
      </c>
      <c r="O1213" s="115" t="s">
        <v>1215</v>
      </c>
      <c r="P1213" s="115" t="s">
        <v>1286</v>
      </c>
      <c r="Q1213" s="115" t="s">
        <v>1274</v>
      </c>
      <c r="R1213" s="115" t="s">
        <v>1287</v>
      </c>
      <c r="U1213" s="67"/>
      <c r="V1213" s="67"/>
      <c r="W1213" s="85"/>
      <c r="X1213" s="960" t="s">
        <v>525</v>
      </c>
    </row>
    <row r="1214" spans="1:27" ht="11.25" customHeight="1" thickTop="1">
      <c r="A1214" s="876">
        <v>26</v>
      </c>
      <c r="L1214"/>
      <c r="M1214" s="1668" t="str">
        <f>IF(M1203="","",M1203)</f>
        <v/>
      </c>
      <c r="N1214" s="1713" t="str">
        <f t="shared" ref="N1214:N1221" si="181">IF(N1203="","",N1203)</f>
        <v/>
      </c>
      <c r="O1214" s="1716"/>
      <c r="P1214" s="1687"/>
      <c r="Q1214" s="1687"/>
      <c r="R1214" s="1688"/>
      <c r="T1214" s="1575" t="s">
        <v>1293</v>
      </c>
      <c r="U1214" s="465" t="s">
        <v>1294</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70" t="str">
        <f t="shared" ref="M1215:M1221" si="182">IF(M1204="","",M1204)</f>
        <v/>
      </c>
      <c r="N1215" s="1714" t="str">
        <f t="shared" si="181"/>
        <v/>
      </c>
      <c r="O1215" s="1717"/>
      <c r="P1215" s="898"/>
      <c r="Q1215" s="898"/>
      <c r="R1215" s="1689"/>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70" t="str">
        <f t="shared" si="182"/>
        <v/>
      </c>
      <c r="N1216" s="1714" t="str">
        <f t="shared" si="181"/>
        <v/>
      </c>
      <c r="O1216" s="1717"/>
      <c r="P1216" s="898"/>
      <c r="Q1216" s="898"/>
      <c r="R1216" s="1689"/>
      <c r="U1216" s="67"/>
      <c r="V1216" s="67"/>
      <c r="W1216" s="85"/>
      <c r="X1216" s="960" t="s">
        <v>525</v>
      </c>
    </row>
    <row r="1217" spans="1:26" ht="11.25" customHeight="1">
      <c r="A1217" s="876">
        <v>29</v>
      </c>
      <c r="B1217" s="67"/>
      <c r="C1217" s="67"/>
      <c r="D1217" s="67"/>
      <c r="E1217" s="67"/>
      <c r="F1217" s="67"/>
      <c r="G1217" s="67"/>
      <c r="H1217" s="67"/>
      <c r="I1217" s="67"/>
      <c r="J1217" s="67"/>
      <c r="K1217" s="67"/>
      <c r="L1217" s="978" t="s">
        <v>525</v>
      </c>
      <c r="M1217" s="1670" t="str">
        <f t="shared" si="182"/>
        <v/>
      </c>
      <c r="N1217" s="1714" t="str">
        <f t="shared" si="181"/>
        <v/>
      </c>
      <c r="O1217" s="1717"/>
      <c r="P1217" s="898"/>
      <c r="Q1217" s="898"/>
      <c r="R1217" s="1689"/>
      <c r="U1217" s="67"/>
      <c r="V1217" s="67"/>
      <c r="W1217" s="85"/>
      <c r="X1217" s="960" t="s">
        <v>525</v>
      </c>
    </row>
    <row r="1218" spans="1:26" ht="11.25" customHeight="1">
      <c r="A1218" s="876">
        <v>30</v>
      </c>
      <c r="B1218" s="67"/>
      <c r="C1218" s="67"/>
      <c r="D1218" s="67"/>
      <c r="E1218" s="67"/>
      <c r="F1218" s="67"/>
      <c r="G1218" s="67"/>
      <c r="H1218" s="67"/>
      <c r="I1218" s="67"/>
      <c r="J1218" s="67"/>
      <c r="K1218" s="67"/>
      <c r="L1218" s="978" t="s">
        <v>525</v>
      </c>
      <c r="M1218" s="1670" t="str">
        <f t="shared" si="182"/>
        <v/>
      </c>
      <c r="N1218" s="1714" t="str">
        <f t="shared" si="181"/>
        <v/>
      </c>
      <c r="O1218" s="1717"/>
      <c r="P1218" s="898"/>
      <c r="Q1218" s="898"/>
      <c r="R1218" s="1689"/>
      <c r="U1218" s="67"/>
      <c r="V1218" s="67"/>
      <c r="W1218" s="85"/>
      <c r="X1218" s="960" t="s">
        <v>525</v>
      </c>
    </row>
    <row r="1219" spans="1:26" ht="11.25" customHeight="1">
      <c r="A1219" s="876">
        <v>31</v>
      </c>
      <c r="L1219"/>
      <c r="M1219" s="1670" t="str">
        <f t="shared" si="182"/>
        <v/>
      </c>
      <c r="N1219" s="1714" t="str">
        <f t="shared" si="181"/>
        <v/>
      </c>
      <c r="O1219" s="1717"/>
      <c r="P1219" s="898"/>
      <c r="Q1219" s="898"/>
      <c r="R1219" s="1689"/>
      <c r="U1219" s="67"/>
      <c r="V1219" s="67"/>
      <c r="W1219" s="85"/>
      <c r="X1219" s="960" t="s">
        <v>525</v>
      </c>
    </row>
    <row r="1220" spans="1:26" ht="11.25" customHeight="1">
      <c r="A1220" s="876">
        <v>32</v>
      </c>
      <c r="L1220"/>
      <c r="M1220" s="1670" t="str">
        <f t="shared" si="182"/>
        <v/>
      </c>
      <c r="N1220" s="1714" t="str">
        <f t="shared" si="181"/>
        <v/>
      </c>
      <c r="O1220" s="1717"/>
      <c r="P1220" s="898"/>
      <c r="Q1220" s="898"/>
      <c r="R1220" s="1689"/>
      <c r="U1220" s="67"/>
      <c r="V1220" s="67"/>
      <c r="W1220" s="85"/>
      <c r="X1220" s="960" t="s">
        <v>525</v>
      </c>
    </row>
    <row r="1221" spans="1:26" ht="11.25" customHeight="1" thickBot="1">
      <c r="A1221" s="876">
        <v>33</v>
      </c>
      <c r="L1221"/>
      <c r="M1221" s="1671" t="str">
        <f t="shared" si="182"/>
        <v/>
      </c>
      <c r="N1221" s="1715" t="str">
        <f t="shared" si="181"/>
        <v/>
      </c>
      <c r="O1221" s="1718"/>
      <c r="P1221" s="900"/>
      <c r="Q1221" s="900"/>
      <c r="R1221" s="1690"/>
      <c r="U1221" s="67"/>
      <c r="V1221" s="67"/>
      <c r="W1221" s="85"/>
      <c r="X1221" s="960" t="s">
        <v>525</v>
      </c>
    </row>
    <row r="1222" spans="1:26" ht="11.25" customHeight="1" thickTop="1">
      <c r="A1222" s="876">
        <v>34</v>
      </c>
      <c r="L1222"/>
      <c r="M1222" s="159"/>
      <c r="N1222" s="67"/>
      <c r="O1222" s="67"/>
      <c r="P1222" s="67"/>
      <c r="Q1222" s="67"/>
      <c r="R1222" s="67"/>
      <c r="S1222" s="67"/>
      <c r="T1222" s="67"/>
      <c r="U1222" s="67"/>
      <c r="V1222" s="67"/>
      <c r="W1222" s="85"/>
      <c r="X1222" s="960" t="s">
        <v>525</v>
      </c>
    </row>
    <row r="1223" spans="1:26" ht="11.25" customHeight="1">
      <c r="A1223" s="876">
        <v>35</v>
      </c>
      <c r="L1223"/>
      <c r="M1223" s="1724" t="s">
        <v>1276</v>
      </c>
      <c r="N1223" s="1725" t="s">
        <v>1277</v>
      </c>
      <c r="O1223" s="1725" t="s">
        <v>1275</v>
      </c>
      <c r="P1223" s="1725" t="s">
        <v>1278</v>
      </c>
      <c r="Q1223" s="1725" t="s">
        <v>1279</v>
      </c>
      <c r="R1223" s="1725" t="s">
        <v>1280</v>
      </c>
      <c r="S1223" s="67"/>
      <c r="T1223" s="67"/>
      <c r="U1223" s="67"/>
      <c r="V1223" s="67"/>
      <c r="W1223" s="85"/>
      <c r="X1223" s="960" t="s">
        <v>525</v>
      </c>
    </row>
    <row r="1224" spans="1:26" ht="11.25" customHeight="1" thickBot="1">
      <c r="A1224" s="876">
        <v>36</v>
      </c>
      <c r="L1224"/>
      <c r="M1224" s="1724"/>
      <c r="N1224" s="1725"/>
      <c r="O1224" s="1725"/>
      <c r="P1224" s="1725"/>
      <c r="Q1224" s="1725"/>
      <c r="R1224" s="1725"/>
      <c r="S1224" s="67"/>
      <c r="T1224" s="67"/>
      <c r="U1224" s="67"/>
      <c r="V1224" s="67"/>
      <c r="W1224" s="85"/>
      <c r="X1224" s="960" t="s">
        <v>525</v>
      </c>
      <c r="Y1224" s="142" t="s">
        <v>1281</v>
      </c>
      <c r="Z1224" s="142"/>
    </row>
    <row r="1225" spans="1:26" ht="11.25" customHeight="1" thickTop="1">
      <c r="A1225" s="876">
        <v>37</v>
      </c>
      <c r="L1225"/>
      <c r="M1225" s="1668" t="str">
        <f>IF(Q1203="","",Q1203*VLOOKUP($O$1202,$Y$1225:$Z$1229,2))</f>
        <v/>
      </c>
      <c r="N1225" s="1669" t="str">
        <f t="shared" ref="N1225:N1232" si="183">IF(Q1214="","",Q1214)</f>
        <v/>
      </c>
      <c r="O1225" s="1684" t="str">
        <f>IF(OR(M1225="",N1225=""),"",ABS(N1225-M1225)/N1225)</f>
        <v/>
      </c>
      <c r="P1225" s="1677" t="str">
        <f>IF(T1203="","",T1203)</f>
        <v/>
      </c>
      <c r="Q1225" s="1669" t="str">
        <f t="shared" ref="Q1225:Q1232" si="184">IF(O1214="","",O1214)</f>
        <v/>
      </c>
      <c r="R1225" s="1684" t="str">
        <f t="shared" ref="R1225:R1232" si="185">IF(OR(P1225="",Q1225=""),"",ABS(Q1225-P1225)/Q1225)</f>
        <v/>
      </c>
      <c r="S1225" s="67"/>
      <c r="T1225" s="67"/>
      <c r="U1225" s="67"/>
      <c r="V1225" s="67"/>
      <c r="W1225" s="85"/>
      <c r="X1225" s="960" t="s">
        <v>525</v>
      </c>
      <c r="Y1225" s="142"/>
      <c r="Z1225" s="142" t="s">
        <v>1274</v>
      </c>
    </row>
    <row r="1226" spans="1:26" ht="11.25" customHeight="1">
      <c r="A1226" s="876">
        <v>38</v>
      </c>
      <c r="L1226"/>
      <c r="M1226" s="1670" t="str">
        <f t="shared" ref="M1226:M1232" si="186">IF(Q1204="","",Q1204*VLOOKUP($O$1202,$Y$1225:$Z$1229,2))</f>
        <v/>
      </c>
      <c r="N1226" s="1663" t="str">
        <f t="shared" si="183"/>
        <v/>
      </c>
      <c r="O1226" s="1685" t="str">
        <f t="shared" ref="O1226:O1232" si="187">IF(OR(M1226="",N1226=""),"",ABS(N1226-M1226)/N1226)</f>
        <v/>
      </c>
      <c r="P1226" s="1678" t="str">
        <f t="shared" ref="P1226:P1232" si="188">IF(T1204="","",T1204)</f>
        <v/>
      </c>
      <c r="Q1226" s="1663" t="str">
        <f t="shared" si="184"/>
        <v/>
      </c>
      <c r="R1226" s="1685" t="str">
        <f t="shared" si="185"/>
        <v/>
      </c>
      <c r="S1226" s="67"/>
      <c r="T1226" s="67"/>
      <c r="U1226" s="67"/>
      <c r="V1226" s="67"/>
      <c r="W1226" s="85"/>
      <c r="X1226" s="960" t="s">
        <v>525</v>
      </c>
      <c r="Y1226" s="142" t="s">
        <v>1282</v>
      </c>
      <c r="Z1226" s="142">
        <v>1</v>
      </c>
    </row>
    <row r="1227" spans="1:26" ht="11.25" customHeight="1">
      <c r="A1227" s="876">
        <v>39</v>
      </c>
      <c r="L1227"/>
      <c r="M1227" s="1670" t="str">
        <f t="shared" si="186"/>
        <v/>
      </c>
      <c r="N1227" s="1663" t="str">
        <f t="shared" si="183"/>
        <v/>
      </c>
      <c r="O1227" s="1685" t="str">
        <f t="shared" si="187"/>
        <v/>
      </c>
      <c r="P1227" s="1678" t="str">
        <f t="shared" si="188"/>
        <v/>
      </c>
      <c r="Q1227" s="1663" t="str">
        <f t="shared" si="184"/>
        <v/>
      </c>
      <c r="R1227" s="1685" t="str">
        <f t="shared" si="185"/>
        <v/>
      </c>
      <c r="S1227" s="67"/>
      <c r="T1227" s="67"/>
      <c r="U1227" s="67"/>
      <c r="V1227" s="67"/>
      <c r="W1227" s="85"/>
      <c r="X1227" s="960" t="s">
        <v>525</v>
      </c>
      <c r="Y1227" s="142" t="s">
        <v>1268</v>
      </c>
      <c r="Z1227" s="142">
        <v>100</v>
      </c>
    </row>
    <row r="1228" spans="1:26" ht="11.25" customHeight="1">
      <c r="A1228" s="876">
        <v>40</v>
      </c>
      <c r="L1228" s="978" t="s">
        <v>525</v>
      </c>
      <c r="M1228" s="1670" t="str">
        <f t="shared" si="186"/>
        <v/>
      </c>
      <c r="N1228" s="1663" t="str">
        <f t="shared" si="183"/>
        <v/>
      </c>
      <c r="O1228" s="1685" t="str">
        <f t="shared" si="187"/>
        <v/>
      </c>
      <c r="P1228" s="1678" t="str">
        <f t="shared" si="188"/>
        <v/>
      </c>
      <c r="Q1228" s="1663" t="str">
        <f t="shared" si="184"/>
        <v/>
      </c>
      <c r="R1228" s="1685" t="str">
        <f t="shared" si="185"/>
        <v/>
      </c>
      <c r="S1228" s="67"/>
      <c r="T1228" s="67"/>
      <c r="U1228" s="67"/>
      <c r="V1228" s="67"/>
      <c r="W1228" s="85"/>
      <c r="X1228" s="960" t="s">
        <v>525</v>
      </c>
      <c r="Y1228" s="142" t="s">
        <v>1283</v>
      </c>
      <c r="Z1228" s="142">
        <v>0.01</v>
      </c>
    </row>
    <row r="1229" spans="1:26" ht="11.25" customHeight="1">
      <c r="A1229" s="876">
        <v>41</v>
      </c>
      <c r="L1229" s="978" t="s">
        <v>525</v>
      </c>
      <c r="M1229" s="1670" t="str">
        <f t="shared" si="186"/>
        <v/>
      </c>
      <c r="N1229" s="1663" t="str">
        <f t="shared" si="183"/>
        <v/>
      </c>
      <c r="O1229" s="1685" t="str">
        <f t="shared" si="187"/>
        <v/>
      </c>
      <c r="P1229" s="1678" t="str">
        <f t="shared" si="188"/>
        <v/>
      </c>
      <c r="Q1229" s="1663" t="str">
        <f t="shared" si="184"/>
        <v/>
      </c>
      <c r="R1229" s="1685" t="str">
        <f t="shared" si="185"/>
        <v/>
      </c>
      <c r="S1229" s="67"/>
      <c r="T1229" s="67"/>
      <c r="U1229" s="67"/>
      <c r="V1229" s="67"/>
      <c r="W1229" s="85"/>
      <c r="X1229" s="960" t="s">
        <v>525</v>
      </c>
      <c r="Y1229" s="142" t="s">
        <v>1274</v>
      </c>
      <c r="Z1229" s="142">
        <v>1</v>
      </c>
    </row>
    <row r="1230" spans="1:26" ht="11.25" customHeight="1">
      <c r="A1230" s="876">
        <v>42</v>
      </c>
      <c r="L1230" s="978" t="s">
        <v>525</v>
      </c>
      <c r="M1230" s="1670" t="str">
        <f t="shared" si="186"/>
        <v/>
      </c>
      <c r="N1230" s="1663" t="str">
        <f t="shared" si="183"/>
        <v/>
      </c>
      <c r="O1230" s="1685" t="str">
        <f t="shared" si="187"/>
        <v/>
      </c>
      <c r="P1230" s="1678" t="str">
        <f t="shared" si="188"/>
        <v/>
      </c>
      <c r="Q1230" s="1663" t="str">
        <f t="shared" si="184"/>
        <v/>
      </c>
      <c r="R1230" s="1685" t="str">
        <f t="shared" si="185"/>
        <v/>
      </c>
      <c r="S1230" s="67"/>
      <c r="T1230" s="67"/>
      <c r="U1230" s="67"/>
      <c r="V1230" s="67"/>
      <c r="W1230" s="85"/>
      <c r="X1230" s="960" t="s">
        <v>525</v>
      </c>
    </row>
    <row r="1231" spans="1:26" ht="11.25" customHeight="1">
      <c r="A1231" s="876">
        <v>43</v>
      </c>
      <c r="L1231" s="978" t="s">
        <v>525</v>
      </c>
      <c r="M1231" s="1670" t="str">
        <f t="shared" si="186"/>
        <v/>
      </c>
      <c r="N1231" s="1663" t="str">
        <f t="shared" si="183"/>
        <v/>
      </c>
      <c r="O1231" s="1685" t="str">
        <f t="shared" si="187"/>
        <v/>
      </c>
      <c r="P1231" s="1678" t="str">
        <f t="shared" si="188"/>
        <v/>
      </c>
      <c r="Q1231" s="1663" t="str">
        <f t="shared" si="184"/>
        <v/>
      </c>
      <c r="R1231" s="1685" t="str">
        <f t="shared" si="185"/>
        <v/>
      </c>
      <c r="S1231" s="67"/>
      <c r="T1231" s="67"/>
      <c r="U1231" s="67"/>
      <c r="V1231" s="67"/>
      <c r="W1231" s="85"/>
      <c r="X1231" s="960" t="s">
        <v>525</v>
      </c>
    </row>
    <row r="1232" spans="1:26" ht="11.25" customHeight="1" thickBot="1">
      <c r="A1232" s="876">
        <v>44</v>
      </c>
      <c r="L1232" s="978" t="s">
        <v>525</v>
      </c>
      <c r="M1232" s="1671" t="str">
        <f t="shared" si="186"/>
        <v/>
      </c>
      <c r="N1232" s="1672" t="str">
        <f t="shared" si="183"/>
        <v/>
      </c>
      <c r="O1232" s="1686" t="str">
        <f t="shared" si="187"/>
        <v/>
      </c>
      <c r="P1232" s="1679" t="str">
        <f t="shared" si="188"/>
        <v/>
      </c>
      <c r="Q1232" s="1672" t="str">
        <f t="shared" si="184"/>
        <v/>
      </c>
      <c r="R1232" s="1686" t="str">
        <f t="shared" si="185"/>
        <v/>
      </c>
      <c r="S1232" s="67"/>
      <c r="T1232" s="67"/>
      <c r="U1232" s="67"/>
      <c r="V1232" s="67"/>
      <c r="W1232" s="85"/>
      <c r="X1232" s="960" t="s">
        <v>525</v>
      </c>
    </row>
    <row r="1233" spans="1:24" ht="11.25" customHeight="1" thickTop="1" thickBot="1">
      <c r="A1233" s="876">
        <v>45</v>
      </c>
      <c r="L1233" s="978" t="s">
        <v>525</v>
      </c>
      <c r="M1233" s="80"/>
      <c r="N1233" s="115" t="s">
        <v>689</v>
      </c>
      <c r="O1233" s="1719" t="str">
        <f>IF(O1225="","NA",IF(MAX(O1225:O1232)&lt;0.3,"YES","NO"))</f>
        <v>NA</v>
      </c>
      <c r="P1233" s="115"/>
      <c r="Q1233" s="115" t="s">
        <v>689</v>
      </c>
      <c r="R1233" s="1719" t="str">
        <f>IF(R1225="","NA",IF(MAX(R1225:R1232)&lt;0.3,"YES","NO"))</f>
        <v>NA</v>
      </c>
      <c r="S1233" s="67"/>
      <c r="T1233" s="67"/>
      <c r="U1233" s="67"/>
      <c r="V1233" s="67"/>
      <c r="W1233" s="85"/>
      <c r="X1233" s="960" t="s">
        <v>525</v>
      </c>
    </row>
    <row r="1234" spans="1:24" ht="11.25" customHeight="1">
      <c r="A1234" s="876">
        <v>46</v>
      </c>
      <c r="L1234" s="978" t="s">
        <v>525</v>
      </c>
      <c r="M1234" s="159"/>
      <c r="N1234" s="166" t="s">
        <v>690</v>
      </c>
      <c r="O1234" s="465" t="s">
        <v>1290</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42" t="s">
        <v>439</v>
      </c>
      <c r="U1262" s="1743"/>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89">IF(O1270="","",O1270)</f>
        <v/>
      </c>
      <c r="D1270" s="28" t="str">
        <f t="shared" si="189"/>
        <v/>
      </c>
      <c r="E1270" s="1330" t="str">
        <f t="shared" si="189"/>
        <v/>
      </c>
      <c r="F1270" s="28" t="str">
        <f t="shared" si="189"/>
        <v/>
      </c>
      <c r="G1270" s="1330" t="str">
        <f t="shared" si="189"/>
        <v/>
      </c>
      <c r="H1270" s="25" t="str">
        <f t="shared" si="18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89"/>
        <v/>
      </c>
      <c r="D1271" s="28" t="str">
        <f t="shared" si="189"/>
        <v/>
      </c>
      <c r="E1271" s="1330" t="str">
        <f t="shared" si="189"/>
        <v/>
      </c>
      <c r="F1271" s="28" t="str">
        <f t="shared" si="189"/>
        <v/>
      </c>
      <c r="G1271" s="1330" t="str">
        <f t="shared" si="189"/>
        <v/>
      </c>
      <c r="H1271" s="25" t="str">
        <f t="shared" si="18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89"/>
        <v/>
      </c>
      <c r="D1272" s="28" t="str">
        <f t="shared" si="189"/>
        <v/>
      </c>
      <c r="E1272" s="1330" t="str">
        <f t="shared" si="189"/>
        <v/>
      </c>
      <c r="F1272" s="28" t="str">
        <f t="shared" si="189"/>
        <v/>
      </c>
      <c r="G1272" s="1330" t="str">
        <f t="shared" si="189"/>
        <v/>
      </c>
      <c r="H1272" s="25" t="str">
        <f t="shared" si="18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89"/>
        <v/>
      </c>
      <c r="D1273" s="28" t="str">
        <f t="shared" si="189"/>
        <v/>
      </c>
      <c r="E1273" s="1330" t="str">
        <f t="shared" si="189"/>
        <v/>
      </c>
      <c r="F1273" s="28" t="str">
        <f t="shared" si="189"/>
        <v/>
      </c>
      <c r="G1273" s="1330" t="str">
        <f t="shared" si="189"/>
        <v/>
      </c>
      <c r="H1273" s="25" t="str">
        <f t="shared" si="18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89"/>
        <v/>
      </c>
      <c r="D1274" s="28" t="str">
        <f t="shared" si="189"/>
        <v/>
      </c>
      <c r="E1274" s="1330" t="str">
        <f t="shared" si="189"/>
        <v/>
      </c>
      <c r="F1274" s="28" t="str">
        <f t="shared" si="189"/>
        <v/>
      </c>
      <c r="G1274" s="1330" t="str">
        <f t="shared" si="189"/>
        <v/>
      </c>
      <c r="H1274" s="25" t="str">
        <f t="shared" si="18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90">IF(O1276="","",O1276)</f>
        <v/>
      </c>
      <c r="D1276" s="387" t="str">
        <f t="shared" si="190"/>
        <v/>
      </c>
      <c r="E1276" s="386" t="str">
        <f t="shared" si="190"/>
        <v/>
      </c>
      <c r="F1276" s="387" t="str">
        <f t="shared" si="190"/>
        <v/>
      </c>
      <c r="G1276" s="386" t="str">
        <f t="shared" si="190"/>
        <v/>
      </c>
      <c r="H1276" s="388" t="str">
        <f t="shared" si="190"/>
        <v/>
      </c>
      <c r="I1276" s="67"/>
      <c r="J1276" s="280" t="s">
        <v>299</v>
      </c>
      <c r="K1276" s="340"/>
      <c r="L1276" s="978" t="s">
        <v>525</v>
      </c>
      <c r="M1276" s="56"/>
      <c r="N1276" s="563" t="s">
        <v>152</v>
      </c>
      <c r="O1276" s="388" t="str">
        <f t="shared" ref="O1276:T1276" si="191">IF(O1270="","",AVERAGE(O1270:O1274))</f>
        <v/>
      </c>
      <c r="P1276" s="387" t="str">
        <f t="shared" si="191"/>
        <v/>
      </c>
      <c r="Q1276" s="386" t="str">
        <f t="shared" si="191"/>
        <v/>
      </c>
      <c r="R1276" s="387" t="str">
        <f t="shared" si="191"/>
        <v/>
      </c>
      <c r="S1276" s="386" t="str">
        <f t="shared" si="191"/>
        <v/>
      </c>
      <c r="T1276" s="388" t="str">
        <f t="shared" si="191"/>
        <v/>
      </c>
      <c r="U1276" s="67"/>
      <c r="V1276" s="280" t="s">
        <v>299</v>
      </c>
      <c r="W1276" s="340"/>
      <c r="X1276" s="960" t="s">
        <v>525</v>
      </c>
    </row>
    <row r="1277" spans="1:24" ht="11.25" customHeight="1">
      <c r="A1277" s="876">
        <v>23</v>
      </c>
      <c r="B1277" s="278" t="s">
        <v>300</v>
      </c>
      <c r="C1277" s="25" t="str">
        <f t="shared" si="190"/>
        <v/>
      </c>
      <c r="D1277" s="28" t="str">
        <f t="shared" si="190"/>
        <v/>
      </c>
      <c r="E1277" s="27" t="str">
        <f t="shared" si="190"/>
        <v/>
      </c>
      <c r="F1277" s="28" t="str">
        <f t="shared" si="190"/>
        <v/>
      </c>
      <c r="G1277" s="27" t="str">
        <f t="shared" si="190"/>
        <v/>
      </c>
      <c r="H1277" s="25" t="str">
        <f t="shared" si="190"/>
        <v/>
      </c>
      <c r="I1277" s="67"/>
      <c r="J1277" s="23" t="s">
        <v>363</v>
      </c>
      <c r="K1277" s="608" t="s">
        <v>364</v>
      </c>
      <c r="L1277" s="978" t="s">
        <v>525</v>
      </c>
      <c r="M1277" s="56"/>
      <c r="N1277" s="564" t="s">
        <v>300</v>
      </c>
      <c r="O1277" s="25" t="str">
        <f t="shared" ref="O1277:T1277" si="192">IF(OR(O1270="",O1271=""),"",STDEV(O1270:O1274))</f>
        <v/>
      </c>
      <c r="P1277" s="28" t="str">
        <f t="shared" si="192"/>
        <v/>
      </c>
      <c r="Q1277" s="27" t="str">
        <f t="shared" si="192"/>
        <v/>
      </c>
      <c r="R1277" s="28" t="str">
        <f t="shared" si="192"/>
        <v/>
      </c>
      <c r="S1277" s="27" t="str">
        <f t="shared" si="192"/>
        <v/>
      </c>
      <c r="T1277" s="25" t="str">
        <f t="shared" si="192"/>
        <v/>
      </c>
      <c r="U1277" s="67"/>
      <c r="V1277" s="23" t="s">
        <v>363</v>
      </c>
      <c r="W1277" s="608" t="s">
        <v>364</v>
      </c>
      <c r="X1277" s="960" t="s">
        <v>525</v>
      </c>
    </row>
    <row r="1278" spans="1:24" ht="11.25" customHeight="1" thickBot="1">
      <c r="A1278" s="876">
        <v>24</v>
      </c>
      <c r="B1278" s="278" t="s">
        <v>302</v>
      </c>
      <c r="C1278" s="25" t="str">
        <f t="shared" si="190"/>
        <v/>
      </c>
      <c r="D1278" s="28" t="str">
        <f t="shared" si="190"/>
        <v/>
      </c>
      <c r="E1278" s="27" t="str">
        <f t="shared" si="190"/>
        <v/>
      </c>
      <c r="F1278" s="28" t="str">
        <f t="shared" si="190"/>
        <v/>
      </c>
      <c r="G1278" s="27" t="str">
        <f t="shared" si="190"/>
        <v/>
      </c>
      <c r="H1278" s="25" t="str">
        <f t="shared" si="190"/>
        <v/>
      </c>
      <c r="I1278" s="67"/>
      <c r="J1278" s="434" t="str">
        <f t="shared" ref="J1278:K1280" si="193">IF(V1278="","",V1278)</f>
        <v>TBD</v>
      </c>
      <c r="K1278" s="780" t="str">
        <f t="shared" si="193"/>
        <v/>
      </c>
      <c r="L1278" s="978" t="s">
        <v>525</v>
      </c>
      <c r="M1278" s="396"/>
      <c r="N1278" s="564" t="s">
        <v>302</v>
      </c>
      <c r="O1278" s="433" t="str">
        <f t="shared" ref="O1278:T1278" si="194">IF(OR(O1276="",O1276=0,O1277=""),"",O1277/O1276)</f>
        <v/>
      </c>
      <c r="P1278" s="30" t="str">
        <f t="shared" si="194"/>
        <v/>
      </c>
      <c r="Q1278" s="29" t="str">
        <f t="shared" si="194"/>
        <v/>
      </c>
      <c r="R1278" s="30" t="str">
        <f t="shared" si="194"/>
        <v/>
      </c>
      <c r="S1278" s="29" t="str">
        <f t="shared" si="194"/>
        <v/>
      </c>
      <c r="T1278" s="433" t="str">
        <f t="shared" si="19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90"/>
        <v>TBD</v>
      </c>
      <c r="D1279" s="645" t="str">
        <f t="shared" si="190"/>
        <v>TBD</v>
      </c>
      <c r="E1279" s="646" t="str">
        <f t="shared" si="190"/>
        <v>TBD</v>
      </c>
      <c r="F1279" s="645" t="str">
        <f t="shared" si="190"/>
        <v>TBD</v>
      </c>
      <c r="G1279" s="646" t="str">
        <f t="shared" si="190"/>
        <v>TBD</v>
      </c>
      <c r="H1279" s="644" t="str">
        <f t="shared" si="190"/>
        <v>TBD</v>
      </c>
      <c r="I1279" s="51" t="s">
        <v>689</v>
      </c>
      <c r="J1279" s="435" t="str">
        <f t="shared" si="19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9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95">IF(O1293="","",O1293)</f>
        <v>@60 kVp:</v>
      </c>
      <c r="D1293" s="49" t="str">
        <f t="shared" si="195"/>
        <v/>
      </c>
      <c r="E1293" s="1243" t="str">
        <f t="shared" si="195"/>
        <v>@80 kVp:</v>
      </c>
      <c r="F1293" s="49" t="str">
        <f t="shared" si="195"/>
        <v/>
      </c>
      <c r="G1293" s="1243" t="str">
        <f t="shared" si="195"/>
        <v>@100 kVp:</v>
      </c>
      <c r="H1293" s="49" t="str">
        <f t="shared" si="195"/>
        <v/>
      </c>
      <c r="I1293" s="1243" t="str">
        <f t="shared" si="195"/>
        <v>@120 kVp:</v>
      </c>
      <c r="J1293" s="1244" t="str">
        <f t="shared" si="19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95"/>
        <v>TBD</v>
      </c>
      <c r="D1294" s="53"/>
      <c r="E1294" s="648" t="str">
        <f t="shared" si="195"/>
        <v>TBD</v>
      </c>
      <c r="F1294" s="53"/>
      <c r="G1294" s="648" t="str">
        <f t="shared" si="195"/>
        <v>TBD</v>
      </c>
      <c r="H1294" s="53"/>
      <c r="I1294" s="648" t="str">
        <f t="shared" si="19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95"/>
        <v>@ 6 in.:</v>
      </c>
      <c r="D1295" s="53" t="str">
        <f>P1295</f>
        <v/>
      </c>
      <c r="E1295" s="648" t="str">
        <f t="shared" si="195"/>
        <v>@ 8 in.:</v>
      </c>
      <c r="F1295" s="53" t="str">
        <f>R1295</f>
        <v/>
      </c>
      <c r="G1295" s="648" t="str">
        <f t="shared" si="195"/>
        <v>@ 10 in.:</v>
      </c>
      <c r="H1295" s="53" t="str">
        <f>T1295</f>
        <v/>
      </c>
      <c r="I1295" s="648" t="str">
        <f t="shared" si="19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95"/>
        <v>TBD</v>
      </c>
      <c r="D1296" s="53"/>
      <c r="E1296" s="648" t="str">
        <f t="shared" si="195"/>
        <v>TBD</v>
      </c>
      <c r="F1296" s="53"/>
      <c r="G1296" s="648" t="str">
        <f t="shared" si="195"/>
        <v>TBD</v>
      </c>
      <c r="H1296" s="53"/>
      <c r="I1296" s="648" t="str">
        <f t="shared" si="19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95"/>
        <v/>
      </c>
      <c r="H1297" s="178" t="s">
        <v>689</v>
      </c>
      <c r="I1297" s="179" t="str">
        <f t="shared" si="19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40" t="s">
        <v>690</v>
      </c>
      <c r="U1328" s="1741"/>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96">IF(O1336="","",O1336)</f>
        <v/>
      </c>
      <c r="D1336" s="28" t="str">
        <f t="shared" si="196"/>
        <v/>
      </c>
      <c r="E1336" s="1330" t="str">
        <f t="shared" si="196"/>
        <v/>
      </c>
      <c r="F1336" s="28" t="str">
        <f t="shared" si="196"/>
        <v/>
      </c>
      <c r="G1336" s="1330" t="str">
        <f t="shared" si="196"/>
        <v/>
      </c>
      <c r="H1336" s="25" t="str">
        <f t="shared" si="19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96"/>
        <v/>
      </c>
      <c r="D1337" s="28" t="str">
        <f t="shared" si="196"/>
        <v/>
      </c>
      <c r="E1337" s="1330" t="str">
        <f t="shared" si="196"/>
        <v/>
      </c>
      <c r="F1337" s="28" t="str">
        <f t="shared" si="196"/>
        <v/>
      </c>
      <c r="G1337" s="1330" t="str">
        <f t="shared" si="196"/>
        <v/>
      </c>
      <c r="H1337" s="25" t="str">
        <f t="shared" si="19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96"/>
        <v/>
      </c>
      <c r="D1338" s="28" t="str">
        <f t="shared" si="196"/>
        <v/>
      </c>
      <c r="E1338" s="1330" t="str">
        <f t="shared" si="196"/>
        <v/>
      </c>
      <c r="F1338" s="28" t="str">
        <f t="shared" si="196"/>
        <v/>
      </c>
      <c r="G1338" s="1330" t="str">
        <f t="shared" si="196"/>
        <v/>
      </c>
      <c r="H1338" s="25" t="str">
        <f t="shared" si="19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96"/>
        <v/>
      </c>
      <c r="D1339" s="28" t="str">
        <f t="shared" si="196"/>
        <v/>
      </c>
      <c r="E1339" s="1330" t="str">
        <f t="shared" si="196"/>
        <v/>
      </c>
      <c r="F1339" s="28" t="str">
        <f t="shared" si="196"/>
        <v/>
      </c>
      <c r="G1339" s="1330" t="str">
        <f t="shared" si="196"/>
        <v/>
      </c>
      <c r="H1339" s="25" t="str">
        <f t="shared" si="19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96"/>
        <v/>
      </c>
      <c r="D1340" s="28" t="str">
        <f t="shared" si="196"/>
        <v/>
      </c>
      <c r="E1340" s="1330" t="str">
        <f t="shared" si="196"/>
        <v/>
      </c>
      <c r="F1340" s="28" t="str">
        <f t="shared" si="196"/>
        <v/>
      </c>
      <c r="G1340" s="1330" t="str">
        <f t="shared" si="196"/>
        <v/>
      </c>
      <c r="H1340" s="25" t="str">
        <f t="shared" si="19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97">IF(O1342="","",O1342)</f>
        <v/>
      </c>
      <c r="D1342" s="387" t="str">
        <f t="shared" si="197"/>
        <v/>
      </c>
      <c r="E1342" s="386" t="str">
        <f t="shared" si="197"/>
        <v/>
      </c>
      <c r="F1342" s="387" t="str">
        <f t="shared" si="197"/>
        <v/>
      </c>
      <c r="G1342" s="386" t="str">
        <f t="shared" si="197"/>
        <v/>
      </c>
      <c r="H1342" s="388" t="str">
        <f t="shared" si="197"/>
        <v/>
      </c>
      <c r="I1342" s="67"/>
      <c r="J1342" s="280" t="s">
        <v>299</v>
      </c>
      <c r="K1342" s="340"/>
      <c r="L1342" s="978" t="s">
        <v>525</v>
      </c>
      <c r="M1342" s="56"/>
      <c r="N1342" s="563" t="s">
        <v>152</v>
      </c>
      <c r="O1342" s="388" t="str">
        <f t="shared" ref="O1342:T1342" si="198">IF(O1336="","",AVERAGE(O1336:O1340))</f>
        <v/>
      </c>
      <c r="P1342" s="387" t="str">
        <f t="shared" si="198"/>
        <v/>
      </c>
      <c r="Q1342" s="386" t="str">
        <f t="shared" si="198"/>
        <v/>
      </c>
      <c r="R1342" s="387" t="str">
        <f t="shared" si="198"/>
        <v/>
      </c>
      <c r="S1342" s="386" t="str">
        <f t="shared" si="198"/>
        <v/>
      </c>
      <c r="T1342" s="388" t="str">
        <f t="shared" si="198"/>
        <v/>
      </c>
      <c r="U1342" s="67"/>
      <c r="V1342" s="280" t="s">
        <v>299</v>
      </c>
      <c r="W1342" s="340"/>
      <c r="X1342" s="960" t="s">
        <v>525</v>
      </c>
    </row>
    <row r="1343" spans="1:24" ht="11.25" customHeight="1">
      <c r="A1343" s="876">
        <v>23</v>
      </c>
      <c r="B1343" s="278" t="s">
        <v>300</v>
      </c>
      <c r="C1343" s="25" t="str">
        <f t="shared" si="197"/>
        <v/>
      </c>
      <c r="D1343" s="28" t="str">
        <f t="shared" si="197"/>
        <v/>
      </c>
      <c r="E1343" s="27" t="str">
        <f t="shared" si="197"/>
        <v/>
      </c>
      <c r="F1343" s="28" t="str">
        <f t="shared" si="197"/>
        <v/>
      </c>
      <c r="G1343" s="27" t="str">
        <f t="shared" si="197"/>
        <v/>
      </c>
      <c r="H1343" s="25" t="str">
        <f t="shared" si="197"/>
        <v/>
      </c>
      <c r="I1343" s="67"/>
      <c r="J1343" s="23" t="s">
        <v>363</v>
      </c>
      <c r="K1343" s="608" t="s">
        <v>364</v>
      </c>
      <c r="L1343" s="978" t="s">
        <v>525</v>
      </c>
      <c r="M1343" s="56"/>
      <c r="N1343" s="564" t="s">
        <v>300</v>
      </c>
      <c r="O1343" s="25" t="str">
        <f t="shared" ref="O1343:T1343" si="199">IF(OR(O1336="",O1337=""),"",STDEV(O1336:O1340))</f>
        <v/>
      </c>
      <c r="P1343" s="28" t="str">
        <f t="shared" si="199"/>
        <v/>
      </c>
      <c r="Q1343" s="27" t="str">
        <f t="shared" si="199"/>
        <v/>
      </c>
      <c r="R1343" s="28" t="str">
        <f t="shared" si="199"/>
        <v/>
      </c>
      <c r="S1343" s="27" t="str">
        <f t="shared" si="199"/>
        <v/>
      </c>
      <c r="T1343" s="25" t="str">
        <f t="shared" si="199"/>
        <v/>
      </c>
      <c r="U1343" s="67"/>
      <c r="V1343" s="23" t="s">
        <v>363</v>
      </c>
      <c r="W1343" s="608" t="s">
        <v>364</v>
      </c>
      <c r="X1343" s="960" t="s">
        <v>525</v>
      </c>
    </row>
    <row r="1344" spans="1:24" ht="11.25" customHeight="1" thickBot="1">
      <c r="A1344" s="876">
        <v>24</v>
      </c>
      <c r="B1344" s="278" t="s">
        <v>302</v>
      </c>
      <c r="C1344" s="25" t="str">
        <f t="shared" si="197"/>
        <v/>
      </c>
      <c r="D1344" s="28" t="str">
        <f t="shared" si="197"/>
        <v/>
      </c>
      <c r="E1344" s="27" t="str">
        <f t="shared" si="197"/>
        <v/>
      </c>
      <c r="F1344" s="28" t="str">
        <f t="shared" si="197"/>
        <v/>
      </c>
      <c r="G1344" s="27" t="str">
        <f t="shared" si="197"/>
        <v/>
      </c>
      <c r="H1344" s="25" t="str">
        <f t="shared" si="197"/>
        <v/>
      </c>
      <c r="I1344" s="67"/>
      <c r="J1344" s="434" t="str">
        <f t="shared" ref="J1344:K1346" si="200">IF(V1344="","",V1344)</f>
        <v>TBD</v>
      </c>
      <c r="K1344" s="780" t="str">
        <f t="shared" si="200"/>
        <v/>
      </c>
      <c r="L1344" s="978" t="s">
        <v>525</v>
      </c>
      <c r="M1344" s="396"/>
      <c r="N1344" s="564" t="s">
        <v>302</v>
      </c>
      <c r="O1344" s="433" t="str">
        <f t="shared" ref="O1344:T1344" si="201">IF(OR(O1342="",O1342=0,O1343=""),"",O1343/O1342)</f>
        <v/>
      </c>
      <c r="P1344" s="30" t="str">
        <f t="shared" si="201"/>
        <v/>
      </c>
      <c r="Q1344" s="29" t="str">
        <f t="shared" si="201"/>
        <v/>
      </c>
      <c r="R1344" s="30" t="str">
        <f t="shared" si="201"/>
        <v/>
      </c>
      <c r="S1344" s="29" t="str">
        <f t="shared" si="201"/>
        <v/>
      </c>
      <c r="T1344" s="433" t="str">
        <f t="shared" si="20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97"/>
        <v>TBD</v>
      </c>
      <c r="D1345" s="645" t="str">
        <f t="shared" si="197"/>
        <v>TBD</v>
      </c>
      <c r="E1345" s="646" t="str">
        <f t="shared" si="197"/>
        <v>TBD</v>
      </c>
      <c r="F1345" s="645" t="str">
        <f t="shared" si="197"/>
        <v>TBD</v>
      </c>
      <c r="G1345" s="646" t="str">
        <f t="shared" si="197"/>
        <v>TBD</v>
      </c>
      <c r="H1345" s="644" t="str">
        <f t="shared" si="197"/>
        <v>TBD</v>
      </c>
      <c r="I1345" s="51" t="s">
        <v>689</v>
      </c>
      <c r="J1345" s="435" t="str">
        <f t="shared" si="20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20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202">IF(O1359="","",O1359)</f>
        <v>@60 kVp:</v>
      </c>
      <c r="D1359" s="38" t="str">
        <f t="shared" si="202"/>
        <v/>
      </c>
      <c r="E1359" s="647" t="str">
        <f t="shared" si="202"/>
        <v>@80 kVp:</v>
      </c>
      <c r="F1359" s="38" t="str">
        <f t="shared" si="202"/>
        <v/>
      </c>
      <c r="G1359" s="647" t="str">
        <f t="shared" si="202"/>
        <v>@100 kVp:</v>
      </c>
      <c r="H1359" s="38" t="str">
        <f t="shared" si="202"/>
        <v/>
      </c>
      <c r="I1359" s="647" t="str">
        <f t="shared" si="202"/>
        <v>@120 kVp:</v>
      </c>
      <c r="J1359" s="38" t="str">
        <f t="shared" si="20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7" t="str">
        <f>IF(R1397="","",R1397)</f>
        <v/>
      </c>
      <c r="F1394" s="1607" t="str">
        <f t="shared" ref="F1394:F1401" si="203">IF(OR(D1394="",S1397=""),"",S1397)</f>
        <v/>
      </c>
      <c r="G1394" s="404" t="str">
        <f t="shared" ref="G1394:G1401" si="20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205">IF(OR(P1398="",P1398=P1397),"",P1398)</f>
        <v/>
      </c>
      <c r="E1395" s="1607" t="str">
        <f t="shared" ref="E1395:E1401" si="206">IF(R1398=R1397,"",R1398)</f>
        <v/>
      </c>
      <c r="F1395" s="1607" t="str">
        <f t="shared" si="203"/>
        <v/>
      </c>
      <c r="G1395" s="404" t="str">
        <f t="shared" si="204"/>
        <v/>
      </c>
      <c r="H1395" s="146" t="str">
        <f t="shared" ref="H1395:H1401" si="20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205"/>
        <v/>
      </c>
      <c r="E1396" s="1607" t="str">
        <f t="shared" si="206"/>
        <v/>
      </c>
      <c r="F1396" s="1607" t="str">
        <f t="shared" si="203"/>
        <v/>
      </c>
      <c r="G1396" s="404" t="str">
        <f t="shared" si="204"/>
        <v/>
      </c>
      <c r="H1396" s="146" t="str">
        <f t="shared" si="20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205"/>
        <v/>
      </c>
      <c r="E1397" s="1607" t="str">
        <f t="shared" si="206"/>
        <v/>
      </c>
      <c r="F1397" s="1607" t="str">
        <f t="shared" si="203"/>
        <v/>
      </c>
      <c r="G1397" s="404" t="str">
        <f t="shared" si="204"/>
        <v/>
      </c>
      <c r="H1397" s="146" t="str">
        <f t="shared" si="207"/>
        <v/>
      </c>
      <c r="I1397" s="67"/>
      <c r="J1397" s="67"/>
      <c r="K1397" s="85"/>
      <c r="L1397" s="978" t="s">
        <v>525</v>
      </c>
      <c r="M1397" s="1171" t="str">
        <f t="shared" ref="M1397:M1404" si="208">IF(OR(AB190=0,AB190=""),"",AB190)</f>
        <v/>
      </c>
      <c r="N1397" s="1615" t="str">
        <f t="shared" ref="N1397:N1404" si="209">IF(OR(AB199=0,AB199=""),"",AB199)</f>
        <v/>
      </c>
      <c r="O1397" s="1616"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10">IF(R1397="","",LN(R1397))</f>
        <v/>
      </c>
      <c r="AH1397" s="1601" t="str">
        <f>W1397</f>
        <v/>
      </c>
      <c r="AI1397" s="1601" t="str">
        <f>Y1397</f>
        <v/>
      </c>
    </row>
    <row r="1398" spans="1:35" ht="11.25" customHeight="1">
      <c r="A1398" s="876">
        <v>12</v>
      </c>
      <c r="B1398" s="159"/>
      <c r="C1398" s="67"/>
      <c r="D1398" s="288" t="str">
        <f t="shared" si="205"/>
        <v/>
      </c>
      <c r="E1398" s="1607" t="str">
        <f t="shared" si="206"/>
        <v/>
      </c>
      <c r="F1398" s="1607" t="str">
        <f t="shared" si="203"/>
        <v/>
      </c>
      <c r="G1398" s="404" t="str">
        <f t="shared" si="204"/>
        <v/>
      </c>
      <c r="H1398" s="146" t="str">
        <f t="shared" si="207"/>
        <v/>
      </c>
      <c r="I1398" s="67"/>
      <c r="J1398" s="67"/>
      <c r="K1398" s="85"/>
      <c r="L1398" s="978" t="s">
        <v>525</v>
      </c>
      <c r="M1398" s="1171" t="str">
        <f t="shared" si="208"/>
        <v/>
      </c>
      <c r="N1398" s="1615" t="str">
        <f t="shared" si="209"/>
        <v/>
      </c>
      <c r="O1398" s="1617" t="str">
        <f>IF(OR(M1398=0,M1398="",N1398=0,N1398="",$N$1394=0,$N$1394=""),O1397,N1398*($N$1394/40)^2)</f>
        <v/>
      </c>
      <c r="P1398" s="1124" t="str">
        <f t="shared" ref="P1398:P1404" si="211">IF(T695="",P1397,T695)</f>
        <v/>
      </c>
      <c r="Q1398" s="1121" t="str">
        <f>IF(OR(AND(LFMAS="",SFMAS=""),R695="",R695=0,W695=""),Q1397,IF(LFMAS="mAs",W695/R695,IF(OR(S695="",S695=0),"",W695/(R695*S695))))</f>
        <v/>
      </c>
      <c r="R1398" s="1122" t="str">
        <f t="shared" ref="R1398:R1404" si="212">IF(Q1398="","",IF(LFSDD="in.",Q1398*($Q$1394/40)^2,Q1398*(($Q$1394/2.54)/40)^2))</f>
        <v/>
      </c>
      <c r="S1398" s="1123" t="str">
        <v/>
      </c>
      <c r="T1398" s="60"/>
      <c r="U1398" s="1125" t="str">
        <f t="shared" ref="U1398:U1404" si="213">IF(O1398="",U1397,LN(O1398))</f>
        <v/>
      </c>
      <c r="V1398" s="1126" t="str">
        <f t="shared" ref="V1398:V1404" si="214">IF(M1398="",V1397,LN(M1398))</f>
        <v/>
      </c>
      <c r="W1398" s="1127" t="str">
        <f t="shared" ref="W1398:W1404" si="215">IF(P1398="",W1397,LN(P1398))</f>
        <v/>
      </c>
      <c r="X1398" s="960" t="s">
        <v>525</v>
      </c>
      <c r="Y1398" s="1125" t="str">
        <f t="shared" si="210"/>
        <v/>
      </c>
      <c r="AH1398" s="1601" t="str">
        <f t="shared" ref="AH1398:AH1404" si="216">W1398</f>
        <v/>
      </c>
      <c r="AI1398" s="1601" t="str">
        <f t="shared" ref="AI1398:AI1404" si="217">Y1398</f>
        <v/>
      </c>
    </row>
    <row r="1399" spans="1:35" ht="11.25" customHeight="1">
      <c r="A1399" s="876">
        <v>13</v>
      </c>
      <c r="B1399" s="159"/>
      <c r="C1399" s="67"/>
      <c r="D1399" s="288" t="str">
        <f t="shared" si="205"/>
        <v/>
      </c>
      <c r="E1399" s="1607" t="str">
        <f t="shared" si="206"/>
        <v/>
      </c>
      <c r="F1399" s="1607" t="str">
        <f t="shared" si="203"/>
        <v/>
      </c>
      <c r="G1399" s="404" t="str">
        <f t="shared" si="204"/>
        <v/>
      </c>
      <c r="H1399" s="146" t="str">
        <f t="shared" si="207"/>
        <v/>
      </c>
      <c r="I1399" s="67"/>
      <c r="J1399" s="67"/>
      <c r="K1399" s="85"/>
      <c r="L1399" s="978" t="s">
        <v>525</v>
      </c>
      <c r="M1399" s="1171" t="str">
        <f t="shared" si="208"/>
        <v/>
      </c>
      <c r="N1399" s="1615" t="str">
        <f t="shared" si="209"/>
        <v/>
      </c>
      <c r="O1399" s="1617" t="str">
        <f t="shared" ref="O1399:O1404" si="218">IF(OR(M1399=0,M1399="",N1399=0,N1399="",$N$1394=0,$N$1394=""),O1398,N1399*($N$1394/40)^2)</f>
        <v/>
      </c>
      <c r="P1399" s="1124" t="str">
        <f t="shared" si="211"/>
        <v/>
      </c>
      <c r="Q1399" s="1121" t="str">
        <f t="shared" ref="Q1399:Q1404" si="219">IF(OR(AND(LFMAS="",SFMAS=""),R696="",R696=0,W696=""),Q1398,IF(LFMAS="mAs",W696/R696,IF(OR(S696="",S696=0),"",W696/(R696*S696))))</f>
        <v/>
      </c>
      <c r="R1399" s="1122" t="str">
        <f t="shared" si="212"/>
        <v/>
      </c>
      <c r="S1399" s="1123" t="str">
        <v/>
      </c>
      <c r="T1399" s="60"/>
      <c r="U1399" s="1125" t="str">
        <f t="shared" si="213"/>
        <v/>
      </c>
      <c r="V1399" s="1126" t="str">
        <f t="shared" si="214"/>
        <v/>
      </c>
      <c r="W1399" s="1127" t="str">
        <f t="shared" si="215"/>
        <v/>
      </c>
      <c r="X1399" s="960" t="s">
        <v>525</v>
      </c>
      <c r="Y1399" s="1125" t="str">
        <f t="shared" si="210"/>
        <v/>
      </c>
      <c r="AH1399" s="1601" t="str">
        <f t="shared" si="216"/>
        <v/>
      </c>
      <c r="AI1399" s="1601" t="str">
        <f t="shared" si="217"/>
        <v/>
      </c>
    </row>
    <row r="1400" spans="1:35" ht="11.25" customHeight="1" thickBot="1">
      <c r="A1400" s="876">
        <v>14</v>
      </c>
      <c r="B1400" s="159"/>
      <c r="C1400" s="67"/>
      <c r="D1400" s="288" t="str">
        <f t="shared" si="205"/>
        <v/>
      </c>
      <c r="E1400" s="1607" t="str">
        <f t="shared" si="206"/>
        <v/>
      </c>
      <c r="F1400" s="1607" t="str">
        <f t="shared" si="203"/>
        <v/>
      </c>
      <c r="G1400" s="404" t="str">
        <f t="shared" si="204"/>
        <v/>
      </c>
      <c r="H1400" s="146" t="str">
        <f t="shared" si="207"/>
        <v/>
      </c>
      <c r="I1400" s="67"/>
      <c r="J1400" s="67"/>
      <c r="K1400" s="85"/>
      <c r="L1400" s="978" t="s">
        <v>525</v>
      </c>
      <c r="M1400" s="1171" t="str">
        <f t="shared" si="208"/>
        <v/>
      </c>
      <c r="N1400" s="1615" t="str">
        <f t="shared" si="209"/>
        <v/>
      </c>
      <c r="O1400" s="1617" t="str">
        <f t="shared" si="218"/>
        <v/>
      </c>
      <c r="P1400" s="1124" t="str">
        <f t="shared" si="211"/>
        <v/>
      </c>
      <c r="Q1400" s="1121" t="str">
        <f t="shared" si="219"/>
        <v/>
      </c>
      <c r="R1400" s="1122" t="str">
        <f t="shared" si="212"/>
        <v/>
      </c>
      <c r="S1400" s="1123" t="str">
        <v/>
      </c>
      <c r="T1400" s="60"/>
      <c r="U1400" s="1125" t="str">
        <f t="shared" si="213"/>
        <v/>
      </c>
      <c r="V1400" s="1126" t="str">
        <f t="shared" si="214"/>
        <v/>
      </c>
      <c r="W1400" s="1127" t="str">
        <f t="shared" si="215"/>
        <v/>
      </c>
      <c r="X1400" s="960" t="s">
        <v>525</v>
      </c>
      <c r="Y1400" s="1125" t="str">
        <f t="shared" si="210"/>
        <v/>
      </c>
      <c r="AH1400" s="1601" t="str">
        <f t="shared" si="216"/>
        <v/>
      </c>
      <c r="AI1400" s="1601" t="str">
        <f t="shared" si="217"/>
        <v/>
      </c>
    </row>
    <row r="1401" spans="1:35" ht="11.25" customHeight="1" thickBot="1">
      <c r="A1401" s="876">
        <v>15</v>
      </c>
      <c r="B1401" s="159"/>
      <c r="C1401" s="67"/>
      <c r="D1401" s="288" t="str">
        <f t="shared" si="205"/>
        <v/>
      </c>
      <c r="E1401" s="1607" t="str">
        <f t="shared" si="206"/>
        <v/>
      </c>
      <c r="F1401" s="1607" t="str">
        <f t="shared" si="203"/>
        <v/>
      </c>
      <c r="G1401" s="404" t="str">
        <f t="shared" si="204"/>
        <v/>
      </c>
      <c r="H1401" s="146" t="str">
        <f t="shared" si="207"/>
        <v/>
      </c>
      <c r="I1401" s="345" t="s">
        <v>689</v>
      </c>
      <c r="J1401" s="179" t="str">
        <f>V1406</f>
        <v>NA</v>
      </c>
      <c r="K1401" s="85"/>
      <c r="L1401" s="978" t="s">
        <v>525</v>
      </c>
      <c r="M1401" s="1171" t="str">
        <f t="shared" si="208"/>
        <v/>
      </c>
      <c r="N1401" s="1615" t="str">
        <f t="shared" si="209"/>
        <v/>
      </c>
      <c r="O1401" s="1617" t="str">
        <f t="shared" si="218"/>
        <v/>
      </c>
      <c r="P1401" s="1124" t="str">
        <f t="shared" si="211"/>
        <v/>
      </c>
      <c r="Q1401" s="1121" t="str">
        <f t="shared" si="219"/>
        <v/>
      </c>
      <c r="R1401" s="1122" t="str">
        <f t="shared" si="212"/>
        <v/>
      </c>
      <c r="S1401" s="1123" t="str">
        <v/>
      </c>
      <c r="T1401" s="60"/>
      <c r="U1401" s="1125" t="str">
        <f t="shared" si="213"/>
        <v/>
      </c>
      <c r="V1401" s="1126" t="str">
        <f t="shared" si="214"/>
        <v/>
      </c>
      <c r="W1401" s="1127" t="str">
        <f t="shared" si="215"/>
        <v/>
      </c>
      <c r="X1401" s="960" t="s">
        <v>525</v>
      </c>
      <c r="Y1401" s="1125" t="str">
        <f t="shared" si="210"/>
        <v/>
      </c>
      <c r="AH1401" s="1601" t="str">
        <f t="shared" si="216"/>
        <v/>
      </c>
      <c r="AI1401" s="1601" t="str">
        <f t="shared" si="21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208"/>
        <v/>
      </c>
      <c r="N1402" s="1615" t="str">
        <f t="shared" si="209"/>
        <v/>
      </c>
      <c r="O1402" s="1617" t="str">
        <f t="shared" si="218"/>
        <v/>
      </c>
      <c r="P1402" s="1124" t="str">
        <f t="shared" si="211"/>
        <v/>
      </c>
      <c r="Q1402" s="1121" t="str">
        <f t="shared" si="219"/>
        <v/>
      </c>
      <c r="R1402" s="1122" t="str">
        <f t="shared" si="212"/>
        <v/>
      </c>
      <c r="S1402" s="1123" t="str">
        <v/>
      </c>
      <c r="T1402" s="60"/>
      <c r="U1402" s="1125" t="str">
        <f t="shared" si="213"/>
        <v/>
      </c>
      <c r="V1402" s="1126" t="str">
        <f t="shared" si="214"/>
        <v/>
      </c>
      <c r="W1402" s="1127" t="str">
        <f t="shared" si="215"/>
        <v/>
      </c>
      <c r="X1402" s="960" t="s">
        <v>525</v>
      </c>
      <c r="Y1402" s="1125" t="str">
        <f t="shared" si="210"/>
        <v/>
      </c>
      <c r="AH1402" s="1601" t="str">
        <f t="shared" si="216"/>
        <v/>
      </c>
      <c r="AI1402" s="1601" t="str">
        <f t="shared" si="21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208"/>
        <v/>
      </c>
      <c r="N1403" s="1615" t="str">
        <f t="shared" si="209"/>
        <v/>
      </c>
      <c r="O1403" s="1617" t="str">
        <f t="shared" si="218"/>
        <v/>
      </c>
      <c r="P1403" s="1124" t="str">
        <f t="shared" si="211"/>
        <v/>
      </c>
      <c r="Q1403" s="1121" t="str">
        <f t="shared" si="219"/>
        <v/>
      </c>
      <c r="R1403" s="1122" t="str">
        <f t="shared" si="212"/>
        <v/>
      </c>
      <c r="S1403" s="1123" t="str">
        <v/>
      </c>
      <c r="T1403" s="60"/>
      <c r="U1403" s="1125" t="str">
        <f t="shared" si="213"/>
        <v/>
      </c>
      <c r="V1403" s="1126" t="str">
        <f t="shared" si="214"/>
        <v/>
      </c>
      <c r="W1403" s="1127" t="str">
        <f t="shared" si="215"/>
        <v/>
      </c>
      <c r="X1403" s="960" t="s">
        <v>525</v>
      </c>
      <c r="Y1403" s="1125" t="str">
        <f t="shared" si="210"/>
        <v/>
      </c>
      <c r="AH1403" s="1601" t="str">
        <f t="shared" si="216"/>
        <v/>
      </c>
      <c r="AI1403" s="1601" t="str">
        <f t="shared" si="21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208"/>
        <v/>
      </c>
      <c r="N1404" s="1618" t="str">
        <f t="shared" si="209"/>
        <v/>
      </c>
      <c r="O1404" s="1619" t="str">
        <f t="shared" si="218"/>
        <v/>
      </c>
      <c r="P1404" s="1426" t="str">
        <f t="shared" si="211"/>
        <v/>
      </c>
      <c r="Q1404" s="1427" t="str">
        <f t="shared" si="219"/>
        <v/>
      </c>
      <c r="R1404" s="1428" t="str">
        <f t="shared" si="212"/>
        <v/>
      </c>
      <c r="S1404" s="1429" t="str">
        <v/>
      </c>
      <c r="T1404" s="60"/>
      <c r="U1404" s="1125" t="str">
        <f t="shared" si="213"/>
        <v/>
      </c>
      <c r="V1404" s="1126" t="str">
        <f t="shared" si="214"/>
        <v/>
      </c>
      <c r="W1404" s="1127" t="str">
        <f t="shared" si="215"/>
        <v/>
      </c>
      <c r="X1404" s="960" t="s">
        <v>525</v>
      </c>
      <c r="Y1404" s="1125" t="str">
        <f t="shared" si="210"/>
        <v/>
      </c>
      <c r="AH1404" s="1601" t="str">
        <f t="shared" si="216"/>
        <v/>
      </c>
      <c r="AI1404" s="1601" t="str">
        <f t="shared" si="21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1" t="str">
        <f>W1414</f>
        <v/>
      </c>
      <c r="AI1405" s="1601"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1" t="str">
        <f t="shared" ref="AH1406:AH1410" si="220">W1415</f>
        <v/>
      </c>
      <c r="AI1406" s="1601" t="str">
        <f t="shared" ref="AI1406:AI1410" si="221">Y1415</f>
        <v/>
      </c>
    </row>
    <row r="1407" spans="1:35" ht="11.25" customHeight="1" thickBot="1">
      <c r="A1407" s="876">
        <v>21</v>
      </c>
      <c r="B1407" s="159"/>
      <c r="C1407" s="67"/>
      <c r="D1407" s="288" t="str">
        <f>IF(P1414="","",P1414)</f>
        <v/>
      </c>
      <c r="E1407" s="1607" t="str">
        <f>IF(R1414="","",R1414)</f>
        <v/>
      </c>
      <c r="F1407" s="1607" t="str">
        <f t="shared" ref="F1407:F1412" si="222">IF(OR(D1407="",S1414=""),"",S1414)</f>
        <v/>
      </c>
      <c r="G1407" s="404" t="str">
        <f t="shared" ref="G1407:G1412" si="22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1" t="str">
        <f t="shared" si="220"/>
        <v/>
      </c>
      <c r="AI1407" s="1601" t="str">
        <f t="shared" si="221"/>
        <v/>
      </c>
    </row>
    <row r="1408" spans="1:35" ht="11.25" customHeight="1">
      <c r="A1408" s="876">
        <v>22</v>
      </c>
      <c r="B1408" s="159"/>
      <c r="C1408" s="67"/>
      <c r="D1408" s="288" t="str">
        <f>IF(OR(P1415="",P1415=P1414),"",P1415)</f>
        <v/>
      </c>
      <c r="E1408" s="1607" t="str">
        <f>IF(R1415=R1414,"",R1415)</f>
        <v/>
      </c>
      <c r="F1408" s="1607" t="str">
        <f t="shared" si="222"/>
        <v/>
      </c>
      <c r="G1408" s="404" t="str">
        <f t="shared" si="22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1" t="str">
        <f t="shared" si="220"/>
        <v/>
      </c>
      <c r="AI1408" s="1601" t="str">
        <f t="shared" si="221"/>
        <v/>
      </c>
    </row>
    <row r="1409" spans="1:35" ht="11.25" customHeight="1">
      <c r="A1409" s="876">
        <v>23</v>
      </c>
      <c r="B1409" s="159"/>
      <c r="C1409" s="67"/>
      <c r="D1409" s="288" t="str">
        <f>IF(OR(P1416="",P1416=P1415),"",P1416)</f>
        <v/>
      </c>
      <c r="E1409" s="1607" t="str">
        <f>IF(R1416=R1415,"",R1416)</f>
        <v/>
      </c>
      <c r="F1409" s="1607" t="str">
        <f t="shared" si="222"/>
        <v/>
      </c>
      <c r="G1409" s="404" t="str">
        <f t="shared" si="22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1" t="str">
        <f t="shared" si="220"/>
        <v/>
      </c>
      <c r="AI1409" s="1601" t="str">
        <f t="shared" si="221"/>
        <v/>
      </c>
    </row>
    <row r="1410" spans="1:35" ht="11.25" customHeight="1">
      <c r="A1410" s="876">
        <v>24</v>
      </c>
      <c r="B1410" s="159"/>
      <c r="C1410" s="67"/>
      <c r="D1410" s="288" t="str">
        <f>IF(OR(P1417="",P1417=P1416),"",P1417)</f>
        <v/>
      </c>
      <c r="E1410" s="1607" t="str">
        <f>IF(R1417=R1416,"",R1417)</f>
        <v/>
      </c>
      <c r="F1410" s="1607" t="str">
        <f t="shared" si="222"/>
        <v/>
      </c>
      <c r="G1410" s="404" t="str">
        <f t="shared" si="22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1" t="str">
        <f t="shared" si="220"/>
        <v/>
      </c>
      <c r="AI1410" s="1601" t="str">
        <f t="shared" si="221"/>
        <v/>
      </c>
    </row>
    <row r="1411" spans="1:35" ht="11.25" customHeight="1" thickBot="1">
      <c r="A1411" s="876">
        <v>25</v>
      </c>
      <c r="B1411" s="159"/>
      <c r="C1411" s="67"/>
      <c r="D1411" s="288" t="str">
        <f>IF(OR(P1418="",P1418=P1417),"",P1418)</f>
        <v/>
      </c>
      <c r="E1411" s="1607" t="str">
        <f>IF(R1418=R1417,"",R1418)</f>
        <v/>
      </c>
      <c r="F1411" s="1607" t="str">
        <f t="shared" si="222"/>
        <v/>
      </c>
      <c r="G1411" s="404" t="str">
        <f t="shared" si="22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7" t="str">
        <f>IF(R1419=R1418,"",R1419)</f>
        <v/>
      </c>
      <c r="F1412" s="1607" t="str">
        <f t="shared" si="222"/>
        <v/>
      </c>
      <c r="G1412" s="404" t="str">
        <f t="shared" si="22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24">IF(OR(AB211=0,AB211=""),"",AB211)</f>
        <v/>
      </c>
      <c r="N1414" s="1615" t="str">
        <f t="shared" ref="N1414:N1419" si="225">IF(OR(AB218=0,AB218=""),"",AB218)</f>
        <v/>
      </c>
      <c r="O1414" s="1620" t="str">
        <f>IF(OR(M1414=0,M1414="",N1414=0,N1414="",$N$1411=0,$N$1411=""),"",N1414*($N$1411/40)^2)</f>
        <v/>
      </c>
      <c r="P1414" s="1621"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2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24"/>
        <v/>
      </c>
      <c r="N1415" s="1615" t="str">
        <f t="shared" si="225"/>
        <v/>
      </c>
      <c r="O1415" s="1617" t="str">
        <f>IF(OR(M1415=0,M1415="",N1415=0,N1415="",$N$1411=0,$N$1411=""),O1414,N1415*($N$1411/40)^2)</f>
        <v/>
      </c>
      <c r="P1415" s="1622"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2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24"/>
        <v/>
      </c>
      <c r="N1416" s="1615" t="str">
        <f t="shared" si="225"/>
        <v/>
      </c>
      <c r="O1416" s="1617" t="str">
        <f>IF(OR(M1416=0,M1416="",N1416=0,N1416="",$N$1411=0,$N$1411=""),O1415,N1416*($N$1411/40)^2)</f>
        <v/>
      </c>
      <c r="P1416" s="1622"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2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24"/>
        <v/>
      </c>
      <c r="N1417" s="1615" t="str">
        <f t="shared" si="225"/>
        <v/>
      </c>
      <c r="O1417" s="1617" t="str">
        <f>IF(OR(M1417=0,M1417="",N1417=0,N1417="",$N$1411=0,$N$1411=""),O1416,N1417*($N$1411/40)^2)</f>
        <v/>
      </c>
      <c r="P1417" s="1622"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26"/>
        <v/>
      </c>
    </row>
    <row r="1418" spans="1:35" ht="11.25" customHeight="1">
      <c r="A1418" s="876">
        <v>32</v>
      </c>
      <c r="B1418" s="159"/>
      <c r="C1418" s="67"/>
      <c r="D1418" s="67"/>
      <c r="E1418" s="67"/>
      <c r="F1418" s="67"/>
      <c r="G1418" s="67"/>
      <c r="H1418" s="67"/>
      <c r="I1418" s="67"/>
      <c r="J1418" s="67"/>
      <c r="K1418" s="83"/>
      <c r="L1418" s="978" t="s">
        <v>525</v>
      </c>
      <c r="M1418" s="1171" t="str">
        <f t="shared" si="224"/>
        <v/>
      </c>
      <c r="N1418" s="1615" t="str">
        <f t="shared" si="225"/>
        <v/>
      </c>
      <c r="O1418" s="1617" t="str">
        <f>IF(OR(M1418=0,M1418="",N1418=0,N1418="",$N$1411=0,$N$1411=""),O1417,N1418*($N$1411/40)^2)</f>
        <v/>
      </c>
      <c r="P1418" s="1622"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2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24"/>
        <v/>
      </c>
      <c r="N1419" s="1615" t="str">
        <f t="shared" si="225"/>
        <v/>
      </c>
      <c r="O1419" s="1617" t="str">
        <f>IF(OR(M1419=0,M1419="",N1419=0,N1419="",$N$1411=0,$N$1411=""),O1418,N1419*($N$1411/40)^2)</f>
        <v/>
      </c>
      <c r="P1419" s="1623"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2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8" t="str">
        <f t="array" ref="D1423:D1432">IF(OR(P1397="",Q1397="",P1398="",Q1398=""),"",EXP(TREND(LN(R1397:R1404),LN(P1397:P1404),LN(C1423:C1432))))</f>
        <v/>
      </c>
      <c r="E1423" s="67"/>
      <c r="F1423" s="67"/>
      <c r="G1423" s="67"/>
      <c r="H1423" s="283">
        <f>IF(AND($R$712="",T712=""),55,10*(TRUNC((MIN($Q$712:$Q$717)-10)/10,0))+5)</f>
        <v>45</v>
      </c>
      <c r="I1423" s="1608"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8" t="str">
        <v/>
      </c>
      <c r="E1424" s="67"/>
      <c r="F1424" s="67"/>
      <c r="G1424" s="67"/>
      <c r="H1424" s="283">
        <f>IF(AND($R$712="",T713=""),65,IF(MAX($Q$712:$Q$717)+5&lt;H1423+10,H1423,H1423+10))</f>
        <v>55</v>
      </c>
      <c r="I1424" s="1608"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8" t="str">
        <v/>
      </c>
      <c r="E1425" s="67"/>
      <c r="F1425" s="67"/>
      <c r="G1425" s="67"/>
      <c r="H1425" s="283">
        <f>IF(AND($R$712="",T714=""),75,IF(MAX($Q$712:$Q$717)+5&lt;H1424+10,H1424,H1424+10))</f>
        <v>65</v>
      </c>
      <c r="I1425" s="1608"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8" t="str">
        <v/>
      </c>
      <c r="E1426" s="67"/>
      <c r="F1426" s="67"/>
      <c r="G1426" s="67"/>
      <c r="H1426" s="283">
        <f>IF(AND($R$712="",T715=""),85,IF(MAX($Q$712:$Q$717)+5&lt;H1425+10,H1425,H1425+10))</f>
        <v>75</v>
      </c>
      <c r="I1426" s="1608"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8" t="str">
        <v/>
      </c>
      <c r="E1427" s="67"/>
      <c r="F1427" s="67"/>
      <c r="G1427" s="67"/>
      <c r="H1427" s="283">
        <f>IF(AND($R$712="",T716=""),95,IF(MAX($Q$712:$Q$717)+5&lt;H1426+10,H1426,H1426+10))</f>
        <v>85</v>
      </c>
      <c r="I1427" s="1608"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8" t="str">
        <v/>
      </c>
      <c r="E1428" s="67"/>
      <c r="F1428" s="67"/>
      <c r="G1428" s="67"/>
      <c r="H1428" s="283">
        <f>IF(AND($R$712="",T717=""),105,IF(MAX($Q$712:$Q$717)+5&lt;H1427+10,H1427,H1427+10))</f>
        <v>95</v>
      </c>
      <c r="I1428" s="1608"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8" t="str">
        <v/>
      </c>
      <c r="E1429" s="67"/>
      <c r="F1429" s="67"/>
      <c r="G1429" s="67"/>
      <c r="H1429" s="283">
        <f>IF(AND($R$712="",T718=""),115,IF(MAX($Q$712:$Q$717)+5&lt;H1428+10,H1428,H1428+10))</f>
        <v>105</v>
      </c>
      <c r="I1429" s="1608"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8" t="str">
        <v/>
      </c>
      <c r="E1430" s="67"/>
      <c r="F1430" s="67"/>
      <c r="G1430" s="67"/>
      <c r="H1430" s="283">
        <f>IF(AND($R$712="",T719=""),125,IF(MAX($Q$712:$Q$717)+5&lt;H1429+10,H1429,H1429+10))</f>
        <v>115</v>
      </c>
      <c r="I1430" s="1608"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8" t="str">
        <v/>
      </c>
      <c r="E1431" s="67"/>
      <c r="F1431" s="67"/>
      <c r="G1431" s="67"/>
      <c r="H1431" s="283">
        <f>IF(AND($R$712="",T720=""),135,IF(MAX($Q$712:$Q$717)+5&lt;H1430+10,H1430,H1430+10))</f>
        <v>125</v>
      </c>
      <c r="I1431" s="1608"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8" t="str">
        <v/>
      </c>
      <c r="E1432" s="67"/>
      <c r="F1432" s="67"/>
      <c r="G1432" s="67"/>
      <c r="H1432" s="283">
        <f>IF(AND($R$712="",T721=""),145,IF(MAX($Q$712:$Q$717)+5&lt;H1431+10,H1431,H1431+10))</f>
        <v>135</v>
      </c>
      <c r="I1432" s="1608"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IF($AX$686:$BB$747="","",$AX$686:$BB$747)</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60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60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27">IF(N1489&lt;&gt;"",N1489,IF(OR(AB237=0,AB237=""),"",AB237))</f>
        <v>CXR</v>
      </c>
      <c r="N1464" s="1175" t="str">
        <f t="shared" ref="N1464:N1473" si="228">IF(O1489&lt;&gt;"",O1489,IF(OR(AB248=0,AB248=""),"",AB248))</f>
        <v>Yes</v>
      </c>
      <c r="O1464" s="1175">
        <f t="shared" ref="O1464:O1473" si="229">IF(P1489&lt;&gt;"",P1489,IF(OR(AB259=0,AB259=""),"",AB259))</f>
        <v>72</v>
      </c>
      <c r="P1464" s="1176">
        <f t="shared" ref="P1464:P1473" si="230">IF(Q1489&lt;&gt;"",Q1489,IF(OR(AB270=0,AB270=""),"",AB270))</f>
        <v>23</v>
      </c>
      <c r="Q1464" s="1175" t="str">
        <f t="shared" ref="Q1464:Q1473" si="231">IF(R1489&lt;&gt;"",R1489,IF(OR(AB281=0,AB281=""),"",AB281))</f>
        <v>14x17</v>
      </c>
      <c r="R1464" s="1175">
        <f t="shared" ref="R1464:R1473" si="232">IF(S1489&lt;&gt;"",S1489,IF(OR(AB292=0,AB292=""),"",AB292))</f>
        <v>120</v>
      </c>
      <c r="S1464" s="515" t="str">
        <f t="shared" ref="S1464:S1473" si="233">IF(M1464="","",IF(MIN($P$1397:$P$1404)&gt;0,IF(LFMAS="mAs",W1464,$M$1457),IF(MIN($P$1414:$P$1419)&gt;0,IF(SFMAS="mAs",W1464,$M$1458),"")))</f>
        <v/>
      </c>
      <c r="T1464" s="516" t="str">
        <f t="shared" ref="T1464:T1473" si="234">IF(M1464="","",IF(OR($S$1463="mAs",$S$1463="mA/mAs"),"",ROUND(W1464/S1464,4)))</f>
        <v/>
      </c>
      <c r="U1464" s="1572" t="str">
        <f t="shared" ref="U1464:U1473" si="23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36">IF(W1489&lt;&gt;"",W1489,IF(OR(AB303=0,AB303=""),"",AB303))</f>
        <v>2</v>
      </c>
      <c r="X1464" s="960" t="s">
        <v>525</v>
      </c>
      <c r="Y1464" s="1178" t="str">
        <f t="shared" ref="Y1464:Y1473" si="237">IF(OR(AB490="",AB490=0),"",AB490)</f>
        <v/>
      </c>
      <c r="Z1464" s="1370" t="str">
        <f t="shared" ref="Z1464:Z1473" si="238">IF(OR(U1464="",Y1464=""),"",(U1464-Y1464)/Y1464)</f>
        <v/>
      </c>
      <c r="AG1464" s="1573"/>
    </row>
    <row r="1465" spans="1:33" ht="11.25" customHeight="1">
      <c r="A1465" s="876">
        <v>13</v>
      </c>
      <c r="B1465" s="707">
        <v>60</v>
      </c>
      <c r="C1465" s="708">
        <v>400</v>
      </c>
      <c r="D1465" s="709">
        <v>0.05</v>
      </c>
      <c r="E1465" s="710" t="str">
        <v>Large</v>
      </c>
      <c r="F1465" s="696" t="str">
        <v/>
      </c>
      <c r="G1465" s="696" t="str">
        <v/>
      </c>
      <c r="H1465" s="696" t="str">
        <v/>
      </c>
      <c r="I1465" s="697" t="str">
        <v/>
      </c>
      <c r="J1465" s="698" t="str">
        <v/>
      </c>
      <c r="K1465" s="614" t="str">
        <v/>
      </c>
      <c r="L1465" s="978" t="s">
        <v>525</v>
      </c>
      <c r="M1465" s="1174" t="str">
        <f t="shared" si="227"/>
        <v>Abdomen AP</v>
      </c>
      <c r="N1465" s="1175" t="str">
        <f t="shared" si="228"/>
        <v>Yes</v>
      </c>
      <c r="O1465" s="1175">
        <f t="shared" si="229"/>
        <v>40</v>
      </c>
      <c r="P1465" s="1176">
        <f t="shared" si="230"/>
        <v>23</v>
      </c>
      <c r="Q1465" s="1175" t="str">
        <f t="shared" si="231"/>
        <v>14x17</v>
      </c>
      <c r="R1465" s="1175">
        <f t="shared" si="232"/>
        <v>76</v>
      </c>
      <c r="S1465" s="515" t="str">
        <f t="shared" si="233"/>
        <v/>
      </c>
      <c r="T1465" s="516" t="str">
        <f t="shared" si="234"/>
        <v/>
      </c>
      <c r="U1465" s="1572" t="str">
        <f t="shared" si="235"/>
        <v/>
      </c>
      <c r="V1465" s="1570" t="str">
        <f t="shared" ref="V1465:V1473" si="239">IF(U1465="","",(U1465/1000)*(LEFT(Q1465,FIND("x",Q1465)-1)*2.54)*(RIGHT(Q1465,LEN(Q1465)-FIND("x",Q1465))*2.54))</f>
        <v/>
      </c>
      <c r="W1465" s="1177">
        <f t="shared" si="236"/>
        <v>30</v>
      </c>
      <c r="X1465" s="960" t="s">
        <v>525</v>
      </c>
      <c r="Y1465" s="1178" t="str">
        <f t="shared" si="237"/>
        <v/>
      </c>
      <c r="Z1465" s="1370" t="str">
        <f t="shared" si="238"/>
        <v/>
      </c>
      <c r="AG1465" s="1573"/>
    </row>
    <row r="1466" spans="1:33" ht="11.25" customHeight="1">
      <c r="A1466" s="876">
        <v>14</v>
      </c>
      <c r="B1466" s="707">
        <v>60</v>
      </c>
      <c r="C1466" s="708">
        <v>400</v>
      </c>
      <c r="D1466" s="709">
        <v>0.05</v>
      </c>
      <c r="E1466" s="710" t="str">
        <v>Large</v>
      </c>
      <c r="F1466" s="696" t="str">
        <v/>
      </c>
      <c r="G1466" s="696" t="str">
        <v/>
      </c>
      <c r="H1466" s="696" t="str">
        <v/>
      </c>
      <c r="I1466" s="697" t="str">
        <v/>
      </c>
      <c r="J1466" s="698" t="str">
        <v/>
      </c>
      <c r="K1466" s="614" t="str">
        <v/>
      </c>
      <c r="L1466" s="978" t="s">
        <v>525</v>
      </c>
      <c r="M1466" s="1174" t="str">
        <f t="shared" si="227"/>
        <v>Ribs</v>
      </c>
      <c r="N1466" s="1175" t="str">
        <f t="shared" si="228"/>
        <v>Yes</v>
      </c>
      <c r="O1466" s="1175">
        <f t="shared" si="229"/>
        <v>40</v>
      </c>
      <c r="P1466" s="1176">
        <f t="shared" si="230"/>
        <v>20</v>
      </c>
      <c r="Q1466" s="1175" t="str">
        <f t="shared" si="231"/>
        <v>14x17</v>
      </c>
      <c r="R1466" s="1175">
        <f t="shared" si="232"/>
        <v>66</v>
      </c>
      <c r="S1466" s="515" t="str">
        <f t="shared" si="233"/>
        <v/>
      </c>
      <c r="T1466" s="516" t="str">
        <f t="shared" si="234"/>
        <v/>
      </c>
      <c r="U1466" s="1572" t="str">
        <f t="shared" si="235"/>
        <v/>
      </c>
      <c r="V1466" s="1570" t="str">
        <f t="shared" si="239"/>
        <v/>
      </c>
      <c r="W1466" s="1177">
        <f t="shared" si="236"/>
        <v>12</v>
      </c>
      <c r="X1466" s="960" t="s">
        <v>525</v>
      </c>
      <c r="Y1466" s="1178" t="str">
        <f t="shared" si="237"/>
        <v/>
      </c>
      <c r="Z1466" s="1370" t="str">
        <f t="shared" si="238"/>
        <v/>
      </c>
      <c r="AG1466" s="1573"/>
    </row>
    <row r="1467" spans="1:33" ht="11.25" customHeight="1">
      <c r="A1467" s="876">
        <v>15</v>
      </c>
      <c r="B1467" s="707">
        <v>60</v>
      </c>
      <c r="C1467" s="708">
        <v>400</v>
      </c>
      <c r="D1467" s="709">
        <v>0.05</v>
      </c>
      <c r="E1467" s="710" t="str">
        <v>Large</v>
      </c>
      <c r="F1467" s="696" t="str">
        <v/>
      </c>
      <c r="G1467" s="696" t="str">
        <v/>
      </c>
      <c r="H1467" s="696" t="str">
        <v/>
      </c>
      <c r="I1467" s="697" t="str">
        <v/>
      </c>
      <c r="J1467" s="698" t="str">
        <v/>
      </c>
      <c r="K1467" s="614" t="str">
        <v/>
      </c>
      <c r="L1467" s="978" t="s">
        <v>525</v>
      </c>
      <c r="M1467" s="1174" t="str">
        <f t="shared" si="227"/>
        <v>C-Spine AP</v>
      </c>
      <c r="N1467" s="1175" t="str">
        <f t="shared" si="228"/>
        <v>Yes</v>
      </c>
      <c r="O1467" s="1175">
        <f t="shared" si="229"/>
        <v>40</v>
      </c>
      <c r="P1467" s="1176">
        <f t="shared" si="230"/>
        <v>13</v>
      </c>
      <c r="Q1467" s="1175" t="str">
        <f t="shared" si="231"/>
        <v>10x12</v>
      </c>
      <c r="R1467" s="1175">
        <f t="shared" si="232"/>
        <v>72</v>
      </c>
      <c r="S1467" s="515" t="str">
        <f t="shared" si="233"/>
        <v/>
      </c>
      <c r="T1467" s="516" t="str">
        <f t="shared" si="234"/>
        <v/>
      </c>
      <c r="U1467" s="1572" t="str">
        <f t="shared" si="235"/>
        <v/>
      </c>
      <c r="V1467" s="1570" t="str">
        <f t="shared" si="239"/>
        <v/>
      </c>
      <c r="W1467" s="1177">
        <f t="shared" si="236"/>
        <v>10</v>
      </c>
      <c r="X1467" s="960" t="s">
        <v>525</v>
      </c>
      <c r="Y1467" s="1178" t="str">
        <f t="shared" si="237"/>
        <v/>
      </c>
      <c r="Z1467" s="1370" t="str">
        <f t="shared" si="238"/>
        <v/>
      </c>
      <c r="AG1467" s="1573"/>
    </row>
    <row r="1468" spans="1:33" ht="11.25" customHeight="1">
      <c r="A1468" s="876">
        <v>16</v>
      </c>
      <c r="B1468" s="707">
        <v>60</v>
      </c>
      <c r="C1468" s="708">
        <v>400</v>
      </c>
      <c r="D1468" s="709">
        <v>0.05</v>
      </c>
      <c r="E1468" s="710" t="str">
        <v>Large</v>
      </c>
      <c r="F1468" s="696" t="str">
        <v/>
      </c>
      <c r="G1468" s="696" t="str">
        <v/>
      </c>
      <c r="H1468" s="696" t="str">
        <v/>
      </c>
      <c r="I1468" s="697" t="str">
        <v/>
      </c>
      <c r="J1468" s="698" t="str">
        <v/>
      </c>
      <c r="K1468" s="614" t="str">
        <v/>
      </c>
      <c r="L1468" s="978" t="s">
        <v>525</v>
      </c>
      <c r="M1468" s="1174" t="str">
        <f t="shared" si="227"/>
        <v>Skull</v>
      </c>
      <c r="N1468" s="1175" t="str">
        <f t="shared" si="228"/>
        <v>Yes</v>
      </c>
      <c r="O1468" s="1175">
        <f t="shared" si="229"/>
        <v>40</v>
      </c>
      <c r="P1468" s="1176">
        <f t="shared" si="230"/>
        <v>15</v>
      </c>
      <c r="Q1468" s="1175" t="str">
        <f t="shared" si="231"/>
        <v>8x10</v>
      </c>
      <c r="R1468" s="1175">
        <f t="shared" si="232"/>
        <v>72</v>
      </c>
      <c r="S1468" s="515" t="str">
        <f t="shared" si="233"/>
        <v/>
      </c>
      <c r="T1468" s="516" t="str">
        <f t="shared" si="234"/>
        <v/>
      </c>
      <c r="U1468" s="1572" t="str">
        <f t="shared" si="235"/>
        <v/>
      </c>
      <c r="V1468" s="1570" t="str">
        <f t="shared" si="239"/>
        <v/>
      </c>
      <c r="W1468" s="1177">
        <f t="shared" si="236"/>
        <v>10</v>
      </c>
      <c r="X1468" s="960" t="s">
        <v>525</v>
      </c>
      <c r="Y1468" s="1178" t="str">
        <f t="shared" si="237"/>
        <v/>
      </c>
      <c r="Z1468" s="1370" t="str">
        <f t="shared" si="23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27"/>
        <v>Foot</v>
      </c>
      <c r="N1469" s="1175" t="str">
        <f t="shared" si="228"/>
        <v>No</v>
      </c>
      <c r="O1469" s="1175">
        <f t="shared" si="229"/>
        <v>40</v>
      </c>
      <c r="P1469" s="1176">
        <f t="shared" si="230"/>
        <v>8</v>
      </c>
      <c r="Q1469" s="1175" t="str">
        <f t="shared" si="231"/>
        <v>8x10</v>
      </c>
      <c r="R1469" s="1175">
        <f t="shared" si="232"/>
        <v>60</v>
      </c>
      <c r="S1469" s="515" t="str">
        <f t="shared" si="233"/>
        <v/>
      </c>
      <c r="T1469" s="516" t="str">
        <f t="shared" si="234"/>
        <v/>
      </c>
      <c r="U1469" s="1572" t="str">
        <f t="shared" si="235"/>
        <v/>
      </c>
      <c r="V1469" s="1570" t="str">
        <f t="shared" si="239"/>
        <v/>
      </c>
      <c r="W1469" s="1177">
        <f t="shared" si="236"/>
        <v>2.5</v>
      </c>
      <c r="X1469" s="960" t="s">
        <v>525</v>
      </c>
      <c r="Y1469" s="1178" t="str">
        <f t="shared" si="237"/>
        <v/>
      </c>
      <c r="Z1469" s="1370" t="str">
        <f t="shared" si="23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27"/>
        <v>Knee</v>
      </c>
      <c r="N1470" s="1175" t="str">
        <f t="shared" si="228"/>
        <v>No</v>
      </c>
      <c r="O1470" s="1175">
        <f t="shared" si="229"/>
        <v>40</v>
      </c>
      <c r="P1470" s="1176">
        <f t="shared" si="230"/>
        <v>12</v>
      </c>
      <c r="Q1470" s="1175" t="str">
        <f t="shared" si="231"/>
        <v>10x12</v>
      </c>
      <c r="R1470" s="1175">
        <f t="shared" si="232"/>
        <v>66</v>
      </c>
      <c r="S1470" s="515" t="str">
        <f t="shared" si="233"/>
        <v/>
      </c>
      <c r="T1470" s="516" t="str">
        <f t="shared" si="234"/>
        <v/>
      </c>
      <c r="U1470" s="1572" t="str">
        <f t="shared" si="235"/>
        <v/>
      </c>
      <c r="V1470" s="1570" t="str">
        <f t="shared" si="239"/>
        <v/>
      </c>
      <c r="W1470" s="1177">
        <f t="shared" si="236"/>
        <v>8</v>
      </c>
      <c r="X1470" s="960" t="s">
        <v>525</v>
      </c>
      <c r="Y1470" s="1178" t="str">
        <f t="shared" si="237"/>
        <v/>
      </c>
      <c r="Z1470" s="1370" t="str">
        <f t="shared" si="23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27"/>
        <v>Pelvis AP</v>
      </c>
      <c r="N1471" s="1175" t="str">
        <f t="shared" si="228"/>
        <v>Yes</v>
      </c>
      <c r="O1471" s="1175">
        <f t="shared" si="229"/>
        <v>40</v>
      </c>
      <c r="P1471" s="1176">
        <f t="shared" si="230"/>
        <v>20</v>
      </c>
      <c r="Q1471" s="1175" t="str">
        <f t="shared" si="231"/>
        <v>14x17</v>
      </c>
      <c r="R1471" s="1175">
        <f t="shared" si="232"/>
        <v>78</v>
      </c>
      <c r="S1471" s="515" t="str">
        <f t="shared" si="233"/>
        <v/>
      </c>
      <c r="T1471" s="516" t="str">
        <f t="shared" si="234"/>
        <v/>
      </c>
      <c r="U1471" s="1572" t="str">
        <f t="shared" si="235"/>
        <v/>
      </c>
      <c r="V1471" s="1570" t="str">
        <f t="shared" si="239"/>
        <v/>
      </c>
      <c r="W1471" s="1177">
        <f t="shared" si="236"/>
        <v>30</v>
      </c>
      <c r="X1471" s="960" t="s">
        <v>525</v>
      </c>
      <c r="Y1471" s="1178" t="str">
        <f t="shared" si="237"/>
        <v/>
      </c>
      <c r="Z1471" s="1370" t="str">
        <f t="shared" si="23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27"/>
        <v>Shoulder</v>
      </c>
      <c r="N1472" s="1175" t="str">
        <f t="shared" si="228"/>
        <v>Yes</v>
      </c>
      <c r="O1472" s="1175">
        <f t="shared" si="229"/>
        <v>40</v>
      </c>
      <c r="P1472" s="1176">
        <f t="shared" si="230"/>
        <v>15</v>
      </c>
      <c r="Q1472" s="1175" t="str">
        <f t="shared" si="231"/>
        <v>10x12</v>
      </c>
      <c r="R1472" s="1175">
        <f t="shared" si="232"/>
        <v>74</v>
      </c>
      <c r="S1472" s="515" t="str">
        <f t="shared" si="233"/>
        <v/>
      </c>
      <c r="T1472" s="516" t="str">
        <f t="shared" si="234"/>
        <v/>
      </c>
      <c r="U1472" s="1572" t="str">
        <f t="shared" si="235"/>
        <v/>
      </c>
      <c r="V1472" s="1570" t="str">
        <f t="shared" si="239"/>
        <v/>
      </c>
      <c r="W1472" s="1177">
        <f t="shared" si="236"/>
        <v>14</v>
      </c>
      <c r="X1472" s="960" t="s">
        <v>525</v>
      </c>
      <c r="Y1472" s="1178" t="str">
        <f t="shared" si="237"/>
        <v/>
      </c>
      <c r="Z1472" s="1370" t="str">
        <f t="shared" si="23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27"/>
        <v>LS Spine AP</v>
      </c>
      <c r="N1473" s="1175" t="str">
        <f t="shared" si="228"/>
        <v>Yes</v>
      </c>
      <c r="O1473" s="1175">
        <f t="shared" si="229"/>
        <v>40</v>
      </c>
      <c r="P1473" s="1176">
        <f t="shared" si="230"/>
        <v>23</v>
      </c>
      <c r="Q1473" s="1175" t="str">
        <f t="shared" si="231"/>
        <v>10x12</v>
      </c>
      <c r="R1473" s="1175">
        <f t="shared" si="232"/>
        <v>78</v>
      </c>
      <c r="S1473" s="515" t="str">
        <f t="shared" si="233"/>
        <v/>
      </c>
      <c r="T1473" s="516" t="str">
        <f t="shared" si="234"/>
        <v/>
      </c>
      <c r="U1473" s="1572" t="str">
        <f t="shared" si="235"/>
        <v/>
      </c>
      <c r="V1473" s="1570" t="str">
        <f t="shared" si="239"/>
        <v/>
      </c>
      <c r="W1473" s="1177">
        <f t="shared" si="236"/>
        <v>25</v>
      </c>
      <c r="X1473" s="960" t="s">
        <v>525</v>
      </c>
      <c r="Y1473" s="1179" t="str">
        <f t="shared" si="237"/>
        <v/>
      </c>
      <c r="Z1473" s="1371" t="str">
        <f t="shared" si="238"/>
        <v/>
      </c>
      <c r="AG1473" s="1573"/>
    </row>
    <row r="1474" spans="1:33" ht="11.25" customHeight="1">
      <c r="A1474" s="876">
        <v>22</v>
      </c>
      <c r="B1474" s="707">
        <v>80</v>
      </c>
      <c r="C1474" s="708">
        <v>400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400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400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400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80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80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80</v>
      </c>
      <c r="C1480" s="708">
        <v>500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80</v>
      </c>
      <c r="C1481" s="708">
        <v>50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80</v>
      </c>
      <c r="C1482" s="708">
        <v>800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80</v>
      </c>
      <c r="C1483" s="708">
        <v>250</v>
      </c>
      <c r="D1483" s="709">
        <v>0.05</v>
      </c>
      <c r="E1483" s="121" t="str">
        <v>Large</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100</v>
      </c>
      <c r="C1484" s="708">
        <v>400</v>
      </c>
      <c r="D1484" s="709">
        <v>0.05</v>
      </c>
      <c r="E1484" s="121" t="str">
        <v>Large</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100</v>
      </c>
      <c r="C1485" s="708">
        <v>400</v>
      </c>
      <c r="D1485" s="709">
        <v>0.05</v>
      </c>
      <c r="E1485" s="121" t="str">
        <v>Large</v>
      </c>
      <c r="F1485" s="696" t="str">
        <v/>
      </c>
      <c r="G1485" s="696" t="str">
        <v/>
      </c>
      <c r="H1485" s="696" t="str">
        <v/>
      </c>
      <c r="I1485" s="697" t="str">
        <v/>
      </c>
      <c r="J1485" s="698" t="str">
        <v/>
      </c>
      <c r="K1485" s="614" t="str">
        <v/>
      </c>
      <c r="L1485" s="978" t="s">
        <v>525</v>
      </c>
      <c r="M1485" s="3"/>
      <c r="N1485" s="93"/>
      <c r="O1485" s="76"/>
      <c r="P1485" s="76"/>
      <c r="Q1485" s="1736" t="s">
        <v>753</v>
      </c>
      <c r="R1485" s="1737"/>
      <c r="S1485" s="76"/>
      <c r="T1485" s="76"/>
      <c r="U1485" s="76"/>
      <c r="V1485" s="76"/>
      <c r="W1485" s="94"/>
      <c r="X1485" s="960" t="s">
        <v>525</v>
      </c>
    </row>
    <row r="1486" spans="1:33" ht="11.25" customHeight="1">
      <c r="A1486" s="876">
        <v>34</v>
      </c>
      <c r="B1486" s="707">
        <v>100</v>
      </c>
      <c r="C1486" s="708">
        <v>400</v>
      </c>
      <c r="D1486" s="709">
        <v>0.05</v>
      </c>
      <c r="E1486" s="121" t="str">
        <v>Large</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100</v>
      </c>
      <c r="C1487" s="708">
        <v>400</v>
      </c>
      <c r="D1487" s="709">
        <v>0.05</v>
      </c>
      <c r="E1487" s="121" t="str">
        <v>Large</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100</v>
      </c>
      <c r="C1488" s="708">
        <v>400</v>
      </c>
      <c r="D1488" s="709">
        <v>0.05</v>
      </c>
      <c r="E1488" s="121" t="str">
        <v>Large</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100</v>
      </c>
      <c r="C1489" s="708">
        <v>400</v>
      </c>
      <c r="D1489" s="709">
        <v>0.05</v>
      </c>
      <c r="E1489" s="121" t="str">
        <v>Large</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100</v>
      </c>
      <c r="C1490" s="708">
        <v>400</v>
      </c>
      <c r="D1490" s="709">
        <v>0.05</v>
      </c>
      <c r="E1490" s="121" t="str">
        <v>Large</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100</v>
      </c>
      <c r="C1491" s="708">
        <v>400</v>
      </c>
      <c r="D1491" s="709">
        <v>0.05</v>
      </c>
      <c r="E1491" s="121" t="str">
        <v>Large</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120</v>
      </c>
      <c r="C1492" s="708">
        <v>400</v>
      </c>
      <c r="D1492" s="709">
        <v>0.05</v>
      </c>
      <c r="E1492" s="121" t="str">
        <v>Large</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120</v>
      </c>
      <c r="C1493" s="708">
        <v>400</v>
      </c>
      <c r="D1493" s="709">
        <v>0.05</v>
      </c>
      <c r="E1493" s="121" t="str">
        <v>Large</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120</v>
      </c>
      <c r="C1494" s="708">
        <v>400</v>
      </c>
      <c r="D1494" s="709">
        <v>0.05</v>
      </c>
      <c r="E1494" s="710" t="str">
        <v>Large</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120</v>
      </c>
      <c r="C1495" s="708">
        <v>400</v>
      </c>
      <c r="D1495" s="709">
        <v>0.05</v>
      </c>
      <c r="E1495" s="710" t="str">
        <v>Large</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120</v>
      </c>
      <c r="C1496" s="708">
        <v>400</v>
      </c>
      <c r="D1496" s="709">
        <v>0.05</v>
      </c>
      <c r="E1496" s="710" t="str">
        <v>Large</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120</v>
      </c>
      <c r="C1497" s="708">
        <v>400</v>
      </c>
      <c r="D1497" s="709">
        <v>0.05</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120</v>
      </c>
      <c r="C1498" s="708">
        <v>400</v>
      </c>
      <c r="D1498" s="709">
        <v>0.05</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120</v>
      </c>
      <c r="C1499" s="708">
        <v>400</v>
      </c>
      <c r="D1499" s="709">
        <v>0.05</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60</v>
      </c>
      <c r="C1529" s="708">
        <v>400</v>
      </c>
      <c r="D1529" s="709">
        <v>0.05</v>
      </c>
      <c r="E1529" s="710" t="str">
        <v>Large</v>
      </c>
      <c r="F1529" s="711" t="str">
        <v>50-85</v>
      </c>
      <c r="G1529" s="711">
        <v>2.5</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60</v>
      </c>
      <c r="C1530" s="708">
        <v>400</v>
      </c>
      <c r="D1530" s="709">
        <v>0.05</v>
      </c>
      <c r="E1530" s="710" t="str">
        <v>Large</v>
      </c>
      <c r="F1530" s="711" t="str">
        <v>50-85</v>
      </c>
      <c r="G1530" s="711">
        <v>2.5</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60</v>
      </c>
      <c r="C1531" s="708">
        <v>400</v>
      </c>
      <c r="D1531" s="709">
        <v>0.05</v>
      </c>
      <c r="E1531" s="710" t="str">
        <v>Large</v>
      </c>
      <c r="F1531" s="709" t="str">
        <v>50-85</v>
      </c>
      <c r="G1531" s="711">
        <v>3</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60</v>
      </c>
      <c r="C1532" s="708">
        <v>400</v>
      </c>
      <c r="D1532" s="709">
        <v>0.05</v>
      </c>
      <c r="E1532" s="710" t="str">
        <v>Large</v>
      </c>
      <c r="F1532" s="709" t="str">
        <v>50-85</v>
      </c>
      <c r="G1532" s="711">
        <v>3</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60</v>
      </c>
      <c r="C1533" s="708">
        <v>400</v>
      </c>
      <c r="D1533" s="709">
        <v>0.05</v>
      </c>
      <c r="E1533" s="710" t="str">
        <v>Large</v>
      </c>
      <c r="F1533" s="709" t="str">
        <v>50-85</v>
      </c>
      <c r="G1533" s="711">
        <v>2</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60</v>
      </c>
      <c r="C1534" s="708">
        <v>400</v>
      </c>
      <c r="D1534" s="709">
        <v>0.05</v>
      </c>
      <c r="E1534" s="710" t="str">
        <v>Large</v>
      </c>
      <c r="F1534" s="709" t="str">
        <v>50-85</v>
      </c>
      <c r="G1534" s="711">
        <v>2</v>
      </c>
      <c r="H1534" s="711" t="str">
        <v>none</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0</v>
      </c>
      <c r="H1535" s="711" t="str">
        <v>none</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0</v>
      </c>
      <c r="H1536" s="711" t="str">
        <v>none</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0</v>
      </c>
      <c r="H1537" s="711" t="str">
        <v>none</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0</v>
      </c>
      <c r="H1538" s="711" t="str">
        <v>none</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0</v>
      </c>
      <c r="H1539" s="711" t="str">
        <v>none</v>
      </c>
      <c r="I1539" s="712">
        <v>60</v>
      </c>
      <c r="J1539" s="711" t="str">
        <v>cm</v>
      </c>
      <c r="K1539" s="713">
        <v>1</v>
      </c>
      <c r="L1539" s="978" t="s">
        <v>525</v>
      </c>
      <c r="X1539" s="960" t="s">
        <v>525</v>
      </c>
    </row>
    <row r="1540" spans="1:24" ht="11.25" customHeight="1">
      <c r="A1540" s="876">
        <v>22</v>
      </c>
      <c r="B1540" s="707">
        <v>80</v>
      </c>
      <c r="C1540" s="708">
        <v>400</v>
      </c>
      <c r="D1540" s="709">
        <v>0.05</v>
      </c>
      <c r="E1540" s="710" t="str">
        <v>Large</v>
      </c>
      <c r="F1540" s="711" t="str">
        <v>70-120</v>
      </c>
      <c r="G1540" s="711">
        <v>3</v>
      </c>
      <c r="H1540" s="711" t="str">
        <v>Aluminum</v>
      </c>
      <c r="I1540" s="712">
        <v>60</v>
      </c>
      <c r="J1540" s="711" t="str">
        <v>cm</v>
      </c>
      <c r="K1540" s="713">
        <v>1</v>
      </c>
      <c r="L1540" s="978" t="s">
        <v>525</v>
      </c>
      <c r="X1540" s="960" t="s">
        <v>525</v>
      </c>
    </row>
    <row r="1541" spans="1:24" ht="11.25" customHeight="1">
      <c r="A1541" s="876">
        <v>23</v>
      </c>
      <c r="B1541" s="707">
        <v>80</v>
      </c>
      <c r="C1541" s="708">
        <v>400</v>
      </c>
      <c r="D1541" s="709">
        <v>0.05</v>
      </c>
      <c r="E1541" s="710" t="str">
        <v>Large</v>
      </c>
      <c r="F1541" s="711" t="str">
        <v>70-120</v>
      </c>
      <c r="G1541" s="711">
        <v>3</v>
      </c>
      <c r="H1541" s="711" t="str">
        <v>Aluminum</v>
      </c>
      <c r="I1541" s="712">
        <v>60</v>
      </c>
      <c r="J1541" s="711" t="str">
        <v>cm</v>
      </c>
      <c r="K1541" s="713">
        <v>1</v>
      </c>
      <c r="L1541" s="978" t="s">
        <v>525</v>
      </c>
      <c r="X1541" s="960" t="s">
        <v>525</v>
      </c>
    </row>
    <row r="1542" spans="1:24" ht="11.25" customHeight="1">
      <c r="A1542" s="876">
        <v>24</v>
      </c>
      <c r="B1542" s="707">
        <v>80</v>
      </c>
      <c r="C1542" s="708">
        <v>400</v>
      </c>
      <c r="D1542" s="709">
        <v>0.05</v>
      </c>
      <c r="E1542" s="710" t="str">
        <v>Large</v>
      </c>
      <c r="F1542" s="711" t="str">
        <v>70-120</v>
      </c>
      <c r="G1542" s="711">
        <v>3.5</v>
      </c>
      <c r="H1542" s="711" t="str">
        <v>Aluminum</v>
      </c>
      <c r="I1542" s="712">
        <v>60</v>
      </c>
      <c r="J1542" s="711" t="str">
        <v>cm</v>
      </c>
      <c r="K1542" s="713">
        <v>1</v>
      </c>
      <c r="L1542" s="978" t="s">
        <v>525</v>
      </c>
      <c r="X1542" s="960" t="s">
        <v>525</v>
      </c>
    </row>
    <row r="1543" spans="1:24" ht="11.25" customHeight="1">
      <c r="A1543" s="876">
        <v>25</v>
      </c>
      <c r="B1543" s="707">
        <v>80</v>
      </c>
      <c r="C1543" s="708">
        <v>400</v>
      </c>
      <c r="D1543" s="709">
        <v>0.05</v>
      </c>
      <c r="E1543" s="710" t="str">
        <v>Large</v>
      </c>
      <c r="F1543" s="711" t="str">
        <v>70-120</v>
      </c>
      <c r="G1543" s="711">
        <v>3.5</v>
      </c>
      <c r="H1543" s="711" t="str">
        <v>Aluminum</v>
      </c>
      <c r="I1543" s="712">
        <v>60</v>
      </c>
      <c r="J1543" s="711" t="str">
        <v>cm</v>
      </c>
      <c r="K1543" s="713">
        <v>1</v>
      </c>
      <c r="L1543" s="978" t="s">
        <v>525</v>
      </c>
      <c r="X1543" s="960" t="s">
        <v>525</v>
      </c>
    </row>
    <row r="1544" spans="1:24" ht="11.25" customHeight="1">
      <c r="A1544" s="876">
        <v>26</v>
      </c>
      <c r="B1544" s="707">
        <v>80</v>
      </c>
      <c r="C1544" s="708">
        <v>400</v>
      </c>
      <c r="D1544" s="709">
        <v>0.05</v>
      </c>
      <c r="E1544" s="710" t="str">
        <v>Large</v>
      </c>
      <c r="F1544" s="711" t="str">
        <v>70-120</v>
      </c>
      <c r="G1544" s="711">
        <v>2.5</v>
      </c>
      <c r="H1544" s="711" t="str">
        <v>Aluminum</v>
      </c>
      <c r="I1544" s="712">
        <v>60</v>
      </c>
      <c r="J1544" s="711" t="str">
        <v>cm</v>
      </c>
      <c r="K1544" s="713">
        <v>1</v>
      </c>
      <c r="L1544" s="978" t="s">
        <v>525</v>
      </c>
      <c r="X1544" s="960" t="s">
        <v>525</v>
      </c>
    </row>
    <row r="1545" spans="1:24" ht="11.25" customHeight="1">
      <c r="A1545" s="876">
        <v>27</v>
      </c>
      <c r="B1545" s="707">
        <v>80</v>
      </c>
      <c r="C1545" s="708">
        <v>400</v>
      </c>
      <c r="D1545" s="709">
        <v>0.05</v>
      </c>
      <c r="E1545" s="123" t="str">
        <v>Large</v>
      </c>
      <c r="F1545" s="711" t="str">
        <v>70-120</v>
      </c>
      <c r="G1545" s="711">
        <v>2.5</v>
      </c>
      <c r="H1545" s="711" t="str">
        <v>Aluminum</v>
      </c>
      <c r="I1545" s="712">
        <v>60</v>
      </c>
      <c r="J1545" s="711" t="str">
        <v>cm</v>
      </c>
      <c r="K1545" s="713">
        <v>1</v>
      </c>
      <c r="L1545" s="978" t="s">
        <v>525</v>
      </c>
      <c r="X1545" s="960" t="s">
        <v>525</v>
      </c>
    </row>
    <row r="1546" spans="1:24" ht="11.25" customHeight="1">
      <c r="A1546" s="876">
        <v>28</v>
      </c>
      <c r="B1546" s="707">
        <v>80</v>
      </c>
      <c r="C1546" s="708">
        <v>500</v>
      </c>
      <c r="D1546" s="709">
        <v>0.05</v>
      </c>
      <c r="E1546" s="121" t="str">
        <v>Large</v>
      </c>
      <c r="F1546" s="711" t="str">
        <v>70-120</v>
      </c>
      <c r="G1546" s="711">
        <v>0</v>
      </c>
      <c r="H1546" s="711" t="str">
        <v>none</v>
      </c>
      <c r="I1546" s="712">
        <v>60</v>
      </c>
      <c r="J1546" s="711" t="str">
        <v>cm</v>
      </c>
      <c r="K1546" s="713">
        <v>1</v>
      </c>
      <c r="L1546" s="978" t="s">
        <v>525</v>
      </c>
      <c r="X1546" s="960" t="s">
        <v>525</v>
      </c>
    </row>
    <row r="1547" spans="1:24" ht="11.25" customHeight="1">
      <c r="A1547" s="876">
        <v>29</v>
      </c>
      <c r="B1547" s="707">
        <v>80</v>
      </c>
      <c r="C1547" s="708">
        <v>50</v>
      </c>
      <c r="D1547" s="709">
        <v>0.05</v>
      </c>
      <c r="E1547" s="121" t="str">
        <v>Large</v>
      </c>
      <c r="F1547" s="711" t="str">
        <v>70-120</v>
      </c>
      <c r="G1547" s="711">
        <v>0</v>
      </c>
      <c r="H1547" s="711" t="str">
        <v>none</v>
      </c>
      <c r="I1547" s="712">
        <v>60</v>
      </c>
      <c r="J1547" s="711" t="str">
        <v>cm</v>
      </c>
      <c r="K1547" s="713">
        <v>1</v>
      </c>
      <c r="L1547" s="978" t="s">
        <v>525</v>
      </c>
      <c r="X1547" s="960" t="s">
        <v>525</v>
      </c>
    </row>
    <row r="1548" spans="1:24" ht="11.25" customHeight="1">
      <c r="A1548" s="876">
        <v>30</v>
      </c>
      <c r="B1548" s="707">
        <v>80</v>
      </c>
      <c r="C1548" s="708">
        <v>800</v>
      </c>
      <c r="D1548" s="709">
        <v>0.05</v>
      </c>
      <c r="E1548" s="121" t="str">
        <v>Large</v>
      </c>
      <c r="F1548" s="711" t="str">
        <v>70-120</v>
      </c>
      <c r="G1548" s="711">
        <v>0</v>
      </c>
      <c r="H1548" s="711" t="str">
        <v>none</v>
      </c>
      <c r="I1548" s="712">
        <v>60</v>
      </c>
      <c r="J1548" s="711" t="str">
        <v>cm</v>
      </c>
      <c r="K1548" s="713">
        <v>1</v>
      </c>
      <c r="L1548" s="978" t="s">
        <v>525</v>
      </c>
      <c r="X1548" s="960" t="s">
        <v>525</v>
      </c>
    </row>
    <row r="1549" spans="1:24" ht="11.25" customHeight="1">
      <c r="A1549" s="876">
        <v>31</v>
      </c>
      <c r="B1549" s="707">
        <v>80</v>
      </c>
      <c r="C1549" s="708">
        <v>250</v>
      </c>
      <c r="D1549" s="709">
        <v>0.05</v>
      </c>
      <c r="E1549" s="121" t="str">
        <v>Large</v>
      </c>
      <c r="F1549" s="709" t="str">
        <v>70-120</v>
      </c>
      <c r="G1549" s="711">
        <v>0</v>
      </c>
      <c r="H1549" s="711" t="str">
        <v>none</v>
      </c>
      <c r="I1549" s="712">
        <v>60</v>
      </c>
      <c r="J1549" s="711" t="str">
        <v>cm</v>
      </c>
      <c r="K1549" s="713">
        <v>1</v>
      </c>
      <c r="L1549" s="978" t="s">
        <v>525</v>
      </c>
      <c r="X1549" s="960" t="s">
        <v>525</v>
      </c>
    </row>
    <row r="1550" spans="1:24" ht="11.25" customHeight="1">
      <c r="A1550" s="876">
        <v>32</v>
      </c>
      <c r="B1550" s="707">
        <v>100</v>
      </c>
      <c r="C1550" s="708">
        <v>400</v>
      </c>
      <c r="D1550" s="709">
        <v>0.05</v>
      </c>
      <c r="E1550" s="121" t="str">
        <v>Large</v>
      </c>
      <c r="F1550" s="709" t="str">
        <v>70-120</v>
      </c>
      <c r="G1550" s="711">
        <v>0</v>
      </c>
      <c r="H1550" s="711" t="str">
        <v>none</v>
      </c>
      <c r="I1550" s="712">
        <v>60</v>
      </c>
      <c r="J1550" s="711" t="str">
        <v>cm</v>
      </c>
      <c r="K1550" s="713">
        <v>1</v>
      </c>
      <c r="L1550" s="978" t="s">
        <v>525</v>
      </c>
      <c r="X1550" s="960" t="s">
        <v>525</v>
      </c>
    </row>
    <row r="1551" spans="1:24" ht="11.25" customHeight="1">
      <c r="A1551" s="876">
        <v>33</v>
      </c>
      <c r="B1551" s="707">
        <v>100</v>
      </c>
      <c r="C1551" s="708">
        <v>400</v>
      </c>
      <c r="D1551" s="709">
        <v>0.05</v>
      </c>
      <c r="E1551" s="121" t="str">
        <v>Large</v>
      </c>
      <c r="F1551" s="709" t="str">
        <v>100-155</v>
      </c>
      <c r="G1551" s="711">
        <v>0</v>
      </c>
      <c r="H1551" s="711" t="str">
        <v>none</v>
      </c>
      <c r="I1551" s="712">
        <v>60</v>
      </c>
      <c r="J1551" s="711" t="str">
        <v>cm</v>
      </c>
      <c r="K1551" s="713">
        <v>1</v>
      </c>
      <c r="L1551" s="978" t="s">
        <v>525</v>
      </c>
      <c r="X1551" s="960" t="s">
        <v>525</v>
      </c>
    </row>
    <row r="1552" spans="1:24" ht="11.25" customHeight="1">
      <c r="A1552" s="876">
        <v>34</v>
      </c>
      <c r="B1552" s="707">
        <v>100</v>
      </c>
      <c r="C1552" s="708">
        <v>400</v>
      </c>
      <c r="D1552" s="709">
        <v>0.05</v>
      </c>
      <c r="E1552" s="121" t="str">
        <v>Large</v>
      </c>
      <c r="F1552" s="709" t="str">
        <v>100-155</v>
      </c>
      <c r="G1552" s="711">
        <v>3.5</v>
      </c>
      <c r="H1552" s="711" t="str">
        <v>none</v>
      </c>
      <c r="I1552" s="712">
        <v>60</v>
      </c>
      <c r="J1552" s="711" t="str">
        <v>cm</v>
      </c>
      <c r="K1552" s="713">
        <v>1</v>
      </c>
      <c r="L1552" s="978" t="s">
        <v>525</v>
      </c>
      <c r="X1552" s="960" t="s">
        <v>525</v>
      </c>
    </row>
    <row r="1553" spans="1:24" ht="11.25" customHeight="1">
      <c r="A1553" s="876">
        <v>35</v>
      </c>
      <c r="B1553" s="707">
        <v>100</v>
      </c>
      <c r="C1553" s="708">
        <v>400</v>
      </c>
      <c r="D1553" s="709">
        <v>0.05</v>
      </c>
      <c r="E1553" s="121" t="str">
        <v>Large</v>
      </c>
      <c r="F1553" s="709" t="str">
        <v>100-155</v>
      </c>
      <c r="G1553" s="711">
        <v>3.5</v>
      </c>
      <c r="H1553" s="711" t="str">
        <v>none</v>
      </c>
      <c r="I1553" s="712">
        <v>60</v>
      </c>
      <c r="J1553" s="711" t="str">
        <v>cm</v>
      </c>
      <c r="K1553" s="713">
        <v>1</v>
      </c>
      <c r="L1553" s="978" t="s">
        <v>525</v>
      </c>
      <c r="X1553" s="960" t="s">
        <v>525</v>
      </c>
    </row>
    <row r="1554" spans="1:24" ht="11.25" customHeight="1">
      <c r="A1554" s="876">
        <v>36</v>
      </c>
      <c r="B1554" s="707">
        <v>100</v>
      </c>
      <c r="C1554" s="708">
        <v>400</v>
      </c>
      <c r="D1554" s="709">
        <v>0.05</v>
      </c>
      <c r="E1554" s="121" t="str">
        <v>Large</v>
      </c>
      <c r="F1554" s="709" t="str">
        <v>100-155</v>
      </c>
      <c r="G1554" s="711">
        <v>4</v>
      </c>
      <c r="H1554" s="711" t="str">
        <v>none</v>
      </c>
      <c r="I1554" s="712">
        <v>60</v>
      </c>
      <c r="J1554" s="711" t="str">
        <v>cm</v>
      </c>
      <c r="K1554" s="713">
        <v>1</v>
      </c>
      <c r="L1554" s="978" t="s">
        <v>525</v>
      </c>
      <c r="X1554" s="960" t="s">
        <v>525</v>
      </c>
    </row>
    <row r="1555" spans="1:24" ht="11.25" customHeight="1">
      <c r="A1555" s="876">
        <v>37</v>
      </c>
      <c r="B1555" s="707">
        <v>100</v>
      </c>
      <c r="C1555" s="708">
        <v>400</v>
      </c>
      <c r="D1555" s="709">
        <v>0.05</v>
      </c>
      <c r="E1555" s="121" t="str">
        <v>Large</v>
      </c>
      <c r="F1555" s="709" t="str">
        <v>100-155</v>
      </c>
      <c r="G1555" s="711">
        <v>4</v>
      </c>
      <c r="H1555" s="711" t="str">
        <v>none</v>
      </c>
      <c r="I1555" s="712">
        <v>60</v>
      </c>
      <c r="J1555" s="711" t="str">
        <v>cm</v>
      </c>
      <c r="K1555" s="713">
        <v>1</v>
      </c>
      <c r="L1555" s="978" t="s">
        <v>525</v>
      </c>
      <c r="X1555" s="960" t="s">
        <v>525</v>
      </c>
    </row>
    <row r="1556" spans="1:24" ht="11.25" customHeight="1">
      <c r="A1556" s="876">
        <v>38</v>
      </c>
      <c r="B1556" s="707">
        <v>100</v>
      </c>
      <c r="C1556" s="708">
        <v>400</v>
      </c>
      <c r="D1556" s="709">
        <v>0.05</v>
      </c>
      <c r="E1556" s="121" t="str">
        <v>Large</v>
      </c>
      <c r="F1556" s="709" t="str">
        <v>100-155</v>
      </c>
      <c r="G1556" s="711">
        <v>3</v>
      </c>
      <c r="H1556" s="711" t="str">
        <v>none</v>
      </c>
      <c r="I1556" s="712">
        <v>60</v>
      </c>
      <c r="J1556" s="711" t="str">
        <v>cm</v>
      </c>
      <c r="K1556" s="713">
        <v>1</v>
      </c>
      <c r="L1556" s="978" t="s">
        <v>525</v>
      </c>
      <c r="X1556" s="960" t="s">
        <v>525</v>
      </c>
    </row>
    <row r="1557" spans="1:24" ht="11.25" customHeight="1">
      <c r="A1557" s="876">
        <v>39</v>
      </c>
      <c r="B1557" s="707">
        <v>100</v>
      </c>
      <c r="C1557" s="708">
        <v>400</v>
      </c>
      <c r="D1557" s="709">
        <v>0.05</v>
      </c>
      <c r="E1557" s="121" t="str">
        <v>Large</v>
      </c>
      <c r="F1557" s="711" t="str">
        <v>100-155</v>
      </c>
      <c r="G1557" s="711">
        <v>3</v>
      </c>
      <c r="H1557" s="711" t="str">
        <v>none</v>
      </c>
      <c r="I1557" s="712">
        <v>60</v>
      </c>
      <c r="J1557" s="711" t="str">
        <v>cm</v>
      </c>
      <c r="K1557" s="713">
        <v>1</v>
      </c>
      <c r="L1557" s="978" t="s">
        <v>525</v>
      </c>
      <c r="X1557" s="960" t="s">
        <v>525</v>
      </c>
    </row>
    <row r="1558" spans="1:24" ht="11.25" customHeight="1">
      <c r="A1558" s="876">
        <v>40</v>
      </c>
      <c r="B1558" s="707">
        <v>120</v>
      </c>
      <c r="C1558" s="708">
        <v>400</v>
      </c>
      <c r="D1558" s="709">
        <v>0.05</v>
      </c>
      <c r="E1558" s="121" t="str">
        <v>Large</v>
      </c>
      <c r="F1558" s="711" t="str">
        <v>100-155</v>
      </c>
      <c r="G1558" s="711">
        <v>0</v>
      </c>
      <c r="H1558" s="711" t="str">
        <v>none</v>
      </c>
      <c r="I1558" s="712">
        <v>60</v>
      </c>
      <c r="J1558" s="711" t="str">
        <v>cm</v>
      </c>
      <c r="K1558" s="713">
        <v>1</v>
      </c>
      <c r="L1558" s="978" t="s">
        <v>525</v>
      </c>
      <c r="X1558" s="960" t="s">
        <v>525</v>
      </c>
    </row>
    <row r="1559" spans="1:24" ht="11.25" customHeight="1">
      <c r="A1559" s="876">
        <v>41</v>
      </c>
      <c r="B1559" s="707">
        <v>120</v>
      </c>
      <c r="C1559" s="708">
        <v>400</v>
      </c>
      <c r="D1559" s="709">
        <v>0.05</v>
      </c>
      <c r="E1559" s="121" t="str">
        <v>Large</v>
      </c>
      <c r="F1559" s="711" t="str">
        <v>100-155</v>
      </c>
      <c r="G1559" s="711">
        <v>0</v>
      </c>
      <c r="H1559" s="711" t="str">
        <v>none</v>
      </c>
      <c r="I1559" s="712">
        <v>60</v>
      </c>
      <c r="J1559" s="711" t="str">
        <v>cm</v>
      </c>
      <c r="K1559" s="713">
        <v>1</v>
      </c>
      <c r="L1559" s="978" t="s">
        <v>525</v>
      </c>
      <c r="X1559" s="960" t="s">
        <v>525</v>
      </c>
    </row>
    <row r="1560" spans="1:24" ht="11.25" customHeight="1">
      <c r="A1560" s="876">
        <v>42</v>
      </c>
      <c r="B1560" s="707">
        <v>120</v>
      </c>
      <c r="C1560" s="708">
        <v>400</v>
      </c>
      <c r="D1560" s="709">
        <v>0.05</v>
      </c>
      <c r="E1560" s="710" t="str">
        <v>Large</v>
      </c>
      <c r="F1560" s="711" t="str">
        <v>100-155</v>
      </c>
      <c r="G1560" s="711">
        <v>4</v>
      </c>
      <c r="H1560" s="711" t="str">
        <v>none</v>
      </c>
      <c r="I1560" s="712">
        <v>60</v>
      </c>
      <c r="J1560" s="711" t="str">
        <v>cm</v>
      </c>
      <c r="K1560" s="713">
        <v>1</v>
      </c>
      <c r="L1560" s="978" t="s">
        <v>525</v>
      </c>
      <c r="X1560" s="960" t="s">
        <v>525</v>
      </c>
    </row>
    <row r="1561" spans="1:24" ht="11.25" customHeight="1">
      <c r="A1561" s="876">
        <v>43</v>
      </c>
      <c r="B1561" s="707">
        <v>120</v>
      </c>
      <c r="C1561" s="708">
        <v>400</v>
      </c>
      <c r="D1561" s="709">
        <v>0.05</v>
      </c>
      <c r="E1561" s="710" t="str">
        <v>Large</v>
      </c>
      <c r="F1561" s="711" t="str">
        <v>100-155</v>
      </c>
      <c r="G1561" s="711">
        <v>4</v>
      </c>
      <c r="H1561" s="711" t="str">
        <v>none</v>
      </c>
      <c r="I1561" s="712">
        <v>60</v>
      </c>
      <c r="J1561" s="711" t="str">
        <v>cm</v>
      </c>
      <c r="K1561" s="713">
        <v>1</v>
      </c>
      <c r="L1561" s="978" t="s">
        <v>525</v>
      </c>
      <c r="X1561" s="960" t="s">
        <v>525</v>
      </c>
    </row>
    <row r="1562" spans="1:24" ht="11.25" customHeight="1">
      <c r="A1562" s="876">
        <v>44</v>
      </c>
      <c r="B1562" s="707">
        <v>120</v>
      </c>
      <c r="C1562" s="708">
        <v>400</v>
      </c>
      <c r="D1562" s="709">
        <v>0.05</v>
      </c>
      <c r="E1562" s="710" t="str">
        <v>Large</v>
      </c>
      <c r="F1562" s="711" t="str">
        <v>100-155</v>
      </c>
      <c r="G1562" s="711">
        <v>4.5</v>
      </c>
      <c r="H1562" s="711" t="str">
        <v>none</v>
      </c>
      <c r="I1562" s="712">
        <v>60</v>
      </c>
      <c r="J1562" s="711" t="str">
        <v>cm</v>
      </c>
      <c r="K1562" s="713">
        <v>1</v>
      </c>
      <c r="L1562" s="978" t="s">
        <v>525</v>
      </c>
      <c r="X1562" s="960" t="s">
        <v>525</v>
      </c>
    </row>
    <row r="1563" spans="1:24" ht="11.25" customHeight="1">
      <c r="A1563" s="876">
        <v>45</v>
      </c>
      <c r="B1563" s="707">
        <v>120</v>
      </c>
      <c r="C1563" s="708">
        <v>400</v>
      </c>
      <c r="D1563" s="709">
        <v>0.05</v>
      </c>
      <c r="E1563" s="710" t="str">
        <v>Large</v>
      </c>
      <c r="F1563" s="711" t="str">
        <v>100-155</v>
      </c>
      <c r="G1563" s="711">
        <v>4.5</v>
      </c>
      <c r="H1563" s="711" t="str">
        <v>none</v>
      </c>
      <c r="I1563" s="712">
        <v>60</v>
      </c>
      <c r="J1563" s="711" t="str">
        <v>cm</v>
      </c>
      <c r="K1563" s="713">
        <v>1</v>
      </c>
      <c r="L1563" s="978" t="s">
        <v>525</v>
      </c>
      <c r="X1563" s="960" t="s">
        <v>525</v>
      </c>
    </row>
    <row r="1564" spans="1:24" ht="11.25" customHeight="1">
      <c r="A1564" s="876">
        <v>46</v>
      </c>
      <c r="B1564" s="707">
        <v>120</v>
      </c>
      <c r="C1564" s="708">
        <v>400</v>
      </c>
      <c r="D1564" s="709">
        <v>0.05</v>
      </c>
      <c r="E1564" s="710" t="str">
        <v>Large</v>
      </c>
      <c r="F1564" s="711" t="str">
        <v>100-155</v>
      </c>
      <c r="G1564" s="711">
        <v>3.5</v>
      </c>
      <c r="H1564" s="711" t="str">
        <v>none</v>
      </c>
      <c r="I1564" s="712">
        <v>60</v>
      </c>
      <c r="J1564" s="711" t="str">
        <v>cm</v>
      </c>
      <c r="K1564" s="713">
        <v>1</v>
      </c>
      <c r="L1564" s="978" t="s">
        <v>525</v>
      </c>
      <c r="X1564" s="960" t="s">
        <v>525</v>
      </c>
    </row>
    <row r="1565" spans="1:24" ht="11.25" customHeight="1">
      <c r="A1565" s="876">
        <v>47</v>
      </c>
      <c r="B1565" s="707">
        <v>120</v>
      </c>
      <c r="C1565" s="708">
        <v>400</v>
      </c>
      <c r="D1565" s="709">
        <v>0.05</v>
      </c>
      <c r="E1565" s="710" t="str">
        <v>Large</v>
      </c>
      <c r="F1565" s="711" t="str">
        <v>100-155</v>
      </c>
      <c r="G1565" s="711">
        <v>3.5</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359</v>
      </c>
      <c r="K1592" s="720" t="str">
        <f t="array" ref="K1592:K1631">IF($AV$687:$AV$747="","",$AV$687:$AV$747)</f>
        <v>Survey</v>
      </c>
      <c r="L1592" s="978" t="s">
        <v>525</v>
      </c>
      <c r="X1592" s="960" t="s">
        <v>525</v>
      </c>
    </row>
    <row r="1593" spans="1:24" ht="11.25" customHeight="1">
      <c r="A1593" s="876">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60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60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60</v>
      </c>
      <c r="C1597" s="708">
        <v>400</v>
      </c>
      <c r="D1597" s="709">
        <v>0.05</v>
      </c>
      <c r="E1597" s="710" t="str">
        <v>Large</v>
      </c>
      <c r="F1597" s="710" t="str">
        <v>Low</v>
      </c>
      <c r="G1597" s="710" t="str">
        <v>Internal</v>
      </c>
      <c r="H1597" s="721">
        <v>0</v>
      </c>
      <c r="I1597" s="722" t="str">
        <v/>
      </c>
      <c r="J1597" s="710" t="str">
        <v/>
      </c>
      <c r="K1597" s="723" t="str">
        <v/>
      </c>
      <c r="L1597" s="978" t="s">
        <v>525</v>
      </c>
      <c r="X1597" s="960" t="s">
        <v>525</v>
      </c>
    </row>
    <row r="1598" spans="1:24" ht="11.25" customHeight="1">
      <c r="A1598" s="876">
        <v>14</v>
      </c>
      <c r="B1598" s="707">
        <v>60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60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60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X</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400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400</v>
      </c>
      <c r="D1607" s="709">
        <v>0.05</v>
      </c>
      <c r="E1607" s="710" t="str">
        <v>Large</v>
      </c>
      <c r="F1607" s="710" t="str">
        <v>Low</v>
      </c>
      <c r="G1607" s="710" t="str">
        <v>Internal</v>
      </c>
      <c r="H1607" s="721">
        <v>0</v>
      </c>
      <c r="I1607" s="722" t="str">
        <v/>
      </c>
      <c r="J1607" s="710" t="str">
        <v/>
      </c>
      <c r="K1607" s="723" t="str">
        <v/>
      </c>
      <c r="L1607" s="978" t="s">
        <v>525</v>
      </c>
      <c r="X1607" s="960" t="s">
        <v>525</v>
      </c>
    </row>
    <row r="1608" spans="1:24" ht="11.25" customHeight="1">
      <c r="A1608" s="876">
        <v>24</v>
      </c>
      <c r="B1608" s="707">
        <v>80</v>
      </c>
      <c r="C1608" s="708">
        <v>400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400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80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80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80</v>
      </c>
      <c r="C1612" s="708">
        <v>500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80</v>
      </c>
      <c r="C1613" s="708">
        <v>50</v>
      </c>
      <c r="D1613" s="709">
        <v>0.05</v>
      </c>
      <c r="E1613" s="121" t="str">
        <v>Large</v>
      </c>
      <c r="F1613" s="710" t="str">
        <v>High</v>
      </c>
      <c r="G1613" s="710" t="str">
        <v>Internal</v>
      </c>
      <c r="H1613" s="721">
        <v>0</v>
      </c>
      <c r="I1613" s="722" t="str">
        <v/>
      </c>
      <c r="J1613" s="724" t="str">
        <v/>
      </c>
      <c r="K1613" s="723" t="str">
        <v/>
      </c>
      <c r="L1613" s="978" t="s">
        <v>525</v>
      </c>
      <c r="X1613" s="960" t="s">
        <v>525</v>
      </c>
    </row>
    <row r="1614" spans="1:24" ht="11.25" customHeight="1">
      <c r="A1614" s="876">
        <v>30</v>
      </c>
      <c r="B1614" s="707">
        <v>80</v>
      </c>
      <c r="C1614" s="708">
        <v>800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80</v>
      </c>
      <c r="C1615" s="708">
        <v>250</v>
      </c>
      <c r="D1615" s="709">
        <v>0.05</v>
      </c>
      <c r="E1615" s="121" t="str">
        <v>Large</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100</v>
      </c>
      <c r="C1616" s="708">
        <v>400</v>
      </c>
      <c r="D1616" s="709">
        <v>0.05</v>
      </c>
      <c r="E1616" s="121" t="str">
        <v>Large</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100</v>
      </c>
      <c r="C1617" s="708">
        <v>400</v>
      </c>
      <c r="D1617" s="709">
        <v>0.05</v>
      </c>
      <c r="E1617" s="121" t="str">
        <v>Large</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100</v>
      </c>
      <c r="C1618" s="708">
        <v>400</v>
      </c>
      <c r="D1618" s="709">
        <v>0.05</v>
      </c>
      <c r="E1618" s="121" t="str">
        <v>Large</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100</v>
      </c>
      <c r="C1619" s="708">
        <v>400</v>
      </c>
      <c r="D1619" s="709">
        <v>0.05</v>
      </c>
      <c r="E1619" s="121" t="str">
        <v>Large</v>
      </c>
      <c r="F1619" s="710" t="str">
        <v>Low</v>
      </c>
      <c r="G1619" s="710" t="str">
        <v>Internal</v>
      </c>
      <c r="H1619" s="721">
        <v>0</v>
      </c>
      <c r="I1619" s="722" t="str">
        <v/>
      </c>
      <c r="J1619" s="724" t="str">
        <v/>
      </c>
      <c r="K1619" s="723" t="str">
        <v/>
      </c>
      <c r="L1619" s="978" t="s">
        <v>525</v>
      </c>
      <c r="X1619" s="960" t="s">
        <v>525</v>
      </c>
    </row>
    <row r="1620" spans="1:24" ht="11.25" customHeight="1">
      <c r="A1620" s="876">
        <v>36</v>
      </c>
      <c r="B1620" s="707">
        <v>100</v>
      </c>
      <c r="C1620" s="708">
        <v>400</v>
      </c>
      <c r="D1620" s="709">
        <v>0.05</v>
      </c>
      <c r="E1620" s="121" t="str">
        <v>Large</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100</v>
      </c>
      <c r="C1621" s="708">
        <v>400</v>
      </c>
      <c r="D1621" s="709">
        <v>0.05</v>
      </c>
      <c r="E1621" s="121" t="str">
        <v>Large</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100</v>
      </c>
      <c r="C1622" s="708">
        <v>400</v>
      </c>
      <c r="D1622" s="709">
        <v>0.05</v>
      </c>
      <c r="E1622" s="121" t="str">
        <v>Large</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100</v>
      </c>
      <c r="C1623" s="708">
        <v>400</v>
      </c>
      <c r="D1623" s="709">
        <v>0.05</v>
      </c>
      <c r="E1623" s="121" t="str">
        <v>Large</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120</v>
      </c>
      <c r="C1624" s="708">
        <v>400</v>
      </c>
      <c r="D1624" s="709">
        <v>0.05</v>
      </c>
      <c r="E1624" s="121" t="str">
        <v>Large</v>
      </c>
      <c r="F1624" s="710" t="str">
        <v>Low</v>
      </c>
      <c r="G1624" s="710" t="str">
        <v>Internal</v>
      </c>
      <c r="H1624" s="721">
        <v>0</v>
      </c>
      <c r="I1624" s="722" t="str">
        <v/>
      </c>
      <c r="J1624" s="710" t="str">
        <v/>
      </c>
      <c r="K1624" s="723" t="str">
        <v/>
      </c>
      <c r="L1624" s="978" t="s">
        <v>525</v>
      </c>
      <c r="X1624" s="960" t="s">
        <v>525</v>
      </c>
    </row>
    <row r="1625" spans="1:24" ht="11.25" customHeight="1">
      <c r="A1625" s="876">
        <v>41</v>
      </c>
      <c r="B1625" s="707">
        <v>120</v>
      </c>
      <c r="C1625" s="708">
        <v>400</v>
      </c>
      <c r="D1625" s="709">
        <v>0.05</v>
      </c>
      <c r="E1625" s="121" t="str">
        <v>Large</v>
      </c>
      <c r="F1625" s="710" t="str">
        <v>Low</v>
      </c>
      <c r="G1625" s="710" t="str">
        <v>Internal</v>
      </c>
      <c r="H1625" s="721">
        <v>0</v>
      </c>
      <c r="I1625" s="722" t="str">
        <v/>
      </c>
      <c r="J1625" s="710" t="str">
        <v/>
      </c>
      <c r="K1625" s="723" t="str">
        <v/>
      </c>
      <c r="L1625" s="978" t="s">
        <v>525</v>
      </c>
      <c r="X1625" s="960" t="s">
        <v>525</v>
      </c>
    </row>
    <row r="1626" spans="1:24" ht="11.25" customHeight="1">
      <c r="A1626" s="876">
        <v>42</v>
      </c>
      <c r="B1626" s="707">
        <v>120</v>
      </c>
      <c r="C1626" s="708">
        <v>400</v>
      </c>
      <c r="D1626" s="709">
        <v>0.05</v>
      </c>
      <c r="E1626" s="710" t="str">
        <v>Large</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120</v>
      </c>
      <c r="C1627" s="708">
        <v>400</v>
      </c>
      <c r="D1627" s="709">
        <v>0.05</v>
      </c>
      <c r="E1627" s="710" t="str">
        <v>Large</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120</v>
      </c>
      <c r="C1628" s="708">
        <v>400</v>
      </c>
      <c r="D1628" s="709">
        <v>0.05</v>
      </c>
      <c r="E1628" s="710" t="str">
        <v>Large</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120</v>
      </c>
      <c r="C1629" s="708">
        <v>400</v>
      </c>
      <c r="D1629" s="709">
        <v>0.05</v>
      </c>
      <c r="E1629" s="710" t="str">
        <v>Large</v>
      </c>
      <c r="F1629" s="710" t="str">
        <v>Low</v>
      </c>
      <c r="G1629" s="710" t="str">
        <v>Internal</v>
      </c>
      <c r="H1629" s="721">
        <v>0</v>
      </c>
      <c r="I1629" s="722" t="str">
        <v/>
      </c>
      <c r="J1629" s="710" t="str">
        <v/>
      </c>
      <c r="K1629" s="723" t="str">
        <v/>
      </c>
      <c r="L1629" s="978" t="s">
        <v>525</v>
      </c>
      <c r="X1629" s="960" t="s">
        <v>525</v>
      </c>
    </row>
    <row r="1630" spans="1:24" ht="11.25" customHeight="1">
      <c r="A1630" s="876">
        <v>46</v>
      </c>
      <c r="B1630" s="707">
        <v>120</v>
      </c>
      <c r="C1630" s="708">
        <v>400</v>
      </c>
      <c r="D1630" s="709">
        <v>0.05</v>
      </c>
      <c r="E1630" s="710" t="str">
        <v>Large</v>
      </c>
      <c r="F1630" s="710" t="str">
        <v>Low</v>
      </c>
      <c r="G1630" s="710" t="str">
        <v>Internal</v>
      </c>
      <c r="H1630" s="721">
        <v>0</v>
      </c>
      <c r="I1630" s="722" t="str">
        <v/>
      </c>
      <c r="J1630" s="710" t="str">
        <v/>
      </c>
      <c r="K1630" s="723" t="str">
        <v/>
      </c>
      <c r="L1630" s="978" t="s">
        <v>525</v>
      </c>
      <c r="X1630" s="960" t="s">
        <v>525</v>
      </c>
    </row>
    <row r="1631" spans="1:24" ht="11.25" customHeight="1">
      <c r="A1631" s="876">
        <v>47</v>
      </c>
      <c r="B1631" s="707">
        <v>120</v>
      </c>
      <c r="C1631" s="708">
        <v>400</v>
      </c>
      <c r="D1631" s="709">
        <v>0.05</v>
      </c>
      <c r="E1631" s="710" t="str">
        <v>Large</v>
      </c>
      <c r="F1631" s="710" t="str">
        <v>Low</v>
      </c>
      <c r="G1631" s="710" t="str">
        <v>Internal</v>
      </c>
      <c r="H1631" s="721">
        <v>0</v>
      </c>
      <c r="I1631" s="722" t="str">
        <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78" t="s">
        <v>525</v>
      </c>
      <c r="X1658" s="960" t="s">
        <v>525</v>
      </c>
    </row>
    <row r="1659" spans="1:24" ht="11.25" customHeight="1">
      <c r="A1659" s="876">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60</v>
      </c>
      <c r="C1661" s="708">
        <v>400</v>
      </c>
      <c r="D1661" s="709">
        <v>0.05</v>
      </c>
      <c r="E1661" s="710" t="str">
        <v>Large</v>
      </c>
      <c r="F1661" s="725" t="str">
        <v/>
      </c>
      <c r="G1661" s="725" t="str">
        <v/>
      </c>
      <c r="H1661" s="725" t="str">
        <v>X</v>
      </c>
      <c r="I1661" s="725" t="str">
        <v/>
      </c>
      <c r="J1661" s="725" t="str">
        <v/>
      </c>
      <c r="K1661" s="726" t="str">
        <v/>
      </c>
      <c r="L1661" s="978" t="s">
        <v>525</v>
      </c>
      <c r="X1661" s="960" t="s">
        <v>525</v>
      </c>
    </row>
    <row r="1662" spans="1:24" ht="11.25" customHeight="1">
      <c r="A1662" s="876">
        <v>12</v>
      </c>
      <c r="B1662" s="707">
        <v>60</v>
      </c>
      <c r="C1662" s="708">
        <v>400</v>
      </c>
      <c r="D1662" s="709">
        <v>0.05</v>
      </c>
      <c r="E1662" s="710" t="str">
        <v>Large</v>
      </c>
      <c r="F1662" s="725" t="str">
        <v/>
      </c>
      <c r="G1662" s="725" t="str">
        <v/>
      </c>
      <c r="H1662" s="725" t="str">
        <v>X</v>
      </c>
      <c r="I1662" s="725" t="str">
        <v/>
      </c>
      <c r="J1662" s="725" t="str">
        <v/>
      </c>
      <c r="K1662" s="726" t="str">
        <v/>
      </c>
      <c r="L1662" s="978" t="s">
        <v>525</v>
      </c>
      <c r="X1662" s="960" t="s">
        <v>525</v>
      </c>
    </row>
    <row r="1663" spans="1:24" ht="11.25" customHeight="1">
      <c r="A1663" s="876">
        <v>13</v>
      </c>
      <c r="B1663" s="707">
        <v>60</v>
      </c>
      <c r="C1663" s="708">
        <v>400</v>
      </c>
      <c r="D1663" s="709">
        <v>0.05</v>
      </c>
      <c r="E1663" s="710" t="str">
        <v>Large</v>
      </c>
      <c r="F1663" s="725" t="str">
        <v/>
      </c>
      <c r="G1663" s="725" t="str">
        <v/>
      </c>
      <c r="H1663" s="725" t="str">
        <v>X</v>
      </c>
      <c r="I1663" s="725" t="str">
        <v/>
      </c>
      <c r="J1663" s="725" t="str">
        <v/>
      </c>
      <c r="K1663" s="726" t="str">
        <v/>
      </c>
      <c r="L1663" s="978" t="s">
        <v>525</v>
      </c>
      <c r="X1663" s="960" t="s">
        <v>525</v>
      </c>
    </row>
    <row r="1664" spans="1:24" ht="11.25" customHeight="1">
      <c r="A1664" s="876">
        <v>14</v>
      </c>
      <c r="B1664" s="707">
        <v>60</v>
      </c>
      <c r="C1664" s="708">
        <v>400</v>
      </c>
      <c r="D1664" s="709">
        <v>0.05</v>
      </c>
      <c r="E1664" s="710" t="str">
        <v>Large</v>
      </c>
      <c r="F1664" s="725" t="str">
        <v/>
      </c>
      <c r="G1664" s="725" t="str">
        <v/>
      </c>
      <c r="H1664" s="725" t="str">
        <v>X</v>
      </c>
      <c r="I1664" s="725" t="str">
        <v/>
      </c>
      <c r="J1664" s="725" t="str">
        <v/>
      </c>
      <c r="K1664" s="726" t="str">
        <v/>
      </c>
      <c r="L1664" s="978" t="s">
        <v>525</v>
      </c>
      <c r="X1664" s="960" t="s">
        <v>525</v>
      </c>
    </row>
    <row r="1665" spans="1:24" ht="11.25" customHeight="1">
      <c r="A1665" s="876">
        <v>15</v>
      </c>
      <c r="B1665" s="707">
        <v>60</v>
      </c>
      <c r="C1665" s="708">
        <v>400</v>
      </c>
      <c r="D1665" s="709">
        <v>0.05</v>
      </c>
      <c r="E1665" s="710" t="str">
        <v>Large</v>
      </c>
      <c r="F1665" s="725" t="str">
        <v/>
      </c>
      <c r="G1665" s="725" t="str">
        <v/>
      </c>
      <c r="H1665" s="725" t="str">
        <v>X</v>
      </c>
      <c r="I1665" s="725" t="str">
        <v/>
      </c>
      <c r="J1665" s="725" t="str">
        <v/>
      </c>
      <c r="K1665" s="726" t="str">
        <v/>
      </c>
      <c r="L1665" s="978" t="s">
        <v>525</v>
      </c>
      <c r="X1665" s="960" t="s">
        <v>525</v>
      </c>
    </row>
    <row r="1666" spans="1:24" ht="11.25" customHeight="1">
      <c r="A1666" s="876">
        <v>16</v>
      </c>
      <c r="B1666" s="707">
        <v>60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X</v>
      </c>
      <c r="G1667" s="725" t="str">
        <v>X</v>
      </c>
      <c r="H1667" s="725" t="str">
        <v/>
      </c>
      <c r="I1667" s="725" t="str">
        <v/>
      </c>
      <c r="J1667" s="725" t="str">
        <v>X</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
      </c>
      <c r="I1668" s="725" t="str">
        <v/>
      </c>
      <c r="J1668" s="725" t="str">
        <v>X</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
      </c>
      <c r="I1669" s="725" t="str">
        <v/>
      </c>
      <c r="J1669" s="725" t="str">
        <v>X</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X</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X</v>
      </c>
      <c r="K1671" s="726" t="str">
        <v/>
      </c>
      <c r="L1671" s="978" t="s">
        <v>525</v>
      </c>
      <c r="X1671" s="960" t="s">
        <v>525</v>
      </c>
    </row>
    <row r="1672" spans="1:24" ht="11.25" customHeight="1">
      <c r="A1672" s="876">
        <v>22</v>
      </c>
      <c r="B1672" s="707">
        <v>80</v>
      </c>
      <c r="C1672" s="708">
        <v>400</v>
      </c>
      <c r="D1672" s="709">
        <v>0.05</v>
      </c>
      <c r="E1672" s="710" t="str">
        <v>Large</v>
      </c>
      <c r="F1672" s="725" t="str">
        <v/>
      </c>
      <c r="G1672" s="725" t="str">
        <v/>
      </c>
      <c r="H1672" s="725" t="str">
        <v>X</v>
      </c>
      <c r="I1672" s="725" t="str">
        <v/>
      </c>
      <c r="J1672" s="725" t="str">
        <v/>
      </c>
      <c r="K1672" s="726" t="str">
        <v/>
      </c>
      <c r="L1672" s="978" t="s">
        <v>525</v>
      </c>
      <c r="X1672" s="960" t="s">
        <v>525</v>
      </c>
    </row>
    <row r="1673" spans="1:24" ht="11.25" customHeight="1">
      <c r="A1673" s="876">
        <v>23</v>
      </c>
      <c r="B1673" s="707">
        <v>80</v>
      </c>
      <c r="C1673" s="708">
        <v>400</v>
      </c>
      <c r="D1673" s="709">
        <v>0.05</v>
      </c>
      <c r="E1673" s="710" t="str">
        <v>Large</v>
      </c>
      <c r="F1673" s="725" t="str">
        <v/>
      </c>
      <c r="G1673" s="725" t="str">
        <v/>
      </c>
      <c r="H1673" s="725" t="str">
        <v>X</v>
      </c>
      <c r="I1673" s="725" t="str">
        <v/>
      </c>
      <c r="J1673" s="725" t="str">
        <v/>
      </c>
      <c r="K1673" s="726" t="str">
        <v/>
      </c>
      <c r="L1673" s="978" t="s">
        <v>525</v>
      </c>
      <c r="X1673" s="960" t="s">
        <v>525</v>
      </c>
    </row>
    <row r="1674" spans="1:24" ht="11.25" customHeight="1">
      <c r="A1674" s="876">
        <v>24</v>
      </c>
      <c r="B1674" s="707">
        <v>80</v>
      </c>
      <c r="C1674" s="708">
        <v>400</v>
      </c>
      <c r="D1674" s="709">
        <v>0.05</v>
      </c>
      <c r="E1674" s="710" t="str">
        <v>Large</v>
      </c>
      <c r="F1674" s="725" t="str">
        <v/>
      </c>
      <c r="G1674" s="725" t="str">
        <v/>
      </c>
      <c r="H1674" s="725" t="str">
        <v>X</v>
      </c>
      <c r="I1674" s="725" t="str">
        <v/>
      </c>
      <c r="J1674" s="725" t="str">
        <v/>
      </c>
      <c r="K1674" s="726" t="str">
        <v/>
      </c>
      <c r="L1674" s="978" t="s">
        <v>525</v>
      </c>
      <c r="X1674" s="960" t="s">
        <v>525</v>
      </c>
    </row>
    <row r="1675" spans="1:24" ht="11.25" customHeight="1">
      <c r="A1675" s="876">
        <v>25</v>
      </c>
      <c r="B1675" s="707">
        <v>80</v>
      </c>
      <c r="C1675" s="708">
        <v>400</v>
      </c>
      <c r="D1675" s="709">
        <v>0.05</v>
      </c>
      <c r="E1675" s="710" t="str">
        <v>Large</v>
      </c>
      <c r="F1675" s="725" t="str">
        <v/>
      </c>
      <c r="G1675" s="725" t="str">
        <v/>
      </c>
      <c r="H1675" s="725" t="str">
        <v>X</v>
      </c>
      <c r="I1675" s="725" t="str">
        <v/>
      </c>
      <c r="J1675" s="725" t="str">
        <v/>
      </c>
      <c r="K1675" s="726" t="str">
        <v/>
      </c>
      <c r="L1675" s="978" t="s">
        <v>525</v>
      </c>
      <c r="X1675" s="960" t="s">
        <v>525</v>
      </c>
    </row>
    <row r="1676" spans="1:24" ht="11.25" customHeight="1">
      <c r="A1676" s="876">
        <v>26</v>
      </c>
      <c r="B1676" s="707">
        <v>80</v>
      </c>
      <c r="C1676" s="708">
        <v>400</v>
      </c>
      <c r="D1676" s="709">
        <v>0.05</v>
      </c>
      <c r="E1676" s="710" t="str">
        <v>Large</v>
      </c>
      <c r="F1676" s="725" t="str">
        <v/>
      </c>
      <c r="G1676" s="725" t="str">
        <v/>
      </c>
      <c r="H1676" s="725" t="str">
        <v>X</v>
      </c>
      <c r="I1676" s="725" t="str">
        <v/>
      </c>
      <c r="J1676" s="725" t="str">
        <v/>
      </c>
      <c r="K1676" s="726" t="str">
        <v/>
      </c>
      <c r="L1676" s="978" t="s">
        <v>525</v>
      </c>
      <c r="X1676" s="960" t="s">
        <v>525</v>
      </c>
    </row>
    <row r="1677" spans="1:24" ht="11.25" customHeight="1">
      <c r="A1677" s="876">
        <v>27</v>
      </c>
      <c r="B1677" s="707">
        <v>80</v>
      </c>
      <c r="C1677" s="708">
        <v>400</v>
      </c>
      <c r="D1677" s="709">
        <v>0.05</v>
      </c>
      <c r="E1677" s="123" t="str">
        <v>Large</v>
      </c>
      <c r="F1677" s="725" t="str">
        <v/>
      </c>
      <c r="G1677" s="725" t="str">
        <v/>
      </c>
      <c r="H1677" s="725" t="str">
        <v>X</v>
      </c>
      <c r="I1677" s="725" t="str">
        <v/>
      </c>
      <c r="J1677" s="727" t="str">
        <v/>
      </c>
      <c r="K1677" s="726" t="str">
        <v/>
      </c>
      <c r="L1677" s="978" t="s">
        <v>525</v>
      </c>
      <c r="X1677" s="960" t="s">
        <v>525</v>
      </c>
    </row>
    <row r="1678" spans="1:24" ht="11.25" customHeight="1">
      <c r="A1678" s="876">
        <v>28</v>
      </c>
      <c r="B1678" s="707">
        <v>80</v>
      </c>
      <c r="C1678" s="708">
        <v>500</v>
      </c>
      <c r="D1678" s="709">
        <v>0.05</v>
      </c>
      <c r="E1678" s="121" t="str">
        <v>Large</v>
      </c>
      <c r="F1678" s="725" t="str">
        <v>X</v>
      </c>
      <c r="G1678" s="725" t="str">
        <v/>
      </c>
      <c r="H1678" s="725" t="str">
        <v/>
      </c>
      <c r="I1678" s="725" t="str">
        <v/>
      </c>
      <c r="J1678" s="727" t="str">
        <v/>
      </c>
      <c r="K1678" s="726" t="str">
        <v/>
      </c>
      <c r="L1678" s="978" t="s">
        <v>525</v>
      </c>
      <c r="X1678" s="960" t="s">
        <v>525</v>
      </c>
    </row>
    <row r="1679" spans="1:24" ht="11.25" customHeight="1">
      <c r="A1679" s="876">
        <v>29</v>
      </c>
      <c r="B1679" s="707">
        <v>80</v>
      </c>
      <c r="C1679" s="708">
        <v>50</v>
      </c>
      <c r="D1679" s="709">
        <v>0.05</v>
      </c>
      <c r="E1679" s="121" t="str">
        <v>Large</v>
      </c>
      <c r="F1679" s="725" t="str">
        <v>X</v>
      </c>
      <c r="G1679" s="725" t="str">
        <v/>
      </c>
      <c r="H1679" s="725" t="str">
        <v/>
      </c>
      <c r="I1679" s="725" t="str">
        <v/>
      </c>
      <c r="J1679" s="727" t="str">
        <v/>
      </c>
      <c r="K1679" s="726" t="str">
        <v/>
      </c>
      <c r="L1679" s="978" t="s">
        <v>525</v>
      </c>
      <c r="X1679" s="960" t="s">
        <v>525</v>
      </c>
    </row>
    <row r="1680" spans="1:24" ht="11.25" customHeight="1">
      <c r="A1680" s="876">
        <v>30</v>
      </c>
      <c r="B1680" s="707">
        <v>80</v>
      </c>
      <c r="C1680" s="708">
        <v>800</v>
      </c>
      <c r="D1680" s="709">
        <v>0.05</v>
      </c>
      <c r="E1680" s="121" t="str">
        <v>Large</v>
      </c>
      <c r="F1680" s="725" t="str">
        <v>X</v>
      </c>
      <c r="G1680" s="725" t="str">
        <v/>
      </c>
      <c r="H1680" s="725" t="str">
        <v/>
      </c>
      <c r="I1680" s="725" t="str">
        <v/>
      </c>
      <c r="J1680" s="727" t="str">
        <v/>
      </c>
      <c r="K1680" s="726" t="str">
        <v/>
      </c>
      <c r="L1680" s="978" t="s">
        <v>525</v>
      </c>
      <c r="X1680" s="960" t="s">
        <v>525</v>
      </c>
    </row>
    <row r="1681" spans="1:24" ht="11.25" customHeight="1">
      <c r="A1681" s="876">
        <v>31</v>
      </c>
      <c r="B1681" s="707">
        <v>80</v>
      </c>
      <c r="C1681" s="708">
        <v>250</v>
      </c>
      <c r="D1681" s="709">
        <v>0.05</v>
      </c>
      <c r="E1681" s="121" t="str">
        <v>Large</v>
      </c>
      <c r="F1681" s="725" t="str">
        <v>X</v>
      </c>
      <c r="G1681" s="725" t="str">
        <v/>
      </c>
      <c r="H1681" s="725" t="str">
        <v/>
      </c>
      <c r="I1681" s="725" t="str">
        <v/>
      </c>
      <c r="J1681" s="727" t="str">
        <v/>
      </c>
      <c r="K1681" s="726" t="str">
        <v/>
      </c>
      <c r="L1681" s="978" t="s">
        <v>525</v>
      </c>
      <c r="X1681" s="960" t="s">
        <v>525</v>
      </c>
    </row>
    <row r="1682" spans="1:24" ht="11.25" customHeight="1">
      <c r="A1682" s="876">
        <v>32</v>
      </c>
      <c r="B1682" s="707">
        <v>100</v>
      </c>
      <c r="C1682" s="708">
        <v>400</v>
      </c>
      <c r="D1682" s="709">
        <v>0.05</v>
      </c>
      <c r="E1682" s="121" t="str">
        <v>Large</v>
      </c>
      <c r="F1682" s="725" t="str">
        <v/>
      </c>
      <c r="G1682" s="725" t="str">
        <v>X</v>
      </c>
      <c r="H1682" s="725" t="str">
        <v/>
      </c>
      <c r="I1682" s="725" t="str">
        <v/>
      </c>
      <c r="J1682" s="727" t="str">
        <v/>
      </c>
      <c r="K1682" s="726" t="str">
        <v/>
      </c>
      <c r="L1682" s="978" t="s">
        <v>525</v>
      </c>
      <c r="X1682" s="960" t="s">
        <v>525</v>
      </c>
    </row>
    <row r="1683" spans="1:24" ht="11.25" customHeight="1">
      <c r="A1683" s="876">
        <v>33</v>
      </c>
      <c r="B1683" s="707">
        <v>100</v>
      </c>
      <c r="C1683" s="708">
        <v>400</v>
      </c>
      <c r="D1683" s="709">
        <v>0.05</v>
      </c>
      <c r="E1683" s="121" t="str">
        <v>Large</v>
      </c>
      <c r="F1683" s="725" t="str">
        <v/>
      </c>
      <c r="G1683" s="725" t="str">
        <v>X</v>
      </c>
      <c r="H1683" s="725" t="str">
        <v>X</v>
      </c>
      <c r="I1683" s="725" t="str">
        <v/>
      </c>
      <c r="J1683" s="727" t="str">
        <v/>
      </c>
      <c r="K1683" s="726" t="str">
        <v/>
      </c>
      <c r="L1683" s="978" t="s">
        <v>525</v>
      </c>
      <c r="X1683" s="960" t="s">
        <v>525</v>
      </c>
    </row>
    <row r="1684" spans="1:24" ht="11.25" customHeight="1">
      <c r="A1684" s="876">
        <v>34</v>
      </c>
      <c r="B1684" s="707">
        <v>100</v>
      </c>
      <c r="C1684" s="708">
        <v>400</v>
      </c>
      <c r="D1684" s="709">
        <v>0.05</v>
      </c>
      <c r="E1684" s="121" t="str">
        <v>Large</v>
      </c>
      <c r="F1684" s="725" t="str">
        <v/>
      </c>
      <c r="G1684" s="725" t="str">
        <v/>
      </c>
      <c r="H1684" s="725" t="str">
        <v>X</v>
      </c>
      <c r="I1684" s="725" t="str">
        <v/>
      </c>
      <c r="J1684" s="727" t="str">
        <v/>
      </c>
      <c r="K1684" s="726" t="str">
        <v/>
      </c>
      <c r="L1684" s="978" t="s">
        <v>525</v>
      </c>
      <c r="X1684" s="960" t="s">
        <v>525</v>
      </c>
    </row>
    <row r="1685" spans="1:24" ht="11.25" customHeight="1">
      <c r="A1685" s="876">
        <v>35</v>
      </c>
      <c r="B1685" s="707">
        <v>100</v>
      </c>
      <c r="C1685" s="708">
        <v>400</v>
      </c>
      <c r="D1685" s="709">
        <v>0.05</v>
      </c>
      <c r="E1685" s="121" t="str">
        <v>Large</v>
      </c>
      <c r="F1685" s="725" t="str">
        <v/>
      </c>
      <c r="G1685" s="725" t="str">
        <v/>
      </c>
      <c r="H1685" s="725" t="str">
        <v>X</v>
      </c>
      <c r="I1685" s="725" t="str">
        <v/>
      </c>
      <c r="J1685" s="727" t="str">
        <v/>
      </c>
      <c r="K1685" s="726" t="str">
        <v/>
      </c>
      <c r="L1685" s="978" t="s">
        <v>525</v>
      </c>
      <c r="X1685" s="960" t="s">
        <v>525</v>
      </c>
    </row>
    <row r="1686" spans="1:24" ht="11.25" customHeight="1">
      <c r="A1686" s="876">
        <v>36</v>
      </c>
      <c r="B1686" s="707">
        <v>100</v>
      </c>
      <c r="C1686" s="708">
        <v>400</v>
      </c>
      <c r="D1686" s="709">
        <v>0.05</v>
      </c>
      <c r="E1686" s="121" t="str">
        <v>Large</v>
      </c>
      <c r="F1686" s="725" t="str">
        <v/>
      </c>
      <c r="G1686" s="725" t="str">
        <v/>
      </c>
      <c r="H1686" s="725" t="str">
        <v>X</v>
      </c>
      <c r="I1686" s="725" t="str">
        <v/>
      </c>
      <c r="J1686" s="727" t="str">
        <v/>
      </c>
      <c r="K1686" s="726" t="str">
        <v/>
      </c>
      <c r="L1686" s="978" t="s">
        <v>525</v>
      </c>
      <c r="X1686" s="960" t="s">
        <v>525</v>
      </c>
    </row>
    <row r="1687" spans="1:24" ht="11.25" customHeight="1">
      <c r="A1687" s="876">
        <v>37</v>
      </c>
      <c r="B1687" s="707">
        <v>100</v>
      </c>
      <c r="C1687" s="708">
        <v>400</v>
      </c>
      <c r="D1687" s="709">
        <v>0.05</v>
      </c>
      <c r="E1687" s="121" t="str">
        <v>Large</v>
      </c>
      <c r="F1687" s="725" t="str">
        <v/>
      </c>
      <c r="G1687" s="725" t="str">
        <v/>
      </c>
      <c r="H1687" s="725" t="str">
        <v>X</v>
      </c>
      <c r="I1687" s="725" t="str">
        <v/>
      </c>
      <c r="J1687" s="727" t="str">
        <v/>
      </c>
      <c r="K1687" s="726" t="str">
        <v/>
      </c>
      <c r="L1687" s="978" t="s">
        <v>525</v>
      </c>
      <c r="X1687" s="960" t="s">
        <v>525</v>
      </c>
    </row>
    <row r="1688" spans="1:24" ht="11.25" customHeight="1">
      <c r="A1688" s="876">
        <v>38</v>
      </c>
      <c r="B1688" s="707">
        <v>100</v>
      </c>
      <c r="C1688" s="708">
        <v>400</v>
      </c>
      <c r="D1688" s="709">
        <v>0.05</v>
      </c>
      <c r="E1688" s="121" t="str">
        <v>Large</v>
      </c>
      <c r="F1688" s="725" t="str">
        <v/>
      </c>
      <c r="G1688" s="725" t="str">
        <v/>
      </c>
      <c r="H1688" s="725" t="str">
        <v>X</v>
      </c>
      <c r="I1688" s="725" t="str">
        <v/>
      </c>
      <c r="J1688" s="727" t="str">
        <v/>
      </c>
      <c r="K1688" s="726" t="str">
        <v/>
      </c>
      <c r="L1688" s="978" t="s">
        <v>525</v>
      </c>
      <c r="X1688" s="960" t="s">
        <v>525</v>
      </c>
    </row>
    <row r="1689" spans="1:24" ht="11.25" customHeight="1">
      <c r="A1689" s="876">
        <v>39</v>
      </c>
      <c r="B1689" s="707">
        <v>100</v>
      </c>
      <c r="C1689" s="708">
        <v>400</v>
      </c>
      <c r="D1689" s="709">
        <v>0.05</v>
      </c>
      <c r="E1689" s="121" t="str">
        <v>Large</v>
      </c>
      <c r="F1689" s="725" t="str">
        <v/>
      </c>
      <c r="G1689" s="725" t="str">
        <v/>
      </c>
      <c r="H1689" s="725" t="str">
        <v>X</v>
      </c>
      <c r="I1689" s="725" t="str">
        <v/>
      </c>
      <c r="J1689" s="727" t="str">
        <v/>
      </c>
      <c r="K1689" s="726" t="str">
        <v/>
      </c>
      <c r="L1689" s="978" t="s">
        <v>525</v>
      </c>
      <c r="X1689" s="960" t="s">
        <v>525</v>
      </c>
    </row>
    <row r="1690" spans="1:24" ht="11.25" customHeight="1">
      <c r="A1690" s="876">
        <v>40</v>
      </c>
      <c r="B1690" s="707">
        <v>120</v>
      </c>
      <c r="C1690" s="708">
        <v>400</v>
      </c>
      <c r="D1690" s="709">
        <v>0.05</v>
      </c>
      <c r="E1690" s="121" t="str">
        <v>Large</v>
      </c>
      <c r="F1690" s="725" t="str">
        <v/>
      </c>
      <c r="G1690" s="725" t="str">
        <v>X</v>
      </c>
      <c r="H1690" s="725" t="str">
        <v/>
      </c>
      <c r="I1690" s="725" t="str">
        <v/>
      </c>
      <c r="J1690" s="725" t="str">
        <v/>
      </c>
      <c r="K1690" s="726" t="str">
        <v/>
      </c>
      <c r="L1690" s="978" t="s">
        <v>525</v>
      </c>
      <c r="X1690" s="960" t="s">
        <v>525</v>
      </c>
    </row>
    <row r="1691" spans="1:24" ht="11.25" customHeight="1">
      <c r="A1691" s="876">
        <v>41</v>
      </c>
      <c r="B1691" s="707">
        <v>120</v>
      </c>
      <c r="C1691" s="708">
        <v>400</v>
      </c>
      <c r="D1691" s="709">
        <v>0.05</v>
      </c>
      <c r="E1691" s="121" t="str">
        <v>Large</v>
      </c>
      <c r="F1691" s="725" t="str">
        <v/>
      </c>
      <c r="G1691" s="725" t="str">
        <v>X</v>
      </c>
      <c r="H1691" s="725" t="str">
        <v>X</v>
      </c>
      <c r="I1691" s="725" t="str">
        <v/>
      </c>
      <c r="J1691" s="725" t="str">
        <v/>
      </c>
      <c r="K1691" s="726" t="str">
        <v/>
      </c>
      <c r="L1691" s="978" t="s">
        <v>525</v>
      </c>
      <c r="X1691" s="960" t="s">
        <v>525</v>
      </c>
    </row>
    <row r="1692" spans="1:24" ht="11.25" customHeight="1">
      <c r="A1692" s="876">
        <v>42</v>
      </c>
      <c r="B1692" s="707">
        <v>120</v>
      </c>
      <c r="C1692" s="708">
        <v>400</v>
      </c>
      <c r="D1692" s="709">
        <v>0.05</v>
      </c>
      <c r="E1692" s="710" t="str">
        <v>Large</v>
      </c>
      <c r="F1692" s="725" t="str">
        <v/>
      </c>
      <c r="G1692" s="725" t="str">
        <v/>
      </c>
      <c r="H1692" s="725" t="str">
        <v>X</v>
      </c>
      <c r="I1692" s="725" t="str">
        <v/>
      </c>
      <c r="J1692" s="725" t="str">
        <v/>
      </c>
      <c r="K1692" s="726" t="str">
        <v/>
      </c>
      <c r="L1692" s="978" t="s">
        <v>525</v>
      </c>
      <c r="X1692" s="960" t="s">
        <v>525</v>
      </c>
    </row>
    <row r="1693" spans="1:24" ht="11.25" customHeight="1">
      <c r="A1693" s="876">
        <v>43</v>
      </c>
      <c r="B1693" s="707">
        <v>120</v>
      </c>
      <c r="C1693" s="708">
        <v>400</v>
      </c>
      <c r="D1693" s="709">
        <v>0.05</v>
      </c>
      <c r="E1693" s="710" t="str">
        <v>Large</v>
      </c>
      <c r="F1693" s="725" t="str">
        <v/>
      </c>
      <c r="G1693" s="725" t="str">
        <v/>
      </c>
      <c r="H1693" s="725" t="str">
        <v>X</v>
      </c>
      <c r="I1693" s="725" t="str">
        <v/>
      </c>
      <c r="J1693" s="725" t="str">
        <v/>
      </c>
      <c r="K1693" s="726" t="str">
        <v/>
      </c>
      <c r="L1693" s="978" t="s">
        <v>525</v>
      </c>
      <c r="X1693" s="960" t="s">
        <v>525</v>
      </c>
    </row>
    <row r="1694" spans="1:24" ht="11.25" customHeight="1">
      <c r="A1694" s="876">
        <v>44</v>
      </c>
      <c r="B1694" s="707">
        <v>120</v>
      </c>
      <c r="C1694" s="708">
        <v>400</v>
      </c>
      <c r="D1694" s="709">
        <v>0.05</v>
      </c>
      <c r="E1694" s="710" t="str">
        <v>Large</v>
      </c>
      <c r="F1694" s="725" t="str">
        <v/>
      </c>
      <c r="G1694" s="725" t="str">
        <v/>
      </c>
      <c r="H1694" s="725" t="str">
        <v>X</v>
      </c>
      <c r="I1694" s="725" t="str">
        <v/>
      </c>
      <c r="J1694" s="725" t="str">
        <v/>
      </c>
      <c r="K1694" s="726" t="str">
        <v/>
      </c>
      <c r="L1694" s="978" t="s">
        <v>525</v>
      </c>
      <c r="X1694" s="960" t="s">
        <v>525</v>
      </c>
    </row>
    <row r="1695" spans="1:24" ht="11.25" customHeight="1">
      <c r="A1695" s="876">
        <v>45</v>
      </c>
      <c r="B1695" s="707">
        <v>120</v>
      </c>
      <c r="C1695" s="708">
        <v>400</v>
      </c>
      <c r="D1695" s="709">
        <v>0.05</v>
      </c>
      <c r="E1695" s="710" t="str">
        <v>Large</v>
      </c>
      <c r="F1695" s="725" t="str">
        <v/>
      </c>
      <c r="G1695" s="725" t="str">
        <v/>
      </c>
      <c r="H1695" s="725" t="str">
        <v>X</v>
      </c>
      <c r="I1695" s="725" t="str">
        <v/>
      </c>
      <c r="J1695" s="725" t="str">
        <v/>
      </c>
      <c r="K1695" s="726" t="str">
        <v/>
      </c>
      <c r="L1695" s="978" t="s">
        <v>525</v>
      </c>
      <c r="X1695" s="960" t="s">
        <v>525</v>
      </c>
    </row>
    <row r="1696" spans="1:24" ht="11.25" customHeight="1">
      <c r="A1696" s="876">
        <v>46</v>
      </c>
      <c r="B1696" s="707">
        <v>120</v>
      </c>
      <c r="C1696" s="708">
        <v>400</v>
      </c>
      <c r="D1696" s="709">
        <v>0.05</v>
      </c>
      <c r="E1696" s="710" t="str">
        <v>Large</v>
      </c>
      <c r="F1696" s="725" t="str">
        <v/>
      </c>
      <c r="G1696" s="725" t="str">
        <v/>
      </c>
      <c r="H1696" s="725" t="str">
        <v>X</v>
      </c>
      <c r="I1696" s="725" t="str">
        <v/>
      </c>
      <c r="J1696" s="725" t="str">
        <v/>
      </c>
      <c r="K1696" s="726" t="str">
        <v/>
      </c>
      <c r="L1696" s="978" t="s">
        <v>525</v>
      </c>
      <c r="X1696" s="960" t="s">
        <v>525</v>
      </c>
    </row>
    <row r="1697" spans="1:24" ht="11.25" customHeight="1">
      <c r="A1697" s="876">
        <v>47</v>
      </c>
      <c r="B1697" s="707">
        <v>120</v>
      </c>
      <c r="C1697" s="708">
        <v>400</v>
      </c>
      <c r="D1697" s="709">
        <v>0.05</v>
      </c>
      <c r="E1697" s="710" t="str">
        <v>Large</v>
      </c>
      <c r="F1697" s="725" t="str">
        <v/>
      </c>
      <c r="G1697" s="725" t="str">
        <v/>
      </c>
      <c r="H1697" s="725" t="str">
        <v>X</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39">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Q1485:R1485"/>
    <mergeCell ref="V1012:W1012"/>
    <mergeCell ref="T1328:U1328"/>
    <mergeCell ref="T1262:U1262"/>
    <mergeCell ref="T1130:U1130"/>
    <mergeCell ref="R1200:S1200"/>
    <mergeCell ref="R1223:R1224"/>
    <mergeCell ref="O1200:P1200"/>
    <mergeCell ref="O1202:P1202"/>
    <mergeCell ref="R1202:S1202"/>
    <mergeCell ref="F573:H573"/>
    <mergeCell ref="R637:T637"/>
    <mergeCell ref="M985:N985"/>
    <mergeCell ref="J1197:J1198"/>
    <mergeCell ref="M1223:M1224"/>
    <mergeCell ref="N1223:N1224"/>
    <mergeCell ref="P1223:P1224"/>
    <mergeCell ref="Q1223:Q1224"/>
    <mergeCell ref="O1223:O1224"/>
    <mergeCell ref="E1197:E1198"/>
    <mergeCell ref="F1197:F1198"/>
    <mergeCell ref="G1197:G1198"/>
    <mergeCell ref="H1197:H1198"/>
    <mergeCell ref="I1197:I1198"/>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1256</v>
      </c>
      <c r="B1" s="1660" t="s">
        <v>1257</v>
      </c>
    </row>
    <row r="2" spans="1:7">
      <c r="A2" t="s">
        <v>1258</v>
      </c>
      <c r="B2" s="1660" t="str">
        <f>Gen_form!E14</f>
        <v/>
      </c>
    </row>
    <row r="3" spans="1:7">
      <c r="A3" t="s">
        <v>632</v>
      </c>
      <c r="B3" s="1660" t="str">
        <f>Gen_form!S484</f>
        <v>TBD</v>
      </c>
    </row>
    <row r="4" spans="1:7">
      <c r="A4" t="s">
        <v>699</v>
      </c>
      <c r="B4" s="1660" t="str">
        <f>Gen_form!U504</f>
        <v>TBD</v>
      </c>
    </row>
    <row r="5" spans="1:7">
      <c r="A5" t="s">
        <v>1240</v>
      </c>
      <c r="B5" s="1660" t="str">
        <f>Gen_form!R537</f>
        <v>NA</v>
      </c>
    </row>
    <row r="6" spans="1:7">
      <c r="A6" t="s">
        <v>1241</v>
      </c>
      <c r="B6" s="1660">
        <f>Gen_form!Q547</f>
        <v>0</v>
      </c>
    </row>
    <row r="7" spans="1:7">
      <c r="A7" t="s">
        <v>1242</v>
      </c>
      <c r="B7" s="1660">
        <f>Gen_form!Q608</f>
        <v>0</v>
      </c>
    </row>
    <row r="8" spans="1:7">
      <c r="A8" t="s">
        <v>1243</v>
      </c>
      <c r="B8" s="1660">
        <f>Gen_form!U669</f>
        <v>0</v>
      </c>
    </row>
    <row r="9" spans="1:7">
      <c r="A9" t="s">
        <v>1244</v>
      </c>
      <c r="B9" s="1660">
        <f>Gen_form!U674</f>
        <v>0</v>
      </c>
    </row>
    <row r="10" spans="1:7">
      <c r="A10" t="s">
        <v>1245</v>
      </c>
      <c r="B10" s="1660" t="str">
        <f>Gen_form!K543</f>
        <v/>
      </c>
    </row>
    <row r="11" spans="1:7">
      <c r="A11" t="s">
        <v>1246</v>
      </c>
      <c r="B11" s="1661" t="str">
        <f>Gen_form!C615</f>
        <v/>
      </c>
    </row>
    <row r="12" spans="1:7">
      <c r="A12" t="s">
        <v>1247</v>
      </c>
      <c r="B12" s="1660" t="str">
        <f>Gen_form!B554</f>
        <v/>
      </c>
      <c r="C12" s="1660" t="str">
        <f>Gen_form!C554</f>
        <v/>
      </c>
      <c r="D12" s="1660" t="str">
        <f>Gen_form!D554</f>
        <v/>
      </c>
      <c r="E12" s="1660" t="str">
        <f>Gen_form!E554</f>
        <v/>
      </c>
      <c r="F12" s="1660" t="str">
        <f>Gen_form!F554</f>
        <v/>
      </c>
      <c r="G12" s="1660" t="str">
        <f>Gen_form!G554</f>
        <v/>
      </c>
    </row>
    <row r="13" spans="1:7">
      <c r="B13" s="1660" t="str">
        <f>Gen_form!B555</f>
        <v/>
      </c>
      <c r="C13" s="1660" t="str">
        <f>Gen_form!C555</f>
        <v/>
      </c>
      <c r="D13" s="1660" t="str">
        <f>Gen_form!D555</f>
        <v/>
      </c>
      <c r="E13" s="1660" t="str">
        <f>Gen_form!E555</f>
        <v/>
      </c>
      <c r="F13" s="1660" t="str">
        <f>Gen_form!F555</f>
        <v/>
      </c>
      <c r="G13" s="1660" t="str">
        <f>Gen_form!G555</f>
        <v/>
      </c>
    </row>
    <row r="14" spans="1:7">
      <c r="A14" t="s">
        <v>1248</v>
      </c>
      <c r="B14" s="1660" t="str">
        <f>Gen_form!B575</f>
        <v>NA</v>
      </c>
      <c r="C14" s="1660" t="str">
        <f>Gen_form!C575</f>
        <v>NA</v>
      </c>
      <c r="D14" s="1660"/>
      <c r="E14" s="1660"/>
    </row>
    <row r="15" spans="1:7">
      <c r="B15" s="1661" t="str">
        <f>Gen_form!B576</f>
        <v>NA</v>
      </c>
      <c r="C15" s="1661" t="str">
        <f>Gen_form!C576</f>
        <v>NA</v>
      </c>
      <c r="D15" s="1661"/>
      <c r="E15" s="1661"/>
    </row>
    <row r="16" spans="1:7">
      <c r="A16" t="s">
        <v>1249</v>
      </c>
      <c r="B16" s="1660" t="str">
        <f>Gen_form!D615</f>
        <v/>
      </c>
      <c r="C16" s="1660" t="str">
        <f>Gen_form!E615</f>
        <v/>
      </c>
      <c r="D16" s="1660" t="str">
        <f>Gen_form!F615</f>
        <v/>
      </c>
      <c r="E16" s="1660" t="str">
        <f>Gen_form!G615</f>
        <v/>
      </c>
      <c r="F16" s="1660">
        <f>Gen_form!H615</f>
        <v>14</v>
      </c>
      <c r="G16" s="1660">
        <f>Gen_form!I615</f>
        <v>18</v>
      </c>
    </row>
    <row r="17" spans="1:7">
      <c r="B17" s="1660" t="str">
        <f>Gen_form!D616</f>
        <v/>
      </c>
      <c r="C17" s="1660" t="str">
        <f>Gen_form!E616</f>
        <v/>
      </c>
      <c r="D17" s="1660" t="str">
        <f>Gen_form!F616</f>
        <v/>
      </c>
      <c r="E17" s="1660" t="str">
        <f>Gen_form!G616</f>
        <v/>
      </c>
      <c r="F17" s="1660" t="str">
        <f>Gen_form!H616</f>
        <v/>
      </c>
      <c r="G17" s="1660" t="str">
        <f>Gen_form!I616</f>
        <v/>
      </c>
    </row>
    <row r="18" spans="1:7">
      <c r="A18" t="s">
        <v>1250</v>
      </c>
      <c r="B18" s="1660" t="str">
        <f>Gen_form!C637</f>
        <v>NA</v>
      </c>
      <c r="C18" s="1660" t="str">
        <f>Gen_form!D637</f>
        <v>NA</v>
      </c>
      <c r="D18" s="1660"/>
      <c r="E18" s="1660"/>
    </row>
    <row r="19" spans="1:7">
      <c r="B19" s="1660" t="str">
        <f>Gen_form!C638</f>
        <v>NA</v>
      </c>
      <c r="C19" s="1660" t="str">
        <f>Gen_form!D638</f>
        <v>NA</v>
      </c>
      <c r="D19" s="1660"/>
      <c r="E19" s="1660"/>
    </row>
    <row r="20" spans="1:7">
      <c r="A20" t="s">
        <v>1251</v>
      </c>
      <c r="B20" s="1660" t="str">
        <f>Gen_form!D1394</f>
        <v/>
      </c>
      <c r="C20" s="1660" t="str">
        <f>Gen_form!E1394</f>
        <v/>
      </c>
    </row>
    <row r="21" spans="1:7">
      <c r="B21" s="1660" t="str">
        <f>Gen_form!D1395</f>
        <v/>
      </c>
      <c r="C21" s="1660" t="str">
        <f>Gen_form!E1395</f>
        <v/>
      </c>
    </row>
    <row r="22" spans="1:7">
      <c r="B22" s="1660" t="str">
        <f>Gen_form!D1396</f>
        <v/>
      </c>
      <c r="C22" s="1660" t="str">
        <f>Gen_form!E1396</f>
        <v/>
      </c>
    </row>
    <row r="23" spans="1:7">
      <c r="B23" s="1660" t="str">
        <f>Gen_form!D1397</f>
        <v/>
      </c>
      <c r="C23" s="1660" t="str">
        <f>Gen_form!E1397</f>
        <v/>
      </c>
    </row>
    <row r="24" spans="1:7">
      <c r="B24" s="1660" t="str">
        <f>Gen_form!D1398</f>
        <v/>
      </c>
      <c r="C24" s="1660" t="str">
        <f>Gen_form!E1398</f>
        <v/>
      </c>
    </row>
    <row r="25" spans="1:7">
      <c r="B25" s="1660" t="str">
        <f>Gen_form!D1399</f>
        <v/>
      </c>
      <c r="C25" s="1660" t="str">
        <f>Gen_form!E1399</f>
        <v/>
      </c>
    </row>
    <row r="26" spans="1:7">
      <c r="B26" s="1660" t="str">
        <f>Gen_form!D1400</f>
        <v/>
      </c>
      <c r="C26" s="1660" t="str">
        <f>Gen_form!E1400</f>
        <v/>
      </c>
    </row>
    <row r="27" spans="1:7">
      <c r="B27" s="1660" t="str">
        <f>Gen_form!D1401</f>
        <v/>
      </c>
      <c r="C27" s="1660" t="str">
        <f>Gen_form!E1401</f>
        <v/>
      </c>
    </row>
    <row r="28" spans="1:7">
      <c r="A28" t="s">
        <v>1252</v>
      </c>
      <c r="B28" s="1660" t="str">
        <f>Gen_form!D1407</f>
        <v/>
      </c>
      <c r="C28" s="1660" t="str">
        <f>Gen_form!E1407</f>
        <v/>
      </c>
    </row>
    <row r="29" spans="1:7">
      <c r="B29" s="1660" t="str">
        <f>Gen_form!D1408</f>
        <v/>
      </c>
      <c r="C29" s="1660" t="str">
        <f>Gen_form!E1408</f>
        <v/>
      </c>
    </row>
    <row r="30" spans="1:7">
      <c r="B30" s="1660" t="str">
        <f>Gen_form!D1409</f>
        <v/>
      </c>
      <c r="C30" s="1660" t="str">
        <f>Gen_form!E1409</f>
        <v/>
      </c>
    </row>
    <row r="31" spans="1:7">
      <c r="B31" s="1660" t="str">
        <f>Gen_form!D1410</f>
        <v/>
      </c>
      <c r="C31" s="1660" t="str">
        <f>Gen_form!E1410</f>
        <v/>
      </c>
    </row>
    <row r="32" spans="1:7">
      <c r="B32" s="1660" t="str">
        <f>Gen_form!D1411</f>
        <v/>
      </c>
      <c r="C32" s="1660" t="str">
        <f>Gen_form!E1411</f>
        <v/>
      </c>
    </row>
    <row r="33" spans="1:29">
      <c r="B33" s="1661" t="str">
        <f>Gen_form!D1412</f>
        <v/>
      </c>
      <c r="C33" s="1661" t="str">
        <f>Gen_form!E1412</f>
        <v/>
      </c>
    </row>
    <row r="34" spans="1:29">
      <c r="A34" t="s">
        <v>1253</v>
      </c>
      <c r="B34" s="1660">
        <f>Gen_form!AA688</f>
        <v>60</v>
      </c>
      <c r="C34" s="1660">
        <f>Gen_form!AB688</f>
        <v>400</v>
      </c>
      <c r="D34" s="1660">
        <f>Gen_form!AC688</f>
        <v>0.05</v>
      </c>
      <c r="E34" s="1660">
        <f>Gen_form!AD688</f>
        <v>0</v>
      </c>
      <c r="F34" s="1660" t="str">
        <f>Gen_form!AE688</f>
        <v>50-85</v>
      </c>
      <c r="G34" s="1660">
        <f>Gen_form!AF688</f>
        <v>0</v>
      </c>
      <c r="H34" s="1660" t="str">
        <f>Gen_form!AG688</f>
        <v>none</v>
      </c>
      <c r="I34" s="1660">
        <f>Gen_form!AH688</f>
        <v>60</v>
      </c>
      <c r="J34" s="1660" t="str">
        <f>Gen_form!AI688</f>
        <v>cm</v>
      </c>
      <c r="K34" s="1660">
        <f>Gen_form!AJ688</f>
        <v>1</v>
      </c>
      <c r="L34" s="1660" t="str">
        <f>Gen_form!AK688</f>
        <v>Low</v>
      </c>
      <c r="M34" s="1660" t="str">
        <f>Gen_form!AL688</f>
        <v>Internal</v>
      </c>
      <c r="N34" s="1660">
        <f>Gen_form!AM688</f>
        <v>0</v>
      </c>
      <c r="O34" s="1660">
        <f>Gen_form!AN688</f>
        <v>0</v>
      </c>
      <c r="P34" s="1660" t="str">
        <f>Gen_form!AO688</f>
        <v>Large</v>
      </c>
      <c r="Q34" s="1660">
        <f>Gen_form!AP688</f>
        <v>0</v>
      </c>
      <c r="R34" s="1660">
        <f>Gen_form!AQ688</f>
        <v>0</v>
      </c>
      <c r="S34" s="1660">
        <f>Gen_form!AR688</f>
        <v>1</v>
      </c>
      <c r="T34" s="1660">
        <f>Gen_form!AS688</f>
        <v>0</v>
      </c>
      <c r="U34" s="1660">
        <f>Gen_form!AT688</f>
        <v>0</v>
      </c>
      <c r="V34" s="1660">
        <f>Gen_form!AU688</f>
        <v>0</v>
      </c>
      <c r="W34" s="1660">
        <f>Gen_form!AV688</f>
        <v>0</v>
      </c>
      <c r="X34" s="1660">
        <f>Gen_form!AW688</f>
        <v>0</v>
      </c>
      <c r="Y34" s="1660">
        <f>Gen_form!AX688</f>
        <v>0</v>
      </c>
      <c r="Z34" s="1660" t="str">
        <f>Gen_form!AY688</f>
        <v/>
      </c>
      <c r="AA34" s="1660" t="str">
        <f>Gen_form!AZ688</f>
        <v/>
      </c>
      <c r="AB34" s="1660" t="str">
        <f>Gen_form!BA688</f>
        <v/>
      </c>
      <c r="AC34" s="1660" t="str">
        <f>Gen_form!BB688</f>
        <v/>
      </c>
    </row>
    <row r="35" spans="1:29">
      <c r="B35" s="1660">
        <f>Gen_form!AA689</f>
        <v>60</v>
      </c>
      <c r="C35" s="1660">
        <f>Gen_form!AB689</f>
        <v>400</v>
      </c>
      <c r="D35" s="1660">
        <f>Gen_form!AC689</f>
        <v>0.05</v>
      </c>
      <c r="E35" s="1660">
        <f>Gen_form!AD689</f>
        <v>0</v>
      </c>
      <c r="F35" s="1660" t="str">
        <f>Gen_form!AE689</f>
        <v>50-85</v>
      </c>
      <c r="G35" s="1660">
        <f>Gen_form!AF689</f>
        <v>0</v>
      </c>
      <c r="H35" s="1660" t="str">
        <f>Gen_form!AG689</f>
        <v>none</v>
      </c>
      <c r="I35" s="1660">
        <f>Gen_form!AH689</f>
        <v>60</v>
      </c>
      <c r="J35" s="1660" t="str">
        <f>Gen_form!AI689</f>
        <v>cm</v>
      </c>
      <c r="K35" s="1660">
        <f>Gen_form!AJ689</f>
        <v>1</v>
      </c>
      <c r="L35" s="1660" t="str">
        <f>Gen_form!AK689</f>
        <v>Low</v>
      </c>
      <c r="M35" s="1660" t="str">
        <f>Gen_form!AL689</f>
        <v>Internal</v>
      </c>
      <c r="N35" s="1660">
        <f>Gen_form!AM689</f>
        <v>0</v>
      </c>
      <c r="O35" s="1660">
        <f>Gen_form!AN689</f>
        <v>0</v>
      </c>
      <c r="P35" s="1660" t="str">
        <f>Gen_form!AO689</f>
        <v>Large</v>
      </c>
      <c r="Q35" s="1660">
        <f>Gen_form!AP689</f>
        <v>0</v>
      </c>
      <c r="R35" s="1660">
        <f>Gen_form!AQ689</f>
        <v>0</v>
      </c>
      <c r="S35" s="1660">
        <f>Gen_form!AR689</f>
        <v>0</v>
      </c>
      <c r="T35" s="1660">
        <f>Gen_form!AS689</f>
        <v>1</v>
      </c>
      <c r="U35" s="1660">
        <f>Gen_form!AT689</f>
        <v>0</v>
      </c>
      <c r="V35" s="1660">
        <f>Gen_form!AU689</f>
        <v>0</v>
      </c>
      <c r="W35" s="1660">
        <f>Gen_form!AV689</f>
        <v>0</v>
      </c>
      <c r="X35" s="1660">
        <f>Gen_form!AW689</f>
        <v>0</v>
      </c>
      <c r="Y35" s="1660">
        <f>Gen_form!AX689</f>
        <v>0</v>
      </c>
      <c r="Z35" s="1660" t="str">
        <f>Gen_form!AY689</f>
        <v/>
      </c>
      <c r="AA35" s="1660" t="str">
        <f>Gen_form!AZ689</f>
        <v/>
      </c>
      <c r="AB35" s="1660" t="str">
        <f>Gen_form!BA689</f>
        <v/>
      </c>
      <c r="AC35" s="1660" t="str">
        <f>Gen_form!BB689</f>
        <v/>
      </c>
    </row>
    <row r="36" spans="1:29">
      <c r="B36" s="1660">
        <f>Gen_form!AA690</f>
        <v>60</v>
      </c>
      <c r="C36" s="1660">
        <f>Gen_form!AB690</f>
        <v>400</v>
      </c>
      <c r="D36" s="1660">
        <f>Gen_form!AC690</f>
        <v>0.05</v>
      </c>
      <c r="E36" s="1660">
        <f>Gen_form!AD690</f>
        <v>0</v>
      </c>
      <c r="F36" s="1660" t="str">
        <f>Gen_form!AE690</f>
        <v>50-85</v>
      </c>
      <c r="G36" s="1660">
        <f>Gen_form!AF690</f>
        <v>2.5</v>
      </c>
      <c r="H36" s="1660" t="str">
        <f>Gen_form!AG690</f>
        <v>none</v>
      </c>
      <c r="I36" s="1660">
        <f>Gen_form!AH690</f>
        <v>60</v>
      </c>
      <c r="J36" s="1660" t="str">
        <f>Gen_form!AI690</f>
        <v>cm</v>
      </c>
      <c r="K36" s="1660">
        <f>Gen_form!AJ690</f>
        <v>1</v>
      </c>
      <c r="L36" s="1660" t="str">
        <f>Gen_form!AK690</f>
        <v>Low</v>
      </c>
      <c r="M36" s="1660" t="str">
        <f>Gen_form!AL690</f>
        <v>Internal</v>
      </c>
      <c r="N36" s="1660">
        <f>Gen_form!AM690</f>
        <v>0</v>
      </c>
      <c r="O36" s="1660">
        <f>Gen_form!AN690</f>
        <v>0</v>
      </c>
      <c r="P36" s="1660" t="str">
        <f>Gen_form!AO690</f>
        <v>Large</v>
      </c>
      <c r="Q36" s="1660">
        <f>Gen_form!AP690</f>
        <v>0</v>
      </c>
      <c r="R36" s="1660">
        <f>Gen_form!AQ690</f>
        <v>0</v>
      </c>
      <c r="S36" s="1660">
        <f>Gen_form!AR690</f>
        <v>0</v>
      </c>
      <c r="T36" s="1660">
        <f>Gen_form!AS690</f>
        <v>1</v>
      </c>
      <c r="U36" s="1660">
        <f>Gen_form!AT690</f>
        <v>0</v>
      </c>
      <c r="V36" s="1660">
        <f>Gen_form!AU690</f>
        <v>0</v>
      </c>
      <c r="W36" s="1660">
        <f>Gen_form!AV690</f>
        <v>0</v>
      </c>
      <c r="X36" s="1660">
        <f>Gen_form!AW690</f>
        <v>0</v>
      </c>
      <c r="Y36" s="1660">
        <f>Gen_form!AX690</f>
        <v>0</v>
      </c>
      <c r="Z36" s="1660" t="str">
        <f>Gen_form!AY690</f>
        <v/>
      </c>
      <c r="AA36" s="1660" t="str">
        <f>Gen_form!AZ690</f>
        <v/>
      </c>
      <c r="AB36" s="1660" t="str">
        <f>Gen_form!BA690</f>
        <v/>
      </c>
      <c r="AC36" s="1660" t="str">
        <f>Gen_form!BB690</f>
        <v/>
      </c>
    </row>
    <row r="37" spans="1:29">
      <c r="B37" s="1660">
        <f>Gen_form!AA691</f>
        <v>60</v>
      </c>
      <c r="C37" s="1660">
        <f>Gen_form!AB691</f>
        <v>400</v>
      </c>
      <c r="D37" s="1660">
        <f>Gen_form!AC691</f>
        <v>0.05</v>
      </c>
      <c r="E37" s="1660">
        <f>Gen_form!AD691</f>
        <v>0</v>
      </c>
      <c r="F37" s="1660" t="str">
        <f>Gen_form!AE691</f>
        <v>50-85</v>
      </c>
      <c r="G37" s="1660">
        <f>Gen_form!AF691</f>
        <v>2.5</v>
      </c>
      <c r="H37" s="1660" t="str">
        <f>Gen_form!AG691</f>
        <v>none</v>
      </c>
      <c r="I37" s="1660">
        <f>Gen_form!AH691</f>
        <v>60</v>
      </c>
      <c r="J37" s="1660" t="str">
        <f>Gen_form!AI691</f>
        <v>cm</v>
      </c>
      <c r="K37" s="1660">
        <f>Gen_form!AJ691</f>
        <v>1</v>
      </c>
      <c r="L37" s="1660" t="str">
        <f>Gen_form!AK691</f>
        <v>Low</v>
      </c>
      <c r="M37" s="1660" t="str">
        <f>Gen_form!AL691</f>
        <v>Internal</v>
      </c>
      <c r="N37" s="1660">
        <f>Gen_form!AM691</f>
        <v>0</v>
      </c>
      <c r="O37" s="1660">
        <f>Gen_form!AN691</f>
        <v>0</v>
      </c>
      <c r="P37" s="1660" t="str">
        <f>Gen_form!AO691</f>
        <v>Large</v>
      </c>
      <c r="Q37" s="1660">
        <f>Gen_form!AP691</f>
        <v>0</v>
      </c>
      <c r="R37" s="1660">
        <f>Gen_form!AQ691</f>
        <v>0</v>
      </c>
      <c r="S37" s="1660">
        <f>Gen_form!AR691</f>
        <v>0</v>
      </c>
      <c r="T37" s="1660">
        <f>Gen_form!AS691</f>
        <v>1</v>
      </c>
      <c r="U37" s="1660">
        <f>Gen_form!AT691</f>
        <v>0</v>
      </c>
      <c r="V37" s="1660">
        <f>Gen_form!AU691</f>
        <v>0</v>
      </c>
      <c r="W37" s="1660">
        <f>Gen_form!AV691</f>
        <v>0</v>
      </c>
      <c r="X37" s="1660">
        <f>Gen_form!AW691</f>
        <v>0</v>
      </c>
      <c r="Y37" s="1660">
        <f>Gen_form!AX691</f>
        <v>0</v>
      </c>
      <c r="Z37" s="1660" t="str">
        <f>Gen_form!AY691</f>
        <v/>
      </c>
      <c r="AA37" s="1660" t="str">
        <f>Gen_form!AZ691</f>
        <v/>
      </c>
      <c r="AB37" s="1660" t="str">
        <f>Gen_form!BA691</f>
        <v/>
      </c>
      <c r="AC37" s="1660" t="str">
        <f>Gen_form!BB691</f>
        <v/>
      </c>
    </row>
    <row r="38" spans="1:29">
      <c r="B38" s="1660">
        <f>Gen_form!AA692</f>
        <v>60</v>
      </c>
      <c r="C38" s="1660">
        <f>Gen_form!AB692</f>
        <v>400</v>
      </c>
      <c r="D38" s="1660">
        <f>Gen_form!AC692</f>
        <v>0.05</v>
      </c>
      <c r="E38" s="1660">
        <f>Gen_form!AD692</f>
        <v>0</v>
      </c>
      <c r="F38" s="1660" t="str">
        <f>Gen_form!AE692</f>
        <v>50-85</v>
      </c>
      <c r="G38" s="1660">
        <f>Gen_form!AF692</f>
        <v>3</v>
      </c>
      <c r="H38" s="1660" t="str">
        <f>Gen_form!AG692</f>
        <v>none</v>
      </c>
      <c r="I38" s="1660">
        <f>Gen_form!AH692</f>
        <v>60</v>
      </c>
      <c r="J38" s="1660" t="str">
        <f>Gen_form!AI692</f>
        <v>cm</v>
      </c>
      <c r="K38" s="1660">
        <f>Gen_form!AJ692</f>
        <v>1</v>
      </c>
      <c r="L38" s="1660" t="str">
        <f>Gen_form!AK692</f>
        <v>Low</v>
      </c>
      <c r="M38" s="1660" t="str">
        <f>Gen_form!AL692</f>
        <v>Internal</v>
      </c>
      <c r="N38" s="1660">
        <f>Gen_form!AM692</f>
        <v>0</v>
      </c>
      <c r="O38" s="1660">
        <f>Gen_form!AN692</f>
        <v>0</v>
      </c>
      <c r="P38" s="1660" t="str">
        <f>Gen_form!AO692</f>
        <v>Large</v>
      </c>
      <c r="Q38" s="1660">
        <f>Gen_form!AP692</f>
        <v>0</v>
      </c>
      <c r="R38" s="1660">
        <f>Gen_form!AQ692</f>
        <v>0</v>
      </c>
      <c r="S38" s="1660">
        <f>Gen_form!AR692</f>
        <v>0</v>
      </c>
      <c r="T38" s="1660">
        <f>Gen_form!AS692</f>
        <v>1</v>
      </c>
      <c r="U38" s="1660">
        <f>Gen_form!AT692</f>
        <v>0</v>
      </c>
      <c r="V38" s="1660">
        <f>Gen_form!AU692</f>
        <v>0</v>
      </c>
      <c r="W38" s="1660">
        <f>Gen_form!AV692</f>
        <v>0</v>
      </c>
      <c r="X38" s="1660">
        <f>Gen_form!AW692</f>
        <v>0</v>
      </c>
      <c r="Y38" s="1660">
        <f>Gen_form!AX692</f>
        <v>0</v>
      </c>
      <c r="Z38" s="1660" t="str">
        <f>Gen_form!AY692</f>
        <v/>
      </c>
      <c r="AA38" s="1660" t="str">
        <f>Gen_form!AZ692</f>
        <v/>
      </c>
      <c r="AB38" s="1660" t="str">
        <f>Gen_form!BA692</f>
        <v/>
      </c>
      <c r="AC38" s="1660" t="str">
        <f>Gen_form!BB692</f>
        <v/>
      </c>
    </row>
    <row r="39" spans="1:29">
      <c r="B39" s="1660">
        <f>Gen_form!AA693</f>
        <v>60</v>
      </c>
      <c r="C39" s="1660">
        <f>Gen_form!AB693</f>
        <v>400</v>
      </c>
      <c r="D39" s="1660">
        <f>Gen_form!AC693</f>
        <v>0.05</v>
      </c>
      <c r="E39" s="1660">
        <f>Gen_form!AD693</f>
        <v>0</v>
      </c>
      <c r="F39" s="1660" t="str">
        <f>Gen_form!AE693</f>
        <v>50-85</v>
      </c>
      <c r="G39" s="1660">
        <f>Gen_form!AF693</f>
        <v>3</v>
      </c>
      <c r="H39" s="1660" t="str">
        <f>Gen_form!AG693</f>
        <v>none</v>
      </c>
      <c r="I39" s="1660">
        <f>Gen_form!AH693</f>
        <v>60</v>
      </c>
      <c r="J39" s="1660" t="str">
        <f>Gen_form!AI693</f>
        <v>cm</v>
      </c>
      <c r="K39" s="1660">
        <f>Gen_form!AJ693</f>
        <v>1</v>
      </c>
      <c r="L39" s="1660" t="str">
        <f>Gen_form!AK693</f>
        <v>Low</v>
      </c>
      <c r="M39" s="1660" t="str">
        <f>Gen_form!AL693</f>
        <v>Internal</v>
      </c>
      <c r="N39" s="1660">
        <f>Gen_form!AM693</f>
        <v>0</v>
      </c>
      <c r="O39" s="1660">
        <f>Gen_form!AN693</f>
        <v>0</v>
      </c>
      <c r="P39" s="1660" t="str">
        <f>Gen_form!AO693</f>
        <v>Large</v>
      </c>
      <c r="Q39" s="1660">
        <f>Gen_form!AP693</f>
        <v>0</v>
      </c>
      <c r="R39" s="1660">
        <f>Gen_form!AQ693</f>
        <v>0</v>
      </c>
      <c r="S39" s="1660">
        <f>Gen_form!AR693</f>
        <v>0</v>
      </c>
      <c r="T39" s="1660">
        <f>Gen_form!AS693</f>
        <v>1</v>
      </c>
      <c r="U39" s="1660">
        <f>Gen_form!AT693</f>
        <v>0</v>
      </c>
      <c r="V39" s="1660">
        <f>Gen_form!AU693</f>
        <v>0</v>
      </c>
      <c r="W39" s="1660">
        <f>Gen_form!AV693</f>
        <v>0</v>
      </c>
      <c r="X39" s="1660">
        <f>Gen_form!AW693</f>
        <v>0</v>
      </c>
      <c r="Y39" s="1660">
        <f>Gen_form!AX693</f>
        <v>0</v>
      </c>
      <c r="Z39" s="1660" t="str">
        <f>Gen_form!AY693</f>
        <v/>
      </c>
      <c r="AA39" s="1660" t="str">
        <f>Gen_form!AZ693</f>
        <v/>
      </c>
      <c r="AB39" s="1660" t="str">
        <f>Gen_form!BA693</f>
        <v/>
      </c>
      <c r="AC39" s="1660" t="str">
        <f>Gen_form!BB693</f>
        <v/>
      </c>
    </row>
    <row r="40" spans="1:29">
      <c r="B40" s="1660">
        <f>Gen_form!AA694</f>
        <v>60</v>
      </c>
      <c r="C40" s="1660">
        <f>Gen_form!AB694</f>
        <v>400</v>
      </c>
      <c r="D40" s="1660">
        <f>Gen_form!AC694</f>
        <v>0.05</v>
      </c>
      <c r="E40" s="1660">
        <f>Gen_form!AD694</f>
        <v>0</v>
      </c>
      <c r="F40" s="1660" t="str">
        <f>Gen_form!AE694</f>
        <v>50-85</v>
      </c>
      <c r="G40" s="1660">
        <f>Gen_form!AF694</f>
        <v>2</v>
      </c>
      <c r="H40" s="1660" t="str">
        <f>Gen_form!AG694</f>
        <v>none</v>
      </c>
      <c r="I40" s="1660">
        <f>Gen_form!AH694</f>
        <v>60</v>
      </c>
      <c r="J40" s="1660" t="str">
        <f>Gen_form!AI694</f>
        <v>cm</v>
      </c>
      <c r="K40" s="1660">
        <f>Gen_form!AJ694</f>
        <v>1</v>
      </c>
      <c r="L40" s="1660" t="str">
        <f>Gen_form!AK694</f>
        <v>Low</v>
      </c>
      <c r="M40" s="1660" t="str">
        <f>Gen_form!AL694</f>
        <v>Internal</v>
      </c>
      <c r="N40" s="1660">
        <f>Gen_form!AM694</f>
        <v>0</v>
      </c>
      <c r="O40" s="1660">
        <f>Gen_form!AN694</f>
        <v>0</v>
      </c>
      <c r="P40" s="1660" t="str">
        <f>Gen_form!AO694</f>
        <v>Large</v>
      </c>
      <c r="Q40" s="1660">
        <f>Gen_form!AP694</f>
        <v>0</v>
      </c>
      <c r="R40" s="1660">
        <f>Gen_form!AQ694</f>
        <v>0</v>
      </c>
      <c r="S40" s="1660">
        <f>Gen_form!AR694</f>
        <v>0</v>
      </c>
      <c r="T40" s="1660">
        <f>Gen_form!AS694</f>
        <v>1</v>
      </c>
      <c r="U40" s="1660">
        <f>Gen_form!AT694</f>
        <v>0</v>
      </c>
      <c r="V40" s="1660">
        <f>Gen_form!AU694</f>
        <v>0</v>
      </c>
      <c r="W40" s="1660">
        <f>Gen_form!AV694</f>
        <v>0</v>
      </c>
      <c r="X40" s="1660">
        <f>Gen_form!AW694</f>
        <v>0</v>
      </c>
      <c r="Y40" s="1660">
        <f>Gen_form!AX694</f>
        <v>0</v>
      </c>
      <c r="Z40" s="1660" t="str">
        <f>Gen_form!AY694</f>
        <v/>
      </c>
      <c r="AA40" s="1660" t="str">
        <f>Gen_form!AZ694</f>
        <v/>
      </c>
      <c r="AB40" s="1660" t="str">
        <f>Gen_form!BA694</f>
        <v/>
      </c>
      <c r="AC40" s="1660" t="str">
        <f>Gen_form!BB694</f>
        <v/>
      </c>
    </row>
    <row r="41" spans="1:29">
      <c r="B41" s="1660">
        <f>Gen_form!AA695</f>
        <v>60</v>
      </c>
      <c r="C41" s="1660">
        <f>Gen_form!AB695</f>
        <v>400</v>
      </c>
      <c r="D41" s="1660">
        <f>Gen_form!AC695</f>
        <v>0.05</v>
      </c>
      <c r="E41" s="1660">
        <f>Gen_form!AD695</f>
        <v>0</v>
      </c>
      <c r="F41" s="1660" t="str">
        <f>Gen_form!AE695</f>
        <v>50-85</v>
      </c>
      <c r="G41" s="1660">
        <f>Gen_form!AF695</f>
        <v>2</v>
      </c>
      <c r="H41" s="1660" t="str">
        <f>Gen_form!AG695</f>
        <v>none</v>
      </c>
      <c r="I41" s="1660">
        <f>Gen_form!AH695</f>
        <v>60</v>
      </c>
      <c r="J41" s="1660" t="str">
        <f>Gen_form!AI695</f>
        <v>cm</v>
      </c>
      <c r="K41" s="1660">
        <f>Gen_form!AJ695</f>
        <v>1</v>
      </c>
      <c r="L41" s="1660" t="str">
        <f>Gen_form!AK695</f>
        <v>Low</v>
      </c>
      <c r="M41" s="1660" t="str">
        <f>Gen_form!AL695</f>
        <v>Internal</v>
      </c>
      <c r="N41" s="1660">
        <f>Gen_form!AM695</f>
        <v>0</v>
      </c>
      <c r="O41" s="1660">
        <f>Gen_form!AN695</f>
        <v>0</v>
      </c>
      <c r="P41" s="1660" t="str">
        <f>Gen_form!AO695</f>
        <v>Large</v>
      </c>
      <c r="Q41" s="1660">
        <f>Gen_form!AP695</f>
        <v>0</v>
      </c>
      <c r="R41" s="1660">
        <f>Gen_form!AQ695</f>
        <v>0</v>
      </c>
      <c r="S41" s="1660">
        <f>Gen_form!AR695</f>
        <v>0</v>
      </c>
      <c r="T41" s="1660">
        <f>Gen_form!AS695</f>
        <v>1</v>
      </c>
      <c r="U41" s="1660">
        <f>Gen_form!AT695</f>
        <v>0</v>
      </c>
      <c r="V41" s="1660">
        <f>Gen_form!AU695</f>
        <v>0</v>
      </c>
      <c r="W41" s="1660">
        <f>Gen_form!AV695</f>
        <v>0</v>
      </c>
      <c r="X41" s="1660">
        <f>Gen_form!AW695</f>
        <v>0</v>
      </c>
      <c r="Y41" s="1660">
        <f>Gen_form!AX695</f>
        <v>0</v>
      </c>
      <c r="Z41" s="1660" t="str">
        <f>Gen_form!AY695</f>
        <v/>
      </c>
      <c r="AA41" s="1660" t="str">
        <f>Gen_form!AZ695</f>
        <v/>
      </c>
      <c r="AB41" s="1660" t="str">
        <f>Gen_form!BA695</f>
        <v/>
      </c>
      <c r="AC41" s="1660" t="str">
        <f>Gen_form!BB695</f>
        <v/>
      </c>
    </row>
    <row r="42" spans="1:29">
      <c r="B42" s="1660">
        <f>Gen_form!AA696</f>
        <v>80</v>
      </c>
      <c r="C42" s="1660">
        <f>Gen_form!AB696</f>
        <v>400</v>
      </c>
      <c r="D42" s="1660">
        <f>Gen_form!AC696</f>
        <v>0.05</v>
      </c>
      <c r="E42" s="1660">
        <f>Gen_form!AD696</f>
        <v>0</v>
      </c>
      <c r="F42" s="1660" t="str">
        <f>Gen_form!AE696</f>
        <v>70-120</v>
      </c>
      <c r="G42" s="1660">
        <f>Gen_form!AF696</f>
        <v>0</v>
      </c>
      <c r="H42" s="1660" t="str">
        <f>Gen_form!AG696</f>
        <v>none</v>
      </c>
      <c r="I42" s="1660">
        <f>Gen_form!AH696</f>
        <v>60</v>
      </c>
      <c r="J42" s="1660" t="str">
        <f>Gen_form!AI696</f>
        <v>cm</v>
      </c>
      <c r="K42" s="1660">
        <f>Gen_form!AJ696</f>
        <v>1</v>
      </c>
      <c r="L42" s="1660" t="str">
        <f>Gen_form!AK696</f>
        <v>Low</v>
      </c>
      <c r="M42" s="1660" t="str">
        <f>Gen_form!AL696</f>
        <v>Internal</v>
      </c>
      <c r="N42" s="1660">
        <f>Gen_form!AM696</f>
        <v>0</v>
      </c>
      <c r="O42" s="1660">
        <f>Gen_form!AN696</f>
        <v>0</v>
      </c>
      <c r="P42" s="1660" t="str">
        <f>Gen_form!AO696</f>
        <v>Large</v>
      </c>
      <c r="Q42" s="1660">
        <f>Gen_form!AP696</f>
        <v>0</v>
      </c>
      <c r="R42" s="1660">
        <f>Gen_form!AQ696</f>
        <v>1</v>
      </c>
      <c r="S42" s="1660">
        <f>Gen_form!AR696</f>
        <v>1</v>
      </c>
      <c r="T42" s="1660">
        <f>Gen_form!AS696</f>
        <v>0</v>
      </c>
      <c r="U42" s="1660">
        <f>Gen_form!AT696</f>
        <v>0</v>
      </c>
      <c r="V42" s="1660">
        <f>Gen_form!AU696</f>
        <v>1</v>
      </c>
      <c r="W42" s="1660">
        <f>Gen_form!AV696</f>
        <v>0</v>
      </c>
      <c r="X42" s="1660">
        <f>Gen_form!AW696</f>
        <v>0</v>
      </c>
      <c r="Y42" s="1660">
        <f>Gen_form!AX696</f>
        <v>0</v>
      </c>
      <c r="Z42" s="1660" t="str">
        <f>Gen_form!AY696</f>
        <v/>
      </c>
      <c r="AA42" s="1660" t="str">
        <f>Gen_form!AZ696</f>
        <v/>
      </c>
      <c r="AB42" s="1660" t="str">
        <f>Gen_form!BA696</f>
        <v/>
      </c>
      <c r="AC42" s="1660" t="str">
        <f>Gen_form!BB696</f>
        <v/>
      </c>
    </row>
    <row r="43" spans="1:29">
      <c r="B43" s="1660">
        <f>Gen_form!AA697</f>
        <v>80</v>
      </c>
      <c r="C43" s="1660">
        <f>Gen_form!AB697</f>
        <v>400</v>
      </c>
      <c r="D43" s="1660">
        <f>Gen_form!AC697</f>
        <v>0.05</v>
      </c>
      <c r="E43" s="1660">
        <f>Gen_form!AD697</f>
        <v>0</v>
      </c>
      <c r="F43" s="1660" t="str">
        <f>Gen_form!AE697</f>
        <v>70-120</v>
      </c>
      <c r="G43" s="1660">
        <f>Gen_form!AF697</f>
        <v>0</v>
      </c>
      <c r="H43" s="1660" t="str">
        <f>Gen_form!AG697</f>
        <v>none</v>
      </c>
      <c r="I43" s="1660">
        <f>Gen_form!AH697</f>
        <v>60</v>
      </c>
      <c r="J43" s="1660" t="str">
        <f>Gen_form!AI697</f>
        <v>cm</v>
      </c>
      <c r="K43" s="1660">
        <f>Gen_form!AJ697</f>
        <v>1</v>
      </c>
      <c r="L43" s="1660" t="str">
        <f>Gen_form!AK697</f>
        <v>Low</v>
      </c>
      <c r="M43" s="1660" t="str">
        <f>Gen_form!AL697</f>
        <v>Internal</v>
      </c>
      <c r="N43" s="1660">
        <f>Gen_form!AM697</f>
        <v>0</v>
      </c>
      <c r="O43" s="1660">
        <f>Gen_form!AN697</f>
        <v>0</v>
      </c>
      <c r="P43" s="1660" t="str">
        <f>Gen_form!AO697</f>
        <v>Large</v>
      </c>
      <c r="Q43" s="1660">
        <f>Gen_form!AP697</f>
        <v>0</v>
      </c>
      <c r="R43" s="1660">
        <f>Gen_form!AQ697</f>
        <v>0</v>
      </c>
      <c r="S43" s="1660">
        <f>Gen_form!AR697</f>
        <v>0</v>
      </c>
      <c r="T43" s="1660">
        <f>Gen_form!AS697</f>
        <v>0</v>
      </c>
      <c r="U43" s="1660">
        <f>Gen_form!AT697</f>
        <v>0</v>
      </c>
      <c r="V43" s="1660">
        <f>Gen_form!AU697</f>
        <v>1</v>
      </c>
      <c r="W43" s="1660">
        <f>Gen_form!AV697</f>
        <v>0</v>
      </c>
      <c r="X43" s="1660">
        <f>Gen_form!AW697</f>
        <v>0</v>
      </c>
      <c r="Y43" s="1660">
        <f>Gen_form!AX697</f>
        <v>0</v>
      </c>
      <c r="Z43" s="1660" t="str">
        <f>Gen_form!AY697</f>
        <v/>
      </c>
      <c r="AA43" s="1660" t="str">
        <f>Gen_form!AZ697</f>
        <v/>
      </c>
      <c r="AB43" s="1660" t="str">
        <f>Gen_form!BA697</f>
        <v/>
      </c>
      <c r="AC43" s="1660" t="str">
        <f>Gen_form!BB697</f>
        <v/>
      </c>
    </row>
    <row r="44" spans="1:29">
      <c r="B44" s="1660">
        <f>Gen_form!AA698</f>
        <v>80</v>
      </c>
      <c r="C44" s="1660">
        <f>Gen_form!AB698</f>
        <v>400</v>
      </c>
      <c r="D44" s="1660">
        <f>Gen_form!AC698</f>
        <v>0.05</v>
      </c>
      <c r="E44" s="1660">
        <f>Gen_form!AD698</f>
        <v>0</v>
      </c>
      <c r="F44" s="1660" t="str">
        <f>Gen_form!AE698</f>
        <v>70-120</v>
      </c>
      <c r="G44" s="1660">
        <f>Gen_form!AF698</f>
        <v>0</v>
      </c>
      <c r="H44" s="1660" t="str">
        <f>Gen_form!AG698</f>
        <v>none</v>
      </c>
      <c r="I44" s="1660">
        <f>Gen_form!AH698</f>
        <v>60</v>
      </c>
      <c r="J44" s="1660" t="str">
        <f>Gen_form!AI698</f>
        <v>cm</v>
      </c>
      <c r="K44" s="1660">
        <f>Gen_form!AJ698</f>
        <v>1</v>
      </c>
      <c r="L44" s="1660" t="str">
        <f>Gen_form!AK698</f>
        <v>Low</v>
      </c>
      <c r="M44" s="1660" t="str">
        <f>Gen_form!AL698</f>
        <v>Internal</v>
      </c>
      <c r="N44" s="1660">
        <f>Gen_form!AM698</f>
        <v>0</v>
      </c>
      <c r="O44" s="1660">
        <f>Gen_form!AN698</f>
        <v>1</v>
      </c>
      <c r="P44" s="1660" t="str">
        <f>Gen_form!AO698</f>
        <v>Large</v>
      </c>
      <c r="Q44" s="1660">
        <f>Gen_form!AP698</f>
        <v>0</v>
      </c>
      <c r="R44" s="1660">
        <f>Gen_form!AQ698</f>
        <v>0</v>
      </c>
      <c r="S44" s="1660">
        <f>Gen_form!AR698</f>
        <v>0</v>
      </c>
      <c r="T44" s="1660">
        <f>Gen_form!AS698</f>
        <v>0</v>
      </c>
      <c r="U44" s="1660">
        <f>Gen_form!AT698</f>
        <v>0</v>
      </c>
      <c r="V44" s="1660">
        <f>Gen_form!AU698</f>
        <v>1</v>
      </c>
      <c r="W44" s="1660">
        <f>Gen_form!AV698</f>
        <v>0</v>
      </c>
      <c r="X44" s="1660">
        <f>Gen_form!AW698</f>
        <v>0</v>
      </c>
      <c r="Y44" s="1660">
        <f>Gen_form!AX698</f>
        <v>0</v>
      </c>
      <c r="Z44" s="1660" t="str">
        <f>Gen_form!AY698</f>
        <v/>
      </c>
      <c r="AA44" s="1660" t="str">
        <f>Gen_form!AZ698</f>
        <v/>
      </c>
      <c r="AB44" s="1660" t="str">
        <f>Gen_form!BA698</f>
        <v/>
      </c>
      <c r="AC44" s="1660" t="str">
        <f>Gen_form!BB698</f>
        <v/>
      </c>
    </row>
    <row r="45" spans="1:29">
      <c r="B45" s="1660">
        <f>Gen_form!AA699</f>
        <v>80</v>
      </c>
      <c r="C45" s="1660">
        <f>Gen_form!AB699</f>
        <v>400</v>
      </c>
      <c r="D45" s="1660">
        <f>Gen_form!AC699</f>
        <v>0.05</v>
      </c>
      <c r="E45" s="1660">
        <f>Gen_form!AD699</f>
        <v>0</v>
      </c>
      <c r="F45" s="1660" t="str">
        <f>Gen_form!AE699</f>
        <v>70-120</v>
      </c>
      <c r="G45" s="1660">
        <f>Gen_form!AF699</f>
        <v>0</v>
      </c>
      <c r="H45" s="1660" t="str">
        <f>Gen_form!AG699</f>
        <v>none</v>
      </c>
      <c r="I45" s="1660">
        <f>Gen_form!AH699</f>
        <v>60</v>
      </c>
      <c r="J45" s="1660" t="str">
        <f>Gen_form!AI699</f>
        <v>cm</v>
      </c>
      <c r="K45" s="1660">
        <f>Gen_form!AJ699</f>
        <v>1</v>
      </c>
      <c r="L45" s="1660" t="str">
        <f>Gen_form!AK699</f>
        <v>Low</v>
      </c>
      <c r="M45" s="1660" t="str">
        <f>Gen_form!AL699</f>
        <v>Internal</v>
      </c>
      <c r="N45" s="1660">
        <f>Gen_form!AM699</f>
        <v>0</v>
      </c>
      <c r="O45" s="1660">
        <f>Gen_form!AN699</f>
        <v>0</v>
      </c>
      <c r="P45" s="1660" t="str">
        <f>Gen_form!AO699</f>
        <v>Large</v>
      </c>
      <c r="Q45" s="1660">
        <f>Gen_form!AP699</f>
        <v>0</v>
      </c>
      <c r="R45" s="1660">
        <f>Gen_form!AQ699</f>
        <v>0</v>
      </c>
      <c r="S45" s="1660">
        <f>Gen_form!AR699</f>
        <v>0</v>
      </c>
      <c r="T45" s="1660">
        <f>Gen_form!AS699</f>
        <v>1</v>
      </c>
      <c r="U45" s="1660">
        <f>Gen_form!AT699</f>
        <v>0</v>
      </c>
      <c r="V45" s="1660">
        <f>Gen_form!AU699</f>
        <v>1</v>
      </c>
      <c r="W45" s="1660">
        <f>Gen_form!AV699</f>
        <v>0</v>
      </c>
      <c r="X45" s="1660">
        <f>Gen_form!AW699</f>
        <v>0</v>
      </c>
      <c r="Y45" s="1660">
        <f>Gen_form!AX699</f>
        <v>0</v>
      </c>
      <c r="Z45" s="1660" t="str">
        <f>Gen_form!AY699</f>
        <v/>
      </c>
      <c r="AA45" s="1660" t="str">
        <f>Gen_form!AZ699</f>
        <v/>
      </c>
      <c r="AB45" s="1660" t="str">
        <f>Gen_form!BA699</f>
        <v/>
      </c>
      <c r="AC45" s="1660" t="str">
        <f>Gen_form!BB699</f>
        <v/>
      </c>
    </row>
    <row r="46" spans="1:29">
      <c r="B46" s="1660">
        <f>Gen_form!AA700</f>
        <v>80</v>
      </c>
      <c r="C46" s="1660">
        <f>Gen_form!AB700</f>
        <v>400</v>
      </c>
      <c r="D46" s="1660">
        <f>Gen_form!AC700</f>
        <v>0.05</v>
      </c>
      <c r="E46" s="1660">
        <f>Gen_form!AD700</f>
        <v>0</v>
      </c>
      <c r="F46" s="1660" t="str">
        <f>Gen_form!AE700</f>
        <v>70-120</v>
      </c>
      <c r="G46" s="1660">
        <f>Gen_form!AF700</f>
        <v>0</v>
      </c>
      <c r="H46" s="1660" t="str">
        <f>Gen_form!AG700</f>
        <v>none</v>
      </c>
      <c r="I46" s="1660">
        <f>Gen_form!AH700</f>
        <v>60</v>
      </c>
      <c r="J46" s="1660" t="str">
        <f>Gen_form!AI700</f>
        <v>cm</v>
      </c>
      <c r="K46" s="1660">
        <f>Gen_form!AJ700</f>
        <v>1</v>
      </c>
      <c r="L46" s="1660" t="str">
        <f>Gen_form!AK700</f>
        <v>Low</v>
      </c>
      <c r="M46" s="1660" t="str">
        <f>Gen_form!AL700</f>
        <v>Internal</v>
      </c>
      <c r="N46" s="1660">
        <f>Gen_form!AM700</f>
        <v>0</v>
      </c>
      <c r="O46" s="1660">
        <f>Gen_form!AN700</f>
        <v>0</v>
      </c>
      <c r="P46" s="1660" t="str">
        <f>Gen_form!AO700</f>
        <v>Large</v>
      </c>
      <c r="Q46" s="1660">
        <f>Gen_form!AP700</f>
        <v>0</v>
      </c>
      <c r="R46" s="1660">
        <f>Gen_form!AQ700</f>
        <v>0</v>
      </c>
      <c r="S46" s="1660">
        <f>Gen_form!AR700</f>
        <v>0</v>
      </c>
      <c r="T46" s="1660">
        <f>Gen_form!AS700</f>
        <v>1</v>
      </c>
      <c r="U46" s="1660">
        <f>Gen_form!AT700</f>
        <v>0</v>
      </c>
      <c r="V46" s="1660">
        <f>Gen_form!AU700</f>
        <v>1</v>
      </c>
      <c r="W46" s="1660">
        <f>Gen_form!AV700</f>
        <v>0</v>
      </c>
      <c r="X46" s="1660">
        <f>Gen_form!AW700</f>
        <v>0</v>
      </c>
      <c r="Y46" s="1660">
        <f>Gen_form!AX700</f>
        <v>0</v>
      </c>
      <c r="Z46" s="1660" t="str">
        <f>Gen_form!AY700</f>
        <v/>
      </c>
      <c r="AA46" s="1660" t="str">
        <f>Gen_form!AZ700</f>
        <v/>
      </c>
      <c r="AB46" s="1660" t="str">
        <f>Gen_form!BA700</f>
        <v/>
      </c>
      <c r="AC46" s="1660" t="str">
        <f>Gen_form!BB700</f>
        <v/>
      </c>
    </row>
    <row r="47" spans="1:29">
      <c r="B47" s="1660">
        <f>Gen_form!AA701</f>
        <v>80</v>
      </c>
      <c r="C47" s="1660">
        <f>Gen_form!AB701</f>
        <v>400</v>
      </c>
      <c r="D47" s="1660">
        <f>Gen_form!AC701</f>
        <v>0.05</v>
      </c>
      <c r="E47" s="1660">
        <f>Gen_form!AD701</f>
        <v>0</v>
      </c>
      <c r="F47" s="1660" t="str">
        <f>Gen_form!AE701</f>
        <v>70-120</v>
      </c>
      <c r="G47" s="1660">
        <f>Gen_form!AF701</f>
        <v>3</v>
      </c>
      <c r="H47" s="1660" t="str">
        <f>Gen_form!AG701</f>
        <v>Aluminum</v>
      </c>
      <c r="I47" s="1660">
        <f>Gen_form!AH701</f>
        <v>60</v>
      </c>
      <c r="J47" s="1660" t="str">
        <f>Gen_form!AI701</f>
        <v>cm</v>
      </c>
      <c r="K47" s="1660">
        <f>Gen_form!AJ701</f>
        <v>1</v>
      </c>
      <c r="L47" s="1660" t="str">
        <f>Gen_form!AK701</f>
        <v>Low</v>
      </c>
      <c r="M47" s="1660" t="str">
        <f>Gen_form!AL701</f>
        <v>Internal</v>
      </c>
      <c r="N47" s="1660">
        <f>Gen_form!AM701</f>
        <v>0</v>
      </c>
      <c r="O47" s="1660">
        <f>Gen_form!AN701</f>
        <v>0</v>
      </c>
      <c r="P47" s="1660" t="str">
        <f>Gen_form!AO701</f>
        <v>Large</v>
      </c>
      <c r="Q47" s="1660">
        <f>Gen_form!AP701</f>
        <v>0</v>
      </c>
      <c r="R47" s="1660">
        <f>Gen_form!AQ701</f>
        <v>0</v>
      </c>
      <c r="S47" s="1660">
        <f>Gen_form!AR701</f>
        <v>0</v>
      </c>
      <c r="T47" s="1660">
        <f>Gen_form!AS701</f>
        <v>1</v>
      </c>
      <c r="U47" s="1660">
        <f>Gen_form!AT701</f>
        <v>0</v>
      </c>
      <c r="V47" s="1660">
        <f>Gen_form!AU701</f>
        <v>0</v>
      </c>
      <c r="W47" s="1660">
        <f>Gen_form!AV701</f>
        <v>0</v>
      </c>
      <c r="X47" s="1660">
        <f>Gen_form!AW701</f>
        <v>0</v>
      </c>
      <c r="Y47" s="1660">
        <f>Gen_form!AX701</f>
        <v>0</v>
      </c>
      <c r="Z47" s="1660" t="str">
        <f>Gen_form!AY701</f>
        <v/>
      </c>
      <c r="AA47" s="1660" t="str">
        <f>Gen_form!AZ701</f>
        <v/>
      </c>
      <c r="AB47" s="1660" t="str">
        <f>Gen_form!BA701</f>
        <v/>
      </c>
      <c r="AC47" s="1660" t="str">
        <f>Gen_form!BB701</f>
        <v/>
      </c>
    </row>
    <row r="48" spans="1:29">
      <c r="B48" s="1660">
        <f>Gen_form!AA702</f>
        <v>80</v>
      </c>
      <c r="C48" s="1660">
        <f>Gen_form!AB702</f>
        <v>400</v>
      </c>
      <c r="D48" s="1660">
        <f>Gen_form!AC702</f>
        <v>0.05</v>
      </c>
      <c r="E48" s="1660">
        <f>Gen_form!AD702</f>
        <v>0</v>
      </c>
      <c r="F48" s="1660" t="str">
        <f>Gen_form!AE702</f>
        <v>70-120</v>
      </c>
      <c r="G48" s="1660">
        <f>Gen_form!AF702</f>
        <v>3</v>
      </c>
      <c r="H48" s="1660" t="str">
        <f>Gen_form!AG702</f>
        <v>Aluminum</v>
      </c>
      <c r="I48" s="1660">
        <f>Gen_form!AH702</f>
        <v>60</v>
      </c>
      <c r="J48" s="1660" t="str">
        <f>Gen_form!AI702</f>
        <v>cm</v>
      </c>
      <c r="K48" s="1660">
        <f>Gen_form!AJ702</f>
        <v>1</v>
      </c>
      <c r="L48" s="1660" t="str">
        <f>Gen_form!AK702</f>
        <v>Low</v>
      </c>
      <c r="M48" s="1660" t="str">
        <f>Gen_form!AL702</f>
        <v>Internal</v>
      </c>
      <c r="N48" s="1660">
        <f>Gen_form!AM702</f>
        <v>0</v>
      </c>
      <c r="O48" s="1660">
        <f>Gen_form!AN702</f>
        <v>0</v>
      </c>
      <c r="P48" s="1660" t="str">
        <f>Gen_form!AO702</f>
        <v>Large</v>
      </c>
      <c r="Q48" s="1660">
        <f>Gen_form!AP702</f>
        <v>0</v>
      </c>
      <c r="R48" s="1660">
        <f>Gen_form!AQ702</f>
        <v>0</v>
      </c>
      <c r="S48" s="1660">
        <f>Gen_form!AR702</f>
        <v>0</v>
      </c>
      <c r="T48" s="1660">
        <f>Gen_form!AS702</f>
        <v>1</v>
      </c>
      <c r="U48" s="1660">
        <f>Gen_form!AT702</f>
        <v>0</v>
      </c>
      <c r="V48" s="1660">
        <f>Gen_form!AU702</f>
        <v>0</v>
      </c>
      <c r="W48" s="1660">
        <f>Gen_form!AV702</f>
        <v>0</v>
      </c>
      <c r="X48" s="1660">
        <f>Gen_form!AW702</f>
        <v>0</v>
      </c>
      <c r="Y48" s="1660">
        <f>Gen_form!AX702</f>
        <v>0</v>
      </c>
      <c r="Z48" s="1660" t="str">
        <f>Gen_form!AY702</f>
        <v/>
      </c>
      <c r="AA48" s="1660" t="str">
        <f>Gen_form!AZ702</f>
        <v/>
      </c>
      <c r="AB48" s="1660" t="str">
        <f>Gen_form!BA702</f>
        <v/>
      </c>
      <c r="AC48" s="1660" t="str">
        <f>Gen_form!BB702</f>
        <v/>
      </c>
    </row>
    <row r="49" spans="2:29">
      <c r="B49" s="1660">
        <f>Gen_form!AA703</f>
        <v>80</v>
      </c>
      <c r="C49" s="1660">
        <f>Gen_form!AB703</f>
        <v>400</v>
      </c>
      <c r="D49" s="1660">
        <f>Gen_form!AC703</f>
        <v>0.05</v>
      </c>
      <c r="E49" s="1660">
        <f>Gen_form!AD703</f>
        <v>0</v>
      </c>
      <c r="F49" s="1660" t="str">
        <f>Gen_form!AE703</f>
        <v>70-120</v>
      </c>
      <c r="G49" s="1660">
        <f>Gen_form!AF703</f>
        <v>3.5</v>
      </c>
      <c r="H49" s="1660" t="str">
        <f>Gen_form!AG703</f>
        <v>Aluminum</v>
      </c>
      <c r="I49" s="1660">
        <f>Gen_form!AH703</f>
        <v>60</v>
      </c>
      <c r="J49" s="1660" t="str">
        <f>Gen_form!AI703</f>
        <v>cm</v>
      </c>
      <c r="K49" s="1660">
        <f>Gen_form!AJ703</f>
        <v>1</v>
      </c>
      <c r="L49" s="1660" t="str">
        <f>Gen_form!AK703</f>
        <v>Low</v>
      </c>
      <c r="M49" s="1660" t="str">
        <f>Gen_form!AL703</f>
        <v>Internal</v>
      </c>
      <c r="N49" s="1660">
        <f>Gen_form!AM703</f>
        <v>0</v>
      </c>
      <c r="O49" s="1660">
        <f>Gen_form!AN703</f>
        <v>0</v>
      </c>
      <c r="P49" s="1660" t="str">
        <f>Gen_form!AO703</f>
        <v>Large</v>
      </c>
      <c r="Q49" s="1660">
        <f>Gen_form!AP703</f>
        <v>0</v>
      </c>
      <c r="R49" s="1660">
        <f>Gen_form!AQ703</f>
        <v>0</v>
      </c>
      <c r="S49" s="1660">
        <f>Gen_form!AR703</f>
        <v>0</v>
      </c>
      <c r="T49" s="1660">
        <f>Gen_form!AS703</f>
        <v>1</v>
      </c>
      <c r="U49" s="1660">
        <f>Gen_form!AT703</f>
        <v>0</v>
      </c>
      <c r="V49" s="1660">
        <f>Gen_form!AU703</f>
        <v>0</v>
      </c>
      <c r="W49" s="1660">
        <f>Gen_form!AV703</f>
        <v>0</v>
      </c>
      <c r="X49" s="1660">
        <f>Gen_form!AW703</f>
        <v>0</v>
      </c>
      <c r="Y49" s="1660">
        <f>Gen_form!AX703</f>
        <v>0</v>
      </c>
      <c r="Z49" s="1660" t="str">
        <f>Gen_form!AY703</f>
        <v/>
      </c>
      <c r="AA49" s="1660" t="str">
        <f>Gen_form!AZ703</f>
        <v/>
      </c>
      <c r="AB49" s="1660" t="str">
        <f>Gen_form!BA703</f>
        <v/>
      </c>
      <c r="AC49" s="1660" t="str">
        <f>Gen_form!BB703</f>
        <v/>
      </c>
    </row>
    <row r="50" spans="2:29">
      <c r="B50" s="1660">
        <f>Gen_form!AA704</f>
        <v>80</v>
      </c>
      <c r="C50" s="1660">
        <f>Gen_form!AB704</f>
        <v>400</v>
      </c>
      <c r="D50" s="1660">
        <f>Gen_form!AC704</f>
        <v>0.05</v>
      </c>
      <c r="E50" s="1660">
        <f>Gen_form!AD704</f>
        <v>0</v>
      </c>
      <c r="F50" s="1660" t="str">
        <f>Gen_form!AE704</f>
        <v>70-120</v>
      </c>
      <c r="G50" s="1660">
        <f>Gen_form!AF704</f>
        <v>3.5</v>
      </c>
      <c r="H50" s="1660" t="str">
        <f>Gen_form!AG704</f>
        <v>Aluminum</v>
      </c>
      <c r="I50" s="1660">
        <f>Gen_form!AH704</f>
        <v>60</v>
      </c>
      <c r="J50" s="1660" t="str">
        <f>Gen_form!AI704</f>
        <v>cm</v>
      </c>
      <c r="K50" s="1660">
        <f>Gen_form!AJ704</f>
        <v>1</v>
      </c>
      <c r="L50" s="1660" t="str">
        <f>Gen_form!AK704</f>
        <v>Low</v>
      </c>
      <c r="M50" s="1660" t="str">
        <f>Gen_form!AL704</f>
        <v>Internal</v>
      </c>
      <c r="N50" s="1660">
        <f>Gen_form!AM704</f>
        <v>0</v>
      </c>
      <c r="O50" s="1660">
        <f>Gen_form!AN704</f>
        <v>0</v>
      </c>
      <c r="P50" s="1660" t="str">
        <f>Gen_form!AO704</f>
        <v>Large</v>
      </c>
      <c r="Q50" s="1660">
        <f>Gen_form!AP704</f>
        <v>0</v>
      </c>
      <c r="R50" s="1660">
        <f>Gen_form!AQ704</f>
        <v>0</v>
      </c>
      <c r="S50" s="1660">
        <f>Gen_form!AR704</f>
        <v>0</v>
      </c>
      <c r="T50" s="1660">
        <f>Gen_form!AS704</f>
        <v>1</v>
      </c>
      <c r="U50" s="1660">
        <f>Gen_form!AT704</f>
        <v>0</v>
      </c>
      <c r="V50" s="1660">
        <f>Gen_form!AU704</f>
        <v>0</v>
      </c>
      <c r="W50" s="1660">
        <f>Gen_form!AV704</f>
        <v>0</v>
      </c>
      <c r="X50" s="1660">
        <f>Gen_form!AW704</f>
        <v>0</v>
      </c>
      <c r="Y50" s="1660">
        <f>Gen_form!AX704</f>
        <v>0</v>
      </c>
      <c r="Z50" s="1660" t="str">
        <f>Gen_form!AY704</f>
        <v/>
      </c>
      <c r="AA50" s="1660" t="str">
        <f>Gen_form!AZ704</f>
        <v/>
      </c>
      <c r="AB50" s="1660" t="str">
        <f>Gen_form!BA704</f>
        <v/>
      </c>
      <c r="AC50" s="1660" t="str">
        <f>Gen_form!BB704</f>
        <v/>
      </c>
    </row>
    <row r="51" spans="2:29">
      <c r="B51" s="1660">
        <f>Gen_form!AA705</f>
        <v>80</v>
      </c>
      <c r="C51" s="1660">
        <f>Gen_form!AB705</f>
        <v>400</v>
      </c>
      <c r="D51" s="1660">
        <f>Gen_form!AC705</f>
        <v>0.05</v>
      </c>
      <c r="E51" s="1660">
        <f>Gen_form!AD705</f>
        <v>0</v>
      </c>
      <c r="F51" s="1660" t="str">
        <f>Gen_form!AE705</f>
        <v>70-120</v>
      </c>
      <c r="G51" s="1660">
        <f>Gen_form!AF705</f>
        <v>2.5</v>
      </c>
      <c r="H51" s="1660" t="str">
        <f>Gen_form!AG705</f>
        <v>Aluminum</v>
      </c>
      <c r="I51" s="1660">
        <f>Gen_form!AH705</f>
        <v>60</v>
      </c>
      <c r="J51" s="1660" t="str">
        <f>Gen_form!AI705</f>
        <v>cm</v>
      </c>
      <c r="K51" s="1660">
        <f>Gen_form!AJ705</f>
        <v>1</v>
      </c>
      <c r="L51" s="1660" t="str">
        <f>Gen_form!AK705</f>
        <v>Low</v>
      </c>
      <c r="M51" s="1660" t="str">
        <f>Gen_form!AL705</f>
        <v>Internal</v>
      </c>
      <c r="N51" s="1660">
        <f>Gen_form!AM705</f>
        <v>0</v>
      </c>
      <c r="O51" s="1660">
        <f>Gen_form!AN705</f>
        <v>0</v>
      </c>
      <c r="P51" s="1660" t="str">
        <f>Gen_form!AO705</f>
        <v>Large</v>
      </c>
      <c r="Q51" s="1660">
        <f>Gen_form!AP705</f>
        <v>0</v>
      </c>
      <c r="R51" s="1660">
        <f>Gen_form!AQ705</f>
        <v>0</v>
      </c>
      <c r="S51" s="1660">
        <f>Gen_form!AR705</f>
        <v>0</v>
      </c>
      <c r="T51" s="1660">
        <f>Gen_form!AS705</f>
        <v>1</v>
      </c>
      <c r="U51" s="1660">
        <f>Gen_form!AT705</f>
        <v>0</v>
      </c>
      <c r="V51" s="1660">
        <f>Gen_form!AU705</f>
        <v>0</v>
      </c>
      <c r="W51" s="1660">
        <f>Gen_form!AV705</f>
        <v>0</v>
      </c>
      <c r="X51" s="1660">
        <f>Gen_form!AW705</f>
        <v>0</v>
      </c>
      <c r="Y51" s="1660">
        <f>Gen_form!AX705</f>
        <v>0</v>
      </c>
      <c r="Z51" s="1660" t="str">
        <f>Gen_form!AY705</f>
        <v/>
      </c>
      <c r="AA51" s="1660" t="str">
        <f>Gen_form!AZ705</f>
        <v/>
      </c>
      <c r="AB51" s="1660" t="str">
        <f>Gen_form!BA705</f>
        <v/>
      </c>
      <c r="AC51" s="1660" t="str">
        <f>Gen_form!BB705</f>
        <v/>
      </c>
    </row>
    <row r="52" spans="2:29">
      <c r="B52" s="1660">
        <f>Gen_form!AA706</f>
        <v>80</v>
      </c>
      <c r="C52" s="1660">
        <f>Gen_form!AB706</f>
        <v>400</v>
      </c>
      <c r="D52" s="1660">
        <f>Gen_form!AC706</f>
        <v>0.05</v>
      </c>
      <c r="E52" s="1660">
        <f>Gen_form!AD706</f>
        <v>0</v>
      </c>
      <c r="F52" s="1660" t="str">
        <f>Gen_form!AE706</f>
        <v>70-120</v>
      </c>
      <c r="G52" s="1660">
        <f>Gen_form!AF706</f>
        <v>2.5</v>
      </c>
      <c r="H52" s="1660" t="str">
        <f>Gen_form!AG706</f>
        <v>Aluminum</v>
      </c>
      <c r="I52" s="1660">
        <f>Gen_form!AH706</f>
        <v>60</v>
      </c>
      <c r="J52" s="1660" t="str">
        <f>Gen_form!AI706</f>
        <v>cm</v>
      </c>
      <c r="K52" s="1660">
        <f>Gen_form!AJ706</f>
        <v>1</v>
      </c>
      <c r="L52" s="1660" t="str">
        <f>Gen_form!AK706</f>
        <v>Low</v>
      </c>
      <c r="M52" s="1660" t="str">
        <f>Gen_form!AL706</f>
        <v>Internal</v>
      </c>
      <c r="N52" s="1660">
        <f>Gen_form!AM706</f>
        <v>0</v>
      </c>
      <c r="O52" s="1660">
        <f>Gen_form!AN706</f>
        <v>0</v>
      </c>
      <c r="P52" s="1660" t="str">
        <f>Gen_form!AO706</f>
        <v>Large</v>
      </c>
      <c r="Q52" s="1660">
        <f>Gen_form!AP706</f>
        <v>0</v>
      </c>
      <c r="R52" s="1660">
        <f>Gen_form!AQ706</f>
        <v>0</v>
      </c>
      <c r="S52" s="1660">
        <f>Gen_form!AR706</f>
        <v>0</v>
      </c>
      <c r="T52" s="1660">
        <f>Gen_form!AS706</f>
        <v>1</v>
      </c>
      <c r="U52" s="1660">
        <f>Gen_form!AT706</f>
        <v>0</v>
      </c>
      <c r="V52" s="1660">
        <f>Gen_form!AU706</f>
        <v>0</v>
      </c>
      <c r="W52" s="1660">
        <f>Gen_form!AV706</f>
        <v>0</v>
      </c>
      <c r="X52" s="1660">
        <f>Gen_form!AW706</f>
        <v>0</v>
      </c>
      <c r="Y52" s="1660">
        <f>Gen_form!AX706</f>
        <v>0</v>
      </c>
      <c r="Z52" s="1660" t="str">
        <f>Gen_form!AY706</f>
        <v/>
      </c>
      <c r="AA52" s="1660" t="str">
        <f>Gen_form!AZ706</f>
        <v/>
      </c>
      <c r="AB52" s="1660" t="str">
        <f>Gen_form!BA706</f>
        <v/>
      </c>
      <c r="AC52" s="1660" t="str">
        <f>Gen_form!BB706</f>
        <v/>
      </c>
    </row>
    <row r="53" spans="2:29">
      <c r="B53" s="1660">
        <f>Gen_form!AA707</f>
        <v>80</v>
      </c>
      <c r="C53" s="1660">
        <f>Gen_form!AB707</f>
        <v>500</v>
      </c>
      <c r="D53" s="1660">
        <f>Gen_form!AC707</f>
        <v>0.05</v>
      </c>
      <c r="E53" s="1660">
        <f>Gen_form!AD707</f>
        <v>0</v>
      </c>
      <c r="F53" s="1660" t="str">
        <f>Gen_form!AE707</f>
        <v>70-120</v>
      </c>
      <c r="G53" s="1660">
        <f>Gen_form!AF707</f>
        <v>0</v>
      </c>
      <c r="H53" s="1660" t="str">
        <f>Gen_form!AG707</f>
        <v>none</v>
      </c>
      <c r="I53" s="1660">
        <f>Gen_form!AH707</f>
        <v>60</v>
      </c>
      <c r="J53" s="1660" t="str">
        <f>Gen_form!AI707</f>
        <v>cm</v>
      </c>
      <c r="K53" s="1660">
        <f>Gen_form!AJ707</f>
        <v>1</v>
      </c>
      <c r="L53" s="1660" t="str">
        <f>Gen_form!AK707</f>
        <v>Low</v>
      </c>
      <c r="M53" s="1660" t="str">
        <f>Gen_form!AL707</f>
        <v>Internal</v>
      </c>
      <c r="N53" s="1660">
        <f>Gen_form!AM707</f>
        <v>0</v>
      </c>
      <c r="O53" s="1660">
        <f>Gen_form!AN707</f>
        <v>0</v>
      </c>
      <c r="P53" s="1660" t="str">
        <f>Gen_form!AO707</f>
        <v>Large</v>
      </c>
      <c r="Q53" s="1660">
        <f>Gen_form!AP707</f>
        <v>0</v>
      </c>
      <c r="R53" s="1660">
        <f>Gen_form!AQ707</f>
        <v>1</v>
      </c>
      <c r="S53" s="1660">
        <f>Gen_form!AR707</f>
        <v>0</v>
      </c>
      <c r="T53" s="1660">
        <f>Gen_form!AS707</f>
        <v>0</v>
      </c>
      <c r="U53" s="1660">
        <f>Gen_form!AT707</f>
        <v>0</v>
      </c>
      <c r="V53" s="1660">
        <f>Gen_form!AU707</f>
        <v>0</v>
      </c>
      <c r="W53" s="1660">
        <f>Gen_form!AV707</f>
        <v>0</v>
      </c>
      <c r="X53" s="1660">
        <f>Gen_form!AW707</f>
        <v>0</v>
      </c>
      <c r="Y53" s="1660">
        <f>Gen_form!AX707</f>
        <v>0</v>
      </c>
      <c r="Z53" s="1660" t="str">
        <f>Gen_form!AY707</f>
        <v/>
      </c>
      <c r="AA53" s="1660" t="str">
        <f>Gen_form!AZ707</f>
        <v/>
      </c>
      <c r="AB53" s="1660" t="str">
        <f>Gen_form!BA707</f>
        <v/>
      </c>
      <c r="AC53" s="1660" t="str">
        <f>Gen_form!BB707</f>
        <v/>
      </c>
    </row>
    <row r="54" spans="2:29">
      <c r="B54" s="1660">
        <f>Gen_form!AA708</f>
        <v>80</v>
      </c>
      <c r="C54" s="1660">
        <f>Gen_form!AB708</f>
        <v>50</v>
      </c>
      <c r="D54" s="1660">
        <f>Gen_form!AC708</f>
        <v>0.05</v>
      </c>
      <c r="E54" s="1660">
        <f>Gen_form!AD708</f>
        <v>0</v>
      </c>
      <c r="F54" s="1660" t="str">
        <f>Gen_form!AE708</f>
        <v>70-120</v>
      </c>
      <c r="G54" s="1660">
        <f>Gen_form!AF708</f>
        <v>0</v>
      </c>
      <c r="H54" s="1660" t="str">
        <f>Gen_form!AG708</f>
        <v>none</v>
      </c>
      <c r="I54" s="1660">
        <f>Gen_form!AH708</f>
        <v>60</v>
      </c>
      <c r="J54" s="1660" t="str">
        <f>Gen_form!AI708</f>
        <v>cm</v>
      </c>
      <c r="K54" s="1660">
        <f>Gen_form!AJ708</f>
        <v>1</v>
      </c>
      <c r="L54" s="1660" t="str">
        <f>Gen_form!AK708</f>
        <v>High</v>
      </c>
      <c r="M54" s="1660" t="str">
        <f>Gen_form!AL708</f>
        <v>Internal</v>
      </c>
      <c r="N54" s="1660">
        <f>Gen_form!AM708</f>
        <v>0</v>
      </c>
      <c r="O54" s="1660">
        <f>Gen_form!AN708</f>
        <v>0</v>
      </c>
      <c r="P54" s="1660" t="str">
        <f>Gen_form!AO708</f>
        <v>Large</v>
      </c>
      <c r="Q54" s="1660">
        <f>Gen_form!AP708</f>
        <v>0</v>
      </c>
      <c r="R54" s="1660">
        <f>Gen_form!AQ708</f>
        <v>1</v>
      </c>
      <c r="S54" s="1660">
        <f>Gen_form!AR708</f>
        <v>0</v>
      </c>
      <c r="T54" s="1660">
        <f>Gen_form!AS708</f>
        <v>0</v>
      </c>
      <c r="U54" s="1660">
        <f>Gen_form!AT708</f>
        <v>0</v>
      </c>
      <c r="V54" s="1660">
        <f>Gen_form!AU708</f>
        <v>0</v>
      </c>
      <c r="W54" s="1660">
        <f>Gen_form!AV708</f>
        <v>0</v>
      </c>
      <c r="X54" s="1660">
        <f>Gen_form!AW708</f>
        <v>0</v>
      </c>
      <c r="Y54" s="1660">
        <f>Gen_form!AX708</f>
        <v>0</v>
      </c>
      <c r="Z54" s="1660" t="str">
        <f>Gen_form!AY708</f>
        <v/>
      </c>
      <c r="AA54" s="1660" t="str">
        <f>Gen_form!AZ708</f>
        <v/>
      </c>
      <c r="AB54" s="1660" t="str">
        <f>Gen_form!BA708</f>
        <v/>
      </c>
      <c r="AC54" s="1660" t="str">
        <f>Gen_form!BB708</f>
        <v/>
      </c>
    </row>
    <row r="55" spans="2:29">
      <c r="B55" s="1660">
        <f>Gen_form!AA709</f>
        <v>80</v>
      </c>
      <c r="C55" s="1660">
        <f>Gen_form!AB709</f>
        <v>800</v>
      </c>
      <c r="D55" s="1660">
        <f>Gen_form!AC709</f>
        <v>0.05</v>
      </c>
      <c r="E55" s="1660">
        <f>Gen_form!AD709</f>
        <v>0</v>
      </c>
      <c r="F55" s="1660" t="str">
        <f>Gen_form!AE709</f>
        <v>70-120</v>
      </c>
      <c r="G55" s="1660">
        <f>Gen_form!AF709</f>
        <v>0</v>
      </c>
      <c r="H55" s="1660" t="str">
        <f>Gen_form!AG709</f>
        <v>none</v>
      </c>
      <c r="I55" s="1660">
        <f>Gen_form!AH709</f>
        <v>60</v>
      </c>
      <c r="J55" s="1660" t="str">
        <f>Gen_form!AI709</f>
        <v>cm</v>
      </c>
      <c r="K55" s="1660">
        <f>Gen_form!AJ709</f>
        <v>1</v>
      </c>
      <c r="L55" s="1660" t="str">
        <f>Gen_form!AK709</f>
        <v>Low</v>
      </c>
      <c r="M55" s="1660" t="str">
        <f>Gen_form!AL709</f>
        <v>Internal</v>
      </c>
      <c r="N55" s="1660">
        <f>Gen_form!AM709</f>
        <v>0</v>
      </c>
      <c r="O55" s="1660">
        <f>Gen_form!AN709</f>
        <v>0</v>
      </c>
      <c r="P55" s="1660" t="str">
        <f>Gen_form!AO709</f>
        <v>Large</v>
      </c>
      <c r="Q55" s="1660">
        <f>Gen_form!AP709</f>
        <v>0</v>
      </c>
      <c r="R55" s="1660">
        <f>Gen_form!AQ709</f>
        <v>1</v>
      </c>
      <c r="S55" s="1660">
        <f>Gen_form!AR709</f>
        <v>0</v>
      </c>
      <c r="T55" s="1660">
        <f>Gen_form!AS709</f>
        <v>0</v>
      </c>
      <c r="U55" s="1660">
        <f>Gen_form!AT709</f>
        <v>0</v>
      </c>
      <c r="V55" s="1660">
        <f>Gen_form!AU709</f>
        <v>0</v>
      </c>
      <c r="W55" s="1660">
        <f>Gen_form!AV709</f>
        <v>0</v>
      </c>
      <c r="X55" s="1660">
        <f>Gen_form!AW709</f>
        <v>0</v>
      </c>
      <c r="Y55" s="1660">
        <f>Gen_form!AX709</f>
        <v>0</v>
      </c>
      <c r="Z55" s="1660" t="str">
        <f>Gen_form!AY709</f>
        <v/>
      </c>
      <c r="AA55" s="1660" t="str">
        <f>Gen_form!AZ709</f>
        <v/>
      </c>
      <c r="AB55" s="1660" t="str">
        <f>Gen_form!BA709</f>
        <v/>
      </c>
      <c r="AC55" s="1660" t="str">
        <f>Gen_form!BB709</f>
        <v/>
      </c>
    </row>
    <row r="56" spans="2:29">
      <c r="B56" s="1660">
        <f>Gen_form!AA710</f>
        <v>80</v>
      </c>
      <c r="C56" s="1660">
        <f>Gen_form!AB710</f>
        <v>250</v>
      </c>
      <c r="D56" s="1660">
        <f>Gen_form!AC710</f>
        <v>0.05</v>
      </c>
      <c r="E56" s="1660">
        <f>Gen_form!AD710</f>
        <v>0</v>
      </c>
      <c r="F56" s="1660" t="str">
        <f>Gen_form!AE710</f>
        <v>70-120</v>
      </c>
      <c r="G56" s="1660">
        <f>Gen_form!AF710</f>
        <v>0</v>
      </c>
      <c r="H56" s="1660" t="str">
        <f>Gen_form!AG710</f>
        <v>none</v>
      </c>
      <c r="I56" s="1660">
        <f>Gen_form!AH710</f>
        <v>60</v>
      </c>
      <c r="J56" s="1660" t="str">
        <f>Gen_form!AI710</f>
        <v>cm</v>
      </c>
      <c r="K56" s="1660">
        <f>Gen_form!AJ710</f>
        <v>1</v>
      </c>
      <c r="L56" s="1660" t="str">
        <f>Gen_form!AK710</f>
        <v>Low</v>
      </c>
      <c r="M56" s="1660" t="str">
        <f>Gen_form!AL710</f>
        <v>Internal</v>
      </c>
      <c r="N56" s="1660">
        <f>Gen_form!AM710</f>
        <v>0</v>
      </c>
      <c r="O56" s="1660">
        <f>Gen_form!AN710</f>
        <v>0</v>
      </c>
      <c r="P56" s="1660" t="str">
        <f>Gen_form!AO710</f>
        <v>Large</v>
      </c>
      <c r="Q56" s="1660">
        <f>Gen_form!AP710</f>
        <v>0</v>
      </c>
      <c r="R56" s="1660">
        <f>Gen_form!AQ710</f>
        <v>1</v>
      </c>
      <c r="S56" s="1660">
        <f>Gen_form!AR710</f>
        <v>0</v>
      </c>
      <c r="T56" s="1660">
        <f>Gen_form!AS710</f>
        <v>0</v>
      </c>
      <c r="U56" s="1660">
        <f>Gen_form!AT710</f>
        <v>0</v>
      </c>
      <c r="V56" s="1660">
        <f>Gen_form!AU710</f>
        <v>0</v>
      </c>
      <c r="W56" s="1660">
        <f>Gen_form!AV710</f>
        <v>0</v>
      </c>
      <c r="X56" s="1660">
        <f>Gen_form!AW710</f>
        <v>0</v>
      </c>
      <c r="Y56" s="1660">
        <f>Gen_form!AX710</f>
        <v>0</v>
      </c>
      <c r="Z56" s="1660" t="str">
        <f>Gen_form!AY710</f>
        <v/>
      </c>
      <c r="AA56" s="1660" t="str">
        <f>Gen_form!AZ710</f>
        <v/>
      </c>
      <c r="AB56" s="1660" t="str">
        <f>Gen_form!BA710</f>
        <v/>
      </c>
      <c r="AC56" s="1660" t="str">
        <f>Gen_form!BB710</f>
        <v/>
      </c>
    </row>
    <row r="57" spans="2:29">
      <c r="B57" s="1660">
        <f>Gen_form!AA711</f>
        <v>100</v>
      </c>
      <c r="C57" s="1660">
        <f>Gen_form!AB711</f>
        <v>400</v>
      </c>
      <c r="D57" s="1660">
        <f>Gen_form!AC711</f>
        <v>0.05</v>
      </c>
      <c r="E57" s="1660">
        <f>Gen_form!AD711</f>
        <v>0</v>
      </c>
      <c r="F57" s="1660" t="str">
        <f>Gen_form!AE711</f>
        <v>70-120</v>
      </c>
      <c r="G57" s="1660">
        <f>Gen_form!AF711</f>
        <v>0</v>
      </c>
      <c r="H57" s="1660" t="str">
        <f>Gen_form!AG711</f>
        <v>none</v>
      </c>
      <c r="I57" s="1660">
        <f>Gen_form!AH711</f>
        <v>60</v>
      </c>
      <c r="J57" s="1660" t="str">
        <f>Gen_form!AI711</f>
        <v>cm</v>
      </c>
      <c r="K57" s="1660">
        <f>Gen_form!AJ711</f>
        <v>1</v>
      </c>
      <c r="L57" s="1660" t="str">
        <f>Gen_form!AK711</f>
        <v>Low</v>
      </c>
      <c r="M57" s="1660" t="str">
        <f>Gen_form!AL711</f>
        <v>Internal</v>
      </c>
      <c r="N57" s="1660">
        <f>Gen_form!AM711</f>
        <v>0</v>
      </c>
      <c r="O57" s="1660">
        <f>Gen_form!AN711</f>
        <v>0</v>
      </c>
      <c r="P57" s="1660" t="str">
        <f>Gen_form!AO711</f>
        <v>Large</v>
      </c>
      <c r="Q57" s="1660">
        <f>Gen_form!AP711</f>
        <v>0</v>
      </c>
      <c r="R57" s="1660">
        <f>Gen_form!AQ711</f>
        <v>0</v>
      </c>
      <c r="S57" s="1660">
        <f>Gen_form!AR711</f>
        <v>1</v>
      </c>
      <c r="T57" s="1660">
        <f>Gen_form!AS711</f>
        <v>0</v>
      </c>
      <c r="U57" s="1660">
        <f>Gen_form!AT711</f>
        <v>0</v>
      </c>
      <c r="V57" s="1660">
        <f>Gen_form!AU711</f>
        <v>0</v>
      </c>
      <c r="W57" s="1660">
        <f>Gen_form!AV711</f>
        <v>0</v>
      </c>
      <c r="X57" s="1660">
        <f>Gen_form!AW711</f>
        <v>0</v>
      </c>
      <c r="Y57" s="1660">
        <f>Gen_form!AX711</f>
        <v>0</v>
      </c>
      <c r="Z57" s="1660" t="str">
        <f>Gen_form!AY711</f>
        <v/>
      </c>
      <c r="AA57" s="1660" t="str">
        <f>Gen_form!AZ711</f>
        <v/>
      </c>
      <c r="AB57" s="1660" t="str">
        <f>Gen_form!BA711</f>
        <v/>
      </c>
      <c r="AC57" s="1660" t="str">
        <f>Gen_form!BB711</f>
        <v/>
      </c>
    </row>
    <row r="58" spans="2:29">
      <c r="B58" s="1660">
        <f>Gen_form!AA712</f>
        <v>100</v>
      </c>
      <c r="C58" s="1660">
        <f>Gen_form!AB712</f>
        <v>400</v>
      </c>
      <c r="D58" s="1660">
        <f>Gen_form!AC712</f>
        <v>0.05</v>
      </c>
      <c r="E58" s="1660">
        <f>Gen_form!AD712</f>
        <v>0</v>
      </c>
      <c r="F58" s="1660" t="str">
        <f>Gen_form!AE712</f>
        <v>100-155</v>
      </c>
      <c r="G58" s="1660">
        <f>Gen_form!AF712</f>
        <v>0</v>
      </c>
      <c r="H58" s="1660" t="str">
        <f>Gen_form!AG712</f>
        <v>none</v>
      </c>
      <c r="I58" s="1660">
        <f>Gen_form!AH712</f>
        <v>60</v>
      </c>
      <c r="J58" s="1660" t="str">
        <f>Gen_form!AI712</f>
        <v>cm</v>
      </c>
      <c r="K58" s="1660">
        <f>Gen_form!AJ712</f>
        <v>1</v>
      </c>
      <c r="L58" s="1660" t="str">
        <f>Gen_form!AK712</f>
        <v>Low</v>
      </c>
      <c r="M58" s="1660" t="str">
        <f>Gen_form!AL712</f>
        <v>Internal</v>
      </c>
      <c r="N58" s="1660">
        <f>Gen_form!AM712</f>
        <v>0</v>
      </c>
      <c r="O58" s="1660">
        <f>Gen_form!AN712</f>
        <v>0</v>
      </c>
      <c r="P58" s="1660" t="str">
        <f>Gen_form!AO712</f>
        <v>Large</v>
      </c>
      <c r="Q58" s="1660">
        <f>Gen_form!AP712</f>
        <v>0</v>
      </c>
      <c r="R58" s="1660">
        <f>Gen_form!AQ712</f>
        <v>0</v>
      </c>
      <c r="S58" s="1660">
        <f>Gen_form!AR712</f>
        <v>1</v>
      </c>
      <c r="T58" s="1660">
        <f>Gen_form!AS712</f>
        <v>1</v>
      </c>
      <c r="U58" s="1660">
        <f>Gen_form!AT712</f>
        <v>0</v>
      </c>
      <c r="V58" s="1660">
        <f>Gen_form!AU712</f>
        <v>0</v>
      </c>
      <c r="W58" s="1660">
        <f>Gen_form!AV712</f>
        <v>0</v>
      </c>
      <c r="X58" s="1660">
        <f>Gen_form!AW712</f>
        <v>0</v>
      </c>
      <c r="Y58" s="1660">
        <f>Gen_form!AX712</f>
        <v>0</v>
      </c>
      <c r="Z58" s="1660" t="str">
        <f>Gen_form!AY712</f>
        <v/>
      </c>
      <c r="AA58" s="1660" t="str">
        <f>Gen_form!AZ712</f>
        <v/>
      </c>
      <c r="AB58" s="1660" t="str">
        <f>Gen_form!BA712</f>
        <v/>
      </c>
      <c r="AC58" s="1660" t="str">
        <f>Gen_form!BB712</f>
        <v/>
      </c>
    </row>
    <row r="59" spans="2:29">
      <c r="B59" s="1660">
        <f>Gen_form!AA713</f>
        <v>100</v>
      </c>
      <c r="C59" s="1660">
        <f>Gen_form!AB713</f>
        <v>400</v>
      </c>
      <c r="D59" s="1660">
        <f>Gen_form!AC713</f>
        <v>0.05</v>
      </c>
      <c r="E59" s="1660">
        <f>Gen_form!AD713</f>
        <v>0</v>
      </c>
      <c r="F59" s="1660" t="str">
        <f>Gen_form!AE713</f>
        <v>100-155</v>
      </c>
      <c r="G59" s="1660">
        <f>Gen_form!AF713</f>
        <v>3.5</v>
      </c>
      <c r="H59" s="1660" t="str">
        <f>Gen_form!AG713</f>
        <v>none</v>
      </c>
      <c r="I59" s="1660">
        <f>Gen_form!AH713</f>
        <v>60</v>
      </c>
      <c r="J59" s="1660" t="str">
        <f>Gen_form!AI713</f>
        <v>cm</v>
      </c>
      <c r="K59" s="1660">
        <f>Gen_form!AJ713</f>
        <v>1</v>
      </c>
      <c r="L59" s="1660" t="str">
        <f>Gen_form!AK713</f>
        <v>Low</v>
      </c>
      <c r="M59" s="1660" t="str">
        <f>Gen_form!AL713</f>
        <v>Internal</v>
      </c>
      <c r="N59" s="1660">
        <f>Gen_form!AM713</f>
        <v>0</v>
      </c>
      <c r="O59" s="1660">
        <f>Gen_form!AN713</f>
        <v>0</v>
      </c>
      <c r="P59" s="1660" t="str">
        <f>Gen_form!AO713</f>
        <v>Large</v>
      </c>
      <c r="Q59" s="1660">
        <f>Gen_form!AP713</f>
        <v>0</v>
      </c>
      <c r="R59" s="1660">
        <f>Gen_form!AQ713</f>
        <v>0</v>
      </c>
      <c r="S59" s="1660">
        <f>Gen_form!AR713</f>
        <v>0</v>
      </c>
      <c r="T59" s="1660">
        <f>Gen_form!AS713</f>
        <v>1</v>
      </c>
      <c r="U59" s="1660">
        <f>Gen_form!AT713</f>
        <v>0</v>
      </c>
      <c r="V59" s="1660">
        <f>Gen_form!AU713</f>
        <v>0</v>
      </c>
      <c r="W59" s="1660">
        <f>Gen_form!AV713</f>
        <v>0</v>
      </c>
      <c r="X59" s="1660">
        <f>Gen_form!AW713</f>
        <v>0</v>
      </c>
      <c r="Y59" s="1660">
        <f>Gen_form!AX713</f>
        <v>0</v>
      </c>
      <c r="Z59" s="1660" t="str">
        <f>Gen_form!AY713</f>
        <v/>
      </c>
      <c r="AA59" s="1660" t="str">
        <f>Gen_form!AZ713</f>
        <v/>
      </c>
      <c r="AB59" s="1660" t="str">
        <f>Gen_form!BA713</f>
        <v/>
      </c>
      <c r="AC59" s="1660" t="str">
        <f>Gen_form!BB713</f>
        <v/>
      </c>
    </row>
    <row r="60" spans="2:29">
      <c r="B60" s="1660">
        <f>Gen_form!AA714</f>
        <v>100</v>
      </c>
      <c r="C60" s="1660">
        <f>Gen_form!AB714</f>
        <v>400</v>
      </c>
      <c r="D60" s="1660">
        <f>Gen_form!AC714</f>
        <v>0.05</v>
      </c>
      <c r="E60" s="1660">
        <f>Gen_form!AD714</f>
        <v>0</v>
      </c>
      <c r="F60" s="1660" t="str">
        <f>Gen_form!AE714</f>
        <v>100-155</v>
      </c>
      <c r="G60" s="1660">
        <f>Gen_form!AF714</f>
        <v>3.5</v>
      </c>
      <c r="H60" s="1660" t="str">
        <f>Gen_form!AG714</f>
        <v>none</v>
      </c>
      <c r="I60" s="1660">
        <f>Gen_form!AH714</f>
        <v>60</v>
      </c>
      <c r="J60" s="1660" t="str">
        <f>Gen_form!AI714</f>
        <v>cm</v>
      </c>
      <c r="K60" s="1660">
        <f>Gen_form!AJ714</f>
        <v>1</v>
      </c>
      <c r="L60" s="1660" t="str">
        <f>Gen_form!AK714</f>
        <v>Low</v>
      </c>
      <c r="M60" s="1660" t="str">
        <f>Gen_form!AL714</f>
        <v>Internal</v>
      </c>
      <c r="N60" s="1660">
        <f>Gen_form!AM714</f>
        <v>0</v>
      </c>
      <c r="O60" s="1660">
        <f>Gen_form!AN714</f>
        <v>0</v>
      </c>
      <c r="P60" s="1660" t="str">
        <f>Gen_form!AO714</f>
        <v>Large</v>
      </c>
      <c r="Q60" s="1660">
        <f>Gen_form!AP714</f>
        <v>0</v>
      </c>
      <c r="R60" s="1660">
        <f>Gen_form!AQ714</f>
        <v>0</v>
      </c>
      <c r="S60" s="1660">
        <f>Gen_form!AR714</f>
        <v>0</v>
      </c>
      <c r="T60" s="1660">
        <f>Gen_form!AS714</f>
        <v>1</v>
      </c>
      <c r="U60" s="1660">
        <f>Gen_form!AT714</f>
        <v>0</v>
      </c>
      <c r="V60" s="1660">
        <f>Gen_form!AU714</f>
        <v>0</v>
      </c>
      <c r="W60" s="1660">
        <f>Gen_form!AV714</f>
        <v>0</v>
      </c>
      <c r="X60" s="1660">
        <f>Gen_form!AW714</f>
        <v>0</v>
      </c>
      <c r="Y60" s="1660">
        <f>Gen_form!AX714</f>
        <v>0</v>
      </c>
      <c r="Z60" s="1660" t="str">
        <f>Gen_form!AY714</f>
        <v/>
      </c>
      <c r="AA60" s="1660" t="str">
        <f>Gen_form!AZ714</f>
        <v/>
      </c>
      <c r="AB60" s="1660" t="str">
        <f>Gen_form!BA714</f>
        <v/>
      </c>
      <c r="AC60" s="1660" t="str">
        <f>Gen_form!BB714</f>
        <v/>
      </c>
    </row>
    <row r="61" spans="2:29">
      <c r="B61" s="1660">
        <f>Gen_form!AA715</f>
        <v>100</v>
      </c>
      <c r="C61" s="1660">
        <f>Gen_form!AB715</f>
        <v>400</v>
      </c>
      <c r="D61" s="1660">
        <f>Gen_form!AC715</f>
        <v>0.05</v>
      </c>
      <c r="E61" s="1660">
        <f>Gen_form!AD715</f>
        <v>0</v>
      </c>
      <c r="F61" s="1660" t="str">
        <f>Gen_form!AE715</f>
        <v>100-155</v>
      </c>
      <c r="G61" s="1660">
        <f>Gen_form!AF715</f>
        <v>4</v>
      </c>
      <c r="H61" s="1660" t="str">
        <f>Gen_form!AG715</f>
        <v>none</v>
      </c>
      <c r="I61" s="1660">
        <f>Gen_form!AH715</f>
        <v>60</v>
      </c>
      <c r="J61" s="1660" t="str">
        <f>Gen_form!AI715</f>
        <v>cm</v>
      </c>
      <c r="K61" s="1660">
        <f>Gen_form!AJ715</f>
        <v>1</v>
      </c>
      <c r="L61" s="1660" t="str">
        <f>Gen_form!AK715</f>
        <v>Low</v>
      </c>
      <c r="M61" s="1660" t="str">
        <f>Gen_form!AL715</f>
        <v>Internal</v>
      </c>
      <c r="N61" s="1660">
        <f>Gen_form!AM715</f>
        <v>0</v>
      </c>
      <c r="O61" s="1660">
        <f>Gen_form!AN715</f>
        <v>0</v>
      </c>
      <c r="P61" s="1660" t="str">
        <f>Gen_form!AO715</f>
        <v>Large</v>
      </c>
      <c r="Q61" s="1660">
        <f>Gen_form!AP715</f>
        <v>0</v>
      </c>
      <c r="R61" s="1660">
        <f>Gen_form!AQ715</f>
        <v>0</v>
      </c>
      <c r="S61" s="1660">
        <f>Gen_form!AR715</f>
        <v>0</v>
      </c>
      <c r="T61" s="1660">
        <f>Gen_form!AS715</f>
        <v>1</v>
      </c>
      <c r="U61" s="1660">
        <f>Gen_form!AT715</f>
        <v>0</v>
      </c>
      <c r="V61" s="1660">
        <f>Gen_form!AU715</f>
        <v>0</v>
      </c>
      <c r="W61" s="1660">
        <f>Gen_form!AV715</f>
        <v>0</v>
      </c>
      <c r="X61" s="1660">
        <f>Gen_form!AW715</f>
        <v>0</v>
      </c>
      <c r="Y61" s="1660">
        <f>Gen_form!AX715</f>
        <v>0</v>
      </c>
      <c r="Z61" s="1660" t="str">
        <f>Gen_form!AY715</f>
        <v/>
      </c>
      <c r="AA61" s="1660" t="str">
        <f>Gen_form!AZ715</f>
        <v/>
      </c>
      <c r="AB61" s="1660" t="str">
        <f>Gen_form!BA715</f>
        <v/>
      </c>
      <c r="AC61" s="1660" t="str">
        <f>Gen_form!BB715</f>
        <v/>
      </c>
    </row>
    <row r="62" spans="2:29">
      <c r="B62" s="1660">
        <f>Gen_form!AA716</f>
        <v>100</v>
      </c>
      <c r="C62" s="1660">
        <f>Gen_form!AB716</f>
        <v>400</v>
      </c>
      <c r="D62" s="1660">
        <f>Gen_form!AC716</f>
        <v>0.05</v>
      </c>
      <c r="E62" s="1660">
        <f>Gen_form!AD716</f>
        <v>0</v>
      </c>
      <c r="F62" s="1660" t="str">
        <f>Gen_form!AE716</f>
        <v>100-155</v>
      </c>
      <c r="G62" s="1660">
        <f>Gen_form!AF716</f>
        <v>4</v>
      </c>
      <c r="H62" s="1660" t="str">
        <f>Gen_form!AG716</f>
        <v>none</v>
      </c>
      <c r="I62" s="1660">
        <f>Gen_form!AH716</f>
        <v>60</v>
      </c>
      <c r="J62" s="1660" t="str">
        <f>Gen_form!AI716</f>
        <v>cm</v>
      </c>
      <c r="K62" s="1660">
        <f>Gen_form!AJ716</f>
        <v>1</v>
      </c>
      <c r="L62" s="1660" t="str">
        <f>Gen_form!AK716</f>
        <v>Low</v>
      </c>
      <c r="M62" s="1660" t="str">
        <f>Gen_form!AL716</f>
        <v>Internal</v>
      </c>
      <c r="N62" s="1660">
        <f>Gen_form!AM716</f>
        <v>0</v>
      </c>
      <c r="O62" s="1660">
        <f>Gen_form!AN716</f>
        <v>0</v>
      </c>
      <c r="P62" s="1660" t="str">
        <f>Gen_form!AO716</f>
        <v>Large</v>
      </c>
      <c r="Q62" s="1660">
        <f>Gen_form!AP716</f>
        <v>0</v>
      </c>
      <c r="R62" s="1660">
        <f>Gen_form!AQ716</f>
        <v>0</v>
      </c>
      <c r="S62" s="1660">
        <f>Gen_form!AR716</f>
        <v>0</v>
      </c>
      <c r="T62" s="1660">
        <f>Gen_form!AS716</f>
        <v>1</v>
      </c>
      <c r="U62" s="1660">
        <f>Gen_form!AT716</f>
        <v>0</v>
      </c>
      <c r="V62" s="1660">
        <f>Gen_form!AU716</f>
        <v>0</v>
      </c>
      <c r="W62" s="1660">
        <f>Gen_form!AV716</f>
        <v>0</v>
      </c>
      <c r="X62" s="1660">
        <f>Gen_form!AW716</f>
        <v>0</v>
      </c>
      <c r="Y62" s="1660">
        <f>Gen_form!AX716</f>
        <v>0</v>
      </c>
      <c r="Z62" s="1660" t="str">
        <f>Gen_form!AY716</f>
        <v/>
      </c>
      <c r="AA62" s="1660" t="str">
        <f>Gen_form!AZ716</f>
        <v/>
      </c>
      <c r="AB62" s="1660" t="str">
        <f>Gen_form!BA716</f>
        <v/>
      </c>
      <c r="AC62" s="1660" t="str">
        <f>Gen_form!BB716</f>
        <v/>
      </c>
    </row>
    <row r="63" spans="2:29">
      <c r="B63" s="1660">
        <f>Gen_form!AA717</f>
        <v>100</v>
      </c>
      <c r="C63" s="1660">
        <f>Gen_form!AB717</f>
        <v>400</v>
      </c>
      <c r="D63" s="1660">
        <f>Gen_form!AC717</f>
        <v>0.05</v>
      </c>
      <c r="E63" s="1660">
        <f>Gen_form!AD717</f>
        <v>0</v>
      </c>
      <c r="F63" s="1660" t="str">
        <f>Gen_form!AE717</f>
        <v>100-155</v>
      </c>
      <c r="G63" s="1660">
        <f>Gen_form!AF717</f>
        <v>3</v>
      </c>
      <c r="H63" s="1660" t="str">
        <f>Gen_form!AG717</f>
        <v>none</v>
      </c>
      <c r="I63" s="1660">
        <f>Gen_form!AH717</f>
        <v>60</v>
      </c>
      <c r="J63" s="1660" t="str">
        <f>Gen_form!AI717</f>
        <v>cm</v>
      </c>
      <c r="K63" s="1660">
        <f>Gen_form!AJ717</f>
        <v>1</v>
      </c>
      <c r="L63" s="1660" t="str">
        <f>Gen_form!AK717</f>
        <v>Low</v>
      </c>
      <c r="M63" s="1660" t="str">
        <f>Gen_form!AL717</f>
        <v>Internal</v>
      </c>
      <c r="N63" s="1660">
        <f>Gen_form!AM717</f>
        <v>0</v>
      </c>
      <c r="O63" s="1660">
        <f>Gen_form!AN717</f>
        <v>0</v>
      </c>
      <c r="P63" s="1660" t="str">
        <f>Gen_form!AO717</f>
        <v>Large</v>
      </c>
      <c r="Q63" s="1660">
        <f>Gen_form!AP717</f>
        <v>0</v>
      </c>
      <c r="R63" s="1660">
        <f>Gen_form!AQ717</f>
        <v>0</v>
      </c>
      <c r="S63" s="1660">
        <f>Gen_form!AR717</f>
        <v>0</v>
      </c>
      <c r="T63" s="1660">
        <f>Gen_form!AS717</f>
        <v>1</v>
      </c>
      <c r="U63" s="1660">
        <f>Gen_form!AT717</f>
        <v>0</v>
      </c>
      <c r="V63" s="1660">
        <f>Gen_form!AU717</f>
        <v>0</v>
      </c>
      <c r="W63" s="1660">
        <f>Gen_form!AV717</f>
        <v>0</v>
      </c>
      <c r="X63" s="1660">
        <f>Gen_form!AW717</f>
        <v>0</v>
      </c>
      <c r="Y63" s="1660">
        <f>Gen_form!AX717</f>
        <v>0</v>
      </c>
      <c r="Z63" s="1660" t="str">
        <f>Gen_form!AY717</f>
        <v/>
      </c>
      <c r="AA63" s="1660" t="str">
        <f>Gen_form!AZ717</f>
        <v/>
      </c>
      <c r="AB63" s="1660" t="str">
        <f>Gen_form!BA717</f>
        <v/>
      </c>
      <c r="AC63" s="1660" t="str">
        <f>Gen_form!BB717</f>
        <v/>
      </c>
    </row>
    <row r="64" spans="2:29">
      <c r="B64" s="1660">
        <f>Gen_form!AA718</f>
        <v>100</v>
      </c>
      <c r="C64" s="1660">
        <f>Gen_form!AB718</f>
        <v>400</v>
      </c>
      <c r="D64" s="1660">
        <f>Gen_form!AC718</f>
        <v>0.05</v>
      </c>
      <c r="E64" s="1660">
        <f>Gen_form!AD718</f>
        <v>0</v>
      </c>
      <c r="F64" s="1660" t="str">
        <f>Gen_form!AE718</f>
        <v>100-155</v>
      </c>
      <c r="G64" s="1660">
        <f>Gen_form!AF718</f>
        <v>3</v>
      </c>
      <c r="H64" s="1660" t="str">
        <f>Gen_form!AG718</f>
        <v>none</v>
      </c>
      <c r="I64" s="1660">
        <f>Gen_form!AH718</f>
        <v>60</v>
      </c>
      <c r="J64" s="1660" t="str">
        <f>Gen_form!AI718</f>
        <v>cm</v>
      </c>
      <c r="K64" s="1660">
        <f>Gen_form!AJ718</f>
        <v>1</v>
      </c>
      <c r="L64" s="1660" t="str">
        <f>Gen_form!AK718</f>
        <v>Low</v>
      </c>
      <c r="M64" s="1660" t="str">
        <f>Gen_form!AL718</f>
        <v>Internal</v>
      </c>
      <c r="N64" s="1660">
        <f>Gen_form!AM718</f>
        <v>0</v>
      </c>
      <c r="O64" s="1660">
        <f>Gen_form!AN718</f>
        <v>0</v>
      </c>
      <c r="P64" s="1660" t="str">
        <f>Gen_form!AO718</f>
        <v>Large</v>
      </c>
      <c r="Q64" s="1660">
        <f>Gen_form!AP718</f>
        <v>0</v>
      </c>
      <c r="R64" s="1660">
        <f>Gen_form!AQ718</f>
        <v>0</v>
      </c>
      <c r="S64" s="1660">
        <f>Gen_form!AR718</f>
        <v>0</v>
      </c>
      <c r="T64" s="1660">
        <f>Gen_form!AS718</f>
        <v>1</v>
      </c>
      <c r="U64" s="1660">
        <f>Gen_form!AT718</f>
        <v>0</v>
      </c>
      <c r="V64" s="1660">
        <f>Gen_form!AU718</f>
        <v>0</v>
      </c>
      <c r="W64" s="1660">
        <f>Gen_form!AV718</f>
        <v>0</v>
      </c>
      <c r="X64" s="1660">
        <f>Gen_form!AW718</f>
        <v>0</v>
      </c>
      <c r="Y64" s="1660">
        <f>Gen_form!AX718</f>
        <v>0</v>
      </c>
      <c r="Z64" s="1660" t="str">
        <f>Gen_form!AY718</f>
        <v/>
      </c>
      <c r="AA64" s="1660" t="str">
        <f>Gen_form!AZ718</f>
        <v/>
      </c>
      <c r="AB64" s="1660" t="str">
        <f>Gen_form!BA718</f>
        <v/>
      </c>
      <c r="AC64" s="1660" t="str">
        <f>Gen_form!BB718</f>
        <v/>
      </c>
    </row>
    <row r="65" spans="2:29">
      <c r="B65" s="1660">
        <f>Gen_form!AA719</f>
        <v>120</v>
      </c>
      <c r="C65" s="1660">
        <f>Gen_form!AB719</f>
        <v>400</v>
      </c>
      <c r="D65" s="1660">
        <f>Gen_form!AC719</f>
        <v>0.05</v>
      </c>
      <c r="E65" s="1660">
        <f>Gen_form!AD719</f>
        <v>0</v>
      </c>
      <c r="F65" s="1660" t="str">
        <f>Gen_form!AE719</f>
        <v>100-155</v>
      </c>
      <c r="G65" s="1660">
        <f>Gen_form!AF719</f>
        <v>0</v>
      </c>
      <c r="H65" s="1660" t="str">
        <f>Gen_form!AG719</f>
        <v>none</v>
      </c>
      <c r="I65" s="1660">
        <f>Gen_form!AH719</f>
        <v>60</v>
      </c>
      <c r="J65" s="1660" t="str">
        <f>Gen_form!AI719</f>
        <v>cm</v>
      </c>
      <c r="K65" s="1660">
        <f>Gen_form!AJ719</f>
        <v>1</v>
      </c>
      <c r="L65" s="1660" t="str">
        <f>Gen_form!AK719</f>
        <v>Low</v>
      </c>
      <c r="M65" s="1660" t="str">
        <f>Gen_form!AL719</f>
        <v>Internal</v>
      </c>
      <c r="N65" s="1660">
        <f>Gen_form!AM719</f>
        <v>0</v>
      </c>
      <c r="O65" s="1660">
        <f>Gen_form!AN719</f>
        <v>0</v>
      </c>
      <c r="P65" s="1660" t="str">
        <f>Gen_form!AO719</f>
        <v>Large</v>
      </c>
      <c r="Q65" s="1660">
        <f>Gen_form!AP719</f>
        <v>0</v>
      </c>
      <c r="R65" s="1660">
        <f>Gen_form!AQ719</f>
        <v>0</v>
      </c>
      <c r="S65" s="1660">
        <f>Gen_form!AR719</f>
        <v>1</v>
      </c>
      <c r="T65" s="1660">
        <f>Gen_form!AS719</f>
        <v>0</v>
      </c>
      <c r="U65" s="1660">
        <f>Gen_form!AT719</f>
        <v>0</v>
      </c>
      <c r="V65" s="1660">
        <f>Gen_form!AU719</f>
        <v>0</v>
      </c>
      <c r="W65" s="1660">
        <f>Gen_form!AV719</f>
        <v>0</v>
      </c>
      <c r="X65" s="1660">
        <f>Gen_form!AW719</f>
        <v>0</v>
      </c>
      <c r="Y65" s="1660">
        <f>Gen_form!AX719</f>
        <v>0</v>
      </c>
      <c r="Z65" s="1660" t="str">
        <f>Gen_form!AY719</f>
        <v/>
      </c>
      <c r="AA65" s="1660" t="str">
        <f>Gen_form!AZ719</f>
        <v/>
      </c>
      <c r="AB65" s="1660" t="str">
        <f>Gen_form!BA719</f>
        <v/>
      </c>
      <c r="AC65" s="1660" t="str">
        <f>Gen_form!BB719</f>
        <v/>
      </c>
    </row>
    <row r="66" spans="2:29">
      <c r="B66" s="1660">
        <f>Gen_form!AA720</f>
        <v>120</v>
      </c>
      <c r="C66" s="1660">
        <f>Gen_form!AB720</f>
        <v>400</v>
      </c>
      <c r="D66" s="1660">
        <f>Gen_form!AC720</f>
        <v>0.05</v>
      </c>
      <c r="E66" s="1660">
        <f>Gen_form!AD720</f>
        <v>0</v>
      </c>
      <c r="F66" s="1660" t="str">
        <f>Gen_form!AE720</f>
        <v>100-155</v>
      </c>
      <c r="G66" s="1660">
        <f>Gen_form!AF720</f>
        <v>0</v>
      </c>
      <c r="H66" s="1660" t="str">
        <f>Gen_form!AG720</f>
        <v>none</v>
      </c>
      <c r="I66" s="1660">
        <f>Gen_form!AH720</f>
        <v>60</v>
      </c>
      <c r="J66" s="1660" t="str">
        <f>Gen_form!AI720</f>
        <v>cm</v>
      </c>
      <c r="K66" s="1660">
        <f>Gen_form!AJ720</f>
        <v>1</v>
      </c>
      <c r="L66" s="1660" t="str">
        <f>Gen_form!AK720</f>
        <v>Low</v>
      </c>
      <c r="M66" s="1660" t="str">
        <f>Gen_form!AL720</f>
        <v>Internal</v>
      </c>
      <c r="N66" s="1660">
        <f>Gen_form!AM720</f>
        <v>0</v>
      </c>
      <c r="O66" s="1660">
        <f>Gen_form!AN720</f>
        <v>0</v>
      </c>
      <c r="P66" s="1660" t="str">
        <f>Gen_form!AO720</f>
        <v>Large</v>
      </c>
      <c r="Q66" s="1660">
        <f>Gen_form!AP720</f>
        <v>0</v>
      </c>
      <c r="R66" s="1660">
        <f>Gen_form!AQ720</f>
        <v>0</v>
      </c>
      <c r="S66" s="1660">
        <f>Gen_form!AR720</f>
        <v>1</v>
      </c>
      <c r="T66" s="1660">
        <f>Gen_form!AS720</f>
        <v>1</v>
      </c>
      <c r="U66" s="1660">
        <f>Gen_form!AT720</f>
        <v>0</v>
      </c>
      <c r="V66" s="1660">
        <f>Gen_form!AU720</f>
        <v>0</v>
      </c>
      <c r="W66" s="1660">
        <f>Gen_form!AV720</f>
        <v>0</v>
      </c>
      <c r="X66" s="1660">
        <f>Gen_form!AW720</f>
        <v>0</v>
      </c>
      <c r="Y66" s="1660">
        <f>Gen_form!AX720</f>
        <v>0</v>
      </c>
      <c r="Z66" s="1660" t="str">
        <f>Gen_form!AY720</f>
        <v/>
      </c>
      <c r="AA66" s="1660" t="str">
        <f>Gen_form!AZ720</f>
        <v/>
      </c>
      <c r="AB66" s="1660" t="str">
        <f>Gen_form!BA720</f>
        <v/>
      </c>
      <c r="AC66" s="1660" t="str">
        <f>Gen_form!BB720</f>
        <v/>
      </c>
    </row>
    <row r="67" spans="2:29">
      <c r="B67" s="1660">
        <f>Gen_form!AA721</f>
        <v>120</v>
      </c>
      <c r="C67" s="1660">
        <f>Gen_form!AB721</f>
        <v>400</v>
      </c>
      <c r="D67" s="1660">
        <f>Gen_form!AC721</f>
        <v>0.05</v>
      </c>
      <c r="E67" s="1660">
        <f>Gen_form!AD721</f>
        <v>0</v>
      </c>
      <c r="F67" s="1660" t="str">
        <f>Gen_form!AE721</f>
        <v>100-155</v>
      </c>
      <c r="G67" s="1660">
        <f>Gen_form!AF721</f>
        <v>4</v>
      </c>
      <c r="H67" s="1660" t="str">
        <f>Gen_form!AG721</f>
        <v>none</v>
      </c>
      <c r="I67" s="1660">
        <f>Gen_form!AH721</f>
        <v>60</v>
      </c>
      <c r="J67" s="1660" t="str">
        <f>Gen_form!AI721</f>
        <v>cm</v>
      </c>
      <c r="K67" s="1660">
        <f>Gen_form!AJ721</f>
        <v>1</v>
      </c>
      <c r="L67" s="1660" t="str">
        <f>Gen_form!AK721</f>
        <v>Low</v>
      </c>
      <c r="M67" s="1660" t="str">
        <f>Gen_form!AL721</f>
        <v>Internal</v>
      </c>
      <c r="N67" s="1660">
        <f>Gen_form!AM721</f>
        <v>0</v>
      </c>
      <c r="O67" s="1660">
        <f>Gen_form!AN721</f>
        <v>0</v>
      </c>
      <c r="P67" s="1660" t="str">
        <f>Gen_form!AO721</f>
        <v>Large</v>
      </c>
      <c r="Q67" s="1660">
        <f>Gen_form!AP721</f>
        <v>0</v>
      </c>
      <c r="R67" s="1660">
        <f>Gen_form!AQ721</f>
        <v>0</v>
      </c>
      <c r="S67" s="1660">
        <f>Gen_form!AR721</f>
        <v>0</v>
      </c>
      <c r="T67" s="1660">
        <f>Gen_form!AS721</f>
        <v>1</v>
      </c>
      <c r="U67" s="1660">
        <f>Gen_form!AT721</f>
        <v>0</v>
      </c>
      <c r="V67" s="1660">
        <f>Gen_form!AU721</f>
        <v>0</v>
      </c>
      <c r="W67" s="1660">
        <f>Gen_form!AV721</f>
        <v>0</v>
      </c>
      <c r="X67" s="1660">
        <f>Gen_form!AW721</f>
        <v>0</v>
      </c>
      <c r="Y67" s="1660">
        <f>Gen_form!AX721</f>
        <v>0</v>
      </c>
      <c r="Z67" s="1660" t="str">
        <f>Gen_form!AY721</f>
        <v/>
      </c>
      <c r="AA67" s="1660" t="str">
        <f>Gen_form!AZ721</f>
        <v/>
      </c>
      <c r="AB67" s="1660" t="str">
        <f>Gen_form!BA721</f>
        <v/>
      </c>
      <c r="AC67" s="1660" t="str">
        <f>Gen_form!BB721</f>
        <v/>
      </c>
    </row>
    <row r="68" spans="2:29">
      <c r="B68" s="1660">
        <f>Gen_form!AA722</f>
        <v>120</v>
      </c>
      <c r="C68" s="1660">
        <f>Gen_form!AB722</f>
        <v>400</v>
      </c>
      <c r="D68" s="1660">
        <f>Gen_form!AC722</f>
        <v>0.05</v>
      </c>
      <c r="E68" s="1660">
        <f>Gen_form!AD722</f>
        <v>0</v>
      </c>
      <c r="F68" s="1660" t="str">
        <f>Gen_form!AE722</f>
        <v>100-155</v>
      </c>
      <c r="G68" s="1660">
        <f>Gen_form!AF722</f>
        <v>4</v>
      </c>
      <c r="H68" s="1660" t="str">
        <f>Gen_form!AG722</f>
        <v>none</v>
      </c>
      <c r="I68" s="1660">
        <f>Gen_form!AH722</f>
        <v>60</v>
      </c>
      <c r="J68" s="1660" t="str">
        <f>Gen_form!AI722</f>
        <v>cm</v>
      </c>
      <c r="K68" s="1660">
        <f>Gen_form!AJ722</f>
        <v>1</v>
      </c>
      <c r="L68" s="1660" t="str">
        <f>Gen_form!AK722</f>
        <v>Low</v>
      </c>
      <c r="M68" s="1660" t="str">
        <f>Gen_form!AL722</f>
        <v>Internal</v>
      </c>
      <c r="N68" s="1660">
        <f>Gen_form!AM722</f>
        <v>0</v>
      </c>
      <c r="O68" s="1660">
        <f>Gen_form!AN722</f>
        <v>0</v>
      </c>
      <c r="P68" s="1660" t="str">
        <f>Gen_form!AO722</f>
        <v>Large</v>
      </c>
      <c r="Q68" s="1660">
        <f>Gen_form!AP722</f>
        <v>0</v>
      </c>
      <c r="R68" s="1660">
        <f>Gen_form!AQ722</f>
        <v>0</v>
      </c>
      <c r="S68" s="1660">
        <f>Gen_form!AR722</f>
        <v>0</v>
      </c>
      <c r="T68" s="1660">
        <f>Gen_form!AS722</f>
        <v>1</v>
      </c>
      <c r="U68" s="1660">
        <f>Gen_form!AT722</f>
        <v>0</v>
      </c>
      <c r="V68" s="1660">
        <f>Gen_form!AU722</f>
        <v>0</v>
      </c>
      <c r="W68" s="1660">
        <f>Gen_form!AV722</f>
        <v>0</v>
      </c>
      <c r="X68" s="1660">
        <f>Gen_form!AW722</f>
        <v>0</v>
      </c>
      <c r="Y68" s="1660">
        <f>Gen_form!AX722</f>
        <v>0</v>
      </c>
      <c r="Z68" s="1660" t="str">
        <f>Gen_form!AY722</f>
        <v/>
      </c>
      <c r="AA68" s="1660" t="str">
        <f>Gen_form!AZ722</f>
        <v/>
      </c>
      <c r="AB68" s="1660" t="str">
        <f>Gen_form!BA722</f>
        <v/>
      </c>
      <c r="AC68" s="1660" t="str">
        <f>Gen_form!BB722</f>
        <v/>
      </c>
    </row>
    <row r="69" spans="2:29">
      <c r="B69" s="1660">
        <f>Gen_form!AA723</f>
        <v>120</v>
      </c>
      <c r="C69" s="1660">
        <f>Gen_form!AB723</f>
        <v>400</v>
      </c>
      <c r="D69" s="1660">
        <f>Gen_form!AC723</f>
        <v>0.05</v>
      </c>
      <c r="E69" s="1660">
        <f>Gen_form!AD723</f>
        <v>0</v>
      </c>
      <c r="F69" s="1660" t="str">
        <f>Gen_form!AE723</f>
        <v>100-155</v>
      </c>
      <c r="G69" s="1660">
        <f>Gen_form!AF723</f>
        <v>4.5</v>
      </c>
      <c r="H69" s="1660" t="str">
        <f>Gen_form!AG723</f>
        <v>none</v>
      </c>
      <c r="I69" s="1660">
        <f>Gen_form!AH723</f>
        <v>60</v>
      </c>
      <c r="J69" s="1660" t="str">
        <f>Gen_form!AI723</f>
        <v>cm</v>
      </c>
      <c r="K69" s="1660">
        <f>Gen_form!AJ723</f>
        <v>1</v>
      </c>
      <c r="L69" s="1660" t="str">
        <f>Gen_form!AK723</f>
        <v>Low</v>
      </c>
      <c r="M69" s="1660" t="str">
        <f>Gen_form!AL723</f>
        <v>Internal</v>
      </c>
      <c r="N69" s="1660">
        <f>Gen_form!AM723</f>
        <v>0</v>
      </c>
      <c r="O69" s="1660">
        <f>Gen_form!AN723</f>
        <v>0</v>
      </c>
      <c r="P69" s="1660" t="str">
        <f>Gen_form!AO723</f>
        <v>Large</v>
      </c>
      <c r="Q69" s="1660">
        <f>Gen_form!AP723</f>
        <v>0</v>
      </c>
      <c r="R69" s="1660">
        <f>Gen_form!AQ723</f>
        <v>0</v>
      </c>
      <c r="S69" s="1660">
        <f>Gen_form!AR723</f>
        <v>0</v>
      </c>
      <c r="T69" s="1660">
        <f>Gen_form!AS723</f>
        <v>1</v>
      </c>
      <c r="U69" s="1660">
        <f>Gen_form!AT723</f>
        <v>0</v>
      </c>
      <c r="V69" s="1660">
        <f>Gen_form!AU723</f>
        <v>0</v>
      </c>
      <c r="W69" s="1660">
        <f>Gen_form!AV723</f>
        <v>0</v>
      </c>
      <c r="X69" s="1660">
        <f>Gen_form!AW723</f>
        <v>0</v>
      </c>
      <c r="Y69" s="1660">
        <f>Gen_form!AX723</f>
        <v>0</v>
      </c>
      <c r="Z69" s="1660" t="str">
        <f>Gen_form!AY723</f>
        <v/>
      </c>
      <c r="AA69" s="1660" t="str">
        <f>Gen_form!AZ723</f>
        <v/>
      </c>
      <c r="AB69" s="1660" t="str">
        <f>Gen_form!BA723</f>
        <v/>
      </c>
      <c r="AC69" s="1660" t="str">
        <f>Gen_form!BB723</f>
        <v/>
      </c>
    </row>
    <row r="70" spans="2:29">
      <c r="B70" s="1660">
        <f>Gen_form!AA724</f>
        <v>120</v>
      </c>
      <c r="C70" s="1660">
        <f>Gen_form!AB724</f>
        <v>400</v>
      </c>
      <c r="D70" s="1660">
        <f>Gen_form!AC724</f>
        <v>0.05</v>
      </c>
      <c r="E70" s="1660">
        <f>Gen_form!AD724</f>
        <v>0</v>
      </c>
      <c r="F70" s="1660" t="str">
        <f>Gen_form!AE724</f>
        <v>100-155</v>
      </c>
      <c r="G70" s="1660">
        <f>Gen_form!AF724</f>
        <v>4.5</v>
      </c>
      <c r="H70" s="1660" t="str">
        <f>Gen_form!AG724</f>
        <v>none</v>
      </c>
      <c r="I70" s="1660">
        <f>Gen_form!AH724</f>
        <v>60</v>
      </c>
      <c r="J70" s="1660" t="str">
        <f>Gen_form!AI724</f>
        <v>cm</v>
      </c>
      <c r="K70" s="1660">
        <f>Gen_form!AJ724</f>
        <v>1</v>
      </c>
      <c r="L70" s="1660" t="str">
        <f>Gen_form!AK724</f>
        <v>Low</v>
      </c>
      <c r="M70" s="1660" t="str">
        <f>Gen_form!AL724</f>
        <v>Internal</v>
      </c>
      <c r="N70" s="1660">
        <f>Gen_form!AM724</f>
        <v>0</v>
      </c>
      <c r="O70" s="1660">
        <f>Gen_form!AN724</f>
        <v>0</v>
      </c>
      <c r="P70" s="1660" t="str">
        <f>Gen_form!AO724</f>
        <v>Large</v>
      </c>
      <c r="Q70" s="1660">
        <f>Gen_form!AP724</f>
        <v>0</v>
      </c>
      <c r="R70" s="1660">
        <f>Gen_form!AQ724</f>
        <v>0</v>
      </c>
      <c r="S70" s="1660">
        <f>Gen_form!AR724</f>
        <v>0</v>
      </c>
      <c r="T70" s="1660">
        <f>Gen_form!AS724</f>
        <v>1</v>
      </c>
      <c r="U70" s="1660">
        <f>Gen_form!AT724</f>
        <v>0</v>
      </c>
      <c r="V70" s="1660">
        <f>Gen_form!AU724</f>
        <v>0</v>
      </c>
      <c r="W70" s="1660">
        <f>Gen_form!AV724</f>
        <v>0</v>
      </c>
      <c r="X70" s="1660">
        <f>Gen_form!AW724</f>
        <v>0</v>
      </c>
      <c r="Y70" s="1660">
        <f>Gen_form!AX724</f>
        <v>0</v>
      </c>
      <c r="Z70" s="1660" t="str">
        <f>Gen_form!AY724</f>
        <v/>
      </c>
      <c r="AA70" s="1660" t="str">
        <f>Gen_form!AZ724</f>
        <v/>
      </c>
      <c r="AB70" s="1660" t="str">
        <f>Gen_form!BA724</f>
        <v/>
      </c>
      <c r="AC70" s="1660" t="str">
        <f>Gen_form!BB724</f>
        <v/>
      </c>
    </row>
    <row r="71" spans="2:29">
      <c r="B71" s="1660">
        <f>Gen_form!AA725</f>
        <v>120</v>
      </c>
      <c r="C71" s="1660">
        <f>Gen_form!AB725</f>
        <v>400</v>
      </c>
      <c r="D71" s="1660">
        <f>Gen_form!AC725</f>
        <v>0.05</v>
      </c>
      <c r="E71" s="1660">
        <f>Gen_form!AD725</f>
        <v>0</v>
      </c>
      <c r="F71" s="1660" t="str">
        <f>Gen_form!AE725</f>
        <v>100-155</v>
      </c>
      <c r="G71" s="1660">
        <f>Gen_form!AF725</f>
        <v>3.5</v>
      </c>
      <c r="H71" s="1660" t="str">
        <f>Gen_form!AG725</f>
        <v>none</v>
      </c>
      <c r="I71" s="1660">
        <f>Gen_form!AH725</f>
        <v>60</v>
      </c>
      <c r="J71" s="1660" t="str">
        <f>Gen_form!AI725</f>
        <v>cm</v>
      </c>
      <c r="K71" s="1660">
        <f>Gen_form!AJ725</f>
        <v>1</v>
      </c>
      <c r="L71" s="1660" t="str">
        <f>Gen_form!AK725</f>
        <v>Low</v>
      </c>
      <c r="M71" s="1660" t="str">
        <f>Gen_form!AL725</f>
        <v>Internal</v>
      </c>
      <c r="N71" s="1660">
        <f>Gen_form!AM725</f>
        <v>0</v>
      </c>
      <c r="O71" s="1660">
        <f>Gen_form!AN725</f>
        <v>0</v>
      </c>
      <c r="P71" s="1660" t="str">
        <f>Gen_form!AO725</f>
        <v>Large</v>
      </c>
      <c r="Q71" s="1660">
        <f>Gen_form!AP725</f>
        <v>0</v>
      </c>
      <c r="R71" s="1660">
        <f>Gen_form!AQ725</f>
        <v>0</v>
      </c>
      <c r="S71" s="1660">
        <f>Gen_form!AR725</f>
        <v>0</v>
      </c>
      <c r="T71" s="1660">
        <f>Gen_form!AS725</f>
        <v>1</v>
      </c>
      <c r="U71" s="1660">
        <f>Gen_form!AT725</f>
        <v>0</v>
      </c>
      <c r="V71" s="1660">
        <f>Gen_form!AU725</f>
        <v>0</v>
      </c>
      <c r="W71" s="1660">
        <f>Gen_form!AV725</f>
        <v>0</v>
      </c>
      <c r="X71" s="1660">
        <f>Gen_form!AW725</f>
        <v>0</v>
      </c>
      <c r="Y71" s="1660">
        <f>Gen_form!AX725</f>
        <v>0</v>
      </c>
      <c r="Z71" s="1660" t="str">
        <f>Gen_form!AY725</f>
        <v/>
      </c>
      <c r="AA71" s="1660" t="str">
        <f>Gen_form!AZ725</f>
        <v/>
      </c>
      <c r="AB71" s="1660" t="str">
        <f>Gen_form!BA725</f>
        <v/>
      </c>
      <c r="AC71" s="1660" t="str">
        <f>Gen_form!BB725</f>
        <v/>
      </c>
    </row>
    <row r="72" spans="2:29">
      <c r="B72" s="1660">
        <f>Gen_form!AA726</f>
        <v>120</v>
      </c>
      <c r="C72" s="1660">
        <f>Gen_form!AB726</f>
        <v>400</v>
      </c>
      <c r="D72" s="1660">
        <f>Gen_form!AC726</f>
        <v>0.05</v>
      </c>
      <c r="E72" s="1660">
        <f>Gen_form!AD726</f>
        <v>0</v>
      </c>
      <c r="F72" s="1660" t="str">
        <f>Gen_form!AE726</f>
        <v>100-155</v>
      </c>
      <c r="G72" s="1660">
        <f>Gen_form!AF726</f>
        <v>3.5</v>
      </c>
      <c r="H72" s="1660" t="str">
        <f>Gen_form!AG726</f>
        <v>none</v>
      </c>
      <c r="I72" s="1660">
        <f>Gen_form!AH726</f>
        <v>60</v>
      </c>
      <c r="J72" s="1660" t="str">
        <f>Gen_form!AI726</f>
        <v>cm</v>
      </c>
      <c r="K72" s="1660">
        <f>Gen_form!AJ726</f>
        <v>1</v>
      </c>
      <c r="L72" s="1660" t="str">
        <f>Gen_form!AK726</f>
        <v>Low</v>
      </c>
      <c r="M72" s="1660" t="str">
        <f>Gen_form!AL726</f>
        <v>Internal</v>
      </c>
      <c r="N72" s="1660">
        <f>Gen_form!AM726</f>
        <v>0</v>
      </c>
      <c r="O72" s="1660">
        <f>Gen_form!AN726</f>
        <v>0</v>
      </c>
      <c r="P72" s="1660" t="str">
        <f>Gen_form!AO726</f>
        <v>Large</v>
      </c>
      <c r="Q72" s="1660">
        <f>Gen_form!AP726</f>
        <v>0</v>
      </c>
      <c r="R72" s="1660">
        <f>Gen_form!AQ726</f>
        <v>0</v>
      </c>
      <c r="S72" s="1660">
        <f>Gen_form!AR726</f>
        <v>0</v>
      </c>
      <c r="T72" s="1660">
        <f>Gen_form!AS726</f>
        <v>1</v>
      </c>
      <c r="U72" s="1660">
        <f>Gen_form!AT726</f>
        <v>0</v>
      </c>
      <c r="V72" s="1660">
        <f>Gen_form!AU726</f>
        <v>0</v>
      </c>
      <c r="W72" s="1660">
        <f>Gen_form!AV726</f>
        <v>0</v>
      </c>
      <c r="X72" s="1660">
        <f>Gen_form!AW726</f>
        <v>0</v>
      </c>
      <c r="Y72" s="1660">
        <f>Gen_form!AX726</f>
        <v>0</v>
      </c>
      <c r="Z72" s="1660" t="str">
        <f>Gen_form!AY726</f>
        <v/>
      </c>
      <c r="AA72" s="1660" t="str">
        <f>Gen_form!AZ726</f>
        <v/>
      </c>
      <c r="AB72" s="1660" t="str">
        <f>Gen_form!BA726</f>
        <v/>
      </c>
      <c r="AC72" s="1660" t="str">
        <f>Gen_form!BB726</f>
        <v/>
      </c>
    </row>
    <row r="73" spans="2:29">
      <c r="B73" s="1660">
        <f>Gen_form!AA727</f>
        <v>140</v>
      </c>
      <c r="C73" s="1660">
        <f>Gen_form!AB727</f>
        <v>400</v>
      </c>
      <c r="D73" s="1660">
        <f>Gen_form!AC727</f>
        <v>0.05</v>
      </c>
      <c r="E73" s="1660">
        <f>Gen_form!AD727</f>
        <v>0</v>
      </c>
      <c r="F73" s="1660" t="str">
        <f>Gen_form!AE727</f>
        <v>100-155</v>
      </c>
      <c r="G73" s="1660">
        <f>Gen_form!AF727</f>
        <v>0</v>
      </c>
      <c r="H73" s="1660" t="str">
        <f>Gen_form!AG727</f>
        <v>none</v>
      </c>
      <c r="I73" s="1660">
        <f>Gen_form!AH727</f>
        <v>60</v>
      </c>
      <c r="J73" s="1660" t="str">
        <f>Gen_form!AI727</f>
        <v>cm</v>
      </c>
      <c r="K73" s="1660">
        <f>Gen_form!AJ727</f>
        <v>1</v>
      </c>
      <c r="L73" s="1660" t="str">
        <f>Gen_form!AK727</f>
        <v>Low</v>
      </c>
      <c r="M73" s="1660" t="str">
        <f>Gen_form!AL727</f>
        <v>Internal</v>
      </c>
      <c r="N73" s="1660">
        <f>Gen_form!AM727</f>
        <v>0</v>
      </c>
      <c r="O73" s="1660">
        <f>Gen_form!AN727</f>
        <v>0</v>
      </c>
      <c r="P73" s="1660" t="str">
        <f>Gen_form!AO727</f>
        <v>Large</v>
      </c>
      <c r="Q73" s="1660">
        <f>Gen_form!AP727</f>
        <v>0</v>
      </c>
      <c r="R73" s="1660">
        <f>Gen_form!AQ727</f>
        <v>0</v>
      </c>
      <c r="S73" s="1660">
        <f>Gen_form!AR727</f>
        <v>1</v>
      </c>
      <c r="T73" s="1660">
        <f>Gen_form!AS727</f>
        <v>0</v>
      </c>
      <c r="U73" s="1660">
        <f>Gen_form!AT727</f>
        <v>0</v>
      </c>
      <c r="V73" s="1660">
        <f>Gen_form!AU727</f>
        <v>0</v>
      </c>
      <c r="W73" s="1660">
        <f>Gen_form!AV727</f>
        <v>0</v>
      </c>
      <c r="X73" s="1660">
        <f>Gen_form!AW727</f>
        <v>0</v>
      </c>
      <c r="Y73" s="1660">
        <f>Gen_form!AX727</f>
        <v>0</v>
      </c>
      <c r="Z73" s="1660" t="str">
        <f>Gen_form!AY727</f>
        <v/>
      </c>
      <c r="AA73" s="1660" t="str">
        <f>Gen_form!AZ727</f>
        <v/>
      </c>
      <c r="AB73" s="1660" t="str">
        <f>Gen_form!BA727</f>
        <v/>
      </c>
      <c r="AC73" s="1660" t="str">
        <f>Gen_form!BB727</f>
        <v/>
      </c>
    </row>
    <row r="74" spans="2:29">
      <c r="B74" s="1660">
        <f>Gen_form!AA728</f>
        <v>50</v>
      </c>
      <c r="C74" s="1660">
        <f>Gen_form!AB728</f>
        <v>100</v>
      </c>
      <c r="D74" s="1660">
        <f>Gen_form!AC728</f>
        <v>0.1</v>
      </c>
      <c r="E74" s="1660">
        <f>Gen_form!AD728</f>
        <v>0</v>
      </c>
      <c r="F74" s="1660" t="str">
        <f>Gen_form!AE728</f>
        <v>35-60</v>
      </c>
      <c r="G74" s="1660">
        <f>Gen_form!AF728</f>
        <v>0</v>
      </c>
      <c r="H74" s="1660" t="str">
        <f>Gen_form!AG728</f>
        <v>none</v>
      </c>
      <c r="I74" s="1660">
        <f>Gen_form!AH728</f>
        <v>60</v>
      </c>
      <c r="J74" s="1660" t="str">
        <f>Gen_form!AI728</f>
        <v>cm</v>
      </c>
      <c r="K74" s="1660">
        <f>Gen_form!AJ728</f>
        <v>1</v>
      </c>
      <c r="L74" s="1660" t="str">
        <f>Gen_form!AK728</f>
        <v>Low</v>
      </c>
      <c r="M74" s="1660" t="str">
        <f>Gen_form!AL728</f>
        <v>Internal</v>
      </c>
      <c r="N74" s="1660">
        <f>Gen_form!AM728</f>
        <v>0</v>
      </c>
      <c r="O74" s="1660">
        <f>Gen_form!AN728</f>
        <v>0</v>
      </c>
      <c r="P74" s="1660" t="str">
        <f>Gen_form!AO728</f>
        <v>Small</v>
      </c>
      <c r="Q74" s="1660">
        <f>Gen_form!AP728</f>
        <v>0</v>
      </c>
      <c r="R74" s="1660">
        <f>Gen_form!AQ728</f>
        <v>0</v>
      </c>
      <c r="S74" s="1660">
        <f>Gen_form!AR728</f>
        <v>1</v>
      </c>
      <c r="T74" s="1660">
        <f>Gen_form!AS728</f>
        <v>0</v>
      </c>
      <c r="U74" s="1660">
        <f>Gen_form!AT728</f>
        <v>0</v>
      </c>
      <c r="V74" s="1660">
        <f>Gen_form!AU728</f>
        <v>0</v>
      </c>
      <c r="W74" s="1660">
        <f>Gen_form!AV728</f>
        <v>0</v>
      </c>
      <c r="X74" s="1660">
        <f>Gen_form!AW728</f>
        <v>0</v>
      </c>
      <c r="Y74" s="1660">
        <f>Gen_form!AX728</f>
        <v>0</v>
      </c>
      <c r="Z74" s="1660" t="str">
        <f>Gen_form!AY728</f>
        <v/>
      </c>
      <c r="AA74" s="1660" t="str">
        <f>Gen_form!AZ728</f>
        <v/>
      </c>
      <c r="AB74" s="1660" t="str">
        <f>Gen_form!BA728</f>
        <v/>
      </c>
      <c r="AC74" s="1660" t="str">
        <f>Gen_form!BB728</f>
        <v/>
      </c>
    </row>
    <row r="75" spans="2:29">
      <c r="B75" s="1660">
        <f>Gen_form!AA729</f>
        <v>70</v>
      </c>
      <c r="C75" s="1660">
        <f>Gen_form!AB729</f>
        <v>100</v>
      </c>
      <c r="D75" s="1660">
        <f>Gen_form!AC729</f>
        <v>0.1</v>
      </c>
      <c r="E75" s="1660">
        <f>Gen_form!AD729</f>
        <v>0</v>
      </c>
      <c r="F75" s="1660" t="str">
        <f>Gen_form!AE729</f>
        <v>50-85</v>
      </c>
      <c r="G75" s="1660">
        <f>Gen_form!AF729</f>
        <v>0</v>
      </c>
      <c r="H75" s="1660" t="str">
        <f>Gen_form!AG729</f>
        <v>none</v>
      </c>
      <c r="I75" s="1660">
        <f>Gen_form!AH729</f>
        <v>60</v>
      </c>
      <c r="J75" s="1660" t="str">
        <f>Gen_form!AI729</f>
        <v>cm</v>
      </c>
      <c r="K75" s="1660">
        <f>Gen_form!AJ729</f>
        <v>1</v>
      </c>
      <c r="L75" s="1660" t="str">
        <f>Gen_form!AK729</f>
        <v>Low</v>
      </c>
      <c r="M75" s="1660" t="str">
        <f>Gen_form!AL729</f>
        <v>Internal</v>
      </c>
      <c r="N75" s="1660">
        <f>Gen_form!AM729</f>
        <v>0</v>
      </c>
      <c r="O75" s="1660">
        <f>Gen_form!AN729</f>
        <v>0</v>
      </c>
      <c r="P75" s="1660" t="str">
        <f>Gen_form!AO729</f>
        <v>Small</v>
      </c>
      <c r="Q75" s="1660">
        <f>Gen_form!AP729</f>
        <v>0</v>
      </c>
      <c r="R75" s="1660">
        <f>Gen_form!AQ729</f>
        <v>0</v>
      </c>
      <c r="S75" s="1660">
        <f>Gen_form!AR729</f>
        <v>1</v>
      </c>
      <c r="T75" s="1660">
        <f>Gen_form!AS729</f>
        <v>0</v>
      </c>
      <c r="U75" s="1660">
        <f>Gen_form!AT729</f>
        <v>0</v>
      </c>
      <c r="V75" s="1660">
        <f>Gen_form!AU729</f>
        <v>0</v>
      </c>
      <c r="W75" s="1660">
        <f>Gen_form!AV729</f>
        <v>0</v>
      </c>
      <c r="X75" s="1660">
        <f>Gen_form!AW729</f>
        <v>0</v>
      </c>
      <c r="Y75" s="1660">
        <f>Gen_form!AX729</f>
        <v>0</v>
      </c>
      <c r="Z75" s="1660" t="str">
        <f>Gen_form!AY729</f>
        <v/>
      </c>
      <c r="AA75" s="1660" t="str">
        <f>Gen_form!AZ729</f>
        <v/>
      </c>
      <c r="AB75" s="1660" t="str">
        <f>Gen_form!BA729</f>
        <v/>
      </c>
      <c r="AC75" s="1660" t="str">
        <f>Gen_form!BB729</f>
        <v/>
      </c>
    </row>
    <row r="76" spans="2:29">
      <c r="B76" s="1660">
        <f>Gen_form!AA730</f>
        <v>90</v>
      </c>
      <c r="C76" s="1660">
        <f>Gen_form!AB730</f>
        <v>100</v>
      </c>
      <c r="D76" s="1660">
        <f>Gen_form!AC730</f>
        <v>0.1</v>
      </c>
      <c r="E76" s="1660">
        <f>Gen_form!AD730</f>
        <v>0</v>
      </c>
      <c r="F76" s="1660" t="str">
        <f>Gen_form!AE730</f>
        <v>70-120</v>
      </c>
      <c r="G76" s="1660">
        <f>Gen_form!AF730</f>
        <v>0</v>
      </c>
      <c r="H76" s="1660" t="str">
        <f>Gen_form!AG730</f>
        <v>none</v>
      </c>
      <c r="I76" s="1660">
        <f>Gen_form!AH730</f>
        <v>60</v>
      </c>
      <c r="J76" s="1660" t="str">
        <f>Gen_form!AI730</f>
        <v>cm</v>
      </c>
      <c r="K76" s="1660">
        <f>Gen_form!AJ730</f>
        <v>1</v>
      </c>
      <c r="L76" s="1660" t="str">
        <f>Gen_form!AK730</f>
        <v>Low</v>
      </c>
      <c r="M76" s="1660" t="str">
        <f>Gen_form!AL730</f>
        <v>Internal</v>
      </c>
      <c r="N76" s="1660">
        <f>Gen_form!AM730</f>
        <v>0</v>
      </c>
      <c r="O76" s="1660">
        <f>Gen_form!AN730</f>
        <v>0</v>
      </c>
      <c r="P76" s="1660" t="str">
        <f>Gen_form!AO730</f>
        <v>Small</v>
      </c>
      <c r="Q76" s="1660">
        <f>Gen_form!AP730</f>
        <v>0</v>
      </c>
      <c r="R76" s="1660">
        <f>Gen_form!AQ730</f>
        <v>0</v>
      </c>
      <c r="S76" s="1660">
        <f>Gen_form!AR730</f>
        <v>1</v>
      </c>
      <c r="T76" s="1660">
        <f>Gen_form!AS730</f>
        <v>0</v>
      </c>
      <c r="U76" s="1660">
        <f>Gen_form!AT730</f>
        <v>0</v>
      </c>
      <c r="V76" s="1660">
        <f>Gen_form!AU730</f>
        <v>1</v>
      </c>
      <c r="W76" s="1660">
        <f>Gen_form!AV730</f>
        <v>0</v>
      </c>
      <c r="X76" s="1660">
        <f>Gen_form!AW730</f>
        <v>0</v>
      </c>
      <c r="Y76" s="1660">
        <f>Gen_form!AX730</f>
        <v>0</v>
      </c>
      <c r="Z76" s="1660" t="str">
        <f>Gen_form!AY730</f>
        <v/>
      </c>
      <c r="AA76" s="1660" t="str">
        <f>Gen_form!AZ730</f>
        <v/>
      </c>
      <c r="AB76" s="1660" t="str">
        <f>Gen_form!BA730</f>
        <v/>
      </c>
      <c r="AC76" s="1660" t="str">
        <f>Gen_form!BB730</f>
        <v/>
      </c>
    </row>
    <row r="77" spans="2:29">
      <c r="B77" s="1660">
        <f>Gen_form!AA731</f>
        <v>90</v>
      </c>
      <c r="C77" s="1660">
        <f>Gen_form!AB731</f>
        <v>100</v>
      </c>
      <c r="D77" s="1660">
        <f>Gen_form!AC731</f>
        <v>0.1</v>
      </c>
      <c r="E77" s="1660">
        <f>Gen_form!AD731</f>
        <v>0</v>
      </c>
      <c r="F77" s="1660" t="str">
        <f>Gen_form!AE731</f>
        <v>70-120</v>
      </c>
      <c r="G77" s="1660">
        <f>Gen_form!AF731</f>
        <v>0</v>
      </c>
      <c r="H77" s="1660" t="str">
        <f>Gen_form!AG731</f>
        <v>none</v>
      </c>
      <c r="I77" s="1660">
        <f>Gen_form!AH731</f>
        <v>60</v>
      </c>
      <c r="J77" s="1660" t="str">
        <f>Gen_form!AI731</f>
        <v>cm</v>
      </c>
      <c r="K77" s="1660">
        <f>Gen_form!AJ731</f>
        <v>1</v>
      </c>
      <c r="L77" s="1660" t="str">
        <f>Gen_form!AK731</f>
        <v>Low</v>
      </c>
      <c r="M77" s="1660" t="str">
        <f>Gen_form!AL731</f>
        <v>Internal</v>
      </c>
      <c r="N77" s="1660">
        <f>Gen_form!AM731</f>
        <v>0</v>
      </c>
      <c r="O77" s="1660">
        <f>Gen_form!AN731</f>
        <v>0</v>
      </c>
      <c r="P77" s="1660" t="str">
        <f>Gen_form!AO731</f>
        <v>Small</v>
      </c>
      <c r="Q77" s="1660">
        <f>Gen_form!AP731</f>
        <v>0</v>
      </c>
      <c r="R77" s="1660">
        <f>Gen_form!AQ731</f>
        <v>0</v>
      </c>
      <c r="S77" s="1660">
        <f>Gen_form!AR731</f>
        <v>0</v>
      </c>
      <c r="T77" s="1660">
        <f>Gen_form!AS731</f>
        <v>0</v>
      </c>
      <c r="U77" s="1660">
        <f>Gen_form!AT731</f>
        <v>0</v>
      </c>
      <c r="V77" s="1660">
        <f>Gen_form!AU731</f>
        <v>1</v>
      </c>
      <c r="W77" s="1660">
        <f>Gen_form!AV731</f>
        <v>0</v>
      </c>
      <c r="X77" s="1660">
        <f>Gen_form!AW731</f>
        <v>0</v>
      </c>
      <c r="Y77" s="1660">
        <f>Gen_form!AX731</f>
        <v>0</v>
      </c>
      <c r="Z77" s="1660" t="str">
        <f>Gen_form!AY731</f>
        <v/>
      </c>
      <c r="AA77" s="1660" t="str">
        <f>Gen_form!AZ731</f>
        <v/>
      </c>
      <c r="AB77" s="1660" t="str">
        <f>Gen_form!BA731</f>
        <v/>
      </c>
      <c r="AC77" s="1660" t="str">
        <f>Gen_form!BB731</f>
        <v/>
      </c>
    </row>
    <row r="78" spans="2:29">
      <c r="B78" s="1660">
        <f>Gen_form!AA732</f>
        <v>90</v>
      </c>
      <c r="C78" s="1660">
        <f>Gen_form!AB732</f>
        <v>100</v>
      </c>
      <c r="D78" s="1660">
        <f>Gen_form!AC732</f>
        <v>0.1</v>
      </c>
      <c r="E78" s="1660">
        <f>Gen_form!AD732</f>
        <v>0</v>
      </c>
      <c r="F78" s="1660" t="str">
        <f>Gen_form!AE732</f>
        <v>70-120</v>
      </c>
      <c r="G78" s="1660">
        <f>Gen_form!AF732</f>
        <v>0</v>
      </c>
      <c r="H78" s="1660" t="str">
        <f>Gen_form!AG732</f>
        <v>none</v>
      </c>
      <c r="I78" s="1660">
        <f>Gen_form!AH732</f>
        <v>60</v>
      </c>
      <c r="J78" s="1660" t="str">
        <f>Gen_form!AI732</f>
        <v>cm</v>
      </c>
      <c r="K78" s="1660">
        <f>Gen_form!AJ732</f>
        <v>1</v>
      </c>
      <c r="L78" s="1660" t="str">
        <f>Gen_form!AK732</f>
        <v>Low</v>
      </c>
      <c r="M78" s="1660" t="str">
        <f>Gen_form!AL732</f>
        <v>Internal</v>
      </c>
      <c r="N78" s="1660">
        <f>Gen_form!AM732</f>
        <v>0</v>
      </c>
      <c r="O78" s="1660">
        <f>Gen_form!AN732</f>
        <v>1</v>
      </c>
      <c r="P78" s="1660" t="str">
        <f>Gen_form!AO732</f>
        <v>Small</v>
      </c>
      <c r="Q78" s="1660">
        <f>Gen_form!AP732</f>
        <v>0</v>
      </c>
      <c r="R78" s="1660">
        <f>Gen_form!AQ732</f>
        <v>0</v>
      </c>
      <c r="S78" s="1660">
        <f>Gen_form!AR732</f>
        <v>0</v>
      </c>
      <c r="T78" s="1660">
        <f>Gen_form!AS732</f>
        <v>0</v>
      </c>
      <c r="U78" s="1660">
        <f>Gen_form!AT732</f>
        <v>0</v>
      </c>
      <c r="V78" s="1660">
        <f>Gen_form!AU732</f>
        <v>1</v>
      </c>
      <c r="W78" s="1660">
        <f>Gen_form!AV732</f>
        <v>0</v>
      </c>
      <c r="X78" s="1660">
        <f>Gen_form!AW732</f>
        <v>0</v>
      </c>
      <c r="Y78" s="1660">
        <f>Gen_form!AX732</f>
        <v>0</v>
      </c>
      <c r="Z78" s="1660" t="str">
        <f>Gen_form!AY732</f>
        <v/>
      </c>
      <c r="AA78" s="1660" t="str">
        <f>Gen_form!AZ732</f>
        <v/>
      </c>
      <c r="AB78" s="1660" t="str">
        <f>Gen_form!BA732</f>
        <v/>
      </c>
      <c r="AC78" s="1660" t="str">
        <f>Gen_form!BB732</f>
        <v/>
      </c>
    </row>
    <row r="79" spans="2:29">
      <c r="B79" s="1660">
        <f>Gen_form!AA733</f>
        <v>90</v>
      </c>
      <c r="C79" s="1660">
        <f>Gen_form!AB733</f>
        <v>100</v>
      </c>
      <c r="D79" s="1660">
        <f>Gen_form!AC733</f>
        <v>0.1</v>
      </c>
      <c r="E79" s="1660">
        <f>Gen_form!AD733</f>
        <v>0</v>
      </c>
      <c r="F79" s="1660" t="str">
        <f>Gen_form!AE733</f>
        <v>70-120</v>
      </c>
      <c r="G79" s="1660">
        <f>Gen_form!AF733</f>
        <v>0</v>
      </c>
      <c r="H79" s="1660" t="str">
        <f>Gen_form!AG733</f>
        <v>none</v>
      </c>
      <c r="I79" s="1660">
        <f>Gen_form!AH733</f>
        <v>60</v>
      </c>
      <c r="J79" s="1660" t="str">
        <f>Gen_form!AI733</f>
        <v>cm</v>
      </c>
      <c r="K79" s="1660">
        <f>Gen_form!AJ733</f>
        <v>1</v>
      </c>
      <c r="L79" s="1660" t="str">
        <f>Gen_form!AK733</f>
        <v>Low</v>
      </c>
      <c r="M79" s="1660" t="str">
        <f>Gen_form!AL733</f>
        <v>Internal</v>
      </c>
      <c r="N79" s="1660">
        <f>Gen_form!AM733</f>
        <v>0</v>
      </c>
      <c r="O79" s="1660">
        <f>Gen_form!AN733</f>
        <v>0</v>
      </c>
      <c r="P79" s="1660" t="str">
        <f>Gen_form!AO733</f>
        <v>Small</v>
      </c>
      <c r="Q79" s="1660">
        <f>Gen_form!AP733</f>
        <v>0</v>
      </c>
      <c r="R79" s="1660">
        <f>Gen_form!AQ733</f>
        <v>0</v>
      </c>
      <c r="S79" s="1660">
        <f>Gen_form!AR733</f>
        <v>0</v>
      </c>
      <c r="T79" s="1660">
        <f>Gen_form!AS733</f>
        <v>0</v>
      </c>
      <c r="U79" s="1660">
        <f>Gen_form!AT733</f>
        <v>0</v>
      </c>
      <c r="V79" s="1660">
        <f>Gen_form!AU733</f>
        <v>1</v>
      </c>
      <c r="W79" s="1660">
        <f>Gen_form!AV733</f>
        <v>0</v>
      </c>
      <c r="X79" s="1660">
        <f>Gen_form!AW733</f>
        <v>0</v>
      </c>
      <c r="Y79" s="1660">
        <f>Gen_form!AX733</f>
        <v>0</v>
      </c>
      <c r="Z79" s="1660" t="str">
        <f>Gen_form!AY733</f>
        <v/>
      </c>
      <c r="AA79" s="1660" t="str">
        <f>Gen_form!AZ733</f>
        <v/>
      </c>
      <c r="AB79" s="1660" t="str">
        <f>Gen_form!BA733</f>
        <v/>
      </c>
      <c r="AC79" s="1660" t="str">
        <f>Gen_form!BB733</f>
        <v/>
      </c>
    </row>
    <row r="80" spans="2:29">
      <c r="B80" s="1660">
        <f>Gen_form!AA734</f>
        <v>90</v>
      </c>
      <c r="C80" s="1660">
        <f>Gen_form!AB734</f>
        <v>100</v>
      </c>
      <c r="D80" s="1660">
        <f>Gen_form!AC734</f>
        <v>0.1</v>
      </c>
      <c r="E80" s="1660">
        <f>Gen_form!AD734</f>
        <v>0</v>
      </c>
      <c r="F80" s="1660" t="str">
        <f>Gen_form!AE734</f>
        <v>70-120</v>
      </c>
      <c r="G80" s="1660">
        <f>Gen_form!AF734</f>
        <v>0</v>
      </c>
      <c r="H80" s="1660" t="str">
        <f>Gen_form!AG734</f>
        <v>none</v>
      </c>
      <c r="I80" s="1660">
        <f>Gen_form!AH734</f>
        <v>60</v>
      </c>
      <c r="J80" s="1660" t="str">
        <f>Gen_form!AI734</f>
        <v>cm</v>
      </c>
      <c r="K80" s="1660">
        <f>Gen_form!AJ734</f>
        <v>1</v>
      </c>
      <c r="L80" s="1660" t="str">
        <f>Gen_form!AK734</f>
        <v>Low</v>
      </c>
      <c r="M80" s="1660" t="str">
        <f>Gen_form!AL734</f>
        <v>Internal</v>
      </c>
      <c r="N80" s="1660">
        <f>Gen_form!AM734</f>
        <v>0</v>
      </c>
      <c r="O80" s="1660">
        <f>Gen_form!AN734</f>
        <v>0</v>
      </c>
      <c r="P80" s="1660" t="str">
        <f>Gen_form!AO734</f>
        <v>Small</v>
      </c>
      <c r="Q80" s="1660">
        <f>Gen_form!AP734</f>
        <v>0</v>
      </c>
      <c r="R80" s="1660">
        <f>Gen_form!AQ734</f>
        <v>0</v>
      </c>
      <c r="S80" s="1660">
        <f>Gen_form!AR734</f>
        <v>0</v>
      </c>
      <c r="T80" s="1660">
        <f>Gen_form!AS734</f>
        <v>0</v>
      </c>
      <c r="U80" s="1660">
        <f>Gen_form!AT734</f>
        <v>0</v>
      </c>
      <c r="V80" s="1660">
        <f>Gen_form!AU734</f>
        <v>1</v>
      </c>
      <c r="W80" s="1660">
        <f>Gen_form!AV734</f>
        <v>0</v>
      </c>
      <c r="X80" s="1660">
        <f>Gen_form!AW734</f>
        <v>0</v>
      </c>
      <c r="Y80" s="1660">
        <f>Gen_form!AX734</f>
        <v>0</v>
      </c>
      <c r="Z80" s="1660" t="str">
        <f>Gen_form!AY734</f>
        <v/>
      </c>
      <c r="AA80" s="1660" t="str">
        <f>Gen_form!AZ734</f>
        <v/>
      </c>
      <c r="AB80" s="1660" t="str">
        <f>Gen_form!BA734</f>
        <v/>
      </c>
      <c r="AC80" s="1660" t="str">
        <f>Gen_form!BB734</f>
        <v/>
      </c>
    </row>
    <row r="81" spans="1:29">
      <c r="B81" s="1660">
        <f>Gen_form!AA735</f>
        <v>80</v>
      </c>
      <c r="C81" s="1660">
        <f>Gen_form!AB735</f>
        <v>100</v>
      </c>
      <c r="D81" s="1660">
        <f>Gen_form!AC735</f>
        <v>0.1</v>
      </c>
      <c r="E81" s="1660">
        <f>Gen_form!AD735</f>
        <v>0</v>
      </c>
      <c r="F81" s="1660" t="str">
        <f>Gen_form!AE735</f>
        <v>70-120</v>
      </c>
      <c r="G81" s="1660">
        <f>Gen_form!AF735</f>
        <v>0</v>
      </c>
      <c r="H81" s="1660" t="str">
        <f>Gen_form!AG735</f>
        <v>none</v>
      </c>
      <c r="I81" s="1660">
        <f>Gen_form!AH735</f>
        <v>60</v>
      </c>
      <c r="J81" s="1660" t="str">
        <f>Gen_form!AI735</f>
        <v>cm</v>
      </c>
      <c r="K81" s="1660">
        <f>Gen_form!AJ735</f>
        <v>1</v>
      </c>
      <c r="L81" s="1660" t="str">
        <f>Gen_form!AK735</f>
        <v>Low</v>
      </c>
      <c r="M81" s="1660" t="str">
        <f>Gen_form!AL735</f>
        <v>Internal</v>
      </c>
      <c r="N81" s="1660">
        <f>Gen_form!AM735</f>
        <v>0</v>
      </c>
      <c r="O81" s="1660">
        <f>Gen_form!AN735</f>
        <v>0</v>
      </c>
      <c r="P81" s="1660" t="str">
        <f>Gen_form!AO735</f>
        <v>Small</v>
      </c>
      <c r="Q81" s="1660">
        <f>Gen_form!AP735</f>
        <v>0</v>
      </c>
      <c r="R81" s="1660">
        <f>Gen_form!AQ735</f>
        <v>1</v>
      </c>
      <c r="S81" s="1660">
        <f>Gen_form!AR735</f>
        <v>0</v>
      </c>
      <c r="T81" s="1660">
        <f>Gen_form!AS735</f>
        <v>0</v>
      </c>
      <c r="U81" s="1660">
        <f>Gen_form!AT735</f>
        <v>0</v>
      </c>
      <c r="V81" s="1660">
        <f>Gen_form!AU735</f>
        <v>0</v>
      </c>
      <c r="W81" s="1660">
        <f>Gen_form!AV735</f>
        <v>0</v>
      </c>
      <c r="X81" s="1660">
        <f>Gen_form!AW735</f>
        <v>0</v>
      </c>
      <c r="Y81" s="1660">
        <f>Gen_form!AX735</f>
        <v>0</v>
      </c>
      <c r="Z81" s="1660" t="str">
        <f>Gen_form!AY735</f>
        <v/>
      </c>
      <c r="AA81" s="1660" t="str">
        <f>Gen_form!AZ735</f>
        <v/>
      </c>
      <c r="AB81" s="1660" t="str">
        <f>Gen_form!BA735</f>
        <v/>
      </c>
      <c r="AC81" s="1660" t="str">
        <f>Gen_form!BB735</f>
        <v/>
      </c>
    </row>
    <row r="82" spans="1:29">
      <c r="B82" s="1660">
        <f>Gen_form!AA736</f>
        <v>80</v>
      </c>
      <c r="C82" s="1660">
        <f>Gen_form!AB736</f>
        <v>120</v>
      </c>
      <c r="D82" s="1660">
        <f>Gen_form!AC736</f>
        <v>0.1</v>
      </c>
      <c r="E82" s="1660">
        <f>Gen_form!AD736</f>
        <v>0</v>
      </c>
      <c r="F82" s="1660" t="str">
        <f>Gen_form!AE736</f>
        <v>70-120</v>
      </c>
      <c r="G82" s="1660">
        <f>Gen_form!AF736</f>
        <v>0</v>
      </c>
      <c r="H82" s="1660" t="str">
        <f>Gen_form!AG736</f>
        <v>none</v>
      </c>
      <c r="I82" s="1660">
        <f>Gen_form!AH736</f>
        <v>60</v>
      </c>
      <c r="J82" s="1660" t="str">
        <f>Gen_form!AI736</f>
        <v>cm</v>
      </c>
      <c r="K82" s="1660">
        <f>Gen_form!AJ736</f>
        <v>1</v>
      </c>
      <c r="L82" s="1660" t="str">
        <f>Gen_form!AK736</f>
        <v>Low</v>
      </c>
      <c r="M82" s="1660" t="str">
        <f>Gen_form!AL736</f>
        <v>Internal</v>
      </c>
      <c r="N82" s="1660">
        <f>Gen_form!AM736</f>
        <v>0</v>
      </c>
      <c r="O82" s="1660">
        <f>Gen_form!AN736</f>
        <v>0</v>
      </c>
      <c r="P82" s="1660" t="str">
        <f>Gen_form!AO736</f>
        <v>Small</v>
      </c>
      <c r="Q82" s="1660">
        <f>Gen_form!AP736</f>
        <v>0</v>
      </c>
      <c r="R82" s="1660">
        <f>Gen_form!AQ736</f>
        <v>1</v>
      </c>
      <c r="S82" s="1660">
        <f>Gen_form!AR736</f>
        <v>0</v>
      </c>
      <c r="T82" s="1660">
        <f>Gen_form!AS736</f>
        <v>0</v>
      </c>
      <c r="U82" s="1660">
        <f>Gen_form!AT736</f>
        <v>0</v>
      </c>
      <c r="V82" s="1660">
        <f>Gen_form!AU736</f>
        <v>0</v>
      </c>
      <c r="W82" s="1660">
        <f>Gen_form!AV736</f>
        <v>0</v>
      </c>
      <c r="X82" s="1660">
        <f>Gen_form!AW736</f>
        <v>0</v>
      </c>
      <c r="Y82" s="1660">
        <f>Gen_form!AX736</f>
        <v>0</v>
      </c>
      <c r="Z82" s="1660" t="str">
        <f>Gen_form!AY736</f>
        <v/>
      </c>
      <c r="AA82" s="1660" t="str">
        <f>Gen_form!AZ736</f>
        <v/>
      </c>
      <c r="AB82" s="1660" t="str">
        <f>Gen_form!BA736</f>
        <v/>
      </c>
      <c r="AC82" s="1660" t="str">
        <f>Gen_form!BB736</f>
        <v/>
      </c>
    </row>
    <row r="83" spans="1:29">
      <c r="B83" s="1660">
        <f>Gen_form!AA737</f>
        <v>80</v>
      </c>
      <c r="C83" s="1660">
        <f>Gen_form!AB737</f>
        <v>250</v>
      </c>
      <c r="D83" s="1660">
        <f>Gen_form!AC737</f>
        <v>0.1</v>
      </c>
      <c r="E83" s="1660">
        <f>Gen_form!AD737</f>
        <v>0</v>
      </c>
      <c r="F83" s="1660" t="str">
        <f>Gen_form!AE737</f>
        <v>70-120</v>
      </c>
      <c r="G83" s="1660">
        <f>Gen_form!AF737</f>
        <v>0</v>
      </c>
      <c r="H83" s="1660" t="str">
        <f>Gen_form!AG737</f>
        <v>none</v>
      </c>
      <c r="I83" s="1660">
        <f>Gen_form!AH737</f>
        <v>60</v>
      </c>
      <c r="J83" s="1660" t="str">
        <f>Gen_form!AI737</f>
        <v>cm</v>
      </c>
      <c r="K83" s="1660">
        <f>Gen_form!AJ737</f>
        <v>1</v>
      </c>
      <c r="L83" s="1660" t="str">
        <f>Gen_form!AK737</f>
        <v>High</v>
      </c>
      <c r="M83" s="1660" t="str">
        <f>Gen_form!AL737</f>
        <v>Internal</v>
      </c>
      <c r="N83" s="1660">
        <f>Gen_form!AM737</f>
        <v>0</v>
      </c>
      <c r="O83" s="1660">
        <f>Gen_form!AN737</f>
        <v>0</v>
      </c>
      <c r="P83" s="1660" t="str">
        <f>Gen_form!AO737</f>
        <v>Small</v>
      </c>
      <c r="Q83" s="1660">
        <f>Gen_form!AP737</f>
        <v>0</v>
      </c>
      <c r="R83" s="1660">
        <f>Gen_form!AQ737</f>
        <v>1</v>
      </c>
      <c r="S83" s="1660">
        <f>Gen_form!AR737</f>
        <v>0</v>
      </c>
      <c r="T83" s="1660">
        <f>Gen_form!AS737</f>
        <v>0</v>
      </c>
      <c r="U83" s="1660">
        <f>Gen_form!AT737</f>
        <v>0</v>
      </c>
      <c r="V83" s="1660">
        <f>Gen_form!AU737</f>
        <v>0</v>
      </c>
      <c r="W83" s="1660">
        <f>Gen_form!AV737</f>
        <v>0</v>
      </c>
      <c r="X83" s="1660">
        <f>Gen_form!AW737</f>
        <v>0</v>
      </c>
      <c r="Y83" s="1660">
        <f>Gen_form!AX737</f>
        <v>0</v>
      </c>
      <c r="Z83" s="1660" t="str">
        <f>Gen_form!AY737</f>
        <v/>
      </c>
      <c r="AA83" s="1660" t="str">
        <f>Gen_form!AZ737</f>
        <v/>
      </c>
      <c r="AB83" s="1660" t="str">
        <f>Gen_form!BA737</f>
        <v/>
      </c>
      <c r="AC83" s="1660" t="str">
        <f>Gen_form!BB737</f>
        <v/>
      </c>
    </row>
    <row r="84" spans="1:29">
      <c r="B84" s="1660">
        <f>Gen_form!AA738</f>
        <v>80</v>
      </c>
      <c r="C84" s="1660">
        <f>Gen_form!AB738</f>
        <v>50</v>
      </c>
      <c r="D84" s="1660">
        <f>Gen_form!AC738</f>
        <v>0.1</v>
      </c>
      <c r="E84" s="1660">
        <f>Gen_form!AD738</f>
        <v>0</v>
      </c>
      <c r="F84" s="1660" t="str">
        <f>Gen_form!AE738</f>
        <v>70-120</v>
      </c>
      <c r="G84" s="1660">
        <f>Gen_form!AF738</f>
        <v>0</v>
      </c>
      <c r="H84" s="1660" t="str">
        <f>Gen_form!AG738</f>
        <v>none</v>
      </c>
      <c r="I84" s="1660">
        <f>Gen_form!AH738</f>
        <v>60</v>
      </c>
      <c r="J84" s="1660" t="str">
        <f>Gen_form!AI738</f>
        <v>cm</v>
      </c>
      <c r="K84" s="1660">
        <f>Gen_form!AJ738</f>
        <v>1</v>
      </c>
      <c r="L84" s="1660" t="str">
        <f>Gen_form!AK738</f>
        <v>High</v>
      </c>
      <c r="M84" s="1660" t="str">
        <f>Gen_form!AL738</f>
        <v>Internal</v>
      </c>
      <c r="N84" s="1660">
        <f>Gen_form!AM738</f>
        <v>0</v>
      </c>
      <c r="O84" s="1660">
        <f>Gen_form!AN738</f>
        <v>0</v>
      </c>
      <c r="P84" s="1660" t="str">
        <f>Gen_form!AO738</f>
        <v>Small</v>
      </c>
      <c r="Q84" s="1660">
        <f>Gen_form!AP738</f>
        <v>0</v>
      </c>
      <c r="R84" s="1660">
        <f>Gen_form!AQ738</f>
        <v>1</v>
      </c>
      <c r="S84" s="1660">
        <f>Gen_form!AR738</f>
        <v>0</v>
      </c>
      <c r="T84" s="1660">
        <f>Gen_form!AS738</f>
        <v>0</v>
      </c>
      <c r="U84" s="1660">
        <f>Gen_form!AT738</f>
        <v>0</v>
      </c>
      <c r="V84" s="1660">
        <f>Gen_form!AU738</f>
        <v>0</v>
      </c>
      <c r="W84" s="1660">
        <f>Gen_form!AV738</f>
        <v>0</v>
      </c>
      <c r="X84" s="1660">
        <f>Gen_form!AW738</f>
        <v>0</v>
      </c>
      <c r="Y84" s="1660">
        <f>Gen_form!AX738</f>
        <v>0</v>
      </c>
      <c r="Z84" s="1660" t="str">
        <f>Gen_form!AY738</f>
        <v/>
      </c>
      <c r="AA84" s="1660" t="str">
        <f>Gen_form!AZ738</f>
        <v/>
      </c>
      <c r="AB84" s="1660" t="str">
        <f>Gen_form!BA738</f>
        <v/>
      </c>
      <c r="AC84" s="1660" t="str">
        <f>Gen_form!BB738</f>
        <v/>
      </c>
    </row>
    <row r="85" spans="1:29">
      <c r="B85" s="1660">
        <f>Gen_form!AA739</f>
        <v>80</v>
      </c>
      <c r="C85" s="1660">
        <f>Gen_form!AB739</f>
        <v>150</v>
      </c>
      <c r="D85" s="1660">
        <f>Gen_form!AC739</f>
        <v>0.1</v>
      </c>
      <c r="E85" s="1660">
        <f>Gen_form!AD739</f>
        <v>0</v>
      </c>
      <c r="F85" s="1660" t="str">
        <f>Gen_form!AE739</f>
        <v>70-120</v>
      </c>
      <c r="G85" s="1660">
        <f>Gen_form!AF739</f>
        <v>0</v>
      </c>
      <c r="H85" s="1660" t="str">
        <f>Gen_form!AG739</f>
        <v>none</v>
      </c>
      <c r="I85" s="1660">
        <f>Gen_form!AH739</f>
        <v>60</v>
      </c>
      <c r="J85" s="1660" t="str">
        <f>Gen_form!AI739</f>
        <v>cm</v>
      </c>
      <c r="K85" s="1660">
        <f>Gen_form!AJ739</f>
        <v>1</v>
      </c>
      <c r="L85" s="1660" t="str">
        <f>Gen_form!AK739</f>
        <v>Low</v>
      </c>
      <c r="M85" s="1660" t="str">
        <f>Gen_form!AL739</f>
        <v>Internal</v>
      </c>
      <c r="N85" s="1660">
        <f>Gen_form!AM739</f>
        <v>0</v>
      </c>
      <c r="O85" s="1660">
        <f>Gen_form!AN739</f>
        <v>0</v>
      </c>
      <c r="P85" s="1660" t="str">
        <f>Gen_form!AO739</f>
        <v>Small</v>
      </c>
      <c r="Q85" s="1660">
        <f>Gen_form!AP739</f>
        <v>0</v>
      </c>
      <c r="R85" s="1660">
        <f>Gen_form!AQ739</f>
        <v>1</v>
      </c>
      <c r="S85" s="1660">
        <f>Gen_form!AR739</f>
        <v>0</v>
      </c>
      <c r="T85" s="1660">
        <f>Gen_form!AS739</f>
        <v>0</v>
      </c>
      <c r="U85" s="1660">
        <f>Gen_form!AT739</f>
        <v>0</v>
      </c>
      <c r="V85" s="1660">
        <f>Gen_form!AU739</f>
        <v>0</v>
      </c>
      <c r="W85" s="1660">
        <f>Gen_form!AV739</f>
        <v>0</v>
      </c>
      <c r="X85" s="1660">
        <f>Gen_form!AW739</f>
        <v>0</v>
      </c>
      <c r="Y85" s="1660">
        <f>Gen_form!AX739</f>
        <v>0</v>
      </c>
      <c r="Z85" s="1660" t="str">
        <f>Gen_form!AY739</f>
        <v/>
      </c>
      <c r="AA85" s="1660" t="str">
        <f>Gen_form!AZ739</f>
        <v/>
      </c>
      <c r="AB85" s="1660" t="str">
        <f>Gen_form!BA739</f>
        <v/>
      </c>
      <c r="AC85" s="1660" t="str">
        <f>Gen_form!BB739</f>
        <v/>
      </c>
    </row>
    <row r="86" spans="1:29">
      <c r="B86" s="1660">
        <f>Gen_form!AA740</f>
        <v>110</v>
      </c>
      <c r="C86" s="1660">
        <f>Gen_form!AB740</f>
        <v>100</v>
      </c>
      <c r="D86" s="1660">
        <f>Gen_form!AC740</f>
        <v>0.1</v>
      </c>
      <c r="E86" s="1660">
        <f>Gen_form!AD740</f>
        <v>0</v>
      </c>
      <c r="F86" s="1660" t="str">
        <f>Gen_form!AE740</f>
        <v>70-120</v>
      </c>
      <c r="G86" s="1660">
        <f>Gen_form!AF740</f>
        <v>0</v>
      </c>
      <c r="H86" s="1660" t="str">
        <f>Gen_form!AG740</f>
        <v>none</v>
      </c>
      <c r="I86" s="1660">
        <f>Gen_form!AH740</f>
        <v>60</v>
      </c>
      <c r="J86" s="1660" t="str">
        <f>Gen_form!AI740</f>
        <v>cm</v>
      </c>
      <c r="K86" s="1660">
        <f>Gen_form!AJ740</f>
        <v>1</v>
      </c>
      <c r="L86" s="1660" t="str">
        <f>Gen_form!AK740</f>
        <v>Low</v>
      </c>
      <c r="M86" s="1660" t="str">
        <f>Gen_form!AL740</f>
        <v>Internal</v>
      </c>
      <c r="N86" s="1660">
        <f>Gen_form!AM740</f>
        <v>0</v>
      </c>
      <c r="O86" s="1660">
        <f>Gen_form!AN740</f>
        <v>0</v>
      </c>
      <c r="P86" s="1660" t="str">
        <f>Gen_form!AO740</f>
        <v>Small</v>
      </c>
      <c r="Q86" s="1660">
        <f>Gen_form!AP740</f>
        <v>0</v>
      </c>
      <c r="R86" s="1660">
        <f>Gen_form!AQ740</f>
        <v>0</v>
      </c>
      <c r="S86" s="1660">
        <f>Gen_form!AR740</f>
        <v>1</v>
      </c>
      <c r="T86" s="1660">
        <f>Gen_form!AS740</f>
        <v>0</v>
      </c>
      <c r="U86" s="1660">
        <f>Gen_form!AT740</f>
        <v>0</v>
      </c>
      <c r="V86" s="1660">
        <f>Gen_form!AU740</f>
        <v>0</v>
      </c>
      <c r="W86" s="1660">
        <f>Gen_form!AV740</f>
        <v>0</v>
      </c>
      <c r="X86" s="1660">
        <f>Gen_form!AW740</f>
        <v>0</v>
      </c>
      <c r="Y86" s="1660">
        <f>Gen_form!AX740</f>
        <v>0</v>
      </c>
      <c r="Z86" s="1660" t="str">
        <f>Gen_form!AY740</f>
        <v/>
      </c>
      <c r="AA86" s="1660" t="str">
        <f>Gen_form!AZ740</f>
        <v/>
      </c>
      <c r="AB86" s="1660" t="str">
        <f>Gen_form!BA740</f>
        <v/>
      </c>
      <c r="AC86" s="1660" t="str">
        <f>Gen_form!BB740</f>
        <v/>
      </c>
    </row>
    <row r="87" spans="1:29">
      <c r="B87" s="1660">
        <f>Gen_form!AA741</f>
        <v>130</v>
      </c>
      <c r="C87" s="1660">
        <f>Gen_form!AB741</f>
        <v>100</v>
      </c>
      <c r="D87" s="1660">
        <f>Gen_form!AC741</f>
        <v>0.1</v>
      </c>
      <c r="E87" s="1660">
        <f>Gen_form!AD741</f>
        <v>0</v>
      </c>
      <c r="F87" s="1660" t="str">
        <f>Gen_form!AE741</f>
        <v>100-155</v>
      </c>
      <c r="G87" s="1660">
        <f>Gen_form!AF741</f>
        <v>0</v>
      </c>
      <c r="H87" s="1660" t="str">
        <f>Gen_form!AG741</f>
        <v>none</v>
      </c>
      <c r="I87" s="1660">
        <f>Gen_form!AH741</f>
        <v>60</v>
      </c>
      <c r="J87" s="1660" t="str">
        <f>Gen_form!AI741</f>
        <v>cm</v>
      </c>
      <c r="K87" s="1660">
        <f>Gen_form!AJ741</f>
        <v>1</v>
      </c>
      <c r="L87" s="1660" t="str">
        <f>Gen_form!AK741</f>
        <v>Low</v>
      </c>
      <c r="M87" s="1660" t="str">
        <f>Gen_form!AL741</f>
        <v>Internal</v>
      </c>
      <c r="N87" s="1660">
        <f>Gen_form!AM741</f>
        <v>0</v>
      </c>
      <c r="O87" s="1660">
        <f>Gen_form!AN741</f>
        <v>0</v>
      </c>
      <c r="P87" s="1660" t="str">
        <f>Gen_form!AO741</f>
        <v>Small</v>
      </c>
      <c r="Q87" s="1660">
        <f>Gen_form!AP741</f>
        <v>0</v>
      </c>
      <c r="R87" s="1660">
        <f>Gen_form!AQ741</f>
        <v>0</v>
      </c>
      <c r="S87" s="1660">
        <f>Gen_form!AR741</f>
        <v>1</v>
      </c>
      <c r="T87" s="1660">
        <f>Gen_form!AS741</f>
        <v>0</v>
      </c>
      <c r="U87" s="1660">
        <f>Gen_form!AT741</f>
        <v>0</v>
      </c>
      <c r="V87" s="1660">
        <f>Gen_form!AU741</f>
        <v>0</v>
      </c>
      <c r="W87" s="1660">
        <f>Gen_form!AV741</f>
        <v>0</v>
      </c>
      <c r="X87" s="1660">
        <f>Gen_form!AW741</f>
        <v>0</v>
      </c>
      <c r="Y87" s="1660">
        <f>Gen_form!AX741</f>
        <v>0</v>
      </c>
      <c r="Z87" s="1660" t="str">
        <f>Gen_form!AY741</f>
        <v/>
      </c>
      <c r="AA87" s="1660" t="str">
        <f>Gen_form!AZ741</f>
        <v/>
      </c>
      <c r="AB87" s="1660" t="str">
        <f>Gen_form!BA741</f>
        <v/>
      </c>
      <c r="AC87" s="1660" t="str">
        <f>Gen_form!BB741</f>
        <v/>
      </c>
    </row>
    <row r="88" spans="1:29">
      <c r="B88" s="1660">
        <f>Gen_form!AA742</f>
        <v>80</v>
      </c>
      <c r="C88" s="1660">
        <f>Gen_form!AB742</f>
        <v>200</v>
      </c>
      <c r="D88" s="1660">
        <f>Gen_form!AC742</f>
        <v>0.01</v>
      </c>
      <c r="E88" s="1660">
        <f>Gen_form!AD742</f>
        <v>0</v>
      </c>
      <c r="F88" s="1660" t="str">
        <f>Gen_form!AE742</f>
        <v>70-120</v>
      </c>
      <c r="G88" s="1660">
        <f>Gen_form!AF742</f>
        <v>0</v>
      </c>
      <c r="H88" s="1660" t="str">
        <f>Gen_form!AG742</f>
        <v>none</v>
      </c>
      <c r="I88" s="1660">
        <f>Gen_form!AH742</f>
        <v>60</v>
      </c>
      <c r="J88" s="1660" t="str">
        <f>Gen_form!AI742</f>
        <v>cm</v>
      </c>
      <c r="K88" s="1660">
        <f>Gen_form!AJ742</f>
        <v>1</v>
      </c>
      <c r="L88" s="1660" t="str">
        <f>Gen_form!AK742</f>
        <v>Low</v>
      </c>
      <c r="M88" s="1660" t="str">
        <f>Gen_form!AL742</f>
        <v>Internal</v>
      </c>
      <c r="N88" s="1660">
        <f>Gen_form!AM742</f>
        <v>0</v>
      </c>
      <c r="O88" s="1660">
        <f>Gen_form!AN742</f>
        <v>1</v>
      </c>
      <c r="P88" s="1660" t="str">
        <f>Gen_form!AO742</f>
        <v>Large</v>
      </c>
      <c r="Q88" s="1660">
        <f>Gen_form!AP742</f>
        <v>0</v>
      </c>
      <c r="R88" s="1660">
        <f>Gen_form!AQ742</f>
        <v>0</v>
      </c>
      <c r="S88" s="1660">
        <f>Gen_form!AR742</f>
        <v>1</v>
      </c>
      <c r="T88" s="1660">
        <f>Gen_form!AS742</f>
        <v>0</v>
      </c>
      <c r="U88" s="1660">
        <f>Gen_form!AT742</f>
        <v>0</v>
      </c>
      <c r="V88" s="1660">
        <f>Gen_form!AU742</f>
        <v>0</v>
      </c>
      <c r="W88" s="1660">
        <f>Gen_form!AV742</f>
        <v>0</v>
      </c>
      <c r="X88" s="1660">
        <f>Gen_form!AW742</f>
        <v>0</v>
      </c>
      <c r="Y88" s="1660">
        <f>Gen_form!AX742</f>
        <v>0</v>
      </c>
      <c r="Z88" s="1660" t="str">
        <f>Gen_form!AY742</f>
        <v/>
      </c>
      <c r="AA88" s="1660" t="str">
        <f>Gen_form!AZ742</f>
        <v/>
      </c>
      <c r="AB88" s="1660" t="str">
        <f>Gen_form!BA742</f>
        <v/>
      </c>
      <c r="AC88" s="1660" t="str">
        <f>Gen_form!BB742</f>
        <v/>
      </c>
    </row>
    <row r="89" spans="1:29">
      <c r="B89" s="1660">
        <f>Gen_form!AA743</f>
        <v>80</v>
      </c>
      <c r="C89" s="1660">
        <f>Gen_form!AB743</f>
        <v>200</v>
      </c>
      <c r="D89" s="1660">
        <f>Gen_form!AC743</f>
        <v>0.02</v>
      </c>
      <c r="E89" s="1660">
        <f>Gen_form!AD743</f>
        <v>0</v>
      </c>
      <c r="F89" s="1660" t="str">
        <f>Gen_form!AE743</f>
        <v>70-120</v>
      </c>
      <c r="G89" s="1660">
        <f>Gen_form!AF743</f>
        <v>0</v>
      </c>
      <c r="H89" s="1660" t="str">
        <f>Gen_form!AG743</f>
        <v>none</v>
      </c>
      <c r="I89" s="1660">
        <f>Gen_form!AH743</f>
        <v>60</v>
      </c>
      <c r="J89" s="1660" t="str">
        <f>Gen_form!AI743</f>
        <v>cm</v>
      </c>
      <c r="K89" s="1660">
        <f>Gen_form!AJ743</f>
        <v>1</v>
      </c>
      <c r="L89" s="1660" t="str">
        <f>Gen_form!AK743</f>
        <v>Low</v>
      </c>
      <c r="M89" s="1660" t="str">
        <f>Gen_form!AL743</f>
        <v>Internal</v>
      </c>
      <c r="N89" s="1660">
        <f>Gen_form!AM743</f>
        <v>0</v>
      </c>
      <c r="O89" s="1660">
        <f>Gen_form!AN743</f>
        <v>1</v>
      </c>
      <c r="P89" s="1660" t="str">
        <f>Gen_form!AO743</f>
        <v>Large</v>
      </c>
      <c r="Q89" s="1660">
        <f>Gen_form!AP743</f>
        <v>0</v>
      </c>
      <c r="R89" s="1660">
        <f>Gen_form!AQ743</f>
        <v>0</v>
      </c>
      <c r="S89" s="1660">
        <f>Gen_form!AR743</f>
        <v>1</v>
      </c>
      <c r="T89" s="1660">
        <f>Gen_form!AS743</f>
        <v>0</v>
      </c>
      <c r="U89" s="1660">
        <f>Gen_form!AT743</f>
        <v>0</v>
      </c>
      <c r="V89" s="1660">
        <f>Gen_form!AU743</f>
        <v>0</v>
      </c>
      <c r="W89" s="1660">
        <f>Gen_form!AV743</f>
        <v>0</v>
      </c>
      <c r="X89" s="1660">
        <f>Gen_form!AW743</f>
        <v>0</v>
      </c>
      <c r="Y89" s="1660">
        <f>Gen_form!AX743</f>
        <v>0</v>
      </c>
      <c r="Z89" s="1660" t="str">
        <f>Gen_form!AY743</f>
        <v/>
      </c>
      <c r="AA89" s="1660" t="str">
        <f>Gen_form!AZ743</f>
        <v/>
      </c>
      <c r="AB89" s="1660" t="str">
        <f>Gen_form!BA743</f>
        <v/>
      </c>
      <c r="AC89" s="1660" t="str">
        <f>Gen_form!BB743</f>
        <v/>
      </c>
    </row>
    <row r="90" spans="1:29">
      <c r="B90" s="1660">
        <f>Gen_form!AA744</f>
        <v>80</v>
      </c>
      <c r="C90" s="1660">
        <f>Gen_form!AB744</f>
        <v>200</v>
      </c>
      <c r="D90" s="1660">
        <f>Gen_form!AC744</f>
        <v>0.04</v>
      </c>
      <c r="E90" s="1660">
        <f>Gen_form!AD744</f>
        <v>0</v>
      </c>
      <c r="F90" s="1660" t="str">
        <f>Gen_form!AE744</f>
        <v>70-120</v>
      </c>
      <c r="G90" s="1660">
        <f>Gen_form!AF744</f>
        <v>0</v>
      </c>
      <c r="H90" s="1660" t="str">
        <f>Gen_form!AG744</f>
        <v>none</v>
      </c>
      <c r="I90" s="1660">
        <f>Gen_form!AH744</f>
        <v>60</v>
      </c>
      <c r="J90" s="1660" t="str">
        <f>Gen_form!AI744</f>
        <v>cm</v>
      </c>
      <c r="K90" s="1660">
        <f>Gen_form!AJ744</f>
        <v>1</v>
      </c>
      <c r="L90" s="1660" t="str">
        <f>Gen_form!AK744</f>
        <v>Low</v>
      </c>
      <c r="M90" s="1660" t="str">
        <f>Gen_form!AL744</f>
        <v>Internal</v>
      </c>
      <c r="N90" s="1660">
        <f>Gen_form!AM744</f>
        <v>0</v>
      </c>
      <c r="O90" s="1660">
        <f>Gen_form!AN744</f>
        <v>1</v>
      </c>
      <c r="P90" s="1660" t="str">
        <f>Gen_form!AO744</f>
        <v>Large</v>
      </c>
      <c r="Q90" s="1660">
        <f>Gen_form!AP744</f>
        <v>0</v>
      </c>
      <c r="R90" s="1660">
        <f>Gen_form!AQ744</f>
        <v>0</v>
      </c>
      <c r="S90" s="1660">
        <f>Gen_form!AR744</f>
        <v>1</v>
      </c>
      <c r="T90" s="1660">
        <f>Gen_form!AS744</f>
        <v>0</v>
      </c>
      <c r="U90" s="1660">
        <f>Gen_form!AT744</f>
        <v>0</v>
      </c>
      <c r="V90" s="1660">
        <f>Gen_form!AU744</f>
        <v>0</v>
      </c>
      <c r="W90" s="1660">
        <f>Gen_form!AV744</f>
        <v>0</v>
      </c>
      <c r="X90" s="1660">
        <f>Gen_form!AW744</f>
        <v>0</v>
      </c>
      <c r="Y90" s="1660">
        <f>Gen_form!AX744</f>
        <v>0</v>
      </c>
      <c r="Z90" s="1660" t="str">
        <f>Gen_form!AY744</f>
        <v/>
      </c>
      <c r="AA90" s="1660" t="str">
        <f>Gen_form!AZ744</f>
        <v/>
      </c>
      <c r="AB90" s="1660" t="str">
        <f>Gen_form!BA744</f>
        <v/>
      </c>
      <c r="AC90" s="1660" t="str">
        <f>Gen_form!BB744</f>
        <v/>
      </c>
    </row>
    <row r="91" spans="1:29">
      <c r="B91" s="1660">
        <f>Gen_form!AA745</f>
        <v>80</v>
      </c>
      <c r="C91" s="1660">
        <f>Gen_form!AB745</f>
        <v>200</v>
      </c>
      <c r="D91" s="1660">
        <f>Gen_form!AC745</f>
        <v>0.1</v>
      </c>
      <c r="E91" s="1660">
        <f>Gen_form!AD745</f>
        <v>0</v>
      </c>
      <c r="F91" s="1660" t="str">
        <f>Gen_form!AE745</f>
        <v>70-120</v>
      </c>
      <c r="G91" s="1660">
        <f>Gen_form!AF745</f>
        <v>0</v>
      </c>
      <c r="H91" s="1660" t="str">
        <f>Gen_form!AG745</f>
        <v>none</v>
      </c>
      <c r="I91" s="1660">
        <f>Gen_form!AH745</f>
        <v>60</v>
      </c>
      <c r="J91" s="1660" t="str">
        <f>Gen_form!AI745</f>
        <v>cm</v>
      </c>
      <c r="K91" s="1660">
        <f>Gen_form!AJ745</f>
        <v>1</v>
      </c>
      <c r="L91" s="1660" t="str">
        <f>Gen_form!AK745</f>
        <v>Low</v>
      </c>
      <c r="M91" s="1660" t="str">
        <f>Gen_form!AL745</f>
        <v>Internal</v>
      </c>
      <c r="N91" s="1660">
        <f>Gen_form!AM745</f>
        <v>0</v>
      </c>
      <c r="O91" s="1660">
        <f>Gen_form!AN745</f>
        <v>0</v>
      </c>
      <c r="P91" s="1660" t="str">
        <f>Gen_form!AO745</f>
        <v>Large</v>
      </c>
      <c r="Q91" s="1660">
        <f>Gen_form!AP745</f>
        <v>0</v>
      </c>
      <c r="R91" s="1660">
        <f>Gen_form!AQ745</f>
        <v>0</v>
      </c>
      <c r="S91" s="1660">
        <f>Gen_form!AR745</f>
        <v>1</v>
      </c>
      <c r="T91" s="1660">
        <f>Gen_form!AS745</f>
        <v>0</v>
      </c>
      <c r="U91" s="1660">
        <f>Gen_form!AT745</f>
        <v>0</v>
      </c>
      <c r="V91" s="1660">
        <f>Gen_form!AU745</f>
        <v>0</v>
      </c>
      <c r="W91" s="1660">
        <f>Gen_form!AV745</f>
        <v>0</v>
      </c>
      <c r="X91" s="1660">
        <f>Gen_form!AW745</f>
        <v>0</v>
      </c>
      <c r="Y91" s="1660">
        <f>Gen_form!AX745</f>
        <v>0</v>
      </c>
      <c r="Z91" s="1660" t="str">
        <f>Gen_form!AY745</f>
        <v/>
      </c>
      <c r="AA91" s="1660" t="str">
        <f>Gen_form!AZ745</f>
        <v/>
      </c>
      <c r="AB91" s="1660" t="str">
        <f>Gen_form!BA745</f>
        <v/>
      </c>
      <c r="AC91" s="1660" t="str">
        <f>Gen_form!BB745</f>
        <v/>
      </c>
    </row>
    <row r="92" spans="1:29">
      <c r="B92" s="1660">
        <f>Gen_form!AA746</f>
        <v>80</v>
      </c>
      <c r="C92" s="1660">
        <f>Gen_form!AB746</f>
        <v>200</v>
      </c>
      <c r="D92" s="1660">
        <f>Gen_form!AC746</f>
        <v>0.25</v>
      </c>
      <c r="E92" s="1660">
        <f>Gen_form!AD746</f>
        <v>0</v>
      </c>
      <c r="F92" s="1660" t="str">
        <f>Gen_form!AE746</f>
        <v>70-120</v>
      </c>
      <c r="G92" s="1660">
        <f>Gen_form!AF746</f>
        <v>0</v>
      </c>
      <c r="H92" s="1660" t="str">
        <f>Gen_form!AG746</f>
        <v>none</v>
      </c>
      <c r="I92" s="1660">
        <f>Gen_form!AH746</f>
        <v>60</v>
      </c>
      <c r="J92" s="1660" t="str">
        <f>Gen_form!AI746</f>
        <v>cm</v>
      </c>
      <c r="K92" s="1660">
        <f>Gen_form!AJ746</f>
        <v>1</v>
      </c>
      <c r="L92" s="1660" t="str">
        <f>Gen_form!AK746</f>
        <v>Low</v>
      </c>
      <c r="M92" s="1660" t="str">
        <f>Gen_form!AL746</f>
        <v>Internal</v>
      </c>
      <c r="N92" s="1660">
        <f>Gen_form!AM746</f>
        <v>0</v>
      </c>
      <c r="O92" s="1660">
        <f>Gen_form!AN746</f>
        <v>0</v>
      </c>
      <c r="P92" s="1660" t="str">
        <f>Gen_form!AO746</f>
        <v>Large</v>
      </c>
      <c r="Q92" s="1660">
        <f>Gen_form!AP746</f>
        <v>0</v>
      </c>
      <c r="R92" s="1660">
        <f>Gen_form!AQ746</f>
        <v>0</v>
      </c>
      <c r="S92" s="1660">
        <f>Gen_form!AR746</f>
        <v>1</v>
      </c>
      <c r="T92" s="1660">
        <f>Gen_form!AS746</f>
        <v>0</v>
      </c>
      <c r="U92" s="1660">
        <f>Gen_form!AT746</f>
        <v>0</v>
      </c>
      <c r="V92" s="1660">
        <f>Gen_form!AU746</f>
        <v>0</v>
      </c>
      <c r="W92" s="1660">
        <f>Gen_form!AV746</f>
        <v>0</v>
      </c>
      <c r="X92" s="1660">
        <f>Gen_form!AW746</f>
        <v>0</v>
      </c>
      <c r="Y92" s="1660">
        <f>Gen_form!AX746</f>
        <v>0</v>
      </c>
      <c r="Z92" s="1660" t="str">
        <f>Gen_form!AY746</f>
        <v/>
      </c>
      <c r="AA92" s="1660" t="str">
        <f>Gen_form!AZ746</f>
        <v/>
      </c>
      <c r="AB92" s="1660" t="str">
        <f>Gen_form!BA746</f>
        <v/>
      </c>
      <c r="AC92" s="1660" t="str">
        <f>Gen_form!BB746</f>
        <v/>
      </c>
    </row>
    <row r="93" spans="1:29">
      <c r="B93" s="1660">
        <f>Gen_form!AA747</f>
        <v>80</v>
      </c>
      <c r="C93" s="1660">
        <f>Gen_form!AB747</f>
        <v>200</v>
      </c>
      <c r="D93" s="1660">
        <f>Gen_form!AC747</f>
        <v>0.4</v>
      </c>
      <c r="E93" s="1660">
        <f>Gen_form!AD747</f>
        <v>0</v>
      </c>
      <c r="F93" s="1660" t="str">
        <f>Gen_form!AE747</f>
        <v>70-120</v>
      </c>
      <c r="G93" s="1660">
        <f>Gen_form!AF747</f>
        <v>0</v>
      </c>
      <c r="H93" s="1660" t="str">
        <f>Gen_form!AG747</f>
        <v>none</v>
      </c>
      <c r="I93" s="1660">
        <f>Gen_form!AH747</f>
        <v>60</v>
      </c>
      <c r="J93" s="1660" t="str">
        <f>Gen_form!AI747</f>
        <v>cm</v>
      </c>
      <c r="K93" s="1660">
        <f>Gen_form!AJ747</f>
        <v>1</v>
      </c>
      <c r="L93" s="1660" t="str">
        <f>Gen_form!AK747</f>
        <v>Low</v>
      </c>
      <c r="M93" s="1660" t="str">
        <f>Gen_form!AL747</f>
        <v>Internal</v>
      </c>
      <c r="N93" s="1660">
        <f>Gen_form!AM747</f>
        <v>0</v>
      </c>
      <c r="O93" s="1660">
        <f>Gen_form!AN747</f>
        <v>0</v>
      </c>
      <c r="P93" s="1660" t="str">
        <f>Gen_form!AO747</f>
        <v>Large</v>
      </c>
      <c r="Q93" s="1660">
        <f>Gen_form!AP747</f>
        <v>0</v>
      </c>
      <c r="R93" s="1660">
        <f>Gen_form!AQ747</f>
        <v>0</v>
      </c>
      <c r="S93" s="1660">
        <f>Gen_form!AR747</f>
        <v>1</v>
      </c>
      <c r="T93" s="1660">
        <f>Gen_form!AS747</f>
        <v>0</v>
      </c>
      <c r="U93" s="1660">
        <f>Gen_form!AT747</f>
        <v>0</v>
      </c>
      <c r="V93" s="1660">
        <f>Gen_form!AU747</f>
        <v>0</v>
      </c>
      <c r="W93" s="1660">
        <f>Gen_form!AV747</f>
        <v>0</v>
      </c>
      <c r="X93" s="1660">
        <f>Gen_form!AW747</f>
        <v>0</v>
      </c>
      <c r="Y93" s="1660">
        <f>Gen_form!AX747</f>
        <v>0</v>
      </c>
      <c r="Z93" s="1660" t="str">
        <f>Gen_form!AY747</f>
        <v/>
      </c>
      <c r="AA93" s="1660" t="str">
        <f>Gen_form!AZ747</f>
        <v/>
      </c>
      <c r="AB93" s="1660" t="str">
        <f>Gen_form!BA747</f>
        <v/>
      </c>
      <c r="AC93" s="1660" t="str">
        <f>Gen_form!BB747</f>
        <v/>
      </c>
    </row>
    <row r="94" spans="1:29">
      <c r="A94" t="s">
        <v>254</v>
      </c>
      <c r="B94" s="1660">
        <f>Gen_form!Y969</f>
        <v>0</v>
      </c>
      <c r="C94" s="1660">
        <f>Gen_form!Z969</f>
        <v>0</v>
      </c>
    </row>
    <row r="95" spans="1:29">
      <c r="B95" s="1660" t="e">
        <f>Gen_form!Y970</f>
        <v>#DIV/0!</v>
      </c>
      <c r="C95" s="1660" t="e">
        <f>Gen_form!Z970</f>
        <v>#DIV/0!</v>
      </c>
    </row>
    <row r="96" spans="1:29">
      <c r="B96" s="1660">
        <f>Gen_form!Y971</f>
        <v>0</v>
      </c>
      <c r="C96" s="1660">
        <f>Gen_form!Z971</f>
        <v>0</v>
      </c>
    </row>
    <row r="97" spans="2:3">
      <c r="B97" s="1660" t="e">
        <f>Gen_form!Y972</f>
        <v>#DIV/0!</v>
      </c>
      <c r="C97" s="1660" t="str">
        <f>Gen_form!Z972</f>
        <v>TBD</v>
      </c>
    </row>
    <row r="98" spans="2:3">
      <c r="B98" s="1660" t="e">
        <f>Gen_form!Y973</f>
        <v>#DIV/0!</v>
      </c>
      <c r="C98" s="1660" t="e">
        <f>Gen_form!Z973</f>
        <v>#DIV/0!</v>
      </c>
    </row>
    <row r="99" spans="2:3">
      <c r="B99" s="1660" t="e">
        <f>Gen_form!Y974</f>
        <v>#DIV/0!</v>
      </c>
      <c r="C99" s="1660" t="e">
        <f>Gen_form!Z974</f>
        <v>#DIV/0!</v>
      </c>
    </row>
    <row r="100" spans="2:3">
      <c r="B100" s="1660">
        <f>Gen_form!Y975</f>
        <v>0</v>
      </c>
      <c r="C100" s="1660">
        <f>Gen_form!Z975</f>
        <v>0</v>
      </c>
    </row>
    <row r="101" spans="2:3">
      <c r="B101" s="1660" t="e">
        <f>Gen_form!Y976</f>
        <v>#DIV/0!</v>
      </c>
      <c r="C101" s="1660" t="e">
        <f>Gen_form!Z976</f>
        <v>#DIV/0!</v>
      </c>
    </row>
    <row r="102" spans="2:3">
      <c r="B102" s="1660">
        <f>Gen_form!Y977</f>
        <v>0</v>
      </c>
      <c r="C102" s="1660">
        <f>Gen_form!Z977</f>
        <v>0</v>
      </c>
    </row>
    <row r="103" spans="2:3">
      <c r="B103" s="1660">
        <f>Gen_form!Y978</f>
        <v>0</v>
      </c>
      <c r="C103" s="1660">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2018-11-07T14:10:53Z</dcterms:modified>
</cp:coreProperties>
</file>