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tiff" ContentType="image/tiff"/>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Z:\workspace\EquipTestingSpreadsheets\"/>
    </mc:Choice>
  </mc:AlternateContent>
  <xr:revisionPtr revIDLastSave="0" documentId="13_ncr:1_{23E19BC8-D513-4026-AE22-AE5FB341F5B2}" xr6:coauthVersionLast="47" xr6:coauthVersionMax="47" xr10:uidLastSave="{00000000-0000-0000-0000-000000000000}"/>
  <bookViews>
    <workbookView xWindow="-108" yWindow="-108" windowWidth="23256" windowHeight="13176" tabRatio="500" activeTab="2" xr2:uid="{00000000-000D-0000-FFFF-FFFF00000000}"/>
  </bookViews>
  <sheets>
    <sheet name="QC Test Summary" sheetId="1" r:id="rId1"/>
    <sheet name="Tech QC Eval" sheetId="2" r:id="rId2"/>
    <sheet name="Sheet1" sheetId="3" r:id="rId3"/>
    <sheet name="Sheet2" sheetId="8" r:id="rId4"/>
    <sheet name="Tables" sheetId="4" r:id="rId5"/>
    <sheet name="DataPage" sheetId="5" r:id="rId6"/>
    <sheet name="Corrected kV" sheetId="6" r:id="rId7"/>
    <sheet name="dropdowns" sheetId="7" r:id="rId8"/>
  </sheets>
  <definedNames>
    <definedName name="_xlnm._FilterDatabase" localSheetId="7" hidden="1">dropdowns!#REF!</definedName>
    <definedName name="a">dropdowns!$A$6:$A$8</definedName>
    <definedName name="ESE">Sheet1!$X$214</definedName>
    <definedName name="FiberLst">dropdowns!$A$11:$A$22</definedName>
    <definedName name="MGD">Sheet1!$X$216</definedName>
    <definedName name="NA">dropdowns!$A$6:$A$8</definedName>
    <definedName name="PF">dropdowns!$A$2:$A$3</definedName>
    <definedName name="_xlnm.Print_Area" localSheetId="0">'QC Test Summary'!$A$1:$M$45</definedName>
    <definedName name="_xlnm.Print_Area" localSheetId="2">Sheet1!$B$1:$M$338</definedName>
    <definedName name="_xlnm.Print_Area" localSheetId="1">'Tech QC Eval'!$A$1:$J$26</definedName>
    <definedName name="SpeckMassLst">dropdowns!$A$13:$A$22</definedName>
    <definedName name="Z_D62192A2_80E4_4F30_AFA0_04511C5E7F57_.wvu.PrintArea" localSheetId="0" hidden="1">'QC Test Summary'!$A$1:$M$45</definedName>
    <definedName name="Z_D62192A2_80E4_4F30_AFA0_04511C5E7F57_.wvu.PrintArea" localSheetId="2" hidden="1">Sheet1!$B$1:$M$338</definedName>
    <definedName name="Z_D62192A2_80E4_4F30_AFA0_04511C5E7F57_.wvu.PrintArea" localSheetId="1" hidden="1">'Tech QC Eval'!$A$1:$J$26</definedName>
  </definedNames>
  <calcPr calcId="191029"/>
  <customWorkbookViews>
    <customWorkbookView name="Eugene Mah - Personal View" guid="{D62192A2-80E4-4F30-AFA0-04511C5E7F57}" mergeInterval="0" personalView="1" maximized="1" xWindow="-8" yWindow="-8" windowWidth="1382" windowHeight="784" tabRatio="500" activeSheetId="3"/>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U275" i="3" l="1"/>
  <c r="T275" i="3"/>
  <c r="S275" i="3"/>
  <c r="R275" i="3"/>
  <c r="Q275" i="3"/>
  <c r="S274" i="3"/>
  <c r="U269" i="3"/>
  <c r="T269" i="3"/>
  <c r="S269" i="3"/>
  <c r="R269" i="3"/>
  <c r="Q269" i="3"/>
  <c r="V260" i="3"/>
  <c r="U260" i="3"/>
  <c r="V259" i="3"/>
  <c r="U259" i="3"/>
  <c r="T260" i="3"/>
  <c r="S260" i="3"/>
  <c r="S259" i="3"/>
  <c r="R260" i="3"/>
  <c r="R259" i="3"/>
  <c r="T259" i="3"/>
  <c r="V257" i="3"/>
  <c r="U257" i="3"/>
  <c r="T257" i="3"/>
  <c r="X258" i="3"/>
  <c r="W258" i="3"/>
  <c r="V258" i="3"/>
  <c r="U258" i="3"/>
  <c r="T258" i="3"/>
  <c r="S258" i="3"/>
  <c r="R258" i="3"/>
  <c r="S257" i="3"/>
  <c r="R257" i="3"/>
  <c r="Q260" i="3"/>
  <c r="P260" i="3"/>
  <c r="Q259" i="3"/>
  <c r="P259" i="3"/>
  <c r="Q258" i="3"/>
  <c r="P258" i="3"/>
  <c r="Q257" i="3"/>
  <c r="P257" i="3"/>
  <c r="V246" i="3"/>
  <c r="U246" i="3"/>
  <c r="V245" i="3"/>
  <c r="U245" i="3"/>
  <c r="V244" i="3"/>
  <c r="U244" i="3"/>
  <c r="V243" i="3"/>
  <c r="U243" i="3"/>
  <c r="T246" i="3"/>
  <c r="T245" i="3"/>
  <c r="T244" i="3"/>
  <c r="T243" i="3"/>
  <c r="S246" i="3"/>
  <c r="R246" i="3"/>
  <c r="Q246" i="3"/>
  <c r="P246" i="3"/>
  <c r="S245" i="3"/>
  <c r="R245" i="3"/>
  <c r="Q245" i="3"/>
  <c r="P245" i="3"/>
  <c r="S244" i="3"/>
  <c r="R244" i="3"/>
  <c r="Q244" i="3"/>
  <c r="P244" i="3"/>
  <c r="S243" i="3"/>
  <c r="R243" i="3"/>
  <c r="Q243" i="3"/>
  <c r="P243" i="3"/>
  <c r="V236" i="3"/>
  <c r="U236" i="3"/>
  <c r="V235" i="3"/>
  <c r="U235" i="3"/>
  <c r="V234" i="3"/>
  <c r="U234" i="3"/>
  <c r="T236" i="3"/>
  <c r="T235" i="3"/>
  <c r="S236" i="3"/>
  <c r="S235" i="3"/>
  <c r="S234" i="3"/>
  <c r="R236" i="3"/>
  <c r="R235" i="3"/>
  <c r="Q236" i="3"/>
  <c r="Q235" i="3"/>
  <c r="Q234" i="3"/>
  <c r="P236" i="3"/>
  <c r="P235" i="3"/>
  <c r="T234" i="3"/>
  <c r="R234" i="3"/>
  <c r="P234" i="3"/>
  <c r="V233" i="3"/>
  <c r="U233" i="3"/>
  <c r="S233" i="3"/>
  <c r="Q233" i="3"/>
  <c r="T233" i="3"/>
  <c r="R233" i="3"/>
  <c r="P233" i="3"/>
  <c r="V232" i="3"/>
  <c r="U232" i="3"/>
  <c r="V231" i="3"/>
  <c r="U231" i="3"/>
  <c r="V230" i="3"/>
  <c r="U230" i="3"/>
  <c r="T232" i="3"/>
  <c r="T231" i="3"/>
  <c r="S232" i="3"/>
  <c r="S231" i="3"/>
  <c r="S230" i="3"/>
  <c r="R232" i="3"/>
  <c r="R231" i="3"/>
  <c r="Q232" i="3"/>
  <c r="Q231" i="3"/>
  <c r="Q230" i="3"/>
  <c r="P232" i="3"/>
  <c r="P231" i="3"/>
  <c r="P230" i="3"/>
  <c r="T230" i="3"/>
  <c r="R230" i="3"/>
  <c r="R153" i="3"/>
  <c r="D178" i="3" s="1"/>
  <c r="AD123" i="3"/>
  <c r="K5" i="1"/>
  <c r="U277" i="3"/>
  <c r="U278" i="3"/>
  <c r="R152" i="3"/>
  <c r="R151" i="3"/>
  <c r="R150" i="3"/>
  <c r="R149" i="3"/>
  <c r="U279" i="3" l="1"/>
  <c r="C12" i="6"/>
  <c r="C18" i="6" l="1"/>
  <c r="N122" i="4"/>
  <c r="Q122" i="4" s="1"/>
  <c r="N121" i="4"/>
  <c r="N120" i="4"/>
  <c r="Q120" i="4" s="1"/>
  <c r="N119" i="4"/>
  <c r="N118" i="4"/>
  <c r="Q118" i="4" s="1"/>
  <c r="N117" i="4"/>
  <c r="N116" i="4"/>
  <c r="Q116" i="4" s="1"/>
  <c r="N115" i="4"/>
  <c r="N114" i="4"/>
  <c r="Q114" i="4" s="1"/>
  <c r="N113" i="4"/>
  <c r="N112" i="4"/>
  <c r="Q112" i="4" s="1"/>
  <c r="N111" i="4"/>
  <c r="N110" i="4"/>
  <c r="Q110" i="4" s="1"/>
  <c r="N109" i="4"/>
  <c r="N108" i="4"/>
  <c r="Q108" i="4" s="1"/>
  <c r="N107" i="4"/>
  <c r="N106" i="4"/>
  <c r="Q106" i="4" s="1"/>
  <c r="N105" i="4"/>
  <c r="N104" i="4"/>
  <c r="Q104" i="4" s="1"/>
  <c r="N103" i="4"/>
  <c r="N102" i="4"/>
  <c r="Q102" i="4" s="1"/>
  <c r="N101" i="4"/>
  <c r="N100" i="4"/>
  <c r="Q100" i="4" s="1"/>
  <c r="N99" i="4"/>
  <c r="N98" i="4"/>
  <c r="Q98" i="4" s="1"/>
  <c r="N97" i="4"/>
  <c r="N96" i="4"/>
  <c r="Q96" i="4" s="1"/>
  <c r="N95" i="4"/>
  <c r="P95" i="4" s="1"/>
  <c r="N94" i="4"/>
  <c r="R94" i="4" s="1"/>
  <c r="N93" i="4"/>
  <c r="P93" i="4" s="1"/>
  <c r="N92" i="4"/>
  <c r="N91" i="4"/>
  <c r="P91" i="4" s="1"/>
  <c r="N90" i="4"/>
  <c r="R90" i="4" s="1"/>
  <c r="N89" i="4"/>
  <c r="P89" i="4" s="1"/>
  <c r="N88" i="4"/>
  <c r="N87" i="4"/>
  <c r="P87" i="4" s="1"/>
  <c r="N86" i="4"/>
  <c r="R86" i="4" s="1"/>
  <c r="N85" i="4"/>
  <c r="P85" i="4" s="1"/>
  <c r="N84" i="4"/>
  <c r="N83" i="4"/>
  <c r="R83" i="4" s="1"/>
  <c r="N82" i="4"/>
  <c r="R82" i="4" s="1"/>
  <c r="N81" i="4"/>
  <c r="R81" i="4" s="1"/>
  <c r="N80" i="4"/>
  <c r="R80" i="4" s="1"/>
  <c r="N79" i="4"/>
  <c r="R79" i="4" s="1"/>
  <c r="N78" i="4"/>
  <c r="R78" i="4" s="1"/>
  <c r="B78" i="4"/>
  <c r="N77" i="4"/>
  <c r="R77" i="4" s="1"/>
  <c r="B77" i="4"/>
  <c r="N76" i="4"/>
  <c r="R76" i="4" s="1"/>
  <c r="B76" i="4"/>
  <c r="N75" i="4"/>
  <c r="R75" i="4" s="1"/>
  <c r="B75" i="4"/>
  <c r="N74" i="4"/>
  <c r="R74" i="4" s="1"/>
  <c r="N73" i="4"/>
  <c r="R73" i="4" s="1"/>
  <c r="N72" i="4"/>
  <c r="R72" i="4" s="1"/>
  <c r="N71" i="4"/>
  <c r="P71" i="4" s="1"/>
  <c r="N70" i="4"/>
  <c r="S70" i="4" s="1"/>
  <c r="N69" i="4"/>
  <c r="P69" i="4" s="1"/>
  <c r="N68" i="4"/>
  <c r="R68" i="4" s="1"/>
  <c r="N67" i="4"/>
  <c r="P67" i="4" s="1"/>
  <c r="N66" i="4"/>
  <c r="R66" i="4" s="1"/>
  <c r="N65" i="4"/>
  <c r="P65" i="4" s="1"/>
  <c r="N64" i="4"/>
  <c r="S64" i="4" s="1"/>
  <c r="M56" i="4"/>
  <c r="L56" i="4"/>
  <c r="M55" i="4"/>
  <c r="L55" i="4"/>
  <c r="M54" i="4"/>
  <c r="L54" i="4"/>
  <c r="M53" i="4"/>
  <c r="L53" i="4"/>
  <c r="D337" i="3"/>
  <c r="C336" i="3"/>
  <c r="C335" i="3"/>
  <c r="C334" i="3"/>
  <c r="C333" i="3"/>
  <c r="C332" i="3"/>
  <c r="C331" i="3"/>
  <c r="C330" i="3"/>
  <c r="C329" i="3"/>
  <c r="C328" i="3"/>
  <c r="C327" i="3"/>
  <c r="C326" i="3"/>
  <c r="C325" i="3"/>
  <c r="C324" i="3"/>
  <c r="C323" i="3"/>
  <c r="C322" i="3"/>
  <c r="C321" i="3"/>
  <c r="C320" i="3"/>
  <c r="C319" i="3"/>
  <c r="C318" i="3"/>
  <c r="C317" i="3"/>
  <c r="C316" i="3"/>
  <c r="R308" i="3"/>
  <c r="S307" i="3"/>
  <c r="R306" i="3"/>
  <c r="S305" i="3"/>
  <c r="R304" i="3"/>
  <c r="S303" i="3"/>
  <c r="R302" i="3"/>
  <c r="S301" i="3"/>
  <c r="R300" i="3"/>
  <c r="S299" i="3"/>
  <c r="R298" i="3"/>
  <c r="S297" i="3"/>
  <c r="R296" i="3"/>
  <c r="S295" i="3"/>
  <c r="Q293" i="3"/>
  <c r="V292" i="3"/>
  <c r="U292" i="3"/>
  <c r="V291" i="3"/>
  <c r="U291" i="3"/>
  <c r="V290" i="3"/>
  <c r="U290" i="3"/>
  <c r="V289" i="3"/>
  <c r="U289" i="3"/>
  <c r="V288" i="3"/>
  <c r="U288" i="3"/>
  <c r="V287" i="3"/>
  <c r="U287" i="3"/>
  <c r="R287" i="3"/>
  <c r="AD104" i="3" s="1"/>
  <c r="Q287" i="3"/>
  <c r="E264" i="3" s="1"/>
  <c r="V286" i="3"/>
  <c r="U286" i="3"/>
  <c r="Q286" i="3"/>
  <c r="E263" i="3" s="1"/>
  <c r="V285" i="3"/>
  <c r="U285" i="3"/>
  <c r="R285" i="3"/>
  <c r="AD102" i="3" s="1"/>
  <c r="Q285" i="3"/>
  <c r="AD94" i="3" s="1"/>
  <c r="T278" i="3"/>
  <c r="G311" i="3" s="1"/>
  <c r="S278" i="3"/>
  <c r="F311" i="3" s="1"/>
  <c r="R278" i="3"/>
  <c r="E311" i="3" s="1"/>
  <c r="Q278" i="3"/>
  <c r="D311" i="3" s="1"/>
  <c r="T277" i="3"/>
  <c r="G310" i="3" s="1"/>
  <c r="S277" i="3"/>
  <c r="F310" i="3" s="1"/>
  <c r="R277" i="3"/>
  <c r="E310" i="3" s="1"/>
  <c r="Q277" i="3"/>
  <c r="D310" i="3" s="1"/>
  <c r="I276" i="3"/>
  <c r="G308" i="3"/>
  <c r="C77" i="4"/>
  <c r="C76" i="4"/>
  <c r="I275" i="3"/>
  <c r="F275" i="3"/>
  <c r="D275" i="3"/>
  <c r="M273" i="3"/>
  <c r="D271" i="3"/>
  <c r="G309" i="3"/>
  <c r="E267" i="3"/>
  <c r="E266" i="3"/>
  <c r="E265" i="3"/>
  <c r="O263" i="3"/>
  <c r="D301" i="3"/>
  <c r="C301" i="3"/>
  <c r="E300" i="3"/>
  <c r="D300" i="3"/>
  <c r="C300" i="3"/>
  <c r="C299" i="3"/>
  <c r="D298" i="3"/>
  <c r="C298" i="3"/>
  <c r="X250" i="3"/>
  <c r="W250" i="3"/>
  <c r="I285" i="3"/>
  <c r="J284" i="3"/>
  <c r="I284" i="3"/>
  <c r="J283" i="3"/>
  <c r="I283" i="3"/>
  <c r="G244" i="3"/>
  <c r="F244" i="3"/>
  <c r="E244" i="3"/>
  <c r="J282" i="3"/>
  <c r="I279" i="3"/>
  <c r="H282" i="3"/>
  <c r="G243" i="3"/>
  <c r="F243" i="3"/>
  <c r="E243" i="3"/>
  <c r="G242" i="3"/>
  <c r="F242" i="3"/>
  <c r="E242" i="3"/>
  <c r="G241" i="3"/>
  <c r="F241" i="3"/>
  <c r="E241" i="3"/>
  <c r="G238" i="3"/>
  <c r="E238" i="3"/>
  <c r="G237" i="3"/>
  <c r="E237" i="3"/>
  <c r="W236" i="3"/>
  <c r="D288" i="3"/>
  <c r="D287" i="3"/>
  <c r="W234" i="3"/>
  <c r="D286" i="3"/>
  <c r="B67" i="4"/>
  <c r="C67" i="4" s="1"/>
  <c r="W233" i="3"/>
  <c r="D285" i="3"/>
  <c r="G233" i="3"/>
  <c r="F233" i="3"/>
  <c r="E233" i="3"/>
  <c r="D233" i="3"/>
  <c r="W232" i="3"/>
  <c r="D284" i="3"/>
  <c r="G232" i="3"/>
  <c r="F232" i="3"/>
  <c r="E232" i="3"/>
  <c r="D232" i="3"/>
  <c r="W231" i="3"/>
  <c r="D283" i="3"/>
  <c r="G231" i="3"/>
  <c r="F231" i="3"/>
  <c r="E231" i="3"/>
  <c r="D231" i="3"/>
  <c r="W230" i="3"/>
  <c r="D282" i="3"/>
  <c r="D279" i="3"/>
  <c r="G230" i="3"/>
  <c r="F230" i="3"/>
  <c r="E230" i="3"/>
  <c r="D230" i="3"/>
  <c r="H229" i="3"/>
  <c r="D229" i="3"/>
  <c r="G228" i="3"/>
  <c r="F228" i="3"/>
  <c r="E228" i="3"/>
  <c r="D228" i="3"/>
  <c r="G227" i="3"/>
  <c r="F227" i="3"/>
  <c r="E227" i="3"/>
  <c r="D227" i="3"/>
  <c r="G226" i="3"/>
  <c r="F226" i="3"/>
  <c r="E226" i="3"/>
  <c r="D226" i="3"/>
  <c r="J223" i="3"/>
  <c r="S218" i="3"/>
  <c r="G245" i="3" s="1"/>
  <c r="R218" i="3"/>
  <c r="F245" i="3" s="1"/>
  <c r="Q218" i="3"/>
  <c r="Q219" i="3" s="1"/>
  <c r="E246" i="3" s="1"/>
  <c r="X217" i="3"/>
  <c r="L244" i="3" s="1"/>
  <c r="T217" i="3"/>
  <c r="H244" i="3" s="1"/>
  <c r="I217" i="3"/>
  <c r="H217" i="3"/>
  <c r="G217" i="3"/>
  <c r="F217" i="3"/>
  <c r="E217" i="3"/>
  <c r="D217" i="3"/>
  <c r="T216" i="3"/>
  <c r="H243" i="3" s="1"/>
  <c r="I216" i="3"/>
  <c r="H216" i="3"/>
  <c r="G216" i="3"/>
  <c r="F216" i="3"/>
  <c r="E216" i="3"/>
  <c r="D216" i="3"/>
  <c r="T215" i="3"/>
  <c r="H242" i="3" s="1"/>
  <c r="I215" i="3"/>
  <c r="H215" i="3"/>
  <c r="G215" i="3"/>
  <c r="D215" i="3"/>
  <c r="T214" i="3"/>
  <c r="H241" i="3" s="1"/>
  <c r="I214" i="3"/>
  <c r="H214" i="3"/>
  <c r="G214" i="3"/>
  <c r="D214" i="3"/>
  <c r="I213" i="3"/>
  <c r="H213" i="3"/>
  <c r="G213" i="3"/>
  <c r="D213" i="3"/>
  <c r="I212" i="3"/>
  <c r="H212" i="3"/>
  <c r="G212" i="3"/>
  <c r="F212" i="3"/>
  <c r="E212" i="3"/>
  <c r="D212" i="3"/>
  <c r="I211" i="3"/>
  <c r="H211" i="3"/>
  <c r="G211" i="3"/>
  <c r="F211" i="3"/>
  <c r="E211" i="3"/>
  <c r="D211" i="3"/>
  <c r="G208" i="3"/>
  <c r="D208" i="3"/>
  <c r="M205" i="3"/>
  <c r="Q203" i="3"/>
  <c r="D192" i="3" s="1"/>
  <c r="D203" i="3"/>
  <c r="Q202" i="3"/>
  <c r="D191" i="3" s="1"/>
  <c r="S201" i="3"/>
  <c r="F190" i="3" s="1"/>
  <c r="S200" i="3"/>
  <c r="F189" i="3" s="1"/>
  <c r="S199" i="3"/>
  <c r="F188" i="3" s="1"/>
  <c r="S198" i="3"/>
  <c r="F187" i="3" s="1"/>
  <c r="S197" i="3"/>
  <c r="S203" i="3" s="1"/>
  <c r="F192" i="3" s="1"/>
  <c r="Q195" i="3"/>
  <c r="F184" i="3" s="1"/>
  <c r="Q194" i="3"/>
  <c r="D184" i="3" s="1"/>
  <c r="E190" i="3"/>
  <c r="D190" i="3"/>
  <c r="E189" i="3"/>
  <c r="D189" i="3"/>
  <c r="E188" i="3"/>
  <c r="D188" i="3"/>
  <c r="E187" i="3"/>
  <c r="D187" i="3"/>
  <c r="T186" i="3"/>
  <c r="G229" i="3" s="1"/>
  <c r="S186" i="3"/>
  <c r="U189" i="3" s="1"/>
  <c r="R186" i="3"/>
  <c r="E229" i="3" s="1"/>
  <c r="E186" i="3"/>
  <c r="D186" i="3"/>
  <c r="E182" i="3"/>
  <c r="S181" i="3"/>
  <c r="G223" i="3" s="1"/>
  <c r="P181" i="3"/>
  <c r="D223" i="3" s="1"/>
  <c r="H181" i="3"/>
  <c r="G181" i="3"/>
  <c r="F181" i="3"/>
  <c r="E181" i="3"/>
  <c r="T176" i="3"/>
  <c r="F174" i="3"/>
  <c r="R173" i="3"/>
  <c r="F215" i="3" s="1"/>
  <c r="Q173" i="3"/>
  <c r="E215" i="3" s="1"/>
  <c r="R172" i="3"/>
  <c r="F214" i="3" s="1"/>
  <c r="Q172" i="3"/>
  <c r="E214" i="3" s="1"/>
  <c r="R171" i="3"/>
  <c r="F213" i="3" s="1"/>
  <c r="Q171" i="3"/>
  <c r="E213" i="3" s="1"/>
  <c r="E169" i="3"/>
  <c r="E168" i="3"/>
  <c r="E167" i="3"/>
  <c r="D167" i="3"/>
  <c r="E165" i="3"/>
  <c r="E164" i="3"/>
  <c r="E163" i="3"/>
  <c r="E162" i="3"/>
  <c r="U161" i="3"/>
  <c r="U162" i="3" s="1"/>
  <c r="T161" i="3"/>
  <c r="T162" i="3" s="1"/>
  <c r="S161" i="3"/>
  <c r="S162" i="3" s="1"/>
  <c r="R161" i="3"/>
  <c r="E161" i="3"/>
  <c r="E160" i="3"/>
  <c r="E159" i="3"/>
  <c r="E155" i="3"/>
  <c r="E154" i="3"/>
  <c r="E153" i="3"/>
  <c r="D177" i="3"/>
  <c r="E152" i="3"/>
  <c r="D176" i="3"/>
  <c r="E151" i="3"/>
  <c r="D175" i="3"/>
  <c r="E150" i="3"/>
  <c r="D174" i="3"/>
  <c r="E149" i="3"/>
  <c r="L148" i="3"/>
  <c r="K148" i="3"/>
  <c r="E148" i="3"/>
  <c r="L147" i="3"/>
  <c r="K147" i="3"/>
  <c r="H142" i="3"/>
  <c r="G142" i="3"/>
  <c r="F142" i="3"/>
  <c r="E142" i="3"/>
  <c r="H141" i="3"/>
  <c r="G141" i="3"/>
  <c r="F141" i="3"/>
  <c r="K142" i="3" s="1"/>
  <c r="E141" i="3"/>
  <c r="M137" i="3"/>
  <c r="D135" i="3"/>
  <c r="R130" i="3"/>
  <c r="F155" i="3" s="1"/>
  <c r="R129" i="3"/>
  <c r="F154" i="3" s="1"/>
  <c r="R128" i="3"/>
  <c r="F153" i="3" s="1"/>
  <c r="R127" i="3"/>
  <c r="F152" i="3" s="1"/>
  <c r="T126" i="3"/>
  <c r="H151" i="3" s="1"/>
  <c r="R126" i="3"/>
  <c r="F151" i="3" s="1"/>
  <c r="AD125" i="3"/>
  <c r="AC125" i="3" s="1"/>
  <c r="T125" i="3"/>
  <c r="H150" i="3" s="1"/>
  <c r="R125" i="3"/>
  <c r="F150" i="3" s="1"/>
  <c r="R124" i="3"/>
  <c r="F149" i="3" s="1"/>
  <c r="AC123" i="3"/>
  <c r="R123" i="3"/>
  <c r="AD121" i="3"/>
  <c r="AC121" i="3" s="1"/>
  <c r="AD119" i="3"/>
  <c r="AC119" i="3" s="1"/>
  <c r="AD117" i="3"/>
  <c r="AC117" i="3" s="1"/>
  <c r="AD115" i="3"/>
  <c r="AC115" i="3" s="1"/>
  <c r="AD113" i="3"/>
  <c r="AC113" i="3" s="1"/>
  <c r="AD109" i="3"/>
  <c r="AD108" i="3"/>
  <c r="AD107" i="3"/>
  <c r="AD106" i="3"/>
  <c r="AD105" i="3"/>
  <c r="AD103" i="3"/>
  <c r="X103" i="3"/>
  <c r="AD83" i="3" s="1"/>
  <c r="W103" i="3"/>
  <c r="K41" i="3" s="1"/>
  <c r="V103" i="3"/>
  <c r="AD81" i="3" s="1"/>
  <c r="U103" i="3"/>
  <c r="AD70" i="3" s="1"/>
  <c r="T103" i="3"/>
  <c r="AD69" i="3" s="1"/>
  <c r="S103" i="3"/>
  <c r="G41" i="3" s="1"/>
  <c r="R103" i="3"/>
  <c r="F41" i="3" s="1"/>
  <c r="Q103" i="3"/>
  <c r="E41" i="3" s="1"/>
  <c r="P103" i="3"/>
  <c r="AD55" i="3" s="1"/>
  <c r="M103" i="3"/>
  <c r="L103" i="3"/>
  <c r="X102" i="3"/>
  <c r="L40" i="3" s="1"/>
  <c r="W102" i="3"/>
  <c r="AD79" i="3" s="1"/>
  <c r="V102" i="3"/>
  <c r="AD78" i="3" s="1"/>
  <c r="U102" i="3"/>
  <c r="I40" i="3" s="1"/>
  <c r="T102" i="3"/>
  <c r="AD66" i="3" s="1"/>
  <c r="S102" i="3"/>
  <c r="AD65" i="3" s="1"/>
  <c r="R102" i="3"/>
  <c r="F40" i="3" s="1"/>
  <c r="Q102" i="3"/>
  <c r="E40" i="3" s="1"/>
  <c r="P102" i="3"/>
  <c r="D40" i="3" s="1"/>
  <c r="M102" i="3"/>
  <c r="L102" i="3"/>
  <c r="AD101" i="3"/>
  <c r="X101" i="3"/>
  <c r="AD77" i="3" s="1"/>
  <c r="W101" i="3"/>
  <c r="K39" i="3" s="1"/>
  <c r="V101" i="3"/>
  <c r="AD75" i="3" s="1"/>
  <c r="U101" i="3"/>
  <c r="I39" i="3" s="1"/>
  <c r="T101" i="3"/>
  <c r="AD63" i="3" s="1"/>
  <c r="S101" i="3"/>
  <c r="G39" i="3" s="1"/>
  <c r="R101" i="3"/>
  <c r="AD51" i="3" s="1"/>
  <c r="Q101" i="3"/>
  <c r="E39" i="3" s="1"/>
  <c r="P101" i="3"/>
  <c r="AD49" i="3" s="1"/>
  <c r="M101" i="3"/>
  <c r="L101" i="3"/>
  <c r="AD100" i="3"/>
  <c r="X100" i="3"/>
  <c r="L38" i="3" s="1"/>
  <c r="W100" i="3"/>
  <c r="K38" i="3" s="1"/>
  <c r="V100" i="3"/>
  <c r="AD72" i="3" s="1"/>
  <c r="U100" i="3"/>
  <c r="AD61" i="3" s="1"/>
  <c r="T100" i="3"/>
  <c r="AD60" i="3" s="1"/>
  <c r="S100" i="3"/>
  <c r="G38" i="3" s="1"/>
  <c r="R100" i="3"/>
  <c r="F38" i="3" s="1"/>
  <c r="Q100" i="3"/>
  <c r="AD47" i="3" s="1"/>
  <c r="P100" i="3"/>
  <c r="D38" i="3" s="1"/>
  <c r="M100" i="3"/>
  <c r="L100" i="3"/>
  <c r="AD99" i="3"/>
  <c r="M99" i="3"/>
  <c r="L99" i="3"/>
  <c r="AD98" i="3"/>
  <c r="M98" i="3"/>
  <c r="L98" i="3"/>
  <c r="AD97" i="3"/>
  <c r="M97" i="3"/>
  <c r="L97" i="3"/>
  <c r="M96" i="3"/>
  <c r="L96" i="3"/>
  <c r="M95" i="3"/>
  <c r="L95" i="3"/>
  <c r="M94" i="3"/>
  <c r="L94" i="3"/>
  <c r="M93" i="3"/>
  <c r="L93" i="3"/>
  <c r="M92" i="3"/>
  <c r="L92" i="3"/>
  <c r="AD91" i="3"/>
  <c r="M91" i="3"/>
  <c r="L91" i="3"/>
  <c r="AD90" i="3"/>
  <c r="M90" i="3"/>
  <c r="L90" i="3"/>
  <c r="AD89" i="3"/>
  <c r="M89" i="3"/>
  <c r="L89" i="3"/>
  <c r="AD88" i="3"/>
  <c r="M88" i="3"/>
  <c r="L88" i="3"/>
  <c r="M87" i="3"/>
  <c r="L87" i="3"/>
  <c r="M86" i="3"/>
  <c r="L86" i="3"/>
  <c r="M85" i="3"/>
  <c r="L85" i="3"/>
  <c r="M84" i="3"/>
  <c r="L84" i="3"/>
  <c r="M83" i="3"/>
  <c r="L83" i="3"/>
  <c r="M82" i="3"/>
  <c r="L82" i="3"/>
  <c r="M81" i="3"/>
  <c r="L81" i="3"/>
  <c r="M80" i="3"/>
  <c r="L80" i="3"/>
  <c r="M79" i="3"/>
  <c r="L79" i="3"/>
  <c r="M77" i="3"/>
  <c r="L77" i="3"/>
  <c r="M76" i="3"/>
  <c r="L76" i="3"/>
  <c r="M75" i="3"/>
  <c r="L75" i="3"/>
  <c r="M74" i="3"/>
  <c r="L74" i="3"/>
  <c r="M73" i="3"/>
  <c r="L73" i="3"/>
  <c r="M72" i="3"/>
  <c r="L72" i="3"/>
  <c r="M69" i="3"/>
  <c r="AD68" i="3"/>
  <c r="M78" i="3"/>
  <c r="D67" i="3"/>
  <c r="M62" i="3"/>
  <c r="L62" i="3"/>
  <c r="M61" i="3"/>
  <c r="L61" i="3"/>
  <c r="M60" i="3"/>
  <c r="L60" i="3"/>
  <c r="M59" i="3"/>
  <c r="L59" i="3"/>
  <c r="M58" i="3"/>
  <c r="L58" i="3"/>
  <c r="M56" i="3"/>
  <c r="L56" i="3"/>
  <c r="M55" i="3"/>
  <c r="L55" i="3"/>
  <c r="M54" i="3"/>
  <c r="L54" i="3"/>
  <c r="M53" i="3"/>
  <c r="L53" i="3"/>
  <c r="M52" i="3"/>
  <c r="L52" i="3"/>
  <c r="M51" i="3"/>
  <c r="L51" i="3"/>
  <c r="M49" i="3"/>
  <c r="L49" i="3"/>
  <c r="AD48" i="3"/>
  <c r="M48" i="3"/>
  <c r="L48" i="3"/>
  <c r="M47" i="3"/>
  <c r="L47" i="3"/>
  <c r="M46" i="3"/>
  <c r="L46" i="3"/>
  <c r="M45" i="3"/>
  <c r="L45" i="3"/>
  <c r="G40" i="3"/>
  <c r="J39" i="3"/>
  <c r="V33" i="3"/>
  <c r="AD43" i="3" s="1"/>
  <c r="AC43" i="3" s="1"/>
  <c r="V32" i="3"/>
  <c r="K29" i="3" s="1"/>
  <c r="R31" i="3"/>
  <c r="F30" i="3" s="1"/>
  <c r="R30" i="3"/>
  <c r="F29" i="3" s="1"/>
  <c r="V29" i="3"/>
  <c r="AD37" i="3" s="1"/>
  <c r="AC37" i="3" s="1"/>
  <c r="R29" i="3"/>
  <c r="AD33" i="3" s="1"/>
  <c r="AC33" i="3" s="1"/>
  <c r="V28" i="3"/>
  <c r="AD36" i="3" s="1"/>
  <c r="AC36" i="3" s="1"/>
  <c r="R27" i="3"/>
  <c r="AD32" i="3" s="1"/>
  <c r="AC32" i="3" s="1"/>
  <c r="R26" i="3"/>
  <c r="AD31" i="3" s="1"/>
  <c r="AC31" i="3" s="1"/>
  <c r="V25" i="3"/>
  <c r="AD41" i="3" s="1"/>
  <c r="AC41" i="3" s="1"/>
  <c r="R25" i="3"/>
  <c r="AD30" i="3" s="1"/>
  <c r="AC30" i="3" s="1"/>
  <c r="V24" i="3"/>
  <c r="AL26" i="3" s="1"/>
  <c r="R23" i="3"/>
  <c r="AD29" i="3" s="1"/>
  <c r="AC29" i="3" s="1"/>
  <c r="V22" i="3"/>
  <c r="AD39" i="3" s="1"/>
  <c r="AC39" i="3" s="1"/>
  <c r="R22" i="3"/>
  <c r="AD28" i="3" s="1"/>
  <c r="AC28" i="3" s="1"/>
  <c r="V21" i="3"/>
  <c r="AK26" i="3" s="1"/>
  <c r="V19" i="3"/>
  <c r="AD26" i="3" s="1"/>
  <c r="AC26" i="3" s="1"/>
  <c r="R19" i="3"/>
  <c r="AD23" i="3" s="1"/>
  <c r="AC23" i="3" s="1"/>
  <c r="V18" i="3"/>
  <c r="AD25" i="3" s="1"/>
  <c r="AC25" i="3" s="1"/>
  <c r="R18" i="3"/>
  <c r="AD22" i="3" s="1"/>
  <c r="AC22" i="3" s="1"/>
  <c r="V17" i="3"/>
  <c r="AD24" i="3" s="1"/>
  <c r="AC24" i="3" s="1"/>
  <c r="R17" i="3"/>
  <c r="V14" i="3"/>
  <c r="AD19" i="3" s="1"/>
  <c r="AC19" i="3" s="1"/>
  <c r="R14" i="3"/>
  <c r="V13" i="3"/>
  <c r="AD18" i="3" s="1"/>
  <c r="AC18" i="3" s="1"/>
  <c r="R13" i="3"/>
  <c r="F13" i="3" s="1"/>
  <c r="V12" i="3"/>
  <c r="R12" i="3"/>
  <c r="AD12" i="3" s="1"/>
  <c r="AC12" i="3" s="1"/>
  <c r="V11" i="3"/>
  <c r="AD16" i="3" s="1"/>
  <c r="AC16" i="3" s="1"/>
  <c r="R11" i="3"/>
  <c r="AD11" i="3" s="1"/>
  <c r="AC11" i="3" s="1"/>
  <c r="V10" i="3"/>
  <c r="K10" i="3" s="1"/>
  <c r="R10" i="3"/>
  <c r="AD8" i="3"/>
  <c r="AC8" i="3" s="1"/>
  <c r="P8" i="3"/>
  <c r="AD7" i="3"/>
  <c r="AC7" i="3" s="1"/>
  <c r="X7" i="3"/>
  <c r="AD9" i="3" s="1"/>
  <c r="AC9" i="3" s="1"/>
  <c r="H5" i="3"/>
  <c r="AA3" i="3"/>
  <c r="R162" i="3" l="1"/>
  <c r="J181" i="3" s="1"/>
  <c r="E309" i="3"/>
  <c r="AD21" i="3"/>
  <c r="AC21" i="3" s="1"/>
  <c r="D10" i="1"/>
  <c r="AD14" i="3"/>
  <c r="AC14" i="3" s="1"/>
  <c r="K7" i="1"/>
  <c r="X231" i="3"/>
  <c r="E64" i="4" s="1"/>
  <c r="F24" i="3"/>
  <c r="AD82" i="3"/>
  <c r="F39" i="3"/>
  <c r="AD54" i="3"/>
  <c r="H218" i="3"/>
  <c r="V175" i="3"/>
  <c r="V171" i="3"/>
  <c r="J213" i="3" s="1"/>
  <c r="V172" i="3"/>
  <c r="J214" i="3" s="1"/>
  <c r="V174" i="3"/>
  <c r="V170" i="3"/>
  <c r="V173" i="3"/>
  <c r="J215" i="3" s="1"/>
  <c r="V169" i="3"/>
  <c r="J211" i="3" s="1"/>
  <c r="S132" i="3"/>
  <c r="K149" i="3" s="1"/>
  <c r="AD17" i="3"/>
  <c r="AC17" i="3" s="1"/>
  <c r="D7" i="1"/>
  <c r="I38" i="3"/>
  <c r="AD64" i="3"/>
  <c r="AD10" i="3"/>
  <c r="AC10" i="3" s="1"/>
  <c r="C4" i="1"/>
  <c r="AK12" i="3"/>
  <c r="AD74" i="3"/>
  <c r="AD80" i="3"/>
  <c r="AD95" i="3"/>
  <c r="D309" i="3"/>
  <c r="D39" i="3"/>
  <c r="L39" i="3"/>
  <c r="I41" i="3"/>
  <c r="AK11" i="3"/>
  <c r="AK13" i="3"/>
  <c r="K24" i="3"/>
  <c r="H39" i="3"/>
  <c r="AD46" i="3"/>
  <c r="AD52" i="3"/>
  <c r="F21" i="3"/>
  <c r="F28" i="3"/>
  <c r="F186" i="3"/>
  <c r="S276" i="3"/>
  <c r="F309" i="3" s="1"/>
  <c r="AD62" i="3"/>
  <c r="O80" i="4"/>
  <c r="AK10" i="3"/>
  <c r="F17" i="3"/>
  <c r="K6" i="1" s="1"/>
  <c r="K18" i="3"/>
  <c r="F25" i="3"/>
  <c r="AD50" i="3"/>
  <c r="AD53" i="3"/>
  <c r="AD59" i="3"/>
  <c r="AD67" i="3"/>
  <c r="AD73" i="3"/>
  <c r="AD76" i="3"/>
  <c r="AD96" i="3"/>
  <c r="X235" i="3"/>
  <c r="E68" i="4" s="1"/>
  <c r="X257" i="3"/>
  <c r="G298" i="3" s="1"/>
  <c r="O67" i="4"/>
  <c r="S67" i="4"/>
  <c r="K28" i="3"/>
  <c r="E38" i="3"/>
  <c r="K40" i="3"/>
  <c r="J216" i="3"/>
  <c r="X230" i="3"/>
  <c r="E63" i="4" s="1"/>
  <c r="U247" i="3"/>
  <c r="P108" i="4"/>
  <c r="AD42" i="3"/>
  <c r="AC42" i="3" s="1"/>
  <c r="K17" i="3"/>
  <c r="F18" i="3"/>
  <c r="F26" i="3"/>
  <c r="J41" i="3"/>
  <c r="T201" i="3"/>
  <c r="G190" i="3" s="1"/>
  <c r="T200" i="3"/>
  <c r="G189" i="3" s="1"/>
  <c r="X232" i="3"/>
  <c r="E65" i="4" s="1"/>
  <c r="X233" i="3"/>
  <c r="E66" i="4" s="1"/>
  <c r="X246" i="3"/>
  <c r="L285" i="3" s="1"/>
  <c r="E262" i="3"/>
  <c r="O72" i="4"/>
  <c r="P100" i="4"/>
  <c r="F12" i="3"/>
  <c r="D41" i="3"/>
  <c r="H41" i="3"/>
  <c r="L41" i="3"/>
  <c r="Q68" i="4"/>
  <c r="Q71" i="4"/>
  <c r="P116" i="4"/>
  <c r="X213" i="3"/>
  <c r="S78" i="4"/>
  <c r="Q80" i="4"/>
  <c r="P96" i="4"/>
  <c r="P112" i="4"/>
  <c r="O68" i="4"/>
  <c r="Q72" i="4"/>
  <c r="O78" i="4"/>
  <c r="P104" i="4"/>
  <c r="P120" i="4"/>
  <c r="F16" i="3"/>
  <c r="D6" i="1" s="1"/>
  <c r="AL14" i="3"/>
  <c r="AL18" i="3"/>
  <c r="E308" i="3"/>
  <c r="S66" i="4"/>
  <c r="S74" i="4"/>
  <c r="R85" i="4"/>
  <c r="R89" i="4"/>
  <c r="R93" i="4"/>
  <c r="K16" i="3"/>
  <c r="AL13" i="3"/>
  <c r="K22" i="3"/>
  <c r="K23" i="3"/>
  <c r="K30" i="3"/>
  <c r="J38" i="3"/>
  <c r="H40" i="3"/>
  <c r="J212" i="3"/>
  <c r="J217" i="3"/>
  <c r="T198" i="3"/>
  <c r="T204" i="3" s="1"/>
  <c r="G193" i="3" s="1"/>
  <c r="W245" i="3"/>
  <c r="K284" i="3" s="1"/>
  <c r="O65" i="4"/>
  <c r="O66" i="4"/>
  <c r="S68" i="4"/>
  <c r="P72" i="4"/>
  <c r="O73" i="4"/>
  <c r="O74" i="4"/>
  <c r="O77" i="4"/>
  <c r="P80" i="4"/>
  <c r="O81" i="4"/>
  <c r="P82" i="4"/>
  <c r="P98" i="4"/>
  <c r="P106" i="4"/>
  <c r="P114" i="4"/>
  <c r="P122" i="4"/>
  <c r="AL19" i="3"/>
  <c r="Q65" i="4"/>
  <c r="P66" i="4"/>
  <c r="Q73" i="4"/>
  <c r="P74" i="4"/>
  <c r="Q77" i="4"/>
  <c r="Q81" i="4"/>
  <c r="AL10" i="3"/>
  <c r="R266" i="3" s="1"/>
  <c r="AL11" i="3"/>
  <c r="AL12" i="3"/>
  <c r="AL15" i="3"/>
  <c r="F295" i="3" s="1"/>
  <c r="H38" i="3"/>
  <c r="J40" i="3"/>
  <c r="S202" i="3"/>
  <c r="F191" i="3" s="1"/>
  <c r="W246" i="3"/>
  <c r="K285" i="3" s="1"/>
  <c r="W257" i="3"/>
  <c r="F298" i="3" s="1"/>
  <c r="W259" i="3"/>
  <c r="F300" i="3" s="1"/>
  <c r="R279" i="3"/>
  <c r="E312" i="3" s="1"/>
  <c r="P64" i="4"/>
  <c r="S65" i="4"/>
  <c r="Q66" i="4"/>
  <c r="Q67" i="4"/>
  <c r="P68" i="4"/>
  <c r="Q69" i="4"/>
  <c r="S72" i="4"/>
  <c r="S73" i="4"/>
  <c r="Q74" i="4"/>
  <c r="S77" i="4"/>
  <c r="Q78" i="4"/>
  <c r="S80" i="4"/>
  <c r="S81" i="4"/>
  <c r="P102" i="4"/>
  <c r="P110" i="4"/>
  <c r="P118" i="4"/>
  <c r="A75" i="4"/>
  <c r="F306" i="3"/>
  <c r="E306" i="3"/>
  <c r="A63" i="4"/>
  <c r="D278" i="3"/>
  <c r="T266" i="3"/>
  <c r="M272" i="3"/>
  <c r="M136" i="3"/>
  <c r="M338" i="3"/>
  <c r="M204" i="3"/>
  <c r="M68" i="3"/>
  <c r="AK25" i="3"/>
  <c r="AD38" i="3"/>
  <c r="AC38" i="3" s="1"/>
  <c r="AK24" i="3"/>
  <c r="AK23" i="3"/>
  <c r="AK22" i="3"/>
  <c r="AK21" i="3"/>
  <c r="AK16" i="3"/>
  <c r="AL17" i="3"/>
  <c r="AL22" i="3"/>
  <c r="AL24" i="3"/>
  <c r="D68" i="3"/>
  <c r="M206" i="3"/>
  <c r="M138" i="3"/>
  <c r="M274" i="3"/>
  <c r="M70" i="3"/>
  <c r="F278" i="3"/>
  <c r="A77" i="4"/>
  <c r="A65" i="4"/>
  <c r="AD15" i="3"/>
  <c r="AC15" i="3" s="1"/>
  <c r="F22" i="3"/>
  <c r="AK15" i="3"/>
  <c r="D295" i="3" s="1"/>
  <c r="AD40" i="3"/>
  <c r="AC40" i="3" s="1"/>
  <c r="AL25" i="3"/>
  <c r="AL20" i="3"/>
  <c r="AL16" i="3"/>
  <c r="AK18" i="3"/>
  <c r="AK19" i="3"/>
  <c r="AD35" i="3"/>
  <c r="AC35" i="3" s="1"/>
  <c r="I232" i="3"/>
  <c r="H232" i="3"/>
  <c r="D64" i="4"/>
  <c r="D66" i="4"/>
  <c r="D69" i="4"/>
  <c r="M337" i="3"/>
  <c r="M271" i="3"/>
  <c r="M135" i="3"/>
  <c r="M203" i="3"/>
  <c r="M67" i="3"/>
  <c r="F10" i="3"/>
  <c r="F11" i="3"/>
  <c r="AL21" i="3"/>
  <c r="AL23" i="3"/>
  <c r="D338" i="3"/>
  <c r="D272" i="3"/>
  <c r="D204" i="3"/>
  <c r="D136" i="3"/>
  <c r="K11" i="3"/>
  <c r="K12" i="3"/>
  <c r="K13" i="3"/>
  <c r="AD13" i="3"/>
  <c r="AC13" i="3" s="1"/>
  <c r="K21" i="3"/>
  <c r="AK14" i="3"/>
  <c r="AK17" i="3"/>
  <c r="K27" i="3"/>
  <c r="AK20" i="3"/>
  <c r="AD34" i="3"/>
  <c r="AC34" i="3" s="1"/>
  <c r="D63" i="4"/>
  <c r="D65" i="4"/>
  <c r="D67" i="4"/>
  <c r="L78" i="3"/>
  <c r="F148" i="3"/>
  <c r="U190" i="3"/>
  <c r="T199" i="3"/>
  <c r="G188" i="3" s="1"/>
  <c r="T218" i="3"/>
  <c r="R219" i="3"/>
  <c r="F246" i="3" s="1"/>
  <c r="C282" i="3"/>
  <c r="E282" i="3" s="1"/>
  <c r="E289" i="3" s="1"/>
  <c r="B63" i="4"/>
  <c r="C63" i="4" s="1"/>
  <c r="C283" i="3"/>
  <c r="E283" i="3" s="1"/>
  <c r="B64" i="4"/>
  <c r="C64" i="4" s="1"/>
  <c r="C284" i="3"/>
  <c r="E284" i="3" s="1"/>
  <c r="B65" i="4"/>
  <c r="C65" i="4" s="1"/>
  <c r="B66" i="4"/>
  <c r="C66" i="4" s="1"/>
  <c r="C285" i="3"/>
  <c r="E285" i="3" s="1"/>
  <c r="X234" i="3"/>
  <c r="E67" i="4" s="1"/>
  <c r="B68" i="4"/>
  <c r="C68" i="4" s="1"/>
  <c r="C287" i="3"/>
  <c r="E287" i="3" s="1"/>
  <c r="X236" i="3"/>
  <c r="E69" i="4" s="1"/>
  <c r="W243" i="3"/>
  <c r="X244" i="3"/>
  <c r="L283" i="3" s="1"/>
  <c r="U248" i="3"/>
  <c r="U249" i="3" s="1"/>
  <c r="C75" i="4"/>
  <c r="D308" i="3"/>
  <c r="Q279" i="3"/>
  <c r="D312" i="3" s="1"/>
  <c r="U184" i="3"/>
  <c r="U187" i="3"/>
  <c r="S219" i="3"/>
  <c r="G246" i="3" s="1"/>
  <c r="F229" i="3"/>
  <c r="W235" i="3"/>
  <c r="I282" i="3"/>
  <c r="T248" i="3"/>
  <c r="I287" i="3" s="1"/>
  <c r="T247" i="3"/>
  <c r="X243" i="3"/>
  <c r="E245" i="3"/>
  <c r="X260" i="3"/>
  <c r="G301" i="3" s="1"/>
  <c r="W260" i="3"/>
  <c r="F301" i="3" s="1"/>
  <c r="Q84" i="4"/>
  <c r="S84" i="4"/>
  <c r="O84" i="4"/>
  <c r="R84" i="4"/>
  <c r="P84" i="4"/>
  <c r="Q88" i="4"/>
  <c r="S88" i="4"/>
  <c r="O88" i="4"/>
  <c r="R88" i="4"/>
  <c r="P88" i="4"/>
  <c r="Q92" i="4"/>
  <c r="S92" i="4"/>
  <c r="O92" i="4"/>
  <c r="R92" i="4"/>
  <c r="P92" i="4"/>
  <c r="U183" i="3"/>
  <c r="U185" i="3"/>
  <c r="U188" i="3"/>
  <c r="B69" i="4"/>
  <c r="C69" i="4" s="1"/>
  <c r="C288" i="3"/>
  <c r="E288" i="3" s="1"/>
  <c r="E301" i="3"/>
  <c r="V247" i="3"/>
  <c r="V248" i="3"/>
  <c r="J287" i="3" s="1"/>
  <c r="W244" i="3"/>
  <c r="K283" i="3" s="1"/>
  <c r="X245" i="3"/>
  <c r="L284" i="3" s="1"/>
  <c r="C286" i="3"/>
  <c r="E286" i="3" s="1"/>
  <c r="P70" i="4"/>
  <c r="R70" i="4"/>
  <c r="Q70" i="4"/>
  <c r="O70" i="4"/>
  <c r="X259" i="3"/>
  <c r="G300" i="3" s="1"/>
  <c r="S279" i="3"/>
  <c r="F312" i="3" s="1"/>
  <c r="J285" i="3"/>
  <c r="F308" i="3"/>
  <c r="Q64" i="4"/>
  <c r="R65" i="4"/>
  <c r="R67" i="4"/>
  <c r="R69" i="4"/>
  <c r="R71" i="4"/>
  <c r="C78" i="4"/>
  <c r="S87" i="4"/>
  <c r="O87" i="4"/>
  <c r="Q87" i="4"/>
  <c r="S91" i="4"/>
  <c r="O91" i="4"/>
  <c r="Q91" i="4"/>
  <c r="S95" i="4"/>
  <c r="O95" i="4"/>
  <c r="Q95" i="4"/>
  <c r="T279" i="3"/>
  <c r="G312" i="3" s="1"/>
  <c r="E298" i="3"/>
  <c r="R64" i="4"/>
  <c r="S69" i="4"/>
  <c r="S71" i="4"/>
  <c r="S75" i="4"/>
  <c r="O75" i="4"/>
  <c r="Q75" i="4"/>
  <c r="S76" i="4"/>
  <c r="O76" i="4"/>
  <c r="Q76" i="4"/>
  <c r="S79" i="4"/>
  <c r="O79" i="4"/>
  <c r="Q79" i="4"/>
  <c r="Q83" i="4"/>
  <c r="S83" i="4"/>
  <c r="O83" i="4"/>
  <c r="Q86" i="4"/>
  <c r="S86" i="4"/>
  <c r="O86" i="4"/>
  <c r="Q90" i="4"/>
  <c r="S90" i="4"/>
  <c r="O90" i="4"/>
  <c r="Q94" i="4"/>
  <c r="S94" i="4"/>
  <c r="O94" i="4"/>
  <c r="S97" i="4"/>
  <c r="O97" i="4"/>
  <c r="Q97" i="4"/>
  <c r="P97" i="4"/>
  <c r="S99" i="4"/>
  <c r="O99" i="4"/>
  <c r="Q99" i="4"/>
  <c r="P99" i="4"/>
  <c r="S101" i="4"/>
  <c r="O101" i="4"/>
  <c r="Q101" i="4"/>
  <c r="P101" i="4"/>
  <c r="S103" i="4"/>
  <c r="O103" i="4"/>
  <c r="Q103" i="4"/>
  <c r="P103" i="4"/>
  <c r="S105" i="4"/>
  <c r="O105" i="4"/>
  <c r="Q105" i="4"/>
  <c r="P105" i="4"/>
  <c r="S107" i="4"/>
  <c r="O107" i="4"/>
  <c r="Q107" i="4"/>
  <c r="P107" i="4"/>
  <c r="S109" i="4"/>
  <c r="O109" i="4"/>
  <c r="Q109" i="4"/>
  <c r="P109" i="4"/>
  <c r="S111" i="4"/>
  <c r="O111" i="4"/>
  <c r="Q111" i="4"/>
  <c r="P111" i="4"/>
  <c r="S113" i="4"/>
  <c r="O113" i="4"/>
  <c r="Q113" i="4"/>
  <c r="P113" i="4"/>
  <c r="S115" i="4"/>
  <c r="O115" i="4"/>
  <c r="Q115" i="4"/>
  <c r="P115" i="4"/>
  <c r="S117" i="4"/>
  <c r="O117" i="4"/>
  <c r="Q117" i="4"/>
  <c r="P117" i="4"/>
  <c r="S119" i="4"/>
  <c r="O119" i="4"/>
  <c r="Q119" i="4"/>
  <c r="P119" i="4"/>
  <c r="S121" i="4"/>
  <c r="O121" i="4"/>
  <c r="Q121" i="4"/>
  <c r="P121" i="4"/>
  <c r="O64" i="4"/>
  <c r="O69" i="4"/>
  <c r="O71" i="4"/>
  <c r="P75" i="4"/>
  <c r="P76" i="4"/>
  <c r="P79" i="4"/>
  <c r="S82" i="4"/>
  <c r="O82" i="4"/>
  <c r="Q82" i="4"/>
  <c r="P83" i="4"/>
  <c r="S85" i="4"/>
  <c r="O85" i="4"/>
  <c r="Q85" i="4"/>
  <c r="P86" i="4"/>
  <c r="R87" i="4"/>
  <c r="S89" i="4"/>
  <c r="O89" i="4"/>
  <c r="Q89" i="4"/>
  <c r="P90" i="4"/>
  <c r="R91" i="4"/>
  <c r="S93" i="4"/>
  <c r="O93" i="4"/>
  <c r="Q93" i="4"/>
  <c r="P94" i="4"/>
  <c r="R95" i="4"/>
  <c r="R97" i="4"/>
  <c r="R99" i="4"/>
  <c r="R101" i="4"/>
  <c r="R103" i="4"/>
  <c r="R105" i="4"/>
  <c r="R107" i="4"/>
  <c r="R109" i="4"/>
  <c r="R111" i="4"/>
  <c r="R113" i="4"/>
  <c r="R115" i="4"/>
  <c r="R117" i="4"/>
  <c r="R119" i="4"/>
  <c r="R121" i="4"/>
  <c r="R96" i="4"/>
  <c r="R98" i="4"/>
  <c r="R100" i="4"/>
  <c r="R102" i="4"/>
  <c r="R104" i="4"/>
  <c r="R106" i="4"/>
  <c r="R108" i="4"/>
  <c r="R110" i="4"/>
  <c r="R112" i="4"/>
  <c r="R114" i="4"/>
  <c r="R116" i="4"/>
  <c r="R118" i="4"/>
  <c r="R120" i="4"/>
  <c r="R122" i="4"/>
  <c r="P73" i="4"/>
  <c r="P77" i="4"/>
  <c r="P78" i="4"/>
  <c r="P81" i="4"/>
  <c r="O96" i="4"/>
  <c r="S96" i="4"/>
  <c r="O98" i="4"/>
  <c r="S98" i="4"/>
  <c r="O100" i="4"/>
  <c r="S100" i="4"/>
  <c r="O102" i="4"/>
  <c r="S102" i="4"/>
  <c r="O104" i="4"/>
  <c r="S104" i="4"/>
  <c r="O106" i="4"/>
  <c r="S106" i="4"/>
  <c r="O108" i="4"/>
  <c r="S108" i="4"/>
  <c r="O110" i="4"/>
  <c r="S110" i="4"/>
  <c r="O112" i="4"/>
  <c r="S112" i="4"/>
  <c r="O114" i="4"/>
  <c r="S114" i="4"/>
  <c r="O116" i="4"/>
  <c r="S116" i="4"/>
  <c r="O118" i="4"/>
  <c r="S118" i="4"/>
  <c r="O120" i="4"/>
  <c r="S120" i="4"/>
  <c r="O122" i="4"/>
  <c r="S122" i="4"/>
  <c r="G187" i="3" l="1"/>
  <c r="G306" i="3"/>
  <c r="Q266" i="3"/>
  <c r="U266" i="3"/>
  <c r="E70" i="4"/>
  <c r="L240" i="3"/>
  <c r="C84" i="4"/>
  <c r="B84" i="4"/>
  <c r="A84" i="4"/>
  <c r="X215" i="3" s="1"/>
  <c r="L242" i="3" s="1"/>
  <c r="S266" i="3"/>
  <c r="D306" i="3"/>
  <c r="E84" i="4"/>
  <c r="B82" i="4"/>
  <c r="D84" i="4"/>
  <c r="E71" i="4"/>
  <c r="E299" i="3"/>
  <c r="V249" i="3"/>
  <c r="J288" i="3" s="1"/>
  <c r="J289" i="3" s="1"/>
  <c r="J286" i="3"/>
  <c r="K282" i="3"/>
  <c r="W247" i="3"/>
  <c r="W248" i="3"/>
  <c r="K287" i="3" s="1"/>
  <c r="I228" i="3"/>
  <c r="H228" i="3"/>
  <c r="X248" i="3"/>
  <c r="L287" i="3" s="1"/>
  <c r="L282" i="3"/>
  <c r="X247" i="3"/>
  <c r="D68" i="4"/>
  <c r="D71" i="4" s="1"/>
  <c r="I230" i="3"/>
  <c r="H230" i="3"/>
  <c r="C79" i="4"/>
  <c r="C80" i="4"/>
  <c r="M57" i="3"/>
  <c r="L57" i="3"/>
  <c r="I231" i="3"/>
  <c r="H231" i="3"/>
  <c r="I233" i="3"/>
  <c r="H233" i="3"/>
  <c r="I226" i="3"/>
  <c r="H226" i="3"/>
  <c r="I286" i="3"/>
  <c r="T249" i="3"/>
  <c r="I288" i="3" s="1"/>
  <c r="I289" i="3" s="1"/>
  <c r="D299" i="3"/>
  <c r="H227" i="3"/>
  <c r="I227" i="3"/>
  <c r="T219" i="3"/>
  <c r="H246" i="3" s="1"/>
  <c r="H245" i="3"/>
  <c r="I278" i="3"/>
  <c r="K278" i="3"/>
  <c r="D70" i="4" l="1"/>
  <c r="L286" i="3"/>
  <c r="G299" i="3"/>
  <c r="X249" i="3"/>
  <c r="L288" i="3" s="1"/>
  <c r="AD87" i="3"/>
  <c r="W249" i="3"/>
  <c r="K288" i="3" s="1"/>
  <c r="K289" i="3" s="1"/>
  <c r="K286" i="3"/>
  <c r="AD86" i="3"/>
  <c r="U217" i="3" l="1"/>
  <c r="I244" i="3" s="1"/>
  <c r="U216" i="3"/>
  <c r="I243" i="3" s="1"/>
  <c r="U215" i="3"/>
  <c r="I242" i="3" s="1"/>
  <c r="U214" i="3"/>
  <c r="L289" i="3"/>
  <c r="F299" i="3"/>
  <c r="W261" i="3"/>
  <c r="F302" i="3" s="1"/>
  <c r="I241" i="3" l="1"/>
  <c r="U218" i="3"/>
  <c r="I245" i="3" l="1"/>
  <c r="X214" i="3"/>
  <c r="U219" i="3"/>
  <c r="I246" i="3" s="1"/>
  <c r="F84" i="4" l="1"/>
  <c r="X216" i="3"/>
  <c r="X221" i="3" s="1"/>
  <c r="L241" i="3"/>
  <c r="K33" i="1" l="1"/>
  <c r="L243" i="3"/>
  <c r="AD85" i="3"/>
  <c r="X218" i="3"/>
  <c r="L245" i="3" s="1"/>
  <c r="L247" i="3"/>
  <c r="X222" i="3"/>
  <c r="L248"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pennyb</author>
  </authors>
  <commentList>
    <comment ref="M15" authorId="0" shapeId="0" xr:uid="{00000000-0006-0000-0000-000001000000}">
      <text>
        <r>
          <rPr>
            <b/>
            <sz val="8"/>
            <color indexed="81"/>
            <rFont val="Tahoma"/>
            <family val="2"/>
          </rPr>
          <t>Click in boxes to use drop-down lists</t>
        </r>
      </text>
    </comment>
    <comment ref="L37" authorId="0" shapeId="0" xr:uid="{00000000-0006-0000-0000-000002000000}">
      <text>
        <r>
          <rPr>
            <b/>
            <sz val="8"/>
            <color indexed="81"/>
            <rFont val="Tahoma"/>
            <family val="2"/>
          </rPr>
          <t>Click in boxes to use drop-down lists</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pennyb</author>
  </authors>
  <commentList>
    <comment ref="J8" authorId="0" shapeId="0" xr:uid="{00000000-0006-0000-0100-000001000000}">
      <text>
        <r>
          <rPr>
            <b/>
            <sz val="8"/>
            <color indexed="81"/>
            <rFont val="Tahoma"/>
            <family val="2"/>
          </rPr>
          <t>Click in boxes to use drop-down lists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EM</author>
  </authors>
  <commentList>
    <comment ref="A86" authorId="0" shapeId="0" xr:uid="{00000000-0006-0000-0300-000001000000}">
      <text>
        <r>
          <rPr>
            <sz val="10"/>
            <rFont val="Arial"/>
            <family val="2"/>
          </rPr>
          <t>Radcal kV correction for W anodes uses a 5</t>
        </r>
        <r>
          <rPr>
            <vertAlign val="superscript"/>
            <sz val="10"/>
            <rFont val="Arial"/>
            <family val="2"/>
          </rPr>
          <t>th</t>
        </r>
        <r>
          <rPr>
            <sz val="10"/>
            <rFont val="Arial"/>
            <family val="2"/>
          </rPr>
          <t xml:space="preserve"> order polynomial divided into two domains.</t>
        </r>
      </text>
    </comment>
    <comment ref="A98" authorId="0" shapeId="0" xr:uid="{00000000-0006-0000-0300-000002000000}">
      <text>
        <r>
          <rPr>
            <sz val="10"/>
            <rFont val="Arial"/>
            <family val="2"/>
          </rPr>
          <t>Radcal kV correction for W anodes uses a 5</t>
        </r>
        <r>
          <rPr>
            <vertAlign val="superscript"/>
            <sz val="10"/>
            <rFont val="Arial"/>
            <family val="2"/>
          </rPr>
          <t>th</t>
        </r>
        <r>
          <rPr>
            <sz val="10"/>
            <rFont val="Arial"/>
            <family val="2"/>
          </rPr>
          <t xml:space="preserve"> order polynomial divided into two domains.</t>
        </r>
      </text>
    </comment>
  </commentList>
</comments>
</file>

<file path=xl/sharedStrings.xml><?xml version="1.0" encoding="utf-8"?>
<sst xmlns="http://schemas.openxmlformats.org/spreadsheetml/2006/main" count="1206" uniqueCount="522">
  <si>
    <t xml:space="preserve">MEDICAL PHYSICIST'S STEREOTACTIC UNIT </t>
  </si>
  <si>
    <t>QC TEST SUMMARY</t>
  </si>
  <si>
    <t>Site Name</t>
  </si>
  <si>
    <t>Report Date</t>
  </si>
  <si>
    <t>Address</t>
  </si>
  <si>
    <t>Survey Date</t>
  </si>
  <si>
    <t>X-Ray Unit Manufacturer</t>
  </si>
  <si>
    <t>Model</t>
  </si>
  <si>
    <t>Date of Installation</t>
  </si>
  <si>
    <t>Room ID</t>
  </si>
  <si>
    <t>Film (mfr &amp; type)</t>
  </si>
  <si>
    <t>Screen (mfr &amp; type)</t>
  </si>
  <si>
    <t>Film Processor Mfr</t>
  </si>
  <si>
    <t>Digital Image Receptor Mfr</t>
  </si>
  <si>
    <t>Medical Physicist's Name</t>
  </si>
  <si>
    <t>Signature</t>
  </si>
  <si>
    <t>Medical Physicist's QC Tests</t>
  </si>
  <si>
    <t>PASS/FAIL</t>
  </si>
  <si>
    <t>1.    Stereotactic Breast Biopsy Unit Assembly Evaluation</t>
  </si>
  <si>
    <t>2.    Collimation Assessment</t>
  </si>
  <si>
    <t>A. X-ray field adequately matches image receptor</t>
  </si>
  <si>
    <t>3.    Focal Spot Performance and System Limiting Resolution</t>
  </si>
  <si>
    <t>4.    kVp Accuracy and Reproducibility</t>
  </si>
  <si>
    <t>Measured average kVp within ±5% of indicated kVp</t>
  </si>
  <si>
    <t>kVp coefficient of variation ≤ 0.02</t>
  </si>
  <si>
    <t>5.    Beam Quality Assessment (Half-Value Layer Measurement)</t>
  </si>
  <si>
    <t>HVL is within acceptable lower and upper limits at all kVp values tested</t>
  </si>
  <si>
    <t>6.    AEC System or Manual Exposure Performance Assessment</t>
  </si>
  <si>
    <t>Optical density or signal range acceptable</t>
  </si>
  <si>
    <t>7.    Receptor Speed Uniformity</t>
  </si>
  <si>
    <t>Screen speed uniformity or digital receptor uniformity acceptable</t>
  </si>
  <si>
    <t>8.    Breast Entrance Exposure, Average Glandular Dose and Exposure Reproducibility</t>
  </si>
  <si>
    <t>Exposure reproducibility is within acceptable limits</t>
  </si>
  <si>
    <t>Average glandular dose to a 4.2 cm thick breast is ≤ 3 mGy (300 mrad)</t>
  </si>
  <si>
    <t>mGy</t>
  </si>
  <si>
    <t>9.  Image Quality Evaluation</t>
  </si>
  <si>
    <t>Phantom image quality is acceptable</t>
  </si>
  <si>
    <t>Phantom type:</t>
  </si>
  <si>
    <t>ACR Mammography Accreditation Phantom</t>
  </si>
  <si>
    <t>Mini Phantom</t>
  </si>
  <si>
    <t>Phantom image quality scores:</t>
  </si>
  <si>
    <t>Fibers</t>
  </si>
  <si>
    <t>Specks</t>
  </si>
  <si>
    <t>Masses</t>
  </si>
  <si>
    <t>10.    Artifact Evaluation</t>
  </si>
  <si>
    <t>Artifacts were not apparent or not significant:</t>
  </si>
  <si>
    <t>Artifacts identified:</t>
  </si>
  <si>
    <t>11.    Localization Accuracy Test</t>
  </si>
  <si>
    <t>Localization and sampling accurate/object captured</t>
  </si>
  <si>
    <t>Evaluation of Site's Technologist QC Program</t>
  </si>
  <si>
    <t>Frequency</t>
  </si>
  <si>
    <t>1.</t>
  </si>
  <si>
    <t>Localization Accuracy Test</t>
  </si>
  <si>
    <t>Daily</t>
  </si>
  <si>
    <t>2.</t>
  </si>
  <si>
    <t>3.</t>
  </si>
  <si>
    <t>4.</t>
  </si>
  <si>
    <t xml:space="preserve">Phantom Images </t>
  </si>
  <si>
    <t>Weekly</t>
  </si>
  <si>
    <t>5.</t>
  </si>
  <si>
    <t>6.</t>
  </si>
  <si>
    <t>7.</t>
  </si>
  <si>
    <t>Monthly</t>
  </si>
  <si>
    <t>8.</t>
  </si>
  <si>
    <t>Visual Checklist</t>
  </si>
  <si>
    <t>9.</t>
  </si>
  <si>
    <t>Quarterly</t>
  </si>
  <si>
    <t>10.</t>
  </si>
  <si>
    <t>Compression</t>
  </si>
  <si>
    <t>Semi-annually</t>
  </si>
  <si>
    <t>11.</t>
  </si>
  <si>
    <t>Repeat Analysis</t>
  </si>
  <si>
    <t>12.</t>
  </si>
  <si>
    <t>13.</t>
  </si>
  <si>
    <t>14.</t>
  </si>
  <si>
    <t>Before each patient</t>
  </si>
  <si>
    <t>15.</t>
  </si>
  <si>
    <t>Any additional tests required by manufacturer</t>
  </si>
  <si>
    <t>As required by manufacturer</t>
  </si>
  <si>
    <t>Medical Physicist's Recommendations for Quality Improvement</t>
  </si>
  <si>
    <t>Comments:</t>
  </si>
  <si>
    <t>Print Area</t>
  </si>
  <si>
    <t>Medical University of South Carolina</t>
  </si>
  <si>
    <t>Page1,HVLPage,ExpChart,ImgQuality,Compg1,GraphAcryl,LeedsTO10</t>
  </si>
  <si>
    <t>Charleston, South Carolina</t>
  </si>
  <si>
    <t>All:</t>
  </si>
  <si>
    <t>Page1,HVLPage,ExpChart,ImgQuality,Compg1,Compg2,OutputGraphFl,OutputGraphDig,LeedsTO10</t>
  </si>
  <si>
    <t>Stereotactic Breast Biopsy System Compliance Inspection</t>
  </si>
  <si>
    <t>Measurement Parameter</t>
  </si>
  <si>
    <t>Last Year</t>
  </si>
  <si>
    <t>This Year</t>
  </si>
  <si>
    <t>Date:</t>
  </si>
  <si>
    <t>Inspector:</t>
  </si>
  <si>
    <t>Eugene Mah</t>
  </si>
  <si>
    <t>System Information</t>
  </si>
  <si>
    <t>Previous Date:</t>
  </si>
  <si>
    <t>Date</t>
  </si>
  <si>
    <t>Location</t>
  </si>
  <si>
    <t>Input Changes Only</t>
  </si>
  <si>
    <t>Inspector</t>
  </si>
  <si>
    <t>kV Set</t>
  </si>
  <si>
    <t>mAs Set</t>
  </si>
  <si>
    <t>Add Filt</t>
  </si>
  <si>
    <t>Target</t>
  </si>
  <si>
    <t>Filter</t>
  </si>
  <si>
    <t>kVp</t>
  </si>
  <si>
    <t>ms</t>
  </si>
  <si>
    <t>Dose (mGy)</t>
  </si>
  <si>
    <t>Dose rate (mGy/s)</t>
  </si>
  <si>
    <t>Facility:</t>
  </si>
  <si>
    <t>Site Number:</t>
  </si>
  <si>
    <t>Department:</t>
  </si>
  <si>
    <t>Authorized Use:</t>
  </si>
  <si>
    <t>Area/Division:</t>
  </si>
  <si>
    <t>Date of Installation:</t>
  </si>
  <si>
    <t>Survey ID:</t>
  </si>
  <si>
    <t>Number of X-ray Tubes:</t>
  </si>
  <si>
    <t>Room Number:</t>
  </si>
  <si>
    <t>Accession Number:</t>
  </si>
  <si>
    <t>X-Ray Generator</t>
  </si>
  <si>
    <t>Manufacturer:</t>
  </si>
  <si>
    <t>Manufacture Date:</t>
  </si>
  <si>
    <t>Model:</t>
  </si>
  <si>
    <t>Serial Number:</t>
  </si>
  <si>
    <t>Max kVp:</t>
  </si>
  <si>
    <t>Max mA:</t>
  </si>
  <si>
    <t>Accesssion Number:</t>
  </si>
  <si>
    <t>X-Ray Tube 1</t>
  </si>
  <si>
    <t>Tube Designation/Use:</t>
  </si>
  <si>
    <t>Target:</t>
  </si>
  <si>
    <t>Mo</t>
  </si>
  <si>
    <t>Insert</t>
  </si>
  <si>
    <t>Filter:</t>
  </si>
  <si>
    <t>Focal Spot Sizes (mm)</t>
  </si>
  <si>
    <t>Housing</t>
  </si>
  <si>
    <t>Large:</t>
  </si>
  <si>
    <t>Small:</t>
  </si>
  <si>
    <t>Filtration</t>
  </si>
  <si>
    <t>Inherent:</t>
  </si>
  <si>
    <t>Added:</t>
  </si>
  <si>
    <t>Technique Chart</t>
  </si>
  <si>
    <t>Compressed</t>
  </si>
  <si>
    <t>Fatty Breast</t>
  </si>
  <si>
    <t xml:space="preserve">50% Fatty - </t>
  </si>
  <si>
    <t>Dense Breast</t>
  </si>
  <si>
    <t>Breast</t>
  </si>
  <si>
    <t>50% Dense Breast</t>
  </si>
  <si>
    <t>Thickness</t>
  </si>
  <si>
    <t>Target/Filter</t>
  </si>
  <si>
    <t>mAs</t>
  </si>
  <si>
    <t>Inspection Results</t>
  </si>
  <si>
    <t>&lt;3 cm</t>
  </si>
  <si>
    <t>Enter 1 for YES, 2 for NO, 3 for NA</t>
  </si>
  <si>
    <t>Target 1:</t>
  </si>
  <si>
    <t>3 to 5 cm</t>
  </si>
  <si>
    <t>DHEC Registration sticker is present, clearly visible and legible</t>
  </si>
  <si>
    <t>Target 2:</t>
  </si>
  <si>
    <t>5 to 7 cm</t>
  </si>
  <si>
    <t>Filter 1:</t>
  </si>
  <si>
    <t>&gt;7 cm</t>
  </si>
  <si>
    <t>Radiation warning label posted on the generator control panel</t>
  </si>
  <si>
    <t>Filter 2:</t>
  </si>
  <si>
    <t>Operator manuals are available.</t>
  </si>
  <si>
    <t>Monthly radiation monitoring reports are posted.</t>
  </si>
  <si>
    <t>Added</t>
  </si>
  <si>
    <t>Rule Number</t>
  </si>
  <si>
    <t>Compliance</t>
  </si>
  <si>
    <t>DHEC RHB 2.5.1.1</t>
  </si>
  <si>
    <t>Mammography Unit Assembly Evaluation</t>
  </si>
  <si>
    <t>Free-standing unit is mechanically stable</t>
  </si>
  <si>
    <t>Target/Filter:</t>
  </si>
  <si>
    <t>DHEC RHB 4.3.1</t>
  </si>
  <si>
    <t>All moving parts move smoothly, without obstructions to motion</t>
  </si>
  <si>
    <t>kVp:</t>
  </si>
  <si>
    <t>All locks and detents work properly</t>
  </si>
  <si>
    <t>Density:</t>
  </si>
  <si>
    <t>Needle holder and guides are firmly attached and support the needle</t>
  </si>
  <si>
    <t>Image receptor, compression plate and biopsy window are free from vibration</t>
  </si>
  <si>
    <t>Image receptor is held securely by assembly in any orientation</t>
  </si>
  <si>
    <t>Compressed breast thickness scale accurate to +0.5 cm,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</si>
  <si>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</si>
  <si>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</si>
  <si>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</si>
  <si>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</si>
  <si>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Compressed breast thickness scale accurate to 0.5 cm, reproducible to 2 mm</t>
  </si>
  <si>
    <t>Localization accuracy test passes</t>
  </si>
  <si>
    <t>50/50 Breast</t>
  </si>
  <si>
    <t>MQSA Equipment Standards</t>
  </si>
  <si>
    <t>Tube-receptor assembly can be fixed into any operating position and does not move once fixed into position</t>
  </si>
  <si>
    <t>Tube-receptor assembly locking mechanism does not fail during power interruption</t>
  </si>
  <si>
    <t>Image Receptor Sizes 18 x 24 &amp; 24 x 30 are available</t>
  </si>
  <si>
    <t>Moving grids are present for all image receptor sizes</t>
  </si>
  <si>
    <t>Magnification can be done without grid</t>
  </si>
  <si>
    <t>Beam limiting device allows useful beam to extend beyond chest wall edge of receptor</t>
  </si>
  <si>
    <t>Average illumination of the light field is at least 160 lux</t>
  </si>
  <si>
    <t>Room Number</t>
  </si>
  <si>
    <t>Magnification mode is available for non-interventional problem solving procedures</t>
  </si>
  <si>
    <t>System provides magnification factor between 1.4 – 2.0</t>
  </si>
  <si>
    <t>Prior indication of selected focal spot is provided</t>
  </si>
  <si>
    <t>Prior indication of selected target is provided</t>
  </si>
  <si>
    <t>900.12(b)(3i)</t>
  </si>
  <si>
    <t>Tube-receptor can be fixed into any operating position and does not move</t>
  </si>
  <si>
    <t>Post exposure display of target/focal spot is provided</t>
  </si>
  <si>
    <t>900.12(b)(3ii)</t>
  </si>
  <si>
    <t>Tube-receptor locking mechanism does not fail during power interruption</t>
  </si>
  <si>
    <t>Initial power driven compression can be activated hands-free from both sides</t>
  </si>
  <si>
    <t>900.12(b)(4i)</t>
  </si>
  <si>
    <t>Fine adjustment of compression can be activated from both sides</t>
  </si>
  <si>
    <t>900.12(b)(4ii)</t>
  </si>
  <si>
    <t>Moving grids are present for all image receptor sizessizes</t>
  </si>
  <si>
    <t>Compression paddles match the sizes of all image receptors</t>
  </si>
  <si>
    <t>900.12(b)(4iii)</t>
  </si>
  <si>
    <t>Compression paddles do not flex by more than 1 cm</t>
  </si>
  <si>
    <t>900.12(b)(5i)</t>
  </si>
  <si>
    <t>Beam limiting device allows useful beam to extend beyond chest wall edge</t>
  </si>
  <si>
    <t>Compression paddles are flat and parallel to the breast support table</t>
  </si>
  <si>
    <t>900.12(b)(5ii)</t>
  </si>
  <si>
    <t>Chest wall edge of the compression paddle is straight and parallel to the edge of the receptor</t>
  </si>
  <si>
    <t>900.12(b)(6i)</t>
  </si>
  <si>
    <t>Magnification mode available for non-interventional problem solving</t>
  </si>
  <si>
    <t>Chest wall edge may be bent upwards for patient comfort and does not appear in the image</t>
  </si>
  <si>
    <t>900.12(b)(6ii)</t>
  </si>
  <si>
    <t>Manual selection of mAs or mA and/or time is available</t>
  </si>
  <si>
    <t>900.12(b)(7i)</t>
  </si>
  <si>
    <t>Prior indication of selected technique factors is provided</t>
  </si>
  <si>
    <t>Post exposure display of technique factors is provided for AEC exposures</t>
  </si>
  <si>
    <t>900.12(b)(7iii)</t>
  </si>
  <si>
    <t>AEC mode is operable in all combinations of equipment configuration</t>
  </si>
  <si>
    <t>900.12(b)(8)(iB)</t>
  </si>
  <si>
    <t>AEC sensor positioning is flexible</t>
  </si>
  <si>
    <t>AEC sensor position and size is indicated on the compression paddle</t>
  </si>
  <si>
    <t>MGD:</t>
  </si>
  <si>
    <t>900.12(b)(8)(iiA)</t>
  </si>
  <si>
    <t>Selected position of the AEC sensor is clearly indicated</t>
  </si>
  <si>
    <t>mGy/mAs:</t>
  </si>
  <si>
    <t>900.12(b)(8)(iiB)</t>
  </si>
  <si>
    <t>AEC density control setting is provided</t>
  </si>
  <si>
    <t>mGy/s:</t>
  </si>
  <si>
    <t>900.12(b)(8)(iiC)</t>
  </si>
  <si>
    <t>X-ray film used is appropriate for mammography</t>
  </si>
  <si>
    <t>Res Par 512:</t>
  </si>
  <si>
    <t>900.12(b)(8)(iiD)</t>
  </si>
  <si>
    <t>Chest wall edge of the compression paddle is straight and parallel to receptor</t>
  </si>
  <si>
    <t>Intensifying screens used are appropriate for mammography and matched to the film used</t>
  </si>
  <si>
    <t>Res Perp 512:</t>
  </si>
  <si>
    <t>900.12(b)(8)(iiE)</t>
  </si>
  <si>
    <t>Chest wall edge may be bent upwards and does not appear in the image</t>
  </si>
  <si>
    <t>Film processing chemicals are appropriate for the film being used</t>
  </si>
  <si>
    <t>Res Par 1024:</t>
  </si>
  <si>
    <t>900.12(b)(9i)</t>
  </si>
  <si>
    <t>Lights for film illumination i.e. hot lights are available</t>
  </si>
  <si>
    <t>Res Perp 1024:</t>
  </si>
  <si>
    <t>900.12(b)(9ii)</t>
  </si>
  <si>
    <t>Film masking devices are available to all interpreting physicians</t>
  </si>
  <si>
    <t>900.12(b)(9iii)</t>
  </si>
  <si>
    <t>Image Quality (Acq Unit)</t>
  </si>
  <si>
    <t>900.12(b)(10i)</t>
  </si>
  <si>
    <t>kV:</t>
  </si>
  <si>
    <t>900.12(b)(10ii)</t>
  </si>
  <si>
    <t>Mammography Phototimer Technique Chart</t>
  </si>
  <si>
    <t>mA:</t>
  </si>
  <si>
    <t>Exp Ind:</t>
  </si>
  <si>
    <t>Fibers:</t>
  </si>
  <si>
    <t>900.12(b)(10iii)</t>
  </si>
  <si>
    <t>Specks:</t>
  </si>
  <si>
    <t>900.12(b)(11)</t>
  </si>
  <si>
    <t>Masses:</t>
  </si>
  <si>
    <t>900.12(b)(12)</t>
  </si>
  <si>
    <t>Intensifying screens used are appropriate for mammography and matched to film</t>
  </si>
  <si>
    <t>Average:</t>
  </si>
  <si>
    <t>900.12(b)(13)</t>
  </si>
  <si>
    <t>SD:</t>
  </si>
  <si>
    <t>900.12(b)(14)</t>
  </si>
  <si>
    <t>900.12(b)(15)</t>
  </si>
  <si>
    <t>Comment Page 1</t>
  </si>
  <si>
    <t>Compression Force Indicator</t>
  </si>
  <si>
    <t>Indicated</t>
  </si>
  <si>
    <t>Measured</t>
  </si>
  <si>
    <t>After 20s</t>
  </si>
  <si>
    <t>Slip</t>
  </si>
  <si>
    <t>Power</t>
  </si>
  <si>
    <t>Manual</t>
  </si>
  <si>
    <t>Criteria:</t>
  </si>
  <si>
    <t>Minimum compression force – 25 lbs</t>
  </si>
  <si>
    <t>Maximum compression force – 45 lbs</t>
  </si>
  <si>
    <t>Compression Thickness Indicator</t>
  </si>
  <si>
    <t>BR-12 (cm)</t>
  </si>
  <si>
    <t>Difference</t>
  </si>
  <si>
    <t>Mean:</t>
  </si>
  <si>
    <t>StDev:</t>
  </si>
  <si>
    <t>Difference between indicated and actual thickness is &lt;= 2mm</t>
  </si>
  <si>
    <t>Paddle flex is less than 1 cm</t>
  </si>
  <si>
    <t>Compression thickness indicator:</t>
  </si>
  <si>
    <t>Overall unit assembly</t>
  </si>
  <si>
    <t>Artifact Evaluation</t>
  </si>
  <si>
    <t>mAs:</t>
  </si>
  <si>
    <t>EI:</t>
  </si>
  <si>
    <t>Focal spot:</t>
  </si>
  <si>
    <t>Large</t>
  </si>
  <si>
    <t>Acceptable:</t>
  </si>
  <si>
    <t>Do not exceed 390 chars</t>
  </si>
  <si>
    <t>New:</t>
  </si>
  <si>
    <t>X-ray Field/Image Receptor Alignment</t>
  </si>
  <si>
    <t>SID (cm)</t>
  </si>
  <si>
    <t>Paddle flex is less than 1 cm:</t>
  </si>
  <si>
    <t>Enter deviation in cm</t>
  </si>
  <si>
    <t>Overall unit assembly:</t>
  </si>
  <si>
    <t>% Deviation</t>
  </si>
  <si>
    <t>Left:</t>
  </si>
  <si>
    <t>Right:</t>
  </si>
  <si>
    <t>Anterior:</t>
  </si>
  <si>
    <t>Chest Wall:</t>
  </si>
  <si>
    <t>X-ray field does not extend beyond image receptor by more than 5 mm on any side</t>
  </si>
  <si>
    <t>Biopsy window is centered in image</t>
  </si>
  <si>
    <t>Biopsy window centered in image</t>
  </si>
  <si>
    <t>System Resolution</t>
  </si>
  <si>
    <t>Par</t>
  </si>
  <si>
    <t>Perp</t>
  </si>
  <si>
    <t>kV</t>
  </si>
  <si>
    <t>lp/mm:</t>
  </si>
  <si>
    <t>Previous:</t>
  </si>
  <si>
    <t>Note any significant degradation from previous measurement</t>
  </si>
  <si>
    <t>AEC Thickness Tracking</t>
  </si>
  <si>
    <t>No visible artifacts in the images</t>
  </si>
  <si>
    <t>AEC Mode:</t>
  </si>
  <si>
    <t>Auto-time</t>
  </si>
  <si>
    <t>AEC Position:</t>
  </si>
  <si>
    <t>Reported</t>
  </si>
  <si>
    <t>(cm)</t>
  </si>
  <si>
    <t>ROI</t>
  </si>
  <si>
    <t>MGD (mGy)</t>
  </si>
  <si>
    <t>Deviation</t>
  </si>
  <si>
    <t>Mean pixel value of each image is within 10% of the average pixel value</t>
  </si>
  <si>
    <t>AEC Density Control</t>
  </si>
  <si>
    <t>Density</t>
  </si>
  <si>
    <t>Change</t>
  </si>
  <si>
    <t>Low</t>
  </si>
  <si>
    <t>High</t>
  </si>
  <si>
    <t>Detector Uniformity</t>
  </si>
  <si>
    <t>SD</t>
  </si>
  <si>
    <t>SNR</t>
  </si>
  <si>
    <t>Center</t>
  </si>
  <si>
    <t>ROI 1</t>
  </si>
  <si>
    <t>ROI 2</t>
  </si>
  <si>
    <t>ROI 3</t>
  </si>
  <si>
    <t>ROI 4</t>
  </si>
  <si>
    <t>Average</t>
  </si>
  <si>
    <t>Change in pixel value at each density step is within specified ranges</t>
  </si>
  <si>
    <t>SNR values are within 15% of the SNR in the center</t>
  </si>
  <si>
    <t>Mean Glandular Dose</t>
  </si>
  <si>
    <t>EI</t>
  </si>
  <si>
    <t>Phantom:</t>
  </si>
  <si>
    <t>Mo/Mo</t>
  </si>
  <si>
    <t>Air KERMA</t>
  </si>
  <si>
    <t>Time (s)</t>
  </si>
  <si>
    <t>(mGy)</t>
  </si>
  <si>
    <t>HVL:</t>
  </si>
  <si>
    <t>ESE (mGy):</t>
  </si>
  <si>
    <t>DGN (mrad/R):</t>
  </si>
  <si>
    <t>MGD (mGy):</t>
  </si>
  <si>
    <t>Prev MGD (mGy):</t>
  </si>
  <si>
    <t>% Change:</t>
  </si>
  <si>
    <t>Coeff of Var:</t>
  </si>
  <si>
    <t>MGD is less than 3 mGy</t>
  </si>
  <si>
    <t>Deviation from Reported MGD:</t>
  </si>
  <si>
    <t>Deviation from reported MGD is less than15%</t>
  </si>
  <si>
    <t>mAs at 3 mGy:</t>
  </si>
  <si>
    <t>kVp Accuracy and Output</t>
  </si>
  <si>
    <t>Acceptable</t>
  </si>
  <si>
    <t>Meter:</t>
  </si>
  <si>
    <t>Calibration Date:</t>
  </si>
  <si>
    <t>Serial #:</t>
  </si>
  <si>
    <t>Calibration Due:</t>
  </si>
  <si>
    <t>Measured Values</t>
  </si>
  <si>
    <t>mGy/mAs</t>
  </si>
  <si>
    <t>mGy/s</t>
  </si>
  <si>
    <t>kV accuracy is &lt;= 5%</t>
  </si>
  <si>
    <t>kV, Exposure, and Output Reproducibility</t>
  </si>
  <si>
    <t>Std Dev:</t>
  </si>
  <si>
    <t>Signal to Noise Ratio</t>
  </si>
  <si>
    <t>Current</t>
  </si>
  <si>
    <t>Previous</t>
  </si>
  <si>
    <t>Coefficient of variation &lt;= 5%</t>
  </si>
  <si>
    <t>SNR:</t>
  </si>
  <si>
    <t>Minimum acceptable output is 7 mGy/s at 28 kVp for Mo target</t>
  </si>
  <si>
    <t>CNR:</t>
  </si>
  <si>
    <t>Exposure Linearity</t>
  </si>
  <si>
    <t>SNR must be &gt;= 40</t>
  </si>
  <si>
    <t>CNR does not change by more than 15%</t>
  </si>
  <si>
    <t>Image Quality Evaluation</t>
  </si>
  <si>
    <t>Acq Workstation</t>
  </si>
  <si>
    <t>Normal</t>
  </si>
  <si>
    <t>Coefficient of linearity is &lt;= 10%</t>
  </si>
  <si>
    <t>Coeff of Linearity:</t>
  </si>
  <si>
    <t>Unit Can Maintain Output for 3 sec at 28 kVp</t>
  </si>
  <si>
    <t>Exposure Index:</t>
  </si>
  <si>
    <t>Half Value Layer</t>
  </si>
  <si>
    <t>Al (mm)</t>
  </si>
  <si>
    <t>Air Kerma (mGy)</t>
  </si>
  <si>
    <t>SN:</t>
  </si>
  <si>
    <t>HVL</t>
  </si>
  <si>
    <t>0 mm</t>
  </si>
  <si>
    <t>kVp Accuracy</t>
  </si>
  <si>
    <t>kVp and Output Reproducibility</t>
  </si>
  <si>
    <t>Min</t>
  </si>
  <si>
    <t>Max</t>
  </si>
  <si>
    <t>HVL is between the minimum and maximum limits</t>
  </si>
  <si>
    <t>Error (%)</t>
  </si>
  <si>
    <t>Acquisition Unit</t>
  </si>
  <si>
    <t>Mini phantom used?</t>
  </si>
  <si>
    <t>Coefficient of variation &lt;= 2%</t>
  </si>
  <si>
    <t>Average PV:</t>
  </si>
  <si>
    <t>kVp accurate to within 5% of indicated</t>
  </si>
  <si>
    <t>Minimum acceptable output is 2 mGy/s at 28 kVp for W target</t>
  </si>
  <si>
    <t>Previous Year Comments</t>
  </si>
  <si>
    <t>**Patient exposure/dose measurements from the previous report were not posted at the time of inspection.  The exposure measurements provided with this report should be posted near the operator's console.</t>
  </si>
  <si>
    <t>Set mAs</t>
  </si>
  <si>
    <t>Additional Comments:</t>
  </si>
  <si>
    <t>**Monthly radiation monitoring reports were not available at the time of inspection.  These should be posted in accordance with the requirements of the radiation safety office.</t>
  </si>
  <si>
    <t>A copy of the fluoroscopic skin entrance doses (attached) must be posted on the unit in a location visible to the operator (DHEC RHB 4.9.4.5.6).</t>
  </si>
  <si>
    <t>All lead aprons must be inspected and documented on an annual basis (DHEC RHB 4.2.14.7).  Please provide a copy of documentation of inspection or arrange to have lead aprons inspected.</t>
  </si>
  <si>
    <t>**The DHEC registration tag was not present on the system or was damaged and should be replaced.  Arrangements must be made with the Radiation Safety Office to obtain the required registration tag.</t>
  </si>
  <si>
    <t>Comments</t>
  </si>
  <si>
    <t>Sheet</t>
  </si>
  <si>
    <t>SBB</t>
  </si>
  <si>
    <t>Exposure to Dose Conversion Factors Mo/Mo for 4.2cm 50/50 Breast</t>
  </si>
  <si>
    <t>Exposure to Dose Conversion Factors Mo/Rh for 4.2 cm 50/50 Breast</t>
  </si>
  <si>
    <t>Exposure to Dose Conversion Factors Rh/Rh for 4.2cm 50/50 Breast</t>
  </si>
  <si>
    <t>Exposure to Dose Conversion Factors W/Rh for 4.2cm 50/50 Breast</t>
  </si>
  <si>
    <t>Exposure to Dose Conversion Factors W/Ag for 4.2cm 50/50 Breast</t>
  </si>
  <si>
    <t>Siemens Inspiration</t>
  </si>
  <si>
    <t>PMMA thickness (mm)</t>
  </si>
  <si>
    <t>Equiv Breast thickness (mm)</t>
  </si>
  <si>
    <t>HVL (mm Al)</t>
  </si>
  <si>
    <t>Slope</t>
  </si>
  <si>
    <t>Intercept</t>
  </si>
  <si>
    <t>g-factor</t>
  </si>
  <si>
    <t>c-factor</t>
  </si>
  <si>
    <t>Mo/Rh</t>
  </si>
  <si>
    <t>W/Rh</t>
  </si>
  <si>
    <t>s-factor</t>
  </si>
  <si>
    <t>kV Accuracy/Output</t>
  </si>
  <si>
    <t>Calculate Radiation output (mGy/mAs and mGy/s) as a function of kV^2</t>
  </si>
  <si>
    <t>Radcal kV correction for Hologic Selenia/Dimension</t>
  </si>
  <si>
    <t>kV^2</t>
  </si>
  <si>
    <t>Selenia</t>
  </si>
  <si>
    <t>Dimension</t>
  </si>
  <si>
    <t>W/Ag</t>
  </si>
  <si>
    <t>W/Al</t>
  </si>
  <si>
    <t>Slope:</t>
  </si>
  <si>
    <t>Intercept:</t>
  </si>
  <si>
    <t>C</t>
  </si>
  <si>
    <t>Rh</t>
  </si>
  <si>
    <t>Critiera:</t>
  </si>
  <si>
    <t>Min HVL &gt; kV/100 (no paddle)</t>
  </si>
  <si>
    <t>Min HVL &gt; kV/100 + 0.03 (with paddle)</t>
  </si>
  <si>
    <t>Max HVL &lt; kV/100 + C</t>
  </si>
  <si>
    <t>DGN</t>
  </si>
  <si>
    <t>Rh/Rh</t>
  </si>
  <si>
    <t>Radcal kV Correction for Hologic Selenia</t>
  </si>
  <si>
    <t>kV^0</t>
  </si>
  <si>
    <t>kV^1</t>
  </si>
  <si>
    <t>kV^3</t>
  </si>
  <si>
    <t>kV^4</t>
  </si>
  <si>
    <t>kV^5</t>
  </si>
  <si>
    <t>kV^6</t>
  </si>
  <si>
    <t>&lt;</t>
  </si>
  <si>
    <t>&gt;=</t>
  </si>
  <si>
    <t>Minimum true value is 21.8 kV, corresponding to a Radcal value near 25.03 kV.</t>
  </si>
  <si>
    <t>Reduced accuracy between true values of 24 to 27 kV. Max Radcal value is 40.47 kV.</t>
  </si>
  <si>
    <t>Minimum true value is 21.8 kV, corresponding to a Radcal value near 25.04 kV.</t>
  </si>
  <si>
    <t>Poor accuracy between true values of 25.35 to 31.85 kV. Max Radcal value is 37.1 kV.</t>
  </si>
  <si>
    <t>Radcal kV Correction for Hologic Dimension</t>
  </si>
  <si>
    <t>28.7 &lt; kV &lt; 30.1</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</si>
  <si>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</si>
  <si>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</si>
  <si>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</si>
  <si>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</si>
  <si>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</si>
  <si>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</si>
  <si>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</si>
  <si>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Radcal kV</t>
  </si>
  <si>
    <t>True kV</t>
  </si>
  <si>
    <t>Tungsten-Silver (W / Ag)</t>
  </si>
  <si>
    <t>Pass/Fail</t>
  </si>
  <si>
    <t>Pass</t>
  </si>
  <si>
    <t>Fail</t>
  </si>
  <si>
    <t>Pass/Fail/NA</t>
  </si>
  <si>
    <t>NA</t>
  </si>
  <si>
    <t>Phantom Scores</t>
  </si>
  <si>
    <r>
      <t xml:space="preserve">B. Biopsy window generally centered over digital image receptor </t>
    </r>
    <r>
      <rPr>
        <i/>
        <sz val="10"/>
        <rFont val="Times New Roman"/>
        <family val="1"/>
      </rPr>
      <t>(NA if film used)</t>
    </r>
  </si>
  <si>
    <r>
      <t xml:space="preserve">A. Focal spot performance acceptable </t>
    </r>
    <r>
      <rPr>
        <i/>
        <sz val="10"/>
        <rFont val="Times New Roman"/>
        <family val="1"/>
      </rPr>
      <t>(NA if digital used)</t>
    </r>
  </si>
  <si>
    <r>
      <t xml:space="preserve">B. Digital system spatial resolution acceptable </t>
    </r>
    <r>
      <rPr>
        <i/>
        <sz val="10"/>
        <rFont val="Times New Roman"/>
        <family val="1"/>
      </rPr>
      <t>(NA if film used)</t>
    </r>
  </si>
  <si>
    <r>
      <t>QC TEST SUMMARY</t>
    </r>
    <r>
      <rPr>
        <b/>
        <i/>
        <sz val="14"/>
        <rFont val="Times New Roman"/>
        <family val="1"/>
      </rPr>
      <t xml:space="preserve"> (continued)</t>
    </r>
  </si>
  <si>
    <r>
      <t xml:space="preserve">Darkroom Cleanliness </t>
    </r>
    <r>
      <rPr>
        <i/>
        <sz val="10"/>
        <rFont val="Times New Roman"/>
        <family val="1"/>
      </rPr>
      <t>(NA if digital used)</t>
    </r>
  </si>
  <si>
    <r>
      <t xml:space="preserve">Processor Quality Control </t>
    </r>
    <r>
      <rPr>
        <i/>
        <sz val="10"/>
        <rFont val="Times New Roman"/>
        <family val="1"/>
      </rPr>
      <t>(NA if digital used)</t>
    </r>
  </si>
  <si>
    <r>
      <t xml:space="preserve">Screen Cleanliness </t>
    </r>
    <r>
      <rPr>
        <i/>
        <sz val="10"/>
        <rFont val="Times New Roman"/>
        <family val="1"/>
      </rPr>
      <t>(NA if digital used)</t>
    </r>
  </si>
  <si>
    <r>
      <t xml:space="preserve">Viewboxes and Viewing Conditions </t>
    </r>
    <r>
      <rPr>
        <i/>
        <sz val="10"/>
        <rFont val="Times New Roman"/>
        <family val="1"/>
      </rPr>
      <t>(NA if digital used)</t>
    </r>
  </si>
  <si>
    <r>
      <t xml:space="preserve">Hardcopy Output Quality </t>
    </r>
    <r>
      <rPr>
        <i/>
        <sz val="10"/>
        <rFont val="Times New Roman"/>
        <family val="1"/>
      </rPr>
      <t>(if hardcopy produced from digital data)</t>
    </r>
  </si>
  <si>
    <r>
      <t xml:space="preserve">Analysis of Fixer Retention in Film </t>
    </r>
    <r>
      <rPr>
        <i/>
        <sz val="10"/>
        <rFont val="Times New Roman"/>
        <family val="1"/>
      </rPr>
      <t>(NA if digital used)</t>
    </r>
  </si>
  <si>
    <r>
      <t xml:space="preserve">Screen-Film Contact </t>
    </r>
    <r>
      <rPr>
        <i/>
        <sz val="10"/>
        <rFont val="Times New Roman"/>
        <family val="1"/>
      </rPr>
      <t>(NA if digital used)</t>
    </r>
  </si>
  <si>
    <r>
      <t xml:space="preserve">Darkroom Fog </t>
    </r>
    <r>
      <rPr>
        <i/>
        <sz val="10"/>
        <rFont val="Times New Roman"/>
        <family val="1"/>
      </rPr>
      <t>(NA if digital used)</t>
    </r>
  </si>
  <si>
    <r>
      <t xml:space="preserve">Zero Alignment Test </t>
    </r>
    <r>
      <rPr>
        <i/>
        <sz val="10"/>
        <rFont val="Times New Roman"/>
        <family val="1"/>
      </rPr>
      <t>(if required by manufacturer)</t>
    </r>
  </si>
  <si>
    <r>
      <t xml:space="preserve">*** YOUR MEDICAL PHYSICIST MUST SUMMARIZE HIS/HER RESULTS ON </t>
    </r>
    <r>
      <rPr>
        <b/>
        <i/>
        <u/>
        <sz val="12"/>
        <color indexed="10"/>
        <rFont val="Times New Roman"/>
        <family val="1"/>
      </rPr>
      <t>THIS</t>
    </r>
    <r>
      <rPr>
        <b/>
        <i/>
        <sz val="12"/>
        <color indexed="10"/>
        <rFont val="Times New Roman"/>
        <family val="1"/>
      </rPr>
      <t xml:space="preserve"> FORM ***</t>
    </r>
  </si>
  <si>
    <t>DHEC form SC-RHA-20 “Notice to Employees” posted or referenced</t>
  </si>
  <si>
    <t>DHEC RHB 11.2.3</t>
  </si>
  <si>
    <t>Measurements</t>
  </si>
  <si>
    <t>Set kV_x000D_(kV)</t>
  </si>
  <si>
    <t>Set mAs_x000D_(mAs)</t>
  </si>
  <si>
    <t>Calibration</t>
  </si>
  <si>
    <t>Tube voltage_x000D_(kV)</t>
  </si>
  <si>
    <t>Exposure time_x000D_(ms)</t>
  </si>
  <si>
    <t>Exposure_x000D_(mGy)</t>
  </si>
  <si>
    <t>Exposure rate_x000D_(mGy/s)</t>
  </si>
  <si>
    <t>HVL_x000D_(mm Al)</t>
  </si>
  <si>
    <t>Calc mA</t>
  </si>
  <si>
    <t>W</t>
  </si>
  <si>
    <t>Ag</t>
  </si>
  <si>
    <t>Affirm Prone W/Ag</t>
  </si>
  <si>
    <t>Al</t>
  </si>
  <si>
    <t>Affirm Prone W/Al</t>
  </si>
  <si>
    <t>Revision 1.2-20250904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</si>
</sst>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409]#,##0.00;[Red]\-[$$-409]#,##0.00"/>
    <numFmt numFmtId="165" formatCode="dd\-mmm\-yyyy"/>
    <numFmt numFmtId="166" formatCode="mmm\-yyyy"/>
    <numFmt numFmtId="167" formatCode="0.0"/>
    <numFmt numFmtId="168" formatCode="dd\-mmm\-yy"/>
    <numFmt numFmtId="169" formatCode="0.00E+000"/>
    <numFmt numFmtId="170" formatCode="0.000"/>
    <numFmt numFmtId="171" formatCode="0.0%"/>
    <numFmt numFmtId="172" formatCode="&quot;TRUE&quot;;&quot;TRUE&quot;;&quot;FALSE&quot;"/>
    <numFmt numFmtId="173" formatCode="0.0000"/>
    <numFmt numFmtId="174" formatCode="[$-409]d/mmm/yyyy;@"/>
  </numFmts>
  <fonts count="37" x14ac:knownFonts="1">
    <font>
      <sz val="10"/>
      <name val="Arial"/>
    </font>
    <font>
      <sz val="10"/>
      <name val="Arial"/>
      <family val="2"/>
    </font>
    <font>
      <b/>
      <i/>
      <u/>
      <sz val="10"/>
      <name val="Arial"/>
      <family val="2"/>
    </font>
    <font>
      <b/>
      <i/>
      <sz val="16"/>
      <name val="Arial"/>
      <family val="2"/>
    </font>
    <font>
      <b/>
      <sz val="10"/>
      <name val="Arial"/>
      <family val="2"/>
    </font>
    <font>
      <b/>
      <sz val="10"/>
      <name val="Arial"/>
      <family val="2"/>
    </font>
    <font>
      <sz val="10"/>
      <name val="Times New Roman"/>
      <family val="1"/>
    </font>
    <font>
      <vertAlign val="superscript"/>
      <sz val="10"/>
      <name val="Arial"/>
      <family val="2"/>
    </font>
    <font>
      <sz val="10"/>
      <name val="Arial"/>
      <family val="2"/>
    </font>
    <font>
      <sz val="8"/>
      <name val="Times New Roman"/>
      <family val="1"/>
    </font>
    <font>
      <sz val="12"/>
      <name val="Times New Roman"/>
      <family val="1"/>
    </font>
    <font>
      <b/>
      <u/>
      <sz val="12"/>
      <name val="Times New Roman"/>
      <family val="1"/>
    </font>
    <font>
      <b/>
      <i/>
      <sz val="16"/>
      <name val="Times New Roman"/>
      <family val="1"/>
    </font>
    <font>
      <b/>
      <i/>
      <sz val="12"/>
      <name val="Times New Roman"/>
      <family val="1"/>
    </font>
    <font>
      <b/>
      <sz val="12"/>
      <name val="Times New Roman"/>
      <family val="1"/>
    </font>
    <font>
      <sz val="12"/>
      <color rgb="FFFF0000"/>
      <name val="Times New Roman"/>
      <family val="1"/>
    </font>
    <font>
      <b/>
      <sz val="14"/>
      <name val="Times New Roman"/>
      <family val="1"/>
    </font>
    <font>
      <b/>
      <sz val="10"/>
      <name val="Times New Roman"/>
      <family val="1"/>
    </font>
    <font>
      <u/>
      <sz val="12"/>
      <name val="Times New Roman"/>
      <family val="1"/>
    </font>
    <font>
      <sz val="10"/>
      <color rgb="FFFF6633"/>
      <name val="Times New Roman"/>
      <family val="1"/>
    </font>
    <font>
      <sz val="12"/>
      <color rgb="FF000000"/>
      <name val="Times New Roman"/>
      <family val="1"/>
    </font>
    <font>
      <b/>
      <sz val="12"/>
      <color rgb="FF000000"/>
      <name val="Times New Roman"/>
      <family val="1"/>
    </font>
    <font>
      <b/>
      <sz val="10"/>
      <color rgb="FF000000"/>
      <name val="Times New Roman"/>
      <family val="1"/>
    </font>
    <font>
      <sz val="11"/>
      <color rgb="FF000000"/>
      <name val="Times New Roman"/>
      <family val="1"/>
    </font>
    <font>
      <sz val="8"/>
      <color rgb="FFFF6633"/>
      <name val="Times New Roman"/>
      <family val="1"/>
    </font>
    <font>
      <sz val="8"/>
      <color rgb="FF008080"/>
      <name val="Times New Roman"/>
      <family val="1"/>
    </font>
    <font>
      <b/>
      <sz val="20"/>
      <name val="Times New Roman"/>
      <family val="1"/>
    </font>
    <font>
      <b/>
      <sz val="18"/>
      <name val="Times New Roman"/>
      <family val="1"/>
    </font>
    <font>
      <b/>
      <sz val="11"/>
      <name val="Times New Roman"/>
      <family val="1"/>
    </font>
    <font>
      <i/>
      <sz val="10"/>
      <name val="Times New Roman"/>
      <family val="1"/>
    </font>
    <font>
      <b/>
      <i/>
      <sz val="14"/>
      <name val="Times New Roman"/>
      <family val="1"/>
    </font>
    <font>
      <b/>
      <sz val="8"/>
      <color indexed="81"/>
      <name val="Tahoma"/>
      <family val="2"/>
    </font>
    <font>
      <sz val="8"/>
      <color indexed="81"/>
      <name val="Tahoma"/>
      <family val="2"/>
    </font>
    <font>
      <b/>
      <i/>
      <sz val="12"/>
      <color indexed="10"/>
      <name val="Times New Roman"/>
      <family val="1"/>
    </font>
    <font>
      <b/>
      <i/>
      <u/>
      <sz val="12"/>
      <color indexed="10"/>
      <name val="Times New Roman"/>
      <family val="1"/>
    </font>
    <font>
      <sz val="20"/>
      <name val="Times New Roman"/>
      <family val="1"/>
    </font>
    <font>
      <b/>
      <sz val="10"/>
      <color rgb="FFFFFFFF"/>
      <name val="Arial"/>
      <family val="2"/>
    </font>
  </fonts>
  <fills count="13">
    <fill>
      <patternFill patternType="none"/>
    </fill>
    <fill>
      <patternFill patternType="gray125"/>
    </fill>
    <fill>
      <patternFill patternType="solid">
        <fgColor rgb="FFFF0000"/>
        <bgColor rgb="FF993300"/>
      </patternFill>
    </fill>
    <fill>
      <patternFill patternType="solid">
        <fgColor rgb="FF3DEB3D"/>
        <bgColor rgb="FF99CC00"/>
      </patternFill>
    </fill>
    <fill>
      <patternFill patternType="solid">
        <fgColor rgb="FFFFFFFF"/>
        <bgColor rgb="FFE6E6E6"/>
      </patternFill>
    </fill>
    <fill>
      <patternFill patternType="solid">
        <fgColor rgb="FF23B8DC"/>
        <bgColor rgb="FF00CCFF"/>
      </patternFill>
    </fill>
    <fill>
      <patternFill patternType="solid">
        <fgColor rgb="FFE6E6E6"/>
        <bgColor rgb="FFDDDDDD"/>
      </patternFill>
    </fill>
    <fill>
      <patternFill patternType="solid">
        <fgColor rgb="FFFFFF99"/>
        <bgColor rgb="FFCCFFCC"/>
      </patternFill>
    </fill>
    <fill>
      <patternFill patternType="solid">
        <fgColor rgb="FFDDDDDD"/>
        <bgColor rgb="FFE6E6E6"/>
      </patternFill>
    </fill>
    <fill>
      <patternFill patternType="solid">
        <fgColor rgb="FF808080"/>
        <bgColor rgb="FF969696"/>
      </patternFill>
    </fill>
    <fill>
      <patternFill patternType="solid">
        <fgColor rgb="FF99CCFF"/>
        <bgColor rgb="FFC0C0C0"/>
      </patternFill>
    </fill>
    <fill>
      <patternFill patternType="solid">
        <fgColor rgb="FFCCFFCC"/>
        <bgColor rgb="FFCCFFFF"/>
      </patternFill>
    </fill>
    <fill>
      <patternFill patternType="solid">
        <fgColor rgb="FF000000"/>
        <bgColor indexed="64"/>
      </patternFill>
    </fill>
  </fills>
  <borders count="93">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double">
        <color auto="1"/>
      </left>
      <right/>
      <top/>
      <bottom/>
      <diagonal/>
    </border>
    <border>
      <left/>
      <right style="double">
        <color auto="1"/>
      </right>
      <top/>
      <bottom/>
      <diagonal/>
    </border>
    <border>
      <left style="medium">
        <color auto="1"/>
      </left>
      <right/>
      <top/>
      <bottom/>
      <diagonal/>
    </border>
    <border>
      <left/>
      <right style="medium">
        <color auto="1"/>
      </right>
      <top/>
      <bottom/>
      <diagonal/>
    </border>
    <border>
      <left style="hair">
        <color auto="1"/>
      </left>
      <right style="hair">
        <color auto="1"/>
      </right>
      <top style="hair">
        <color auto="1"/>
      </top>
      <bottom style="hair">
        <color auto="1"/>
      </bottom>
      <diagonal/>
    </border>
    <border>
      <left/>
      <right style="hair">
        <color auto="1"/>
      </right>
      <top/>
      <bottom style="hair">
        <color auto="1"/>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hair">
        <color auto="1"/>
      </top>
      <bottom/>
      <diagonal/>
    </border>
    <border>
      <left/>
      <right/>
      <top/>
      <bottom style="hair">
        <color auto="1"/>
      </bottom>
      <diagonal/>
    </border>
    <border>
      <left/>
      <right/>
      <top style="hair">
        <color auto="1"/>
      </top>
      <bottom style="medium">
        <color auto="1"/>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medium">
        <color auto="1"/>
      </left>
      <right style="double">
        <color auto="1"/>
      </right>
      <top style="thick">
        <color auto="1"/>
      </top>
      <bottom/>
      <diagonal/>
    </border>
    <border>
      <left style="double">
        <color auto="1"/>
      </left>
      <right style="thick">
        <color auto="1"/>
      </right>
      <top style="thick">
        <color auto="1"/>
      </top>
      <bottom/>
      <diagonal/>
    </border>
    <border>
      <left style="medium">
        <color auto="1"/>
      </left>
      <right style="double">
        <color auto="1"/>
      </right>
      <top/>
      <bottom/>
      <diagonal/>
    </border>
    <border>
      <left style="double">
        <color auto="1"/>
      </left>
      <right/>
      <top/>
      <bottom style="thin">
        <color auto="1"/>
      </bottom>
      <diagonal/>
    </border>
    <border>
      <left/>
      <right style="thick">
        <color auto="1"/>
      </right>
      <top/>
      <bottom style="thin">
        <color auto="1"/>
      </bottom>
      <diagonal/>
    </border>
    <border>
      <left style="double">
        <color auto="1"/>
      </left>
      <right style="thick">
        <color auto="1"/>
      </right>
      <top/>
      <bottom style="thin">
        <color auto="1"/>
      </bottom>
      <diagonal/>
    </border>
    <border>
      <left style="double">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ck">
        <color auto="1"/>
      </right>
      <top style="thin">
        <color auto="1"/>
      </top>
      <bottom/>
      <diagonal/>
    </border>
    <border>
      <left style="medium">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thick">
        <color auto="1"/>
      </right>
      <top style="double">
        <color auto="1"/>
      </top>
      <bottom style="thin">
        <color auto="1"/>
      </bottom>
      <diagonal/>
    </border>
    <border>
      <left style="medium">
        <color auto="1"/>
      </left>
      <right style="double">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medium">
        <color auto="1"/>
      </left>
      <right/>
      <top/>
      <bottom style="thin">
        <color auto="1"/>
      </bottom>
      <diagonal/>
    </border>
    <border>
      <left style="medium">
        <color auto="1"/>
      </left>
      <right style="double">
        <color auto="1"/>
      </right>
      <top style="thin">
        <color auto="1"/>
      </top>
      <bottom style="thick">
        <color auto="1"/>
      </bottom>
      <diagonal/>
    </border>
    <border>
      <left style="double">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medium">
        <color auto="1"/>
      </left>
      <right style="double">
        <color auto="1"/>
      </right>
      <top style="thin">
        <color auto="1"/>
      </top>
      <bottom style="medium">
        <color auto="1"/>
      </bottom>
      <diagonal/>
    </border>
    <border>
      <left style="double">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hair">
        <color auto="1"/>
      </left>
      <right style="hair">
        <color auto="1"/>
      </right>
      <top style="thin">
        <color auto="1"/>
      </top>
      <bottom style="thin">
        <color auto="1"/>
      </bottom>
      <diagonal/>
    </border>
    <border>
      <left style="medium">
        <color auto="1"/>
      </left>
      <right style="hair">
        <color auto="1"/>
      </right>
      <top style="medium">
        <color auto="1"/>
      </top>
      <bottom style="hair">
        <color auto="1"/>
      </bottom>
      <diagonal/>
    </border>
    <border>
      <left style="medium">
        <color auto="1"/>
      </left>
      <right style="hair">
        <color auto="1"/>
      </right>
      <top style="hair">
        <color auto="1"/>
      </top>
      <bottom style="hair">
        <color auto="1"/>
      </bottom>
      <diagonal/>
    </border>
    <border>
      <left style="medium">
        <color auto="1"/>
      </left>
      <right style="hair">
        <color auto="1"/>
      </right>
      <top style="hair">
        <color auto="1"/>
      </top>
      <bottom style="medium">
        <color auto="1"/>
      </bottom>
      <diagonal/>
    </border>
    <border>
      <left style="double">
        <color auto="1"/>
      </left>
      <right/>
      <top/>
      <bottom style="medium">
        <color auto="1"/>
      </bottom>
      <diagonal/>
    </border>
    <border>
      <left/>
      <right style="double">
        <color auto="1"/>
      </right>
      <top/>
      <bottom style="medium">
        <color auto="1"/>
      </bottom>
      <diagonal/>
    </border>
    <border>
      <left/>
      <right style="double">
        <color auto="1"/>
      </right>
      <top/>
      <bottom style="thin">
        <color auto="1"/>
      </bottom>
      <diagonal/>
    </border>
    <border>
      <left/>
      <right style="double">
        <color auto="1"/>
      </right>
      <top style="thin">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style="medium">
        <color auto="1"/>
      </left>
      <right style="thin">
        <color auto="1"/>
      </right>
      <top style="thin">
        <color auto="1"/>
      </top>
      <bottom/>
      <diagonal/>
    </border>
    <border>
      <left/>
      <right/>
      <top style="double">
        <color auto="1"/>
      </top>
      <bottom style="hair">
        <color auto="1"/>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hair">
        <color auto="1"/>
      </left>
      <right style="hair">
        <color auto="1"/>
      </right>
      <top style="hair">
        <color auto="1"/>
      </top>
      <bottom style="thin">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bottom style="dotted">
        <color auto="1"/>
      </bottom>
      <diagonal/>
    </border>
    <border>
      <left/>
      <right/>
      <top style="dotted">
        <color auto="1"/>
      </top>
      <bottom style="dotted">
        <color auto="1"/>
      </bottom>
      <diagonal/>
    </border>
    <border>
      <left/>
      <right/>
      <top style="dotted">
        <color auto="1"/>
      </top>
      <bottom style="double">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medium">
        <color auto="1"/>
      </right>
      <top style="medium">
        <color auto="1"/>
      </top>
      <bottom style="medium">
        <color auto="1"/>
      </bottom>
      <diagonal/>
    </border>
    <border>
      <left style="thin">
        <color auto="1"/>
      </left>
      <right style="medium">
        <color auto="1"/>
      </right>
      <top style="thin">
        <color auto="1"/>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s>
  <cellStyleXfs count="9">
    <xf numFmtId="0" fontId="0" fillId="0" borderId="0">
      <alignment vertical="top"/>
    </xf>
    <xf numFmtId="0" fontId="2" fillId="0" borderId="0" applyBorder="0" applyProtection="0">
      <alignment vertical="top"/>
    </xf>
    <xf numFmtId="164" fontId="2" fillId="0" borderId="0" applyBorder="0" applyProtection="0">
      <alignment vertical="top"/>
    </xf>
    <xf numFmtId="0" fontId="3" fillId="0" borderId="0" applyBorder="0" applyProtection="0">
      <alignment horizontal="center" vertical="top"/>
    </xf>
    <xf numFmtId="0" fontId="3" fillId="0" borderId="0" applyBorder="0" applyProtection="0">
      <alignment horizontal="center" vertical="top" textRotation="90"/>
    </xf>
    <xf numFmtId="0" fontId="8" fillId="2" borderId="0" applyBorder="0" applyProtection="0"/>
    <xf numFmtId="0" fontId="8" fillId="3" borderId="0" applyBorder="0" applyProtection="0"/>
    <xf numFmtId="0" fontId="8" fillId="0" borderId="0" applyBorder="0" applyProtection="0">
      <alignment vertical="top"/>
    </xf>
    <xf numFmtId="0" fontId="1" fillId="0" borderId="0"/>
  </cellStyleXfs>
  <cellXfs count="420">
    <xf numFmtId="0" fontId="0" fillId="0" borderId="0" xfId="0">
      <alignment vertical="top"/>
    </xf>
    <xf numFmtId="0" fontId="0" fillId="0" borderId="0" xfId="0" applyAlignment="1"/>
    <xf numFmtId="0" fontId="5" fillId="0" borderId="0" xfId="0" applyFont="1" applyAlignment="1"/>
    <xf numFmtId="0" fontId="0" fillId="0" borderId="60" xfId="0" applyBorder="1" applyAlignment="1"/>
    <xf numFmtId="0" fontId="0" fillId="0" borderId="64" xfId="0" applyBorder="1" applyAlignment="1">
      <alignment horizontal="center"/>
    </xf>
    <xf numFmtId="0" fontId="0" fillId="0" borderId="23" xfId="0" applyBorder="1" applyAlignment="1">
      <alignment horizontal="center"/>
    </xf>
    <xf numFmtId="0" fontId="0" fillId="0" borderId="65" xfId="0" applyBorder="1" applyAlignment="1">
      <alignment horizontal="center"/>
    </xf>
    <xf numFmtId="0" fontId="0" fillId="0" borderId="68" xfId="0" applyBorder="1" applyAlignment="1">
      <alignment horizontal="center"/>
    </xf>
    <xf numFmtId="0" fontId="0" fillId="0" borderId="48" xfId="0" applyBorder="1" applyAlignment="1">
      <alignment horizontal="center"/>
    </xf>
    <xf numFmtId="0" fontId="0" fillId="0" borderId="70" xfId="0" applyBorder="1" applyAlignment="1">
      <alignment horizontal="center"/>
    </xf>
    <xf numFmtId="0" fontId="0" fillId="0" borderId="62" xfId="0" applyBorder="1" applyAlignment="1"/>
    <xf numFmtId="0" fontId="5" fillId="0" borderId="0" xfId="0" applyFont="1">
      <alignment vertical="top"/>
    </xf>
    <xf numFmtId="0" fontId="0" fillId="0" borderId="86" xfId="0" applyBorder="1" applyAlignment="1">
      <alignment horizontal="center" vertical="top"/>
    </xf>
    <xf numFmtId="0" fontId="0" fillId="0" borderId="69" xfId="0" applyBorder="1" applyAlignment="1">
      <alignment horizontal="center" vertical="top"/>
    </xf>
    <xf numFmtId="0" fontId="0" fillId="0" borderId="87" xfId="0" applyBorder="1" applyAlignment="1">
      <alignment horizontal="center" vertical="top"/>
    </xf>
    <xf numFmtId="0" fontId="0" fillId="0" borderId="60" xfId="0" applyBorder="1">
      <alignment vertical="top"/>
    </xf>
    <xf numFmtId="0" fontId="0" fillId="0" borderId="61" xfId="0" applyBorder="1" applyAlignment="1">
      <alignment horizontal="center" vertical="top"/>
    </xf>
    <xf numFmtId="0" fontId="0" fillId="0" borderId="62" xfId="0" applyBorder="1" applyAlignment="1">
      <alignment horizontal="center" vertical="top"/>
    </xf>
    <xf numFmtId="173" fontId="0" fillId="0" borderId="0" xfId="0" applyNumberFormat="1" applyAlignment="1">
      <alignment horizontal="center"/>
    </xf>
    <xf numFmtId="0" fontId="0" fillId="0" borderId="64" xfId="0" applyBorder="1">
      <alignment vertical="top"/>
    </xf>
    <xf numFmtId="0" fontId="0" fillId="0" borderId="23" xfId="0" applyBorder="1" applyAlignment="1">
      <alignment horizontal="center" vertical="top"/>
    </xf>
    <xf numFmtId="0" fontId="0" fillId="0" borderId="65" xfId="0" applyBorder="1" applyAlignment="1">
      <alignment horizontal="center" vertical="top"/>
    </xf>
    <xf numFmtId="0" fontId="0" fillId="0" borderId="68" xfId="0" applyBorder="1">
      <alignment vertical="top"/>
    </xf>
    <xf numFmtId="0" fontId="0" fillId="0" borderId="48" xfId="0" applyBorder="1" applyAlignment="1">
      <alignment horizontal="center" vertical="top"/>
    </xf>
    <xf numFmtId="170" fontId="0" fillId="0" borderId="48" xfId="0" applyNumberFormat="1" applyBorder="1" applyAlignment="1">
      <alignment horizontal="center" vertical="top"/>
    </xf>
    <xf numFmtId="170" fontId="0" fillId="0" borderId="70" xfId="0" applyNumberFormat="1" applyBorder="1" applyAlignment="1">
      <alignment horizontal="center" vertical="top"/>
    </xf>
    <xf numFmtId="0" fontId="0" fillId="0" borderId="81" xfId="0" applyBorder="1" applyAlignment="1">
      <alignment horizontal="center" vertical="top"/>
    </xf>
    <xf numFmtId="0" fontId="0" fillId="0" borderId="82" xfId="0" applyBorder="1" applyAlignment="1">
      <alignment horizontal="center" vertical="top"/>
    </xf>
    <xf numFmtId="0" fontId="0" fillId="0" borderId="88" xfId="0" applyBorder="1" applyAlignment="1">
      <alignment horizontal="center" vertical="top"/>
    </xf>
    <xf numFmtId="0" fontId="0" fillId="0" borderId="50" xfId="0" applyBorder="1">
      <alignment vertical="top"/>
    </xf>
    <xf numFmtId="0" fontId="5" fillId="0" borderId="0" xfId="0" applyFont="1" applyAlignment="1">
      <alignment horizontal="center"/>
    </xf>
    <xf numFmtId="0" fontId="0" fillId="0" borderId="0" xfId="0" applyAlignment="1">
      <alignment horizontal="center"/>
    </xf>
    <xf numFmtId="170" fontId="0" fillId="0" borderId="0" xfId="0" applyNumberFormat="1" applyAlignment="1">
      <alignment horizontal="center"/>
    </xf>
    <xf numFmtId="2" fontId="0" fillId="0" borderId="0" xfId="0" applyNumberFormat="1" applyAlignment="1">
      <alignment horizontal="center"/>
    </xf>
    <xf numFmtId="0" fontId="0" fillId="0" borderId="11" xfId="0" applyBorder="1" applyAlignment="1">
      <alignment horizontal="center"/>
    </xf>
    <xf numFmtId="2" fontId="0" fillId="0" borderId="11" xfId="0" applyNumberFormat="1" applyBorder="1" applyAlignment="1">
      <alignment horizontal="center"/>
    </xf>
    <xf numFmtId="0" fontId="0" fillId="0" borderId="0" xfId="0" applyAlignment="1">
      <alignment horizontal="right"/>
    </xf>
    <xf numFmtId="0" fontId="6" fillId="0" borderId="60" xfId="0" applyFont="1" applyBorder="1" applyAlignment="1" applyProtection="1">
      <alignment horizontal="center"/>
      <protection locked="0"/>
    </xf>
    <xf numFmtId="0" fontId="6" fillId="0" borderId="61" xfId="0" applyFont="1" applyBorder="1" applyAlignment="1" applyProtection="1">
      <alignment horizontal="center"/>
      <protection locked="0"/>
    </xf>
    <xf numFmtId="0" fontId="6" fillId="0" borderId="62" xfId="0" applyFont="1" applyBorder="1" applyAlignment="1" applyProtection="1">
      <alignment horizontal="center"/>
      <protection locked="0"/>
    </xf>
    <xf numFmtId="0" fontId="6" fillId="0" borderId="64" xfId="0" applyFont="1" applyBorder="1" applyAlignment="1" applyProtection="1">
      <alignment horizontal="center"/>
      <protection locked="0"/>
    </xf>
    <xf numFmtId="0" fontId="6" fillId="0" borderId="23" xfId="0" applyFont="1" applyBorder="1" applyAlignment="1" applyProtection="1">
      <alignment horizontal="center"/>
      <protection locked="0"/>
    </xf>
    <xf numFmtId="0" fontId="6" fillId="0" borderId="65" xfId="0" applyFont="1" applyBorder="1" applyAlignment="1" applyProtection="1">
      <alignment horizontal="center"/>
      <protection locked="0"/>
    </xf>
    <xf numFmtId="0" fontId="6" fillId="0" borderId="68" xfId="0" applyFont="1" applyBorder="1" applyAlignment="1" applyProtection="1">
      <alignment horizontal="center"/>
      <protection locked="0"/>
    </xf>
    <xf numFmtId="0" fontId="6" fillId="0" borderId="48" xfId="0" applyFont="1" applyBorder="1" applyAlignment="1" applyProtection="1">
      <alignment horizontal="center"/>
      <protection locked="0"/>
    </xf>
    <xf numFmtId="0" fontId="6" fillId="0" borderId="70" xfId="0" applyFont="1" applyBorder="1" applyAlignment="1" applyProtection="1">
      <alignment horizontal="center"/>
      <protection locked="0"/>
    </xf>
    <xf numFmtId="0" fontId="6" fillId="0" borderId="0" xfId="0" applyFont="1" applyAlignment="1" applyProtection="1">
      <protection locked="0"/>
    </xf>
    <xf numFmtId="0" fontId="6" fillId="0" borderId="0" xfId="0" applyFont="1" applyAlignment="1" applyProtection="1">
      <alignment horizontal="center"/>
      <protection locked="0"/>
    </xf>
    <xf numFmtId="167" fontId="0" fillId="0" borderId="0" xfId="0" applyNumberFormat="1" applyAlignment="1">
      <alignment horizontal="center"/>
    </xf>
    <xf numFmtId="0" fontId="0" fillId="0" borderId="0" xfId="0" applyAlignment="1">
      <alignment horizontal="center" vertical="top"/>
    </xf>
    <xf numFmtId="0" fontId="0" fillId="0" borderId="11" xfId="0" applyBorder="1" applyAlignment="1">
      <alignment horizontal="center" vertical="top"/>
    </xf>
    <xf numFmtId="0" fontId="0" fillId="0" borderId="11" xfId="0" applyBorder="1">
      <alignment vertical="top"/>
    </xf>
    <xf numFmtId="0" fontId="0" fillId="0" borderId="11" xfId="0" applyBorder="1" applyAlignment="1">
      <alignment horizontal="right" vertical="top"/>
    </xf>
    <xf numFmtId="0" fontId="4" fillId="0" borderId="0" xfId="0" applyFont="1">
      <alignment vertical="top"/>
    </xf>
    <xf numFmtId="0" fontId="0" fillId="10" borderId="0" xfId="0" applyFill="1" applyProtection="1">
      <alignment vertical="top"/>
      <protection locked="0"/>
    </xf>
    <xf numFmtId="2" fontId="0" fillId="11" borderId="0" xfId="0" applyNumberFormat="1" applyFill="1" applyProtection="1">
      <alignment vertical="top"/>
      <protection hidden="1"/>
    </xf>
    <xf numFmtId="0" fontId="9" fillId="0" borderId="0" xfId="0" applyFont="1" applyAlignment="1">
      <alignment horizontal="center"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10" fillId="0" borderId="0" xfId="0" applyFont="1" applyAlignment="1">
      <alignment vertical="center"/>
    </xf>
    <xf numFmtId="0" fontId="10" fillId="0" borderId="4" xfId="0" applyFont="1" applyBorder="1" applyAlignment="1">
      <alignment horizontal="left" vertical="center"/>
    </xf>
    <xf numFmtId="0" fontId="10" fillId="0" borderId="5" xfId="0" applyFont="1" applyBorder="1" applyAlignment="1">
      <alignment vertical="center"/>
    </xf>
    <xf numFmtId="0" fontId="10" fillId="0" borderId="6" xfId="0" applyFont="1" applyBorder="1" applyAlignment="1">
      <alignment vertical="center"/>
    </xf>
    <xf numFmtId="0" fontId="11" fillId="0" borderId="0" xfId="0" applyFont="1" applyAlignment="1">
      <alignment horizontal="center" vertical="center"/>
    </xf>
    <xf numFmtId="0" fontId="6" fillId="0" borderId="0" xfId="0" applyFont="1">
      <alignment vertical="top"/>
    </xf>
    <xf numFmtId="0" fontId="6" fillId="0" borderId="7" xfId="0" applyFont="1" applyBorder="1" applyAlignment="1">
      <alignment vertical="center"/>
    </xf>
    <xf numFmtId="0" fontId="6" fillId="0" borderId="0" xfId="0" applyFont="1" applyAlignment="1">
      <alignment vertical="center"/>
    </xf>
    <xf numFmtId="0" fontId="12" fillId="0" borderId="0" xfId="0" applyFont="1" applyAlignment="1">
      <alignment horizontal="center" vertical="center"/>
    </xf>
    <xf numFmtId="0" fontId="6" fillId="0" borderId="8" xfId="0" applyFont="1" applyBorder="1" applyAlignment="1">
      <alignment vertical="center"/>
    </xf>
    <xf numFmtId="0" fontId="10" fillId="0" borderId="9" xfId="0" applyFont="1" applyBorder="1" applyAlignment="1">
      <alignment vertical="center"/>
    </xf>
    <xf numFmtId="0" fontId="13" fillId="0" borderId="0" xfId="0" applyFont="1" applyAlignment="1">
      <alignment horizontal="center" vertical="center"/>
    </xf>
    <xf numFmtId="0" fontId="10" fillId="0" borderId="10" xfId="0" applyFont="1" applyBorder="1" applyAlignment="1">
      <alignment vertical="center"/>
    </xf>
    <xf numFmtId="168" fontId="10" fillId="5" borderId="11" xfId="0" applyNumberFormat="1" applyFont="1" applyFill="1" applyBorder="1" applyAlignment="1">
      <alignment horizontal="left" vertical="center"/>
    </xf>
    <xf numFmtId="168" fontId="10" fillId="6" borderId="12" xfId="0" applyNumberFormat="1" applyFont="1" applyFill="1" applyBorder="1" applyAlignment="1">
      <alignment horizontal="left" vertical="center"/>
    </xf>
    <xf numFmtId="0" fontId="10" fillId="0" borderId="0" xfId="0" applyFont="1" applyAlignment="1">
      <alignment horizontal="center" vertical="center"/>
    </xf>
    <xf numFmtId="0" fontId="10" fillId="0" borderId="0" xfId="0" applyFont="1" applyAlignment="1">
      <alignment horizontal="right" vertical="center"/>
    </xf>
    <xf numFmtId="0" fontId="10" fillId="0" borderId="0" xfId="0" applyFont="1" applyAlignment="1">
      <alignment horizontal="left" vertical="center"/>
    </xf>
    <xf numFmtId="0" fontId="6" fillId="0" borderId="13" xfId="0" applyFont="1" applyBorder="1" applyAlignment="1">
      <alignment vertical="center"/>
    </xf>
    <xf numFmtId="0" fontId="6" fillId="0" borderId="14" xfId="0" applyFont="1" applyBorder="1" applyAlignment="1">
      <alignment vertical="center"/>
    </xf>
    <xf numFmtId="0" fontId="6" fillId="0" borderId="15" xfId="0" applyFont="1" applyBorder="1" applyAlignment="1">
      <alignment vertical="center"/>
    </xf>
    <xf numFmtId="0" fontId="10" fillId="0" borderId="16" xfId="0" applyFont="1" applyBorder="1" applyAlignment="1">
      <alignment vertical="center"/>
    </xf>
    <xf numFmtId="0" fontId="10" fillId="0" borderId="17" xfId="0" applyFont="1" applyBorder="1" applyAlignment="1">
      <alignment vertical="center"/>
    </xf>
    <xf numFmtId="0" fontId="10" fillId="0" borderId="18" xfId="0" applyFont="1" applyBorder="1" applyAlignment="1">
      <alignment vertical="center"/>
    </xf>
    <xf numFmtId="0" fontId="14" fillId="0" borderId="0" xfId="0" applyFont="1" applyAlignment="1">
      <alignment horizontal="right" vertical="center"/>
    </xf>
    <xf numFmtId="168" fontId="10" fillId="5" borderId="11" xfId="0" applyNumberFormat="1" applyFont="1" applyFill="1" applyBorder="1" applyAlignment="1">
      <alignment vertical="center"/>
    </xf>
    <xf numFmtId="168" fontId="10" fillId="0" borderId="19" xfId="0" applyNumberFormat="1" applyFont="1" applyBorder="1" applyAlignment="1">
      <alignment vertical="center"/>
    </xf>
    <xf numFmtId="0" fontId="10" fillId="6" borderId="12" xfId="0" applyFont="1" applyFill="1" applyBorder="1" applyAlignment="1">
      <alignment vertical="center"/>
    </xf>
    <xf numFmtId="0" fontId="10" fillId="5" borderId="11" xfId="0" applyFont="1" applyFill="1" applyBorder="1" applyAlignment="1">
      <alignment vertical="center"/>
    </xf>
    <xf numFmtId="0" fontId="10" fillId="6" borderId="20" xfId="0" applyFont="1" applyFill="1" applyBorder="1" applyAlignment="1">
      <alignment horizontal="left" vertical="center"/>
    </xf>
    <xf numFmtId="0" fontId="15" fillId="0" borderId="0" xfId="0" applyFont="1" applyAlignment="1">
      <alignment vertical="center"/>
    </xf>
    <xf numFmtId="0" fontId="10" fillId="5" borderId="20" xfId="0" applyFont="1" applyFill="1" applyBorder="1" applyAlignment="1">
      <alignment horizontal="left" vertical="center"/>
    </xf>
    <xf numFmtId="0" fontId="16" fillId="0" borderId="0" xfId="0" applyFont="1" applyAlignment="1">
      <alignment horizontal="center" vertical="center"/>
    </xf>
    <xf numFmtId="168" fontId="10" fillId="6" borderId="12" xfId="0" applyNumberFormat="1" applyFont="1" applyFill="1" applyBorder="1" applyAlignment="1">
      <alignment vertical="center"/>
    </xf>
    <xf numFmtId="168" fontId="10" fillId="0" borderId="20" xfId="0" applyNumberFormat="1" applyFont="1" applyBorder="1" applyAlignment="1">
      <alignment vertical="center"/>
    </xf>
    <xf numFmtId="0" fontId="14" fillId="0" borderId="0" xfId="0" applyFont="1" applyAlignment="1">
      <alignment horizontal="center" vertical="center"/>
    </xf>
    <xf numFmtId="0" fontId="10" fillId="0" borderId="21" xfId="0" applyFont="1" applyBorder="1" applyAlignment="1">
      <alignment vertical="center"/>
    </xf>
    <xf numFmtId="168" fontId="10" fillId="6" borderId="20" xfId="0" applyNumberFormat="1" applyFont="1" applyFill="1" applyBorder="1" applyAlignment="1">
      <alignment vertical="center"/>
    </xf>
    <xf numFmtId="168" fontId="10" fillId="5" borderId="20" xfId="0" applyNumberFormat="1" applyFont="1" applyFill="1" applyBorder="1" applyAlignment="1">
      <alignment vertical="center"/>
    </xf>
    <xf numFmtId="0" fontId="10" fillId="0" borderId="1" xfId="0" applyFont="1" applyBorder="1" applyAlignment="1">
      <alignment vertical="center"/>
    </xf>
    <xf numFmtId="0" fontId="10" fillId="0" borderId="2" xfId="0" applyFont="1" applyBorder="1" applyAlignment="1">
      <alignment vertical="center"/>
    </xf>
    <xf numFmtId="0" fontId="14" fillId="0" borderId="2" xfId="0" applyFont="1" applyBorder="1" applyAlignment="1">
      <alignment vertical="center"/>
    </xf>
    <xf numFmtId="0" fontId="10" fillId="0" borderId="3" xfId="0" applyFont="1" applyBorder="1" applyAlignment="1">
      <alignment vertical="center"/>
    </xf>
    <xf numFmtId="0" fontId="10" fillId="0" borderId="4" xfId="0" applyFont="1" applyBorder="1" applyAlignment="1">
      <alignment vertical="center"/>
    </xf>
    <xf numFmtId="0" fontId="14" fillId="0" borderId="5" xfId="0" applyFont="1" applyBorder="1" applyAlignment="1">
      <alignment vertical="center"/>
    </xf>
    <xf numFmtId="0" fontId="14" fillId="5" borderId="11" xfId="0" applyFont="1" applyFill="1" applyBorder="1" applyAlignment="1">
      <alignment horizontal="left" vertical="center"/>
    </xf>
    <xf numFmtId="0" fontId="10" fillId="6" borderId="20" xfId="0" applyFont="1" applyFill="1" applyBorder="1" applyAlignment="1">
      <alignment vertical="center"/>
    </xf>
    <xf numFmtId="0" fontId="10" fillId="5" borderId="20" xfId="0" applyFont="1" applyFill="1" applyBorder="1" applyAlignment="1">
      <alignment vertical="center"/>
    </xf>
    <xf numFmtId="0" fontId="10" fillId="0" borderId="7" xfId="0" applyFont="1" applyBorder="1" applyAlignment="1">
      <alignment vertical="center"/>
    </xf>
    <xf numFmtId="0" fontId="10" fillId="0" borderId="8" xfId="0" applyFont="1" applyBorder="1" applyAlignment="1">
      <alignment vertical="center"/>
    </xf>
    <xf numFmtId="0" fontId="10" fillId="0" borderId="23" xfId="0" applyFont="1" applyBorder="1" applyAlignment="1">
      <alignment horizontal="center" vertical="center"/>
    </xf>
    <xf numFmtId="167" fontId="10" fillId="0" borderId="23" xfId="0" applyNumberFormat="1" applyFont="1" applyBorder="1" applyAlignment="1">
      <alignment horizontal="center" vertical="center"/>
    </xf>
    <xf numFmtId="2" fontId="10" fillId="0" borderId="23" xfId="0" applyNumberFormat="1" applyFont="1" applyBorder="1" applyAlignment="1">
      <alignment horizontal="center" vertical="center"/>
    </xf>
    <xf numFmtId="166" fontId="10" fillId="6" borderId="12" xfId="0" applyNumberFormat="1" applyFont="1" applyFill="1" applyBorder="1" applyAlignment="1">
      <alignment vertical="center"/>
    </xf>
    <xf numFmtId="166" fontId="10" fillId="5" borderId="11" xfId="0" applyNumberFormat="1" applyFont="1" applyFill="1" applyBorder="1" applyAlignment="1">
      <alignment vertical="center"/>
    </xf>
    <xf numFmtId="169" fontId="10" fillId="6" borderId="20" xfId="0" applyNumberFormat="1" applyFont="1" applyFill="1" applyBorder="1" applyAlignment="1">
      <alignment vertical="center"/>
    </xf>
    <xf numFmtId="0" fontId="14" fillId="0" borderId="0" xfId="0" applyFont="1" applyAlignment="1">
      <alignment vertical="center"/>
    </xf>
    <xf numFmtId="166" fontId="10" fillId="6" borderId="20" xfId="0" applyNumberFormat="1" applyFont="1" applyFill="1" applyBorder="1" applyAlignment="1">
      <alignment vertical="center"/>
    </xf>
    <xf numFmtId="166" fontId="10" fillId="5" borderId="20" xfId="0" applyNumberFormat="1" applyFont="1" applyFill="1" applyBorder="1" applyAlignment="1">
      <alignment vertical="center"/>
    </xf>
    <xf numFmtId="0" fontId="14" fillId="0" borderId="0" xfId="0" applyFont="1" applyAlignment="1">
      <alignment horizontal="left" vertical="center"/>
    </xf>
    <xf numFmtId="0" fontId="10" fillId="0" borderId="13" xfId="0" applyFont="1" applyBorder="1" applyAlignment="1">
      <alignment vertical="center"/>
    </xf>
    <xf numFmtId="0" fontId="10" fillId="0" borderId="14" xfId="0" applyFont="1" applyBorder="1" applyAlignment="1">
      <alignment vertical="center"/>
    </xf>
    <xf numFmtId="0" fontId="10" fillId="0" borderId="15" xfId="0" applyFont="1" applyBorder="1" applyAlignment="1">
      <alignment vertical="center"/>
    </xf>
    <xf numFmtId="0" fontId="10" fillId="4" borderId="25" xfId="0" applyFont="1" applyFill="1" applyBorder="1" applyAlignment="1">
      <alignment horizontal="center" vertical="center"/>
    </xf>
    <xf numFmtId="0" fontId="10" fillId="4" borderId="27" xfId="0" applyFont="1" applyFill="1" applyBorder="1" applyAlignment="1">
      <alignment horizontal="center" vertical="center"/>
    </xf>
    <xf numFmtId="0" fontId="10" fillId="4" borderId="28" xfId="0" applyFont="1" applyFill="1" applyBorder="1" applyAlignment="1">
      <alignment horizontal="center" vertical="center"/>
    </xf>
    <xf numFmtId="0" fontId="10" fillId="4" borderId="22" xfId="0" applyFont="1" applyFill="1" applyBorder="1" applyAlignment="1">
      <alignment horizontal="center" vertical="center"/>
    </xf>
    <xf numFmtId="0" fontId="10" fillId="4" borderId="29" xfId="0" applyFont="1" applyFill="1" applyBorder="1" applyAlignment="1">
      <alignment horizontal="center" vertical="center"/>
    </xf>
    <xf numFmtId="0" fontId="10" fillId="4" borderId="31" xfId="0" applyFont="1" applyFill="1" applyBorder="1" applyAlignment="1">
      <alignment horizontal="center" vertical="center"/>
    </xf>
    <xf numFmtId="0" fontId="10" fillId="4" borderId="32" xfId="0" applyFont="1" applyFill="1" applyBorder="1" applyAlignment="1">
      <alignment horizontal="center" vertical="center"/>
    </xf>
    <xf numFmtId="0" fontId="10" fillId="4" borderId="33" xfId="0" applyFont="1" applyFill="1" applyBorder="1" applyAlignment="1">
      <alignment horizontal="center" vertical="center"/>
    </xf>
    <xf numFmtId="1" fontId="10" fillId="4" borderId="34" xfId="0" applyNumberFormat="1" applyFont="1" applyFill="1" applyBorder="1" applyAlignment="1">
      <alignment horizontal="center" vertical="center"/>
    </xf>
    <xf numFmtId="0" fontId="10" fillId="0" borderId="35" xfId="0" applyFont="1" applyBorder="1" applyAlignment="1">
      <alignment horizontal="center" vertical="center"/>
    </xf>
    <xf numFmtId="0" fontId="10" fillId="0" borderId="36" xfId="0" applyFont="1" applyBorder="1" applyAlignment="1">
      <alignment horizontal="center" vertical="center"/>
    </xf>
    <xf numFmtId="0" fontId="10" fillId="0" borderId="37" xfId="0" applyFont="1" applyBorder="1" applyAlignment="1">
      <alignment horizontal="center" vertical="center"/>
    </xf>
    <xf numFmtId="0" fontId="14" fillId="0" borderId="4" xfId="0" applyFont="1" applyBorder="1" applyAlignment="1">
      <alignment horizontal="left" vertical="center"/>
    </xf>
    <xf numFmtId="1" fontId="10" fillId="4" borderId="38" xfId="0" applyNumberFormat="1" applyFont="1" applyFill="1" applyBorder="1" applyAlignment="1">
      <alignment horizontal="center" vertical="center"/>
    </xf>
    <xf numFmtId="0" fontId="10" fillId="0" borderId="39" xfId="0" applyFont="1" applyBorder="1" applyAlignment="1">
      <alignment horizontal="center" vertical="center"/>
    </xf>
    <xf numFmtId="0" fontId="10" fillId="0" borderId="40" xfId="0" applyFont="1" applyBorder="1" applyAlignment="1">
      <alignment horizontal="center" vertical="center"/>
    </xf>
    <xf numFmtId="0" fontId="10" fillId="7" borderId="41" xfId="0" applyFont="1" applyFill="1" applyBorder="1" applyAlignment="1">
      <alignment horizontal="center" vertical="center"/>
    </xf>
    <xf numFmtId="1" fontId="10" fillId="4" borderId="42" xfId="0" applyNumberFormat="1" applyFont="1" applyFill="1" applyBorder="1" applyAlignment="1">
      <alignment horizontal="center" vertical="center"/>
    </xf>
    <xf numFmtId="0" fontId="10" fillId="0" borderId="43" xfId="0" applyFont="1" applyBorder="1" applyAlignment="1">
      <alignment horizontal="center" vertical="center"/>
    </xf>
    <xf numFmtId="0" fontId="10" fillId="0" borderId="44" xfId="0" applyFont="1" applyBorder="1" applyAlignment="1">
      <alignment horizontal="center" vertical="center"/>
    </xf>
    <xf numFmtId="0" fontId="10" fillId="0" borderId="45" xfId="0" applyFont="1" applyBorder="1" applyAlignment="1">
      <alignment horizontal="center" vertical="center"/>
    </xf>
    <xf numFmtId="167" fontId="10" fillId="0" borderId="0" xfId="0" applyNumberFormat="1" applyFont="1" applyAlignment="1">
      <alignment horizontal="center" vertical="center"/>
    </xf>
    <xf numFmtId="2" fontId="10" fillId="0" borderId="0" xfId="0" applyNumberFormat="1" applyFont="1" applyAlignment="1">
      <alignment horizontal="center" vertical="center"/>
    </xf>
    <xf numFmtId="0" fontId="17" fillId="0" borderId="0" xfId="0" applyFont="1" applyAlignment="1">
      <alignment vertical="center"/>
    </xf>
    <xf numFmtId="0" fontId="18" fillId="0" borderId="0" xfId="0" applyFont="1" applyAlignment="1">
      <alignment horizontal="center" vertical="center"/>
    </xf>
    <xf numFmtId="0" fontId="18" fillId="0" borderId="8" xfId="0" applyFont="1" applyBorder="1" applyAlignment="1">
      <alignment horizontal="center" vertical="center"/>
    </xf>
    <xf numFmtId="0" fontId="10" fillId="0" borderId="41" xfId="0" applyFont="1" applyBorder="1" applyAlignment="1">
      <alignment horizontal="center" vertical="center"/>
    </xf>
    <xf numFmtId="0" fontId="18" fillId="0" borderId="14" xfId="0" applyFont="1" applyBorder="1" applyAlignment="1">
      <alignment horizontal="center" vertical="center"/>
    </xf>
    <xf numFmtId="0" fontId="18" fillId="0" borderId="15" xfId="0" applyFont="1" applyBorder="1" applyAlignment="1">
      <alignment horizontal="center" vertical="center"/>
    </xf>
    <xf numFmtId="0" fontId="6" fillId="0" borderId="0" xfId="0" applyFont="1" applyAlignment="1">
      <alignment horizontal="right" vertical="center"/>
    </xf>
    <xf numFmtId="165" fontId="6" fillId="0" borderId="22" xfId="0" applyNumberFormat="1" applyFont="1" applyBorder="1" applyAlignment="1">
      <alignment vertical="center"/>
    </xf>
    <xf numFmtId="0" fontId="6" fillId="0" borderId="22" xfId="0" applyFont="1" applyBorder="1" applyAlignment="1">
      <alignment vertical="center"/>
    </xf>
    <xf numFmtId="0" fontId="6" fillId="0" borderId="22" xfId="0" applyFont="1" applyBorder="1" applyAlignment="1">
      <alignment horizontal="left" vertical="center"/>
    </xf>
    <xf numFmtId="0" fontId="13" fillId="0" borderId="0" xfId="0" applyFont="1" applyAlignment="1">
      <alignment horizontal="right" vertical="center"/>
    </xf>
    <xf numFmtId="0" fontId="17" fillId="0" borderId="0" xfId="0" applyFont="1" applyAlignment="1">
      <alignment horizontal="right" vertical="center"/>
    </xf>
    <xf numFmtId="0" fontId="17" fillId="0" borderId="2" xfId="0" applyFont="1" applyBorder="1" applyAlignment="1">
      <alignment vertical="center"/>
    </xf>
    <xf numFmtId="0" fontId="14" fillId="0" borderId="2" xfId="0" applyFont="1" applyBorder="1" applyAlignment="1">
      <alignment horizontal="center" vertical="center"/>
    </xf>
    <xf numFmtId="2" fontId="10" fillId="5" borderId="20" xfId="0" applyNumberFormat="1" applyFont="1" applyFill="1" applyBorder="1" applyAlignment="1">
      <alignment vertical="center"/>
    </xf>
    <xf numFmtId="170" fontId="10" fillId="5" borderId="20" xfId="0" applyNumberFormat="1" applyFont="1" applyFill="1" applyBorder="1" applyAlignment="1">
      <alignment vertical="center"/>
    </xf>
    <xf numFmtId="0" fontId="10" fillId="6" borderId="35" xfId="0" applyFont="1" applyFill="1" applyBorder="1" applyAlignment="1">
      <alignment horizontal="center" vertical="center"/>
    </xf>
    <xf numFmtId="0" fontId="10" fillId="6" borderId="36" xfId="0" applyFont="1" applyFill="1" applyBorder="1" applyAlignment="1">
      <alignment horizontal="center" vertical="center"/>
    </xf>
    <xf numFmtId="0" fontId="10" fillId="6" borderId="37" xfId="0" applyFont="1" applyFill="1" applyBorder="1" applyAlignment="1">
      <alignment horizontal="center" vertical="center"/>
    </xf>
    <xf numFmtId="0" fontId="10" fillId="6" borderId="39" xfId="0" applyFont="1" applyFill="1" applyBorder="1" applyAlignment="1">
      <alignment horizontal="center" vertical="center"/>
    </xf>
    <xf numFmtId="0" fontId="10" fillId="6" borderId="23" xfId="0" applyFont="1" applyFill="1" applyBorder="1" applyAlignment="1">
      <alignment horizontal="center" vertical="center"/>
    </xf>
    <xf numFmtId="0" fontId="10" fillId="6" borderId="40" xfId="0" applyFont="1" applyFill="1" applyBorder="1" applyAlignment="1">
      <alignment horizontal="center" vertical="center"/>
    </xf>
    <xf numFmtId="0" fontId="10" fillId="6" borderId="43" xfId="0" applyFont="1" applyFill="1" applyBorder="1" applyAlignment="1">
      <alignment horizontal="center" vertical="center"/>
    </xf>
    <xf numFmtId="0" fontId="10" fillId="6" borderId="44" xfId="0" applyFont="1" applyFill="1" applyBorder="1" applyAlignment="1">
      <alignment horizontal="center" vertical="center"/>
    </xf>
    <xf numFmtId="0" fontId="10" fillId="6" borderId="45" xfId="0" applyFont="1" applyFill="1" applyBorder="1" applyAlignment="1">
      <alignment horizontal="center" vertical="center"/>
    </xf>
    <xf numFmtId="0" fontId="10" fillId="5" borderId="35" xfId="0" applyFont="1" applyFill="1" applyBorder="1" applyAlignment="1">
      <alignment horizontal="center" vertical="center"/>
    </xf>
    <xf numFmtId="0" fontId="10" fillId="5" borderId="36" xfId="0" applyFont="1" applyFill="1" applyBorder="1" applyAlignment="1">
      <alignment horizontal="center" vertical="center"/>
    </xf>
    <xf numFmtId="0" fontId="10" fillId="5" borderId="37" xfId="0" applyFont="1" applyFill="1" applyBorder="1" applyAlignment="1">
      <alignment horizontal="center" vertical="center"/>
    </xf>
    <xf numFmtId="0" fontId="10" fillId="5" borderId="39" xfId="0" applyFont="1" applyFill="1" applyBorder="1" applyAlignment="1">
      <alignment horizontal="center" vertical="center"/>
    </xf>
    <xf numFmtId="0" fontId="10" fillId="5" borderId="23" xfId="0" applyFont="1" applyFill="1" applyBorder="1" applyAlignment="1">
      <alignment horizontal="center" vertical="center"/>
    </xf>
    <xf numFmtId="0" fontId="10" fillId="5" borderId="40" xfId="0" applyFont="1" applyFill="1" applyBorder="1" applyAlignment="1">
      <alignment horizontal="center" vertical="center"/>
    </xf>
    <xf numFmtId="1" fontId="10" fillId="4" borderId="46" xfId="0" applyNumberFormat="1" applyFont="1" applyFill="1" applyBorder="1" applyAlignment="1">
      <alignment horizontal="center" vertical="center"/>
    </xf>
    <xf numFmtId="0" fontId="10" fillId="5" borderId="47" xfId="0" applyFont="1" applyFill="1" applyBorder="1" applyAlignment="1">
      <alignment horizontal="center" vertical="center"/>
    </xf>
    <xf numFmtId="0" fontId="10" fillId="5" borderId="48" xfId="0" applyFont="1" applyFill="1" applyBorder="1" applyAlignment="1">
      <alignment horizontal="center" vertical="center"/>
    </xf>
    <xf numFmtId="0" fontId="10" fillId="5" borderId="49" xfId="0" applyFont="1" applyFill="1" applyBorder="1" applyAlignment="1">
      <alignment horizontal="center" vertical="center"/>
    </xf>
    <xf numFmtId="0" fontId="14" fillId="0" borderId="4" xfId="0" applyFont="1" applyBorder="1" applyAlignment="1">
      <alignment vertical="center"/>
    </xf>
    <xf numFmtId="0" fontId="10" fillId="7" borderId="23" xfId="0" applyFont="1" applyFill="1" applyBorder="1" applyAlignment="1">
      <alignment horizontal="center" vertical="center"/>
    </xf>
    <xf numFmtId="0" fontId="14" fillId="0" borderId="9" xfId="0" applyFont="1" applyBorder="1" applyAlignment="1">
      <alignment vertical="center"/>
    </xf>
    <xf numFmtId="0" fontId="10" fillId="7" borderId="22" xfId="0" applyFont="1" applyFill="1" applyBorder="1" applyAlignment="1">
      <alignment horizontal="center" vertical="center"/>
    </xf>
    <xf numFmtId="0" fontId="10" fillId="0" borderId="22" xfId="0" applyFont="1" applyBorder="1" applyAlignment="1">
      <alignment horizontal="center" vertical="center"/>
    </xf>
    <xf numFmtId="2" fontId="10" fillId="0" borderId="22" xfId="0" applyNumberFormat="1" applyFont="1" applyBorder="1" applyAlignment="1">
      <alignment horizontal="center" vertical="center"/>
    </xf>
    <xf numFmtId="2" fontId="10" fillId="0" borderId="24" xfId="0" applyNumberFormat="1" applyFont="1" applyBorder="1" applyAlignment="1">
      <alignment horizontal="center" vertical="center"/>
    </xf>
    <xf numFmtId="0" fontId="10" fillId="0" borderId="20" xfId="0" applyFont="1" applyBorder="1" applyAlignment="1">
      <alignment horizontal="center" vertical="center"/>
    </xf>
    <xf numFmtId="0" fontId="10" fillId="0" borderId="22" xfId="0" applyFont="1" applyBorder="1" applyAlignment="1">
      <alignment vertical="center"/>
    </xf>
    <xf numFmtId="0" fontId="10" fillId="0" borderId="50" xfId="0" applyFont="1" applyBorder="1" applyAlignment="1">
      <alignment horizontal="center" vertical="center"/>
    </xf>
    <xf numFmtId="0" fontId="19" fillId="0" borderId="0" xfId="0" applyFont="1" applyAlignment="1">
      <alignment horizontal="right" vertical="center"/>
    </xf>
    <xf numFmtId="0" fontId="10" fillId="0" borderId="24" xfId="0" applyFont="1" applyBorder="1" applyAlignment="1">
      <alignment horizontal="left" vertical="center"/>
    </xf>
    <xf numFmtId="0" fontId="10" fillId="0" borderId="24" xfId="0" applyFont="1" applyBorder="1" applyAlignment="1">
      <alignment vertical="center"/>
    </xf>
    <xf numFmtId="0" fontId="10" fillId="5" borderId="51" xfId="0" applyFont="1" applyFill="1" applyBorder="1" applyAlignment="1">
      <alignment horizontal="left" vertical="center"/>
    </xf>
    <xf numFmtId="0" fontId="10" fillId="0" borderId="11" xfId="0" applyFont="1" applyBorder="1" applyAlignment="1">
      <alignment horizontal="center" vertical="center"/>
    </xf>
    <xf numFmtId="167" fontId="10" fillId="7" borderId="52" xfId="0" applyNumberFormat="1" applyFont="1" applyFill="1" applyBorder="1" applyAlignment="1">
      <alignment horizontal="center" vertical="center"/>
    </xf>
    <xf numFmtId="10" fontId="10" fillId="0" borderId="52" xfId="0" applyNumberFormat="1" applyFont="1" applyBorder="1" applyAlignment="1">
      <alignment horizontal="center" vertical="center"/>
    </xf>
    <xf numFmtId="167" fontId="10" fillId="0" borderId="9" xfId="0" applyNumberFormat="1" applyFont="1" applyBorder="1" applyAlignment="1">
      <alignment horizontal="center" vertical="center"/>
    </xf>
    <xf numFmtId="10" fontId="10" fillId="0" borderId="0" xfId="0" applyNumberFormat="1" applyFont="1" applyAlignment="1">
      <alignment horizontal="center" vertical="center"/>
    </xf>
    <xf numFmtId="167" fontId="10" fillId="7" borderId="53" xfId="0" applyNumberFormat="1" applyFont="1" applyFill="1" applyBorder="1" applyAlignment="1">
      <alignment horizontal="center" vertical="center"/>
    </xf>
    <xf numFmtId="10" fontId="10" fillId="0" borderId="53" xfId="0" applyNumberFormat="1" applyFont="1" applyBorder="1" applyAlignment="1">
      <alignment horizontal="center" vertical="center"/>
    </xf>
    <xf numFmtId="167" fontId="10" fillId="7" borderId="54" xfId="0" applyNumberFormat="1" applyFont="1" applyFill="1" applyBorder="1" applyAlignment="1">
      <alignment horizontal="center" vertical="center"/>
    </xf>
    <xf numFmtId="10" fontId="10" fillId="0" borderId="54" xfId="0" applyNumberFormat="1" applyFont="1" applyBorder="1" applyAlignment="1">
      <alignment horizontal="center" vertical="center"/>
    </xf>
    <xf numFmtId="10" fontId="10" fillId="0" borderId="50" xfId="0" applyNumberFormat="1" applyFont="1" applyBorder="1" applyAlignment="1">
      <alignment horizontal="center" vertical="center"/>
    </xf>
    <xf numFmtId="0" fontId="10" fillId="0" borderId="55" xfId="0" applyFont="1" applyBorder="1" applyAlignment="1">
      <alignment vertical="center"/>
    </xf>
    <xf numFmtId="0" fontId="10" fillId="0" borderId="56" xfId="0" applyFont="1" applyBorder="1" applyAlignment="1">
      <alignment vertical="center"/>
    </xf>
    <xf numFmtId="0" fontId="10" fillId="8" borderId="23" xfId="0" applyFont="1" applyFill="1" applyBorder="1" applyAlignment="1">
      <alignment horizontal="center" vertical="center"/>
    </xf>
    <xf numFmtId="0" fontId="6" fillId="0" borderId="57" xfId="0" applyFont="1" applyBorder="1" applyAlignment="1">
      <alignment vertical="center"/>
    </xf>
    <xf numFmtId="0" fontId="6" fillId="0" borderId="24" xfId="0" applyFont="1" applyBorder="1" applyAlignment="1">
      <alignment horizontal="left" vertical="center"/>
    </xf>
    <xf numFmtId="0" fontId="6" fillId="0" borderId="24" xfId="0" applyFont="1" applyBorder="1" applyAlignment="1">
      <alignment vertical="center"/>
    </xf>
    <xf numFmtId="0" fontId="6" fillId="0" borderId="58" xfId="0" applyFont="1" applyBorder="1" applyAlignment="1">
      <alignment vertical="center"/>
    </xf>
    <xf numFmtId="0" fontId="10" fillId="0" borderId="59" xfId="0" applyFont="1" applyBorder="1" applyAlignment="1">
      <alignment horizontal="center" vertical="center"/>
    </xf>
    <xf numFmtId="0" fontId="10" fillId="7" borderId="60" xfId="0" applyFont="1" applyFill="1" applyBorder="1" applyAlignment="1">
      <alignment horizontal="center" vertical="center"/>
    </xf>
    <xf numFmtId="0" fontId="10" fillId="7" borderId="61" xfId="0" applyFont="1" applyFill="1" applyBorder="1" applyAlignment="1">
      <alignment horizontal="center" vertical="center"/>
    </xf>
    <xf numFmtId="10" fontId="10" fillId="0" borderId="62" xfId="0" applyNumberFormat="1" applyFont="1" applyBorder="1" applyAlignment="1">
      <alignment horizontal="center" vertical="center"/>
    </xf>
    <xf numFmtId="0" fontId="10" fillId="0" borderId="63" xfId="0" applyFont="1" applyBorder="1" applyAlignment="1">
      <alignment horizontal="center" vertical="center"/>
    </xf>
    <xf numFmtId="0" fontId="10" fillId="7" borderId="64" xfId="0" applyFont="1" applyFill="1" applyBorder="1" applyAlignment="1">
      <alignment horizontal="center" vertical="center"/>
    </xf>
    <xf numFmtId="10" fontId="10" fillId="0" borderId="65" xfId="0" applyNumberFormat="1" applyFont="1" applyBorder="1" applyAlignment="1">
      <alignment horizontal="center" vertical="center"/>
    </xf>
    <xf numFmtId="0" fontId="10" fillId="0" borderId="64" xfId="0" applyFont="1" applyBorder="1" applyAlignment="1">
      <alignment horizontal="center" vertical="center"/>
    </xf>
    <xf numFmtId="10" fontId="10" fillId="0" borderId="23" xfId="0" applyNumberFormat="1" applyFont="1" applyBorder="1" applyAlignment="1">
      <alignment horizontal="center" vertical="center"/>
    </xf>
    <xf numFmtId="1" fontId="10" fillId="0" borderId="0" xfId="0" applyNumberFormat="1" applyFont="1" applyAlignment="1" applyProtection="1">
      <alignment horizontal="center" vertical="center"/>
      <protection locked="0"/>
    </xf>
    <xf numFmtId="167" fontId="10" fillId="0" borderId="50" xfId="0" applyNumberFormat="1" applyFont="1" applyBorder="1" applyAlignment="1">
      <alignment horizontal="center" vertical="center"/>
    </xf>
    <xf numFmtId="0" fontId="17" fillId="0" borderId="17" xfId="0" applyFont="1" applyBorder="1" applyAlignment="1">
      <alignment horizontal="right" vertical="center"/>
    </xf>
    <xf numFmtId="0" fontId="6" fillId="0" borderId="17" xfId="0" applyFont="1" applyBorder="1" applyAlignment="1">
      <alignment vertical="center"/>
    </xf>
    <xf numFmtId="0" fontId="10" fillId="0" borderId="10" xfId="0" applyFont="1" applyBorder="1" applyAlignment="1">
      <alignment horizontal="center" vertical="center"/>
    </xf>
    <xf numFmtId="0" fontId="10" fillId="0" borderId="60" xfId="0" applyFont="1" applyBorder="1" applyAlignment="1">
      <alignment horizontal="center" vertical="center"/>
    </xf>
    <xf numFmtId="2" fontId="10" fillId="7" borderId="61" xfId="0" applyNumberFormat="1" applyFont="1" applyFill="1" applyBorder="1" applyAlignment="1">
      <alignment horizontal="center" vertical="center"/>
    </xf>
    <xf numFmtId="2" fontId="10" fillId="0" borderId="62" xfId="0" applyNumberFormat="1" applyFont="1" applyBorder="1" applyAlignment="1">
      <alignment horizontal="center" vertical="center"/>
    </xf>
    <xf numFmtId="0" fontId="10" fillId="6" borderId="32" xfId="0" applyFont="1" applyFill="1" applyBorder="1" applyAlignment="1">
      <alignment horizontal="center" vertical="center"/>
    </xf>
    <xf numFmtId="2" fontId="10" fillId="7" borderId="23" xfId="0" applyNumberFormat="1" applyFont="1" applyFill="1" applyBorder="1" applyAlignment="1">
      <alignment horizontal="center" vertical="center"/>
    </xf>
    <xf numFmtId="2" fontId="10" fillId="0" borderId="65" xfId="0" applyNumberFormat="1" applyFont="1" applyBorder="1" applyAlignment="1">
      <alignment horizontal="center" vertical="center"/>
    </xf>
    <xf numFmtId="0" fontId="20" fillId="0" borderId="23" xfId="0" applyFont="1" applyBorder="1" applyAlignment="1">
      <alignment horizontal="right" vertical="center"/>
    </xf>
    <xf numFmtId="0" fontId="20" fillId="0" borderId="23" xfId="0" applyFont="1" applyBorder="1" applyAlignment="1" applyProtection="1">
      <alignment horizontal="center" vertical="center"/>
      <protection locked="0"/>
    </xf>
    <xf numFmtId="0" fontId="10" fillId="6" borderId="66" xfId="0" applyFont="1" applyFill="1" applyBorder="1" applyAlignment="1">
      <alignment horizontal="center" vertical="center"/>
    </xf>
    <xf numFmtId="0" fontId="20" fillId="0" borderId="67" xfId="0" applyFont="1" applyBorder="1" applyAlignment="1">
      <alignment horizontal="center" vertical="center"/>
    </xf>
    <xf numFmtId="167" fontId="20" fillId="0" borderId="67" xfId="0" applyNumberFormat="1" applyFont="1" applyBorder="1" applyAlignment="1" applyProtection="1">
      <alignment horizontal="center" vertical="center"/>
      <protection locked="0"/>
    </xf>
    <xf numFmtId="167" fontId="20" fillId="6" borderId="67" xfId="0" applyNumberFormat="1" applyFont="1" applyFill="1" applyBorder="1" applyAlignment="1" applyProtection="1">
      <alignment horizontal="center" vertical="center"/>
      <protection locked="0"/>
    </xf>
    <xf numFmtId="0" fontId="20" fillId="0" borderId="23" xfId="0" applyFont="1" applyBorder="1" applyAlignment="1">
      <alignment horizontal="center" vertical="center"/>
    </xf>
    <xf numFmtId="167" fontId="20" fillId="0" borderId="23" xfId="0" applyNumberFormat="1" applyFont="1" applyBorder="1" applyAlignment="1" applyProtection="1">
      <alignment horizontal="center" vertical="center"/>
      <protection locked="0"/>
    </xf>
    <xf numFmtId="171" fontId="20" fillId="0" borderId="67" xfId="0" applyNumberFormat="1" applyFont="1" applyBorder="1" applyAlignment="1" applyProtection="1">
      <alignment horizontal="center" vertical="center"/>
      <protection locked="0"/>
    </xf>
    <xf numFmtId="0" fontId="10" fillId="0" borderId="68" xfId="0" applyFont="1" applyBorder="1" applyAlignment="1">
      <alignment horizontal="center" vertical="center"/>
    </xf>
    <xf numFmtId="0" fontId="10" fillId="6" borderId="69" xfId="0" applyFont="1" applyFill="1" applyBorder="1" applyAlignment="1">
      <alignment horizontal="center" vertical="center"/>
    </xf>
    <xf numFmtId="0" fontId="10" fillId="7" borderId="48" xfId="0" applyFont="1" applyFill="1" applyBorder="1" applyAlignment="1">
      <alignment horizontal="center" vertical="center"/>
    </xf>
    <xf numFmtId="2" fontId="10" fillId="0" borderId="70" xfId="0" applyNumberFormat="1" applyFont="1" applyBorder="1" applyAlignment="1">
      <alignment horizontal="center" vertical="center"/>
    </xf>
    <xf numFmtId="167" fontId="20" fillId="0" borderId="23" xfId="0" applyNumberFormat="1" applyFont="1" applyBorder="1" applyAlignment="1">
      <alignment horizontal="center" vertical="center"/>
    </xf>
    <xf numFmtId="4" fontId="20" fillId="0" borderId="23" xfId="0" applyNumberFormat="1" applyFont="1" applyBorder="1" applyAlignment="1">
      <alignment horizontal="center" vertical="center"/>
    </xf>
    <xf numFmtId="0" fontId="20" fillId="0" borderId="0" xfId="0" applyFont="1" applyAlignment="1">
      <alignment horizontal="center" vertical="center"/>
    </xf>
    <xf numFmtId="0" fontId="21" fillId="0" borderId="4" xfId="0" applyFont="1" applyBorder="1" applyAlignment="1">
      <alignment vertical="center"/>
    </xf>
    <xf numFmtId="0" fontId="20" fillId="0" borderId="5" xfId="0" applyFont="1" applyBorder="1" applyAlignment="1">
      <alignment vertical="center"/>
    </xf>
    <xf numFmtId="0" fontId="22" fillId="0" borderId="0" xfId="0" applyFont="1" applyAlignment="1">
      <alignment horizontal="right" vertical="center"/>
    </xf>
    <xf numFmtId="0" fontId="22" fillId="0" borderId="0" xfId="0" applyFont="1" applyAlignment="1">
      <alignment vertical="center"/>
    </xf>
    <xf numFmtId="0" fontId="20" fillId="0" borderId="9" xfId="0" applyFont="1" applyBorder="1" applyAlignment="1">
      <alignment vertical="center"/>
    </xf>
    <xf numFmtId="167" fontId="20" fillId="7" borderId="67" xfId="0" applyNumberFormat="1" applyFont="1" applyFill="1" applyBorder="1" applyAlignment="1" applyProtection="1">
      <alignment horizontal="center" vertical="center"/>
      <protection locked="0"/>
    </xf>
    <xf numFmtId="167" fontId="20" fillId="7" borderId="23" xfId="0" applyNumberFormat="1" applyFont="1" applyFill="1" applyBorder="1" applyAlignment="1" applyProtection="1">
      <alignment horizontal="center" vertical="center"/>
      <protection locked="0"/>
    </xf>
    <xf numFmtId="0" fontId="23" fillId="0" borderId="9" xfId="0" applyFont="1" applyBorder="1" applyAlignment="1">
      <alignment vertical="center"/>
    </xf>
    <xf numFmtId="0" fontId="6" fillId="0" borderId="10" xfId="0" applyFont="1" applyBorder="1" applyAlignment="1">
      <alignment vertical="center"/>
    </xf>
    <xf numFmtId="0" fontId="6" fillId="0" borderId="9" xfId="0" applyFont="1" applyBorder="1" applyAlignment="1">
      <alignment vertical="center"/>
    </xf>
    <xf numFmtId="0" fontId="10" fillId="0" borderId="20" xfId="0" applyFont="1" applyBorder="1" applyAlignment="1">
      <alignment vertical="center"/>
    </xf>
    <xf numFmtId="0" fontId="6" fillId="0" borderId="16" xfId="0" applyFont="1" applyBorder="1" applyAlignment="1">
      <alignment vertical="center"/>
    </xf>
    <xf numFmtId="0" fontId="6" fillId="0" borderId="18" xfId="0" applyFont="1" applyBorder="1" applyAlignment="1">
      <alignment vertical="center"/>
    </xf>
    <xf numFmtId="0" fontId="10" fillId="0" borderId="61" xfId="0" applyFont="1" applyBorder="1" applyAlignment="1">
      <alignment horizontal="center" vertical="center"/>
    </xf>
    <xf numFmtId="170" fontId="10" fillId="0" borderId="23" xfId="0" applyNumberFormat="1" applyFont="1" applyBorder="1" applyAlignment="1">
      <alignment horizontal="center" vertical="center"/>
    </xf>
    <xf numFmtId="167" fontId="10" fillId="0" borderId="22" xfId="0" applyNumberFormat="1" applyFont="1" applyBorder="1" applyAlignment="1">
      <alignment horizontal="center" vertical="center"/>
    </xf>
    <xf numFmtId="2" fontId="10" fillId="6" borderId="24" xfId="0" applyNumberFormat="1" applyFont="1" applyFill="1" applyBorder="1" applyAlignment="1">
      <alignment horizontal="center" vertical="center"/>
    </xf>
    <xf numFmtId="1" fontId="10" fillId="0" borderId="23" xfId="0" applyNumberFormat="1" applyFont="1" applyBorder="1" applyAlignment="1">
      <alignment horizontal="center" vertical="center"/>
    </xf>
    <xf numFmtId="171" fontId="10" fillId="0" borderId="22" xfId="0" applyNumberFormat="1" applyFont="1" applyBorder="1" applyAlignment="1">
      <alignment horizontal="center" vertical="center"/>
    </xf>
    <xf numFmtId="0" fontId="10" fillId="0" borderId="17" xfId="0" applyFont="1" applyBorder="1" applyAlignment="1">
      <alignment horizontal="right" vertical="center"/>
    </xf>
    <xf numFmtId="0" fontId="6" fillId="0" borderId="5" xfId="0" applyFont="1" applyBorder="1" applyAlignment="1">
      <alignment vertical="center"/>
    </xf>
    <xf numFmtId="0" fontId="10" fillId="0" borderId="62" xfId="0" applyFont="1" applyBorder="1" applyAlignment="1">
      <alignment vertical="center"/>
    </xf>
    <xf numFmtId="0" fontId="10" fillId="0" borderId="65" xfId="0" applyFont="1" applyBorder="1" applyAlignment="1">
      <alignment horizontal="center" vertical="center"/>
    </xf>
    <xf numFmtId="0" fontId="10" fillId="7" borderId="22" xfId="0" applyFont="1" applyFill="1" applyBorder="1" applyAlignment="1">
      <alignment horizontal="left" vertical="center"/>
    </xf>
    <xf numFmtId="0" fontId="10" fillId="6" borderId="65" xfId="0" applyFont="1" applyFill="1" applyBorder="1" applyAlignment="1">
      <alignment vertical="center"/>
    </xf>
    <xf numFmtId="0" fontId="10" fillId="0" borderId="48" xfId="0" applyFont="1" applyBorder="1" applyAlignment="1">
      <alignment horizontal="center" vertical="center"/>
    </xf>
    <xf numFmtId="2" fontId="10" fillId="0" borderId="48" xfId="0" applyNumberFormat="1" applyFont="1" applyBorder="1" applyAlignment="1">
      <alignment horizontal="center" vertical="center"/>
    </xf>
    <xf numFmtId="0" fontId="10" fillId="0" borderId="70" xfId="0" applyFont="1" applyBorder="1" applyAlignment="1">
      <alignment horizontal="center" vertical="center"/>
    </xf>
    <xf numFmtId="0" fontId="10" fillId="0" borderId="9" xfId="0" applyFont="1" applyBorder="1" applyAlignment="1">
      <alignment horizontal="right" vertical="center"/>
    </xf>
    <xf numFmtId="170" fontId="10" fillId="0" borderId="0" xfId="0" applyNumberFormat="1" applyFont="1" applyAlignment="1">
      <alignment horizontal="center" vertical="center"/>
    </xf>
    <xf numFmtId="170" fontId="10" fillId="0" borderId="0" xfId="0" applyNumberFormat="1" applyFont="1" applyAlignment="1">
      <alignment vertical="center"/>
    </xf>
    <xf numFmtId="167" fontId="10" fillId="0" borderId="60" xfId="0" applyNumberFormat="1" applyFont="1" applyBorder="1" applyAlignment="1">
      <alignment horizontal="center" vertical="center"/>
    </xf>
    <xf numFmtId="170" fontId="10" fillId="0" borderId="61" xfId="0" applyNumberFormat="1" applyFont="1" applyBorder="1" applyAlignment="1">
      <alignment horizontal="center" vertical="center"/>
    </xf>
    <xf numFmtId="167" fontId="10" fillId="0" borderId="64" xfId="0" applyNumberFormat="1" applyFont="1" applyBorder="1" applyAlignment="1">
      <alignment horizontal="center" vertical="center"/>
    </xf>
    <xf numFmtId="167" fontId="10" fillId="0" borderId="24" xfId="0" applyNumberFormat="1" applyFont="1" applyBorder="1" applyAlignment="1">
      <alignment horizontal="center" vertical="center"/>
    </xf>
    <xf numFmtId="167" fontId="10" fillId="0" borderId="68" xfId="0" applyNumberFormat="1" applyFont="1" applyBorder="1" applyAlignment="1">
      <alignment horizontal="center" vertical="center"/>
    </xf>
    <xf numFmtId="170" fontId="10" fillId="0" borderId="48" xfId="0" applyNumberFormat="1" applyFont="1" applyBorder="1" applyAlignment="1">
      <alignment horizontal="center" vertical="center"/>
    </xf>
    <xf numFmtId="171" fontId="10" fillId="0" borderId="24" xfId="0" applyNumberFormat="1" applyFont="1" applyBorder="1" applyAlignment="1">
      <alignment horizontal="center" vertical="center"/>
    </xf>
    <xf numFmtId="10" fontId="10" fillId="0" borderId="68" xfId="0" applyNumberFormat="1" applyFont="1" applyBorder="1" applyAlignment="1">
      <alignment horizontal="center" vertical="center"/>
    </xf>
    <xf numFmtId="10" fontId="10" fillId="0" borderId="48" xfId="0" applyNumberFormat="1" applyFont="1" applyBorder="1" applyAlignment="1">
      <alignment horizontal="center" vertical="center"/>
    </xf>
    <xf numFmtId="10" fontId="10" fillId="0" borderId="70" xfId="0" applyNumberFormat="1" applyFont="1" applyBorder="1" applyAlignment="1">
      <alignment horizontal="center" vertical="center"/>
    </xf>
    <xf numFmtId="167" fontId="10" fillId="0" borderId="50" xfId="0" applyNumberFormat="1" applyFont="1" applyBorder="1" applyAlignment="1" applyProtection="1">
      <alignment horizontal="center" vertical="center"/>
      <protection locked="0"/>
    </xf>
    <xf numFmtId="0" fontId="10" fillId="0" borderId="23" xfId="7" applyFont="1" applyBorder="1" applyAlignment="1">
      <alignment horizontal="center" vertical="center"/>
    </xf>
    <xf numFmtId="0" fontId="10" fillId="0" borderId="8" xfId="0" applyFont="1" applyBorder="1" applyAlignment="1">
      <alignment horizontal="center" vertical="center"/>
    </xf>
    <xf numFmtId="165" fontId="10" fillId="0" borderId="8" xfId="0" applyNumberFormat="1" applyFont="1" applyBorder="1" applyAlignment="1">
      <alignment horizontal="center" vertical="center"/>
    </xf>
    <xf numFmtId="0" fontId="10" fillId="0" borderId="67" xfId="0" applyFont="1" applyBorder="1" applyAlignment="1">
      <alignment horizontal="center" vertical="center"/>
    </xf>
    <xf numFmtId="0" fontId="10" fillId="0" borderId="71" xfId="0" applyFont="1" applyBorder="1" applyAlignment="1">
      <alignment horizontal="center" vertical="center"/>
    </xf>
    <xf numFmtId="0" fontId="10" fillId="0" borderId="0" xfId="0" applyFont="1" applyAlignment="1" applyProtection="1">
      <alignment horizontal="center" vertical="center"/>
      <protection locked="0"/>
    </xf>
    <xf numFmtId="170" fontId="10" fillId="0" borderId="61" xfId="0" applyNumberFormat="1" applyFont="1" applyBorder="1" applyAlignment="1" applyProtection="1">
      <alignment horizontal="center" vertical="center"/>
      <protection locked="0"/>
    </xf>
    <xf numFmtId="170" fontId="10" fillId="0" borderId="0" xfId="0" applyNumberFormat="1" applyFont="1" applyAlignment="1" applyProtection="1">
      <alignment horizontal="center" vertical="center"/>
      <protection locked="0"/>
    </xf>
    <xf numFmtId="0" fontId="10" fillId="0" borderId="14" xfId="0" applyFont="1" applyBorder="1" applyAlignment="1">
      <alignment horizontal="right" vertical="center"/>
    </xf>
    <xf numFmtId="0" fontId="10" fillId="0" borderId="14" xfId="0" applyFont="1" applyBorder="1" applyAlignment="1">
      <alignment horizontal="center" vertical="center"/>
    </xf>
    <xf numFmtId="0" fontId="10" fillId="0" borderId="15" xfId="0" applyFont="1" applyBorder="1" applyAlignment="1">
      <alignment horizontal="center" vertical="center"/>
    </xf>
    <xf numFmtId="170" fontId="10" fillId="0" borderId="23" xfId="0" applyNumberFormat="1" applyFont="1" applyBorder="1" applyAlignment="1" applyProtection="1">
      <alignment horizontal="center" vertical="center"/>
      <protection locked="0"/>
    </xf>
    <xf numFmtId="170" fontId="10" fillId="9" borderId="23" xfId="0" applyNumberFormat="1" applyFont="1" applyFill="1" applyBorder="1" applyAlignment="1">
      <alignment horizontal="center" vertical="center"/>
    </xf>
    <xf numFmtId="167" fontId="10" fillId="0" borderId="73" xfId="0" applyNumberFormat="1" applyFont="1" applyBorder="1" applyAlignment="1">
      <alignment horizontal="center" vertical="center"/>
    </xf>
    <xf numFmtId="170" fontId="10" fillId="0" borderId="32" xfId="0" applyNumberFormat="1" applyFont="1" applyBorder="1" applyAlignment="1" applyProtection="1">
      <alignment horizontal="center" vertical="center"/>
      <protection locked="0"/>
    </xf>
    <xf numFmtId="0" fontId="10" fillId="0" borderId="2" xfId="0" applyFont="1" applyBorder="1" applyAlignment="1">
      <alignment horizontal="right" vertical="center"/>
    </xf>
    <xf numFmtId="0" fontId="10" fillId="0" borderId="74" xfId="0" applyFont="1" applyBorder="1" applyAlignment="1">
      <alignment horizontal="center" vertical="center"/>
    </xf>
    <xf numFmtId="2" fontId="10" fillId="0" borderId="61" xfId="0" applyNumberFormat="1" applyFont="1" applyBorder="1" applyAlignment="1">
      <alignment horizontal="center" vertical="center"/>
    </xf>
    <xf numFmtId="2" fontId="10" fillId="0" borderId="61" xfId="0" applyNumberFormat="1" applyFont="1" applyBorder="1" applyAlignment="1" applyProtection="1">
      <alignment horizontal="center" vertical="center"/>
      <protection locked="0"/>
    </xf>
    <xf numFmtId="2" fontId="10" fillId="0" borderId="0" xfId="0" applyNumberFormat="1" applyFont="1" applyAlignment="1" applyProtection="1">
      <alignment horizontal="center" vertical="center"/>
      <protection locked="0"/>
    </xf>
    <xf numFmtId="0" fontId="10" fillId="0" borderId="68" xfId="0" applyFont="1" applyBorder="1" applyAlignment="1" applyProtection="1">
      <alignment horizontal="center" vertical="center"/>
      <protection locked="0"/>
    </xf>
    <xf numFmtId="2" fontId="10" fillId="0" borderId="48" xfId="0" applyNumberFormat="1" applyFont="1" applyBorder="1" applyAlignment="1" applyProtection="1">
      <alignment horizontal="center" vertical="center"/>
      <protection locked="0"/>
    </xf>
    <xf numFmtId="0" fontId="10" fillId="0" borderId="66" xfId="0" applyFont="1" applyBorder="1" applyAlignment="1">
      <alignment horizontal="center" vertical="center"/>
    </xf>
    <xf numFmtId="0" fontId="10" fillId="0" borderId="69" xfId="0" applyFont="1" applyBorder="1" applyAlignment="1">
      <alignment horizontal="center" vertical="center"/>
    </xf>
    <xf numFmtId="171" fontId="10" fillId="0" borderId="23" xfId="0" applyNumberFormat="1" applyFont="1" applyBorder="1" applyAlignment="1">
      <alignment horizontal="center" vertical="center"/>
    </xf>
    <xf numFmtId="0" fontId="11" fillId="0" borderId="9" xfId="0" applyFont="1" applyBorder="1" applyAlignment="1">
      <alignment vertical="center"/>
    </xf>
    <xf numFmtId="172" fontId="10" fillId="0" borderId="50" xfId="0" applyNumberFormat="1" applyFont="1" applyBorder="1" applyAlignment="1">
      <alignment horizontal="center" vertical="center"/>
    </xf>
    <xf numFmtId="0" fontId="10" fillId="0" borderId="76" xfId="0" applyFont="1" applyBorder="1" applyAlignment="1">
      <alignment horizontal="right" vertical="center"/>
    </xf>
    <xf numFmtId="0" fontId="10" fillId="0" borderId="77" xfId="0" applyFont="1" applyBorder="1" applyAlignment="1">
      <alignment horizontal="center" vertical="center"/>
    </xf>
    <xf numFmtId="0" fontId="6" fillId="0" borderId="4" xfId="0" applyFont="1" applyBorder="1" applyAlignment="1">
      <alignment vertical="center"/>
    </xf>
    <xf numFmtId="0" fontId="6" fillId="0" borderId="5" xfId="0" applyFont="1" applyBorder="1" applyAlignment="1">
      <alignment horizontal="left" vertical="center"/>
    </xf>
    <xf numFmtId="0" fontId="6" fillId="0" borderId="6" xfId="0" applyFont="1" applyBorder="1" applyAlignment="1">
      <alignment vertical="center"/>
    </xf>
    <xf numFmtId="0" fontId="6" fillId="5" borderId="78" xfId="0" applyFont="1" applyFill="1" applyBorder="1" applyAlignment="1">
      <alignment horizontal="left" vertical="center"/>
    </xf>
    <xf numFmtId="0" fontId="6" fillId="0" borderId="79" xfId="0" applyFont="1" applyBorder="1" applyAlignment="1">
      <alignment vertical="center"/>
    </xf>
    <xf numFmtId="0" fontId="6" fillId="6" borderId="22" xfId="0" applyFont="1" applyFill="1" applyBorder="1" applyAlignment="1">
      <alignment horizontal="left" vertical="center"/>
    </xf>
    <xf numFmtId="0" fontId="24" fillId="0" borderId="0" xfId="0" applyFont="1" applyAlignment="1">
      <alignment horizontal="right" vertical="center"/>
    </xf>
    <xf numFmtId="0" fontId="19" fillId="0" borderId="80" xfId="0" applyFont="1" applyBorder="1" applyAlignment="1">
      <alignment vertical="center"/>
    </xf>
    <xf numFmtId="0" fontId="25" fillId="0" borderId="24" xfId="0" applyFont="1" applyBorder="1" applyAlignment="1">
      <alignment horizontal="left" vertical="center"/>
    </xf>
    <xf numFmtId="0" fontId="10" fillId="0" borderId="81" xfId="0" applyFont="1" applyBorder="1" applyAlignment="1">
      <alignment horizontal="center" vertical="center"/>
    </xf>
    <xf numFmtId="0" fontId="10" fillId="0" borderId="82" xfId="0" applyFont="1" applyBorder="1" applyAlignment="1">
      <alignment horizontal="center" vertical="center"/>
    </xf>
    <xf numFmtId="0" fontId="6" fillId="0" borderId="83" xfId="0" applyFont="1" applyBorder="1" applyAlignment="1">
      <alignment horizontal="left" vertical="center"/>
    </xf>
    <xf numFmtId="0" fontId="6" fillId="0" borderId="83" xfId="0" applyFont="1" applyBorder="1" applyAlignment="1">
      <alignment vertical="center"/>
    </xf>
    <xf numFmtId="0" fontId="6" fillId="0" borderId="84" xfId="0" applyFont="1" applyBorder="1" applyAlignment="1">
      <alignment horizontal="left" vertical="center"/>
    </xf>
    <xf numFmtId="0" fontId="6" fillId="0" borderId="84" xfId="0" applyFont="1" applyBorder="1" applyAlignment="1">
      <alignment vertical="center"/>
    </xf>
    <xf numFmtId="0" fontId="6" fillId="0" borderId="85" xfId="0" applyFont="1" applyBorder="1" applyAlignment="1">
      <alignment horizontal="left" vertical="center"/>
    </xf>
    <xf numFmtId="0" fontId="6" fillId="0" borderId="85" xfId="0" applyFont="1" applyBorder="1" applyAlignment="1">
      <alignment vertical="center"/>
    </xf>
    <xf numFmtId="0" fontId="6" fillId="0" borderId="0" xfId="7" applyFont="1" applyAlignment="1">
      <alignment vertical="center"/>
    </xf>
    <xf numFmtId="165" fontId="6" fillId="0" borderId="22" xfId="0" applyNumberFormat="1" applyFont="1" applyBorder="1" applyAlignment="1">
      <alignment vertical="center" shrinkToFit="1"/>
    </xf>
    <xf numFmtId="0" fontId="10" fillId="0" borderId="24" xfId="0" applyFont="1" applyBorder="1" applyAlignment="1">
      <alignment horizontal="center" vertical="center"/>
    </xf>
    <xf numFmtId="170" fontId="10" fillId="6" borderId="23" xfId="0" applyNumberFormat="1" applyFont="1" applyFill="1" applyBorder="1" applyAlignment="1">
      <alignment horizontal="center" vertical="center"/>
    </xf>
    <xf numFmtId="2" fontId="10" fillId="6" borderId="23" xfId="0" applyNumberFormat="1" applyFont="1" applyFill="1" applyBorder="1" applyAlignment="1">
      <alignment horizontal="center" vertical="center"/>
    </xf>
    <xf numFmtId="170" fontId="10" fillId="0" borderId="62" xfId="0" applyNumberFormat="1" applyFont="1" applyBorder="1" applyAlignment="1" applyProtection="1">
      <alignment horizontal="center" vertical="center"/>
      <protection locked="0"/>
    </xf>
    <xf numFmtId="170" fontId="10" fillId="9" borderId="65" xfId="0" applyNumberFormat="1" applyFont="1" applyFill="1" applyBorder="1" applyAlignment="1">
      <alignment horizontal="center" vertical="center"/>
    </xf>
    <xf numFmtId="170" fontId="10" fillId="0" borderId="65" xfId="0" applyNumberFormat="1" applyFont="1" applyBorder="1" applyAlignment="1" applyProtection="1">
      <alignment horizontal="center" vertical="center"/>
      <protection locked="0"/>
    </xf>
    <xf numFmtId="170" fontId="10" fillId="0" borderId="89" xfId="0" applyNumberFormat="1" applyFont="1" applyBorder="1" applyAlignment="1" applyProtection="1">
      <alignment horizontal="center" vertical="center"/>
      <protection locked="0"/>
    </xf>
    <xf numFmtId="2" fontId="10" fillId="0" borderId="62" xfId="0" applyNumberFormat="1" applyFont="1" applyBorder="1" applyAlignment="1" applyProtection="1">
      <alignment horizontal="center" vertical="center"/>
      <protection locked="0"/>
    </xf>
    <xf numFmtId="2" fontId="10" fillId="0" borderId="70" xfId="0" applyNumberFormat="1" applyFont="1" applyBorder="1" applyAlignment="1" applyProtection="1">
      <alignment horizontal="center" vertical="center"/>
      <protection locked="0"/>
    </xf>
    <xf numFmtId="1" fontId="10" fillId="0" borderId="75" xfId="0" applyNumberFormat="1" applyFont="1" applyBorder="1" applyAlignment="1">
      <alignment horizontal="center" vertical="center"/>
    </xf>
    <xf numFmtId="0" fontId="1" fillId="0" borderId="0" xfId="8"/>
    <xf numFmtId="167" fontId="1" fillId="0" borderId="0" xfId="8" applyNumberFormat="1" applyAlignment="1">
      <alignment horizontal="left"/>
    </xf>
    <xf numFmtId="0" fontId="4" fillId="0" borderId="0" xfId="8" applyFont="1" applyAlignment="1">
      <alignment horizontal="left"/>
    </xf>
    <xf numFmtId="0" fontId="4" fillId="0" borderId="0" xfId="8" applyFont="1"/>
    <xf numFmtId="0" fontId="6" fillId="0" borderId="0" xfId="8" applyFont="1" applyAlignment="1">
      <alignment vertical="center"/>
    </xf>
    <xf numFmtId="0" fontId="26" fillId="0" borderId="0" xfId="8" applyFont="1" applyAlignment="1">
      <alignment horizontal="center" vertical="center"/>
    </xf>
    <xf numFmtId="0" fontId="14" fillId="0" borderId="0" xfId="8" applyFont="1" applyAlignment="1">
      <alignment vertical="center"/>
    </xf>
    <xf numFmtId="0" fontId="14" fillId="0" borderId="0" xfId="8" applyFont="1" applyAlignment="1">
      <alignment horizontal="right" vertical="center"/>
    </xf>
    <xf numFmtId="0" fontId="14" fillId="0" borderId="92" xfId="8" applyFont="1" applyBorder="1" applyAlignment="1">
      <alignment horizontal="center" vertical="center"/>
    </xf>
    <xf numFmtId="0" fontId="6" fillId="0" borderId="0" xfId="8" applyFont="1" applyAlignment="1">
      <alignment horizontal="center" vertical="center"/>
    </xf>
    <xf numFmtId="0" fontId="28" fillId="0" borderId="0" xfId="8" applyFont="1" applyAlignment="1">
      <alignment horizontal="center" vertical="center"/>
    </xf>
    <xf numFmtId="0" fontId="10" fillId="0" borderId="0" xfId="8" applyFont="1" applyAlignment="1">
      <alignment vertical="center"/>
    </xf>
    <xf numFmtId="0" fontId="14" fillId="0" borderId="23" xfId="8" applyFont="1" applyBorder="1" applyAlignment="1">
      <alignment horizontal="center" vertical="center"/>
    </xf>
    <xf numFmtId="0" fontId="14" fillId="0" borderId="24" xfId="8" applyFont="1" applyBorder="1" applyAlignment="1">
      <alignment vertical="center"/>
    </xf>
    <xf numFmtId="2" fontId="10" fillId="0" borderId="0" xfId="8" applyNumberFormat="1" applyFont="1" applyAlignment="1">
      <alignment vertical="center"/>
    </xf>
    <xf numFmtId="0" fontId="14" fillId="0" borderId="24" xfId="8" applyFont="1" applyBorder="1" applyAlignment="1">
      <alignment horizontal="center" vertical="center"/>
    </xf>
    <xf numFmtId="0" fontId="14" fillId="0" borderId="24" xfId="8" applyFont="1" applyBorder="1" applyAlignment="1">
      <alignment horizontal="centerContinuous" vertical="center"/>
    </xf>
    <xf numFmtId="1" fontId="6" fillId="0" borderId="0" xfId="8" applyNumberFormat="1" applyFont="1" applyAlignment="1">
      <alignment horizontal="center" vertical="center"/>
    </xf>
    <xf numFmtId="0" fontId="14" fillId="0" borderId="92" xfId="8" applyFont="1" applyBorder="1" applyAlignment="1">
      <alignment vertical="center"/>
    </xf>
    <xf numFmtId="0" fontId="10" fillId="0" borderId="0" xfId="8" applyFont="1" applyAlignment="1">
      <alignment horizontal="right" vertical="center"/>
    </xf>
    <xf numFmtId="167" fontId="10" fillId="0" borderId="23" xfId="8" applyNumberFormat="1" applyFont="1" applyBorder="1" applyAlignment="1">
      <alignment horizontal="center" vertical="center"/>
    </xf>
    <xf numFmtId="0" fontId="14" fillId="0" borderId="0" xfId="8" applyFont="1" applyAlignment="1">
      <alignment horizontal="center" vertical="center"/>
    </xf>
    <xf numFmtId="0" fontId="27" fillId="0" borderId="0" xfId="8" applyFont="1" applyAlignment="1">
      <alignment horizontal="centerContinuous" vertical="center"/>
    </xf>
    <xf numFmtId="0" fontId="14" fillId="0" borderId="0" xfId="8" applyFont="1" applyAlignment="1">
      <alignment horizontal="centerContinuous" vertical="center"/>
    </xf>
    <xf numFmtId="0" fontId="6" fillId="0" borderId="0" xfId="8" applyFont="1" applyAlignment="1">
      <alignment horizontal="centerContinuous" vertical="center"/>
    </xf>
    <xf numFmtId="49" fontId="10" fillId="0" borderId="0" xfId="8" applyNumberFormat="1" applyFont="1" applyAlignment="1">
      <alignment horizontal="left" vertical="center"/>
    </xf>
    <xf numFmtId="0" fontId="10" fillId="0" borderId="0" xfId="8" applyFont="1" applyAlignment="1">
      <alignment horizontal="center" vertical="center"/>
    </xf>
    <xf numFmtId="0" fontId="6" fillId="0" borderId="23" xfId="8" applyFont="1" applyBorder="1" applyAlignment="1">
      <alignment horizontal="center" vertical="center"/>
    </xf>
    <xf numFmtId="49" fontId="10" fillId="0" borderId="0" xfId="8" applyNumberFormat="1" applyFont="1" applyAlignment="1">
      <alignment vertical="center"/>
    </xf>
    <xf numFmtId="0" fontId="10" fillId="0" borderId="0" xfId="8" applyFont="1" applyAlignment="1">
      <alignment horizontal="left" vertical="center"/>
    </xf>
    <xf numFmtId="0" fontId="6" fillId="0" borderId="23" xfId="0" applyFont="1" applyBorder="1" applyAlignment="1">
      <alignment horizontal="center" vertical="center"/>
    </xf>
    <xf numFmtId="2" fontId="6" fillId="0" borderId="23" xfId="8" applyNumberFormat="1" applyFont="1" applyBorder="1" applyAlignment="1">
      <alignment horizontal="center" vertical="center"/>
    </xf>
    <xf numFmtId="0" fontId="10" fillId="0" borderId="75" xfId="0" applyFont="1" applyBorder="1" applyAlignment="1">
      <alignment horizontal="center" vertical="center"/>
    </xf>
    <xf numFmtId="0" fontId="10" fillId="0" borderId="92" xfId="0" applyFont="1" applyBorder="1" applyAlignment="1">
      <alignment horizontal="center" vertical="center"/>
    </xf>
    <xf numFmtId="0" fontId="36" fillId="12" borderId="0" xfId="0" applyFont="1" applyFill="1">
      <alignment vertical="top"/>
    </xf>
    <xf numFmtId="0" fontId="1" fillId="0" borderId="0" xfId="0" applyFont="1">
      <alignment vertical="top"/>
    </xf>
    <xf numFmtId="0" fontId="33" fillId="0" borderId="0" xfId="8" applyFont="1" applyAlignment="1">
      <alignment horizontal="center" vertical="center"/>
    </xf>
    <xf numFmtId="0" fontId="10" fillId="0" borderId="91" xfId="8" applyFont="1" applyBorder="1" applyAlignment="1">
      <alignment horizontal="center" vertical="center"/>
    </xf>
    <xf numFmtId="0" fontId="10" fillId="0" borderId="24" xfId="8" applyFont="1" applyBorder="1" applyAlignment="1">
      <alignment horizontal="center" vertical="center"/>
    </xf>
    <xf numFmtId="0" fontId="10" fillId="0" borderId="90" xfId="8" applyFont="1" applyBorder="1" applyAlignment="1">
      <alignment horizontal="center" vertical="center"/>
    </xf>
    <xf numFmtId="0" fontId="17" fillId="0" borderId="91" xfId="8" applyFont="1" applyBorder="1" applyAlignment="1">
      <alignment horizontal="left" vertical="center" wrapText="1"/>
    </xf>
    <xf numFmtId="0" fontId="6" fillId="0" borderId="24" xfId="8" applyFont="1" applyBorder="1" applyAlignment="1">
      <alignment horizontal="left" vertical="center" wrapText="1"/>
    </xf>
    <xf numFmtId="0" fontId="6" fillId="0" borderId="90" xfId="8" applyFont="1" applyBorder="1" applyAlignment="1">
      <alignment horizontal="left" vertical="center" wrapText="1"/>
    </xf>
    <xf numFmtId="0" fontId="27" fillId="0" borderId="0" xfId="8" applyFont="1" applyAlignment="1">
      <alignment horizontal="center" vertical="center"/>
    </xf>
    <xf numFmtId="0" fontId="14" fillId="0" borderId="91" xfId="8" applyFont="1" applyBorder="1" applyAlignment="1">
      <alignment horizontal="center" vertical="center"/>
    </xf>
    <xf numFmtId="0" fontId="14" fillId="0" borderId="24" xfId="8" applyFont="1" applyBorder="1" applyAlignment="1">
      <alignment horizontal="center" vertical="center"/>
    </xf>
    <xf numFmtId="0" fontId="14" fillId="0" borderId="90" xfId="8" applyFont="1" applyBorder="1" applyAlignment="1">
      <alignment horizontal="center" vertical="center"/>
    </xf>
    <xf numFmtId="0" fontId="26" fillId="0" borderId="0" xfId="8" applyFont="1" applyAlignment="1">
      <alignment horizontal="center" vertical="center"/>
    </xf>
    <xf numFmtId="174" fontId="10" fillId="0" borderId="91" xfId="8" applyNumberFormat="1" applyFont="1" applyBorder="1" applyAlignment="1">
      <alignment horizontal="center" vertical="center"/>
    </xf>
    <xf numFmtId="174" fontId="10" fillId="0" borderId="24" xfId="8" applyNumberFormat="1" applyFont="1" applyBorder="1" applyAlignment="1">
      <alignment horizontal="center" vertical="center"/>
    </xf>
    <xf numFmtId="174" fontId="10" fillId="0" borderId="90" xfId="8" applyNumberFormat="1" applyFont="1" applyBorder="1" applyAlignment="1">
      <alignment horizontal="center" vertical="center"/>
    </xf>
    <xf numFmtId="0" fontId="35" fillId="0" borderId="0" xfId="8" applyFont="1" applyAlignment="1">
      <alignment horizontal="center" vertical="center"/>
    </xf>
    <xf numFmtId="0" fontId="29" fillId="0" borderId="24" xfId="8" applyFont="1" applyBorder="1" applyAlignment="1">
      <alignment horizontal="left" vertical="center" wrapText="1"/>
    </xf>
    <xf numFmtId="0" fontId="29" fillId="0" borderId="90" xfId="8" applyFont="1" applyBorder="1" applyAlignment="1">
      <alignment horizontal="left" vertical="center" wrapText="1"/>
    </xf>
    <xf numFmtId="0" fontId="10" fillId="0" borderId="22" xfId="0" applyFont="1" applyBorder="1" applyAlignment="1">
      <alignment horizontal="center" vertical="center"/>
    </xf>
    <xf numFmtId="0" fontId="10" fillId="0" borderId="24" xfId="0" applyFont="1" applyBorder="1" applyAlignment="1">
      <alignment horizontal="center" vertical="center"/>
    </xf>
    <xf numFmtId="166" fontId="10" fillId="0" borderId="22" xfId="0" applyNumberFormat="1" applyFont="1" applyBorder="1" applyAlignment="1">
      <alignment horizontal="center" vertical="center"/>
    </xf>
    <xf numFmtId="0" fontId="10" fillId="4" borderId="26" xfId="0" applyFont="1" applyFill="1" applyBorder="1" applyAlignment="1">
      <alignment horizontal="center" vertical="center"/>
    </xf>
    <xf numFmtId="0" fontId="10" fillId="4" borderId="30" xfId="0" applyFont="1" applyFill="1" applyBorder="1" applyAlignment="1">
      <alignment horizontal="center" vertical="center"/>
    </xf>
    <xf numFmtId="0" fontId="17" fillId="0" borderId="8" xfId="0" applyFont="1" applyBorder="1" applyAlignment="1">
      <alignment horizontal="center" vertical="center"/>
    </xf>
    <xf numFmtId="0" fontId="10" fillId="0" borderId="0" xfId="0" applyFont="1" applyAlignment="1">
      <alignment horizontal="center" vertical="center"/>
    </xf>
    <xf numFmtId="165" fontId="10" fillId="7" borderId="22" xfId="0" applyNumberFormat="1" applyFont="1" applyFill="1" applyBorder="1" applyAlignment="1">
      <alignment horizontal="center" vertical="center" wrapText="1"/>
    </xf>
    <xf numFmtId="0" fontId="14" fillId="0" borderId="0" xfId="0" applyFont="1" applyAlignment="1">
      <alignment horizontal="center" vertical="center"/>
    </xf>
    <xf numFmtId="0" fontId="14" fillId="0" borderId="8" xfId="0" applyFont="1" applyBorder="1" applyAlignment="1">
      <alignment horizontal="center" vertical="center"/>
    </xf>
    <xf numFmtId="0" fontId="10" fillId="0" borderId="72" xfId="0" applyFont="1" applyBorder="1" applyAlignment="1" applyProtection="1">
      <alignment horizontal="center" vertical="center"/>
      <protection locked="0"/>
    </xf>
    <xf numFmtId="165" fontId="10" fillId="0" borderId="74" xfId="0" applyNumberFormat="1" applyFont="1" applyBorder="1" applyAlignment="1">
      <alignment horizontal="center" vertical="center"/>
    </xf>
    <xf numFmtId="165" fontId="10" fillId="0" borderId="20" xfId="0" applyNumberFormat="1" applyFont="1" applyBorder="1" applyAlignment="1">
      <alignment horizontal="center" vertical="center"/>
    </xf>
    <xf numFmtId="0" fontId="0" fillId="0" borderId="62" xfId="0" applyBorder="1" applyAlignment="1">
      <alignment horizontal="center"/>
    </xf>
    <xf numFmtId="0" fontId="0" fillId="0" borderId="61" xfId="0" applyBorder="1" applyAlignment="1">
      <alignment horizontal="center"/>
    </xf>
    <xf numFmtId="0" fontId="0" fillId="0" borderId="50" xfId="0" applyBorder="1" applyAlignment="1">
      <alignment horizontal="center" vertical="top" wrapText="1"/>
    </xf>
    <xf numFmtId="0" fontId="0" fillId="0" borderId="6" xfId="0" applyBorder="1" applyAlignment="1">
      <alignment horizontal="center" vertical="top"/>
    </xf>
    <xf numFmtId="0" fontId="0" fillId="0" borderId="11" xfId="0" applyBorder="1" applyAlignment="1">
      <alignment horizontal="center" vertical="center"/>
    </xf>
  </cellXfs>
  <cellStyles count="9">
    <cellStyle name="Date" xfId="7" xr:uid="{00000000-0005-0000-0000-000000000000}"/>
    <cellStyle name="Fail" xfId="5" xr:uid="{00000000-0005-0000-0000-000001000000}"/>
    <cellStyle name="Heading" xfId="3" xr:uid="{00000000-0005-0000-0000-000002000000}"/>
    <cellStyle name="Heading1" xfId="4" xr:uid="{00000000-0005-0000-0000-000003000000}"/>
    <cellStyle name="Normal" xfId="0" builtinId="0"/>
    <cellStyle name="Normal 2" xfId="8" xr:uid="{00000000-0005-0000-0000-000005000000}"/>
    <cellStyle name="Pass" xfId="6" xr:uid="{00000000-0005-0000-0000-000006000000}"/>
    <cellStyle name="Result" xfId="1" xr:uid="{00000000-0005-0000-0000-000007000000}"/>
    <cellStyle name="Result2" xfId="2" xr:uid="{00000000-0005-0000-0000-000008000000}"/>
  </cellStyles>
  <dxfs count="24">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3DEB3D"/>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FE7F5"/>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23B8DC"/>
      <rgbColor rgb="FF99CC00"/>
      <rgbColor rgb="FFFFCC00"/>
      <rgbColor rgb="FFFF9900"/>
      <rgbColor rgb="FFFF6633"/>
      <rgbColor rgb="FF666699"/>
      <rgbColor rgb="FF969696"/>
      <rgbColor rgb="FF003366"/>
      <rgbColor rgb="FF339966"/>
      <rgbColor rgb="FF003300"/>
      <rgbColor rgb="FF333300"/>
      <rgbColor rgb="FF993300"/>
      <rgbColor rgb="FF993366"/>
      <rgbColor rgb="FF333399"/>
      <rgbColor rgb="FF1F1C1B"/>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tiff"/></Relationships>
</file>

<file path=xl/drawings/_rels/drawing3.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975360</xdr:colOff>
          <xdr:row>35</xdr:row>
          <xdr:rowOff>22860</xdr:rowOff>
        </xdr:from>
        <xdr:to>
          <xdr:col>3</xdr:col>
          <xdr:colOff>121920</xdr:colOff>
          <xdr:row>36</xdr:row>
          <xdr:rowOff>7620</xdr:rowOff>
        </xdr:to>
        <xdr:sp macro="" textlink="">
          <xdr:nvSpPr>
            <xdr:cNvPr id="9219" name="Check Box 3" hidden="1">
              <a:extLst>
                <a:ext uri="{63B3BB69-23CF-44E3-9099-C40C66FF867C}">
                  <a14:compatExt spid="_x0000_s9219"/>
                </a:ext>
                <a:ext uri="{FF2B5EF4-FFF2-40B4-BE49-F238E27FC236}">
                  <a16:creationId xmlns:a16="http://schemas.microsoft.com/office/drawing/2014/main" id="{00000000-0008-0000-0000-000003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541020</xdr:colOff>
          <xdr:row>35</xdr:row>
          <xdr:rowOff>22860</xdr:rowOff>
        </xdr:from>
        <xdr:to>
          <xdr:col>9</xdr:col>
          <xdr:colOff>144780</xdr:colOff>
          <xdr:row>36</xdr:row>
          <xdr:rowOff>7620</xdr:rowOff>
        </xdr:to>
        <xdr:sp macro="" textlink="">
          <xdr:nvSpPr>
            <xdr:cNvPr id="9220" name="Check Box 4" hidden="1">
              <a:extLst>
                <a:ext uri="{63B3BB69-23CF-44E3-9099-C40C66FF867C}">
                  <a14:compatExt spid="_x0000_s9220"/>
                </a:ext>
                <a:ext uri="{FF2B5EF4-FFF2-40B4-BE49-F238E27FC236}">
                  <a16:creationId xmlns:a16="http://schemas.microsoft.com/office/drawing/2014/main" id="{00000000-0008-0000-0000-000004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10</xdr:col>
      <xdr:colOff>495300</xdr:colOff>
      <xdr:row>10</xdr:row>
      <xdr:rowOff>0</xdr:rowOff>
    </xdr:from>
    <xdr:to>
      <xdr:col>12</xdr:col>
      <xdr:colOff>104775</xdr:colOff>
      <xdr:row>11</xdr:row>
      <xdr:rowOff>21463</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496050" y="2438400"/>
          <a:ext cx="838200" cy="25006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266700</xdr:colOff>
      <xdr:row>55</xdr:row>
      <xdr:rowOff>114300</xdr:rowOff>
    </xdr:to>
    <xdr:sp macro="" textlink="">
      <xdr:nvSpPr>
        <xdr:cNvPr id="3076" name="_x0000_t202" hidden="1">
          <a:extLst>
            <a:ext uri="{FF2B5EF4-FFF2-40B4-BE49-F238E27FC236}">
              <a16:creationId xmlns:a16="http://schemas.microsoft.com/office/drawing/2014/main" id="{00000000-0008-0000-0300-0000040C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266700</xdr:colOff>
      <xdr:row>55</xdr:row>
      <xdr:rowOff>114300</xdr:rowOff>
    </xdr:to>
    <xdr:sp macro="" textlink="">
      <xdr:nvSpPr>
        <xdr:cNvPr id="3074" name="_x0000_t202" hidden="1">
          <a:extLst>
            <a:ext uri="{FF2B5EF4-FFF2-40B4-BE49-F238E27FC236}">
              <a16:creationId xmlns:a16="http://schemas.microsoft.com/office/drawing/2014/main" id="{00000000-0008-0000-0300-0000020C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372960</xdr:colOff>
      <xdr:row>3</xdr:row>
      <xdr:rowOff>100080</xdr:rowOff>
    </xdr:from>
    <xdr:to>
      <xdr:col>22</xdr:col>
      <xdr:colOff>343800</xdr:colOff>
      <xdr:row>29</xdr:row>
      <xdr:rowOff>132840</xdr:rowOff>
    </xdr:to>
    <xdr:pic>
      <xdr:nvPicPr>
        <xdr:cNvPr id="2" name="Picture 2">
          <a:extLst>
            <a:ext uri="{FF2B5EF4-FFF2-40B4-BE49-F238E27FC236}">
              <a16:creationId xmlns:a16="http://schemas.microsoft.com/office/drawing/2014/main" id="{00000000-0008-0000-0500-000002000000}"/>
            </a:ext>
          </a:extLst>
        </xdr:cNvPr>
        <xdr:cNvPicPr/>
      </xdr:nvPicPr>
      <xdr:blipFill>
        <a:blip xmlns:r="http://schemas.openxmlformats.org/officeDocument/2006/relationships" r:embed="rId1"/>
        <a:stretch/>
      </xdr:blipFill>
      <xdr:spPr>
        <a:xfrm>
          <a:off x="7399800" y="658080"/>
          <a:ext cx="6997680" cy="487008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7" Type="http://schemas.openxmlformats.org/officeDocument/2006/relationships/comments" Target="../comments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ctrlProp" Target="../ctrlProps/ctrlProp2.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M45"/>
  <sheetViews>
    <sheetView zoomScaleNormal="100" workbookViewId="0">
      <selection activeCell="J32" sqref="J32"/>
    </sheetView>
  </sheetViews>
  <sheetFormatPr defaultColWidth="9.109375" defaultRowHeight="13.2" x14ac:dyDescent="0.25"/>
  <cols>
    <col min="1" max="1" width="5.6640625" style="352" customWidth="1"/>
    <col min="2" max="2" width="6.33203125" style="352" customWidth="1"/>
    <col min="3" max="3" width="17.33203125" style="352" customWidth="1"/>
    <col min="4" max="4" width="13.6640625" style="352" customWidth="1"/>
    <col min="5" max="5" width="6.5546875" style="352" customWidth="1"/>
    <col min="6" max="7" width="4.6640625" style="352" customWidth="1"/>
    <col min="8" max="8" width="8.6640625" style="352" customWidth="1"/>
    <col min="9" max="9" width="10.5546875" style="352" customWidth="1"/>
    <col min="10" max="10" width="11.6640625" style="352" customWidth="1"/>
    <col min="11" max="11" width="9.6640625" style="352" customWidth="1"/>
    <col min="12" max="12" width="8.6640625" style="352" customWidth="1"/>
    <col min="13" max="13" width="9.6640625" style="352" customWidth="1"/>
    <col min="14" max="16384" width="9.109375" style="352"/>
  </cols>
  <sheetData>
    <row r="1" spans="1:13" ht="24.6" x14ac:dyDescent="0.25">
      <c r="A1" s="395" t="s">
        <v>0</v>
      </c>
      <c r="B1" s="395"/>
      <c r="C1" s="395"/>
      <c r="D1" s="395"/>
      <c r="E1" s="395"/>
      <c r="F1" s="395"/>
      <c r="G1" s="395"/>
      <c r="H1" s="395"/>
      <c r="I1" s="395"/>
      <c r="J1" s="395"/>
      <c r="K1" s="395"/>
      <c r="L1" s="395"/>
      <c r="M1" s="395"/>
    </row>
    <row r="2" spans="1:13" ht="24.6" x14ac:dyDescent="0.25">
      <c r="A2" s="395" t="s">
        <v>1</v>
      </c>
      <c r="B2" s="395"/>
      <c r="C2" s="395"/>
      <c r="D2" s="395"/>
      <c r="E2" s="395"/>
      <c r="F2" s="395"/>
      <c r="G2" s="395"/>
      <c r="H2" s="395"/>
      <c r="I2" s="395"/>
      <c r="J2" s="395"/>
      <c r="K2" s="395"/>
      <c r="L2" s="395"/>
      <c r="M2" s="395"/>
    </row>
    <row r="3" spans="1:13" ht="15" customHeight="1" x14ac:dyDescent="0.25">
      <c r="A3" s="353"/>
      <c r="B3" s="353"/>
      <c r="C3" s="353"/>
      <c r="D3" s="353"/>
      <c r="E3" s="353"/>
      <c r="F3" s="353"/>
      <c r="G3" s="353"/>
      <c r="H3" s="353"/>
      <c r="I3" s="353"/>
      <c r="J3" s="353"/>
      <c r="K3" s="353"/>
      <c r="L3" s="353"/>
      <c r="M3" s="353"/>
    </row>
    <row r="4" spans="1:13" ht="18" customHeight="1" x14ac:dyDescent="0.25">
      <c r="A4" s="354" t="s">
        <v>2</v>
      </c>
      <c r="B4" s="354"/>
      <c r="C4" s="385" t="str">
        <f>Sheet1!R10&amp;" "&amp;Sheet1!R11</f>
        <v xml:space="preserve"> </v>
      </c>
      <c r="D4" s="386"/>
      <c r="E4" s="386"/>
      <c r="F4" s="386"/>
      <c r="G4" s="386"/>
      <c r="H4" s="387"/>
      <c r="I4" s="354"/>
      <c r="J4" s="355" t="s">
        <v>3</v>
      </c>
      <c r="K4" s="396"/>
      <c r="L4" s="397"/>
      <c r="M4" s="398"/>
    </row>
    <row r="5" spans="1:13" ht="18" customHeight="1" x14ac:dyDescent="0.25">
      <c r="A5" s="354" t="s">
        <v>4</v>
      </c>
      <c r="B5" s="354"/>
      <c r="C5" s="385"/>
      <c r="D5" s="386"/>
      <c r="E5" s="386"/>
      <c r="F5" s="386"/>
      <c r="G5" s="386"/>
      <c r="H5" s="387"/>
      <c r="I5" s="354"/>
      <c r="J5" s="355" t="s">
        <v>5</v>
      </c>
      <c r="K5" s="396">
        <f>Sheet1!P7</f>
        <v>0</v>
      </c>
      <c r="L5" s="397"/>
      <c r="M5" s="398"/>
    </row>
    <row r="6" spans="1:13" ht="18" customHeight="1" x14ac:dyDescent="0.25">
      <c r="A6" s="354" t="s">
        <v>6</v>
      </c>
      <c r="B6" s="354"/>
      <c r="C6" s="354"/>
      <c r="D6" s="385" t="str">
        <f>Sheet1!F16</f>
        <v/>
      </c>
      <c r="E6" s="386"/>
      <c r="F6" s="386"/>
      <c r="G6" s="386"/>
      <c r="H6" s="387"/>
      <c r="I6" s="354"/>
      <c r="J6" s="355" t="s">
        <v>7</v>
      </c>
      <c r="K6" s="385" t="str">
        <f>Sheet1!F17</f>
        <v/>
      </c>
      <c r="L6" s="386"/>
      <c r="M6" s="387"/>
    </row>
    <row r="7" spans="1:13" ht="18" customHeight="1" x14ac:dyDescent="0.25">
      <c r="A7" s="354" t="s">
        <v>8</v>
      </c>
      <c r="B7" s="354"/>
      <c r="C7" s="354"/>
      <c r="D7" s="392" t="str">
        <f>Sheet1!V12</f>
        <v/>
      </c>
      <c r="E7" s="393"/>
      <c r="F7" s="393"/>
      <c r="G7" s="393"/>
      <c r="H7" s="394"/>
      <c r="I7" s="354"/>
      <c r="J7" s="355" t="s">
        <v>9</v>
      </c>
      <c r="K7" s="385" t="str">
        <f>Sheet1!R14</f>
        <v/>
      </c>
      <c r="L7" s="386"/>
      <c r="M7" s="387"/>
    </row>
    <row r="8" spans="1:13" ht="18" customHeight="1" x14ac:dyDescent="0.25">
      <c r="A8" s="354" t="s">
        <v>10</v>
      </c>
      <c r="B8" s="354"/>
      <c r="C8" s="354"/>
      <c r="D8" s="392"/>
      <c r="E8" s="393"/>
      <c r="F8" s="393"/>
      <c r="G8" s="393"/>
      <c r="H8" s="394"/>
      <c r="I8" s="354"/>
      <c r="J8" s="355" t="s">
        <v>11</v>
      </c>
      <c r="K8" s="385"/>
      <c r="L8" s="386"/>
      <c r="M8" s="387"/>
    </row>
    <row r="9" spans="1:13" ht="18" customHeight="1" x14ac:dyDescent="0.25">
      <c r="A9" s="354" t="s">
        <v>12</v>
      </c>
      <c r="B9" s="354"/>
      <c r="C9" s="354"/>
      <c r="D9" s="392"/>
      <c r="E9" s="393"/>
      <c r="F9" s="393"/>
      <c r="G9" s="393"/>
      <c r="H9" s="394"/>
      <c r="I9" s="354"/>
      <c r="J9" s="355" t="s">
        <v>7</v>
      </c>
      <c r="K9" s="385"/>
      <c r="L9" s="386"/>
      <c r="M9" s="387"/>
    </row>
    <row r="10" spans="1:13" ht="18" customHeight="1" x14ac:dyDescent="0.25">
      <c r="A10" s="354" t="s">
        <v>13</v>
      </c>
      <c r="B10" s="354"/>
      <c r="C10" s="354"/>
      <c r="D10" s="392" t="str">
        <f>Sheet1!R17</f>
        <v/>
      </c>
      <c r="E10" s="393"/>
      <c r="F10" s="393"/>
      <c r="G10" s="393"/>
      <c r="H10" s="394"/>
      <c r="I10" s="354"/>
      <c r="J10" s="355" t="s">
        <v>7</v>
      </c>
      <c r="K10" s="385"/>
      <c r="L10" s="386"/>
      <c r="M10" s="387"/>
    </row>
    <row r="11" spans="1:13" ht="18" customHeight="1" x14ac:dyDescent="0.25">
      <c r="A11" s="354" t="s">
        <v>14</v>
      </c>
      <c r="B11" s="354"/>
      <c r="C11" s="354"/>
      <c r="D11" s="392" t="s">
        <v>93</v>
      </c>
      <c r="E11" s="393"/>
      <c r="F11" s="393"/>
      <c r="G11" s="393"/>
      <c r="H11" s="394"/>
      <c r="I11" s="354"/>
      <c r="J11" s="355" t="s">
        <v>15</v>
      </c>
      <c r="K11" s="385"/>
      <c r="L11" s="386"/>
      <c r="M11" s="387"/>
    </row>
    <row r="12" spans="1:13" ht="18" customHeight="1" x14ac:dyDescent="0.25">
      <c r="A12" s="354"/>
      <c r="B12" s="354"/>
      <c r="C12" s="354"/>
      <c r="D12" s="356"/>
      <c r="E12" s="356"/>
      <c r="F12" s="356"/>
      <c r="G12" s="356"/>
      <c r="H12" s="356"/>
      <c r="I12" s="354"/>
      <c r="J12" s="355"/>
      <c r="K12" s="357"/>
      <c r="L12" s="357"/>
      <c r="M12" s="357"/>
    </row>
    <row r="13" spans="1:13" ht="18" customHeight="1" x14ac:dyDescent="0.25">
      <c r="A13" s="391" t="s">
        <v>16</v>
      </c>
      <c r="B13" s="391"/>
      <c r="C13" s="391"/>
      <c r="D13" s="391"/>
      <c r="E13" s="391"/>
      <c r="F13" s="391"/>
      <c r="G13" s="391"/>
      <c r="H13" s="391"/>
      <c r="I13" s="391"/>
      <c r="J13" s="391"/>
      <c r="K13" s="391"/>
      <c r="L13" s="391"/>
      <c r="M13" s="391"/>
    </row>
    <row r="14" spans="1:13" ht="18" customHeight="1" x14ac:dyDescent="0.25">
      <c r="M14" s="358" t="s">
        <v>17</v>
      </c>
    </row>
    <row r="15" spans="1:13" ht="18" customHeight="1" x14ac:dyDescent="0.25">
      <c r="A15" s="354" t="s">
        <v>18</v>
      </c>
      <c r="B15" s="354"/>
      <c r="C15" s="359"/>
      <c r="D15" s="354"/>
      <c r="E15" s="354"/>
      <c r="F15" s="354"/>
      <c r="G15" s="354"/>
      <c r="H15" s="354"/>
      <c r="I15" s="354"/>
      <c r="J15" s="354"/>
      <c r="K15" s="354"/>
      <c r="L15" s="354"/>
      <c r="M15" s="360"/>
    </row>
    <row r="16" spans="1:13" ht="18" customHeight="1" x14ac:dyDescent="0.25">
      <c r="A16" s="354" t="s">
        <v>19</v>
      </c>
      <c r="B16" s="354"/>
      <c r="C16" s="354"/>
      <c r="D16" s="354"/>
      <c r="E16" s="354"/>
      <c r="F16" s="354"/>
      <c r="G16" s="354"/>
      <c r="H16" s="354"/>
      <c r="I16" s="354"/>
      <c r="J16" s="354"/>
      <c r="K16" s="354"/>
      <c r="L16" s="354"/>
      <c r="M16" s="361"/>
    </row>
    <row r="17" spans="1:13" ht="18" customHeight="1" x14ac:dyDescent="0.25">
      <c r="A17" s="359"/>
      <c r="B17" s="359"/>
      <c r="C17" s="362" t="s">
        <v>20</v>
      </c>
      <c r="D17" s="359"/>
      <c r="E17" s="359"/>
      <c r="F17" s="359"/>
      <c r="G17" s="359"/>
      <c r="H17" s="359"/>
      <c r="I17" s="359"/>
      <c r="J17" s="359"/>
      <c r="K17" s="359"/>
      <c r="L17" s="359"/>
      <c r="M17" s="360"/>
    </row>
    <row r="18" spans="1:13" ht="18" customHeight="1" x14ac:dyDescent="0.25">
      <c r="A18" s="359"/>
      <c r="B18" s="359"/>
      <c r="C18" s="362" t="s">
        <v>490</v>
      </c>
      <c r="D18" s="359"/>
      <c r="E18" s="359"/>
      <c r="F18" s="359"/>
      <c r="G18" s="359"/>
      <c r="H18" s="359"/>
      <c r="I18" s="359"/>
      <c r="J18" s="359"/>
      <c r="K18" s="359"/>
      <c r="L18" s="359"/>
      <c r="M18" s="360"/>
    </row>
    <row r="19" spans="1:13" ht="18" customHeight="1" x14ac:dyDescent="0.25">
      <c r="A19" s="354" t="s">
        <v>21</v>
      </c>
      <c r="B19" s="354"/>
      <c r="C19" s="354"/>
      <c r="D19" s="354"/>
      <c r="E19" s="354"/>
      <c r="F19" s="354"/>
      <c r="G19" s="354"/>
      <c r="H19" s="354"/>
      <c r="I19" s="354"/>
      <c r="J19" s="354"/>
      <c r="K19" s="354"/>
      <c r="L19" s="354"/>
      <c r="M19" s="363"/>
    </row>
    <row r="20" spans="1:13" ht="18" customHeight="1" x14ac:dyDescent="0.25">
      <c r="A20" s="359"/>
      <c r="B20" s="359"/>
      <c r="C20" s="362" t="s">
        <v>491</v>
      </c>
      <c r="D20" s="359"/>
      <c r="E20" s="359"/>
      <c r="F20" s="359"/>
      <c r="G20" s="359"/>
      <c r="H20" s="359"/>
      <c r="I20" s="359"/>
      <c r="J20" s="359"/>
      <c r="K20" s="359"/>
      <c r="L20" s="359"/>
      <c r="M20" s="360"/>
    </row>
    <row r="21" spans="1:13" ht="18" customHeight="1" x14ac:dyDescent="0.25">
      <c r="A21" s="359"/>
      <c r="B21" s="359"/>
      <c r="C21" s="362" t="s">
        <v>492</v>
      </c>
      <c r="D21" s="359"/>
      <c r="E21" s="359"/>
      <c r="F21" s="359"/>
      <c r="G21" s="359"/>
      <c r="H21" s="359"/>
      <c r="I21" s="359"/>
      <c r="J21" s="359"/>
      <c r="K21" s="359"/>
      <c r="L21" s="359"/>
      <c r="M21" s="360"/>
    </row>
    <row r="22" spans="1:13" ht="18" customHeight="1" x14ac:dyDescent="0.25">
      <c r="A22" s="354" t="s">
        <v>22</v>
      </c>
      <c r="B22" s="354"/>
      <c r="C22" s="354"/>
      <c r="D22" s="354"/>
      <c r="E22" s="354"/>
      <c r="F22" s="354"/>
      <c r="G22" s="354"/>
      <c r="H22" s="354"/>
      <c r="I22" s="354"/>
      <c r="J22" s="354"/>
      <c r="K22" s="354"/>
      <c r="L22" s="354"/>
      <c r="M22" s="364"/>
    </row>
    <row r="23" spans="1:13" ht="18" customHeight="1" x14ac:dyDescent="0.25">
      <c r="A23" s="354"/>
      <c r="B23" s="354"/>
      <c r="C23" s="362" t="s">
        <v>23</v>
      </c>
      <c r="D23" s="354"/>
      <c r="E23" s="354"/>
      <c r="F23" s="354"/>
      <c r="G23" s="354"/>
      <c r="H23" s="354"/>
      <c r="I23" s="354"/>
      <c r="J23" s="354"/>
      <c r="K23" s="354"/>
      <c r="L23" s="354"/>
      <c r="M23" s="360"/>
    </row>
    <row r="24" spans="1:13" ht="18" customHeight="1" x14ac:dyDescent="0.25">
      <c r="A24" s="354"/>
      <c r="B24" s="354"/>
      <c r="C24" s="362" t="s">
        <v>24</v>
      </c>
      <c r="D24" s="354"/>
      <c r="E24" s="354"/>
      <c r="F24" s="354"/>
      <c r="G24" s="354"/>
      <c r="H24" s="354"/>
      <c r="I24" s="354"/>
      <c r="J24" s="354"/>
      <c r="K24" s="354"/>
      <c r="L24" s="354"/>
      <c r="M24" s="360"/>
    </row>
    <row r="25" spans="1:13" ht="18" customHeight="1" x14ac:dyDescent="0.25">
      <c r="A25" s="354" t="s">
        <v>25</v>
      </c>
      <c r="B25" s="354"/>
      <c r="C25" s="354"/>
      <c r="D25" s="354"/>
      <c r="E25" s="354"/>
      <c r="F25" s="354"/>
      <c r="G25" s="354"/>
      <c r="H25" s="354"/>
      <c r="I25" s="354"/>
      <c r="J25" s="354"/>
      <c r="K25" s="354"/>
      <c r="L25" s="354"/>
      <c r="M25" s="364"/>
    </row>
    <row r="26" spans="1:13" ht="18" customHeight="1" x14ac:dyDescent="0.25">
      <c r="A26" s="354"/>
      <c r="B26" s="354"/>
      <c r="C26" s="362" t="s">
        <v>26</v>
      </c>
      <c r="D26" s="354"/>
      <c r="E26" s="354"/>
      <c r="F26" s="354"/>
      <c r="G26" s="354"/>
      <c r="H26" s="354"/>
      <c r="I26" s="354"/>
      <c r="J26" s="354"/>
      <c r="K26" s="354"/>
      <c r="L26" s="354"/>
      <c r="M26" s="360"/>
    </row>
    <row r="27" spans="1:13" ht="18" customHeight="1" x14ac:dyDescent="0.25">
      <c r="A27" s="354" t="s">
        <v>27</v>
      </c>
      <c r="B27" s="354"/>
      <c r="C27" s="354"/>
      <c r="D27" s="354"/>
      <c r="E27" s="354"/>
      <c r="F27" s="354"/>
      <c r="G27" s="354"/>
      <c r="H27" s="354"/>
      <c r="I27" s="354"/>
      <c r="J27" s="354"/>
      <c r="K27" s="354"/>
      <c r="L27" s="354"/>
      <c r="M27" s="354"/>
    </row>
    <row r="28" spans="1:13" ht="18" customHeight="1" x14ac:dyDescent="0.25">
      <c r="A28" s="354"/>
      <c r="B28" s="354"/>
      <c r="C28" s="359" t="s">
        <v>28</v>
      </c>
      <c r="D28" s="354"/>
      <c r="E28" s="354"/>
      <c r="F28" s="354"/>
      <c r="G28" s="354"/>
      <c r="H28" s="354"/>
      <c r="I28" s="354"/>
      <c r="J28" s="354"/>
      <c r="K28" s="354"/>
      <c r="L28" s="354"/>
      <c r="M28" s="360"/>
    </row>
    <row r="29" spans="1:13" ht="18" customHeight="1" x14ac:dyDescent="0.25">
      <c r="A29" s="354" t="s">
        <v>29</v>
      </c>
      <c r="B29" s="354"/>
      <c r="C29" s="354"/>
      <c r="D29" s="354"/>
      <c r="E29" s="354"/>
      <c r="F29" s="354"/>
      <c r="G29" s="354"/>
      <c r="H29" s="354"/>
      <c r="I29" s="354"/>
      <c r="J29" s="354"/>
      <c r="K29" s="354"/>
      <c r="L29" s="354"/>
      <c r="M29" s="354"/>
    </row>
    <row r="30" spans="1:13" ht="18" customHeight="1" x14ac:dyDescent="0.25">
      <c r="A30" s="354"/>
      <c r="B30" s="354"/>
      <c r="C30" s="359" t="s">
        <v>30</v>
      </c>
      <c r="D30" s="354"/>
      <c r="E30" s="354"/>
      <c r="F30" s="354"/>
      <c r="G30" s="354"/>
      <c r="H30" s="354"/>
      <c r="I30" s="354"/>
      <c r="J30" s="354"/>
      <c r="K30" s="354"/>
      <c r="L30" s="354"/>
      <c r="M30" s="360"/>
    </row>
    <row r="31" spans="1:13" ht="18" customHeight="1" x14ac:dyDescent="0.25">
      <c r="A31" s="354" t="s">
        <v>31</v>
      </c>
      <c r="B31" s="354"/>
      <c r="C31" s="354"/>
      <c r="D31" s="354"/>
      <c r="E31" s="354"/>
      <c r="F31" s="354"/>
      <c r="G31" s="354"/>
      <c r="H31" s="354"/>
      <c r="I31" s="354"/>
      <c r="J31" s="354"/>
      <c r="K31" s="354"/>
      <c r="L31" s="354"/>
      <c r="M31" s="354"/>
    </row>
    <row r="32" spans="1:13" ht="18" customHeight="1" x14ac:dyDescent="0.25">
      <c r="A32" s="354"/>
      <c r="B32" s="354"/>
      <c r="C32" s="362" t="s">
        <v>32</v>
      </c>
      <c r="K32" s="365"/>
      <c r="L32" s="359"/>
      <c r="M32" s="360"/>
    </row>
    <row r="33" spans="1:13" ht="18" customHeight="1" x14ac:dyDescent="0.25">
      <c r="A33" s="354"/>
      <c r="B33" s="354"/>
      <c r="C33" s="362" t="s">
        <v>33</v>
      </c>
      <c r="K33" s="379" t="e">
        <f>MGD</f>
        <v>#N/A</v>
      </c>
      <c r="L33" s="359" t="s">
        <v>34</v>
      </c>
      <c r="M33" s="360"/>
    </row>
    <row r="34" spans="1:13" ht="18" customHeight="1" x14ac:dyDescent="0.25">
      <c r="A34" s="354" t="s">
        <v>35</v>
      </c>
      <c r="B34" s="354"/>
      <c r="C34" s="354"/>
      <c r="D34" s="354"/>
      <c r="E34" s="354"/>
      <c r="F34" s="354"/>
      <c r="G34" s="354"/>
      <c r="H34" s="354"/>
      <c r="I34" s="354"/>
      <c r="J34" s="354"/>
      <c r="K34" s="354"/>
      <c r="L34" s="354"/>
      <c r="M34" s="366"/>
    </row>
    <row r="35" spans="1:13" ht="18" customHeight="1" x14ac:dyDescent="0.25">
      <c r="A35" s="354"/>
      <c r="B35" s="354"/>
      <c r="C35" s="362" t="s">
        <v>36</v>
      </c>
      <c r="D35" s="359"/>
      <c r="E35" s="359"/>
      <c r="F35" s="359"/>
      <c r="G35" s="359"/>
      <c r="H35" s="359"/>
      <c r="I35" s="359"/>
      <c r="J35" s="359"/>
      <c r="K35" s="354"/>
      <c r="L35" s="354"/>
      <c r="M35" s="360"/>
    </row>
    <row r="36" spans="1:13" ht="18" customHeight="1" x14ac:dyDescent="0.25">
      <c r="A36" s="354"/>
      <c r="B36" s="354"/>
      <c r="C36" s="362" t="s">
        <v>37</v>
      </c>
      <c r="D36" s="359" t="s">
        <v>38</v>
      </c>
      <c r="F36" s="359"/>
      <c r="G36" s="359"/>
      <c r="H36" s="359"/>
      <c r="I36" s="359"/>
      <c r="J36" s="359" t="s">
        <v>39</v>
      </c>
      <c r="L36" s="354"/>
    </row>
    <row r="37" spans="1:13" ht="18" customHeight="1" x14ac:dyDescent="0.25">
      <c r="A37" s="354"/>
      <c r="B37" s="354"/>
      <c r="C37" s="362" t="s">
        <v>40</v>
      </c>
      <c r="D37" s="359"/>
      <c r="E37" s="359"/>
      <c r="F37" s="367"/>
      <c r="G37" s="367" t="s">
        <v>41</v>
      </c>
      <c r="H37" s="368"/>
      <c r="I37" s="367" t="s">
        <v>42</v>
      </c>
      <c r="J37" s="368"/>
      <c r="K37" s="367" t="s">
        <v>43</v>
      </c>
      <c r="L37" s="368"/>
      <c r="M37" s="369"/>
    </row>
    <row r="38" spans="1:13" ht="18" customHeight="1" x14ac:dyDescent="0.25">
      <c r="A38" s="354" t="s">
        <v>44</v>
      </c>
      <c r="B38" s="354"/>
      <c r="C38" s="354"/>
      <c r="D38" s="354"/>
      <c r="E38" s="354"/>
      <c r="F38" s="354"/>
      <c r="G38" s="354"/>
      <c r="H38" s="354"/>
      <c r="I38" s="354"/>
      <c r="J38" s="354"/>
      <c r="K38" s="354"/>
      <c r="L38" s="354"/>
      <c r="M38" s="354"/>
    </row>
    <row r="39" spans="1:13" ht="18" customHeight="1" x14ac:dyDescent="0.25">
      <c r="A39" s="354"/>
      <c r="B39" s="354"/>
      <c r="C39" s="359" t="s">
        <v>45</v>
      </c>
      <c r="D39" s="354"/>
      <c r="E39" s="354"/>
      <c r="F39" s="354"/>
      <c r="G39" s="354"/>
      <c r="H39" s="354"/>
      <c r="I39" s="354"/>
      <c r="J39" s="354"/>
      <c r="K39" s="354"/>
      <c r="L39" s="354"/>
      <c r="M39" s="360"/>
    </row>
    <row r="40" spans="1:13" ht="12" customHeight="1" x14ac:dyDescent="0.25">
      <c r="A40" s="354"/>
      <c r="B40" s="354"/>
      <c r="C40" s="359"/>
      <c r="D40" s="354"/>
      <c r="E40" s="354"/>
      <c r="F40" s="354"/>
      <c r="G40" s="354"/>
      <c r="H40" s="354"/>
      <c r="I40" s="354"/>
      <c r="J40" s="354"/>
      <c r="K40" s="354"/>
      <c r="L40" s="354"/>
      <c r="M40" s="354"/>
    </row>
    <row r="41" spans="1:13" ht="36" customHeight="1" x14ac:dyDescent="0.25">
      <c r="A41" s="354"/>
      <c r="B41" s="354"/>
      <c r="C41" s="388" t="s">
        <v>46</v>
      </c>
      <c r="D41" s="389"/>
      <c r="E41" s="389"/>
      <c r="F41" s="389"/>
      <c r="G41" s="389"/>
      <c r="H41" s="389"/>
      <c r="I41" s="389"/>
      <c r="J41" s="389"/>
      <c r="K41" s="389"/>
      <c r="L41" s="389"/>
      <c r="M41" s="390"/>
    </row>
    <row r="42" spans="1:13" ht="18" customHeight="1" x14ac:dyDescent="0.25">
      <c r="A42" s="354" t="s">
        <v>47</v>
      </c>
      <c r="B42" s="354"/>
      <c r="C42" s="354"/>
      <c r="D42" s="354"/>
      <c r="E42" s="354"/>
      <c r="F42" s="354"/>
      <c r="G42" s="354"/>
      <c r="H42" s="354"/>
      <c r="I42" s="354"/>
      <c r="J42" s="354"/>
      <c r="K42" s="354"/>
      <c r="L42" s="354"/>
      <c r="M42" s="354"/>
    </row>
    <row r="43" spans="1:13" ht="18" customHeight="1" x14ac:dyDescent="0.25">
      <c r="A43" s="354"/>
      <c r="B43" s="354"/>
      <c r="C43" s="359" t="s">
        <v>48</v>
      </c>
      <c r="D43" s="354"/>
      <c r="E43" s="354"/>
      <c r="F43" s="354"/>
      <c r="G43" s="354"/>
      <c r="H43" s="354"/>
      <c r="I43" s="354"/>
      <c r="J43" s="354"/>
      <c r="K43" s="354"/>
      <c r="L43" s="354"/>
      <c r="M43" s="360"/>
    </row>
    <row r="44" spans="1:13" ht="18" customHeight="1" x14ac:dyDescent="0.25"/>
    <row r="45" spans="1:13" ht="18" customHeight="1" x14ac:dyDescent="0.25">
      <c r="A45" s="384" t="s">
        <v>503</v>
      </c>
      <c r="B45" s="384"/>
      <c r="C45" s="384"/>
      <c r="D45" s="384"/>
      <c r="E45" s="384"/>
      <c r="F45" s="384"/>
      <c r="G45" s="384"/>
      <c r="H45" s="384"/>
      <c r="I45" s="384"/>
      <c r="J45" s="384"/>
      <c r="K45" s="384"/>
      <c r="L45" s="384"/>
      <c r="M45" s="384"/>
    </row>
  </sheetData>
  <customSheetViews>
    <customSheetView guid="{D62192A2-80E4-4F30-AFA0-04511C5E7F57}" fitToPage="1">
      <selection activeCell="J32" sqref="J32"/>
      <pageMargins left="0.74803149606299213" right="0.74803149606299213" top="0.74803149606299213" bottom="0.74803149606299213" header="0" footer="0.23622047244094491"/>
      <printOptions horizontalCentered="1"/>
      <pageSetup scale="76" orientation="portrait" r:id="rId1"/>
      <headerFooter alignWithMargins="0"/>
    </customSheetView>
  </customSheetViews>
  <mergeCells count="21">
    <mergeCell ref="A1:M1"/>
    <mergeCell ref="D8:H8"/>
    <mergeCell ref="K8:M8"/>
    <mergeCell ref="K6:M6"/>
    <mergeCell ref="A2:M2"/>
    <mergeCell ref="K4:M4"/>
    <mergeCell ref="K5:M5"/>
    <mergeCell ref="A45:M45"/>
    <mergeCell ref="C4:H4"/>
    <mergeCell ref="C5:H5"/>
    <mergeCell ref="C41:M41"/>
    <mergeCell ref="A13:M13"/>
    <mergeCell ref="K10:M10"/>
    <mergeCell ref="K11:M11"/>
    <mergeCell ref="D6:H6"/>
    <mergeCell ref="D7:H7"/>
    <mergeCell ref="K7:M7"/>
    <mergeCell ref="D9:H9"/>
    <mergeCell ref="K9:M9"/>
    <mergeCell ref="D10:H10"/>
    <mergeCell ref="D11:H11"/>
  </mergeCells>
  <dataValidations count="3">
    <dataValidation type="list" allowBlank="1" showInputMessage="1" showErrorMessage="1" sqref="M18 JI18 TE18 ADA18 AMW18 AWS18 BGO18 BQK18 CAG18 CKC18 CTY18 DDU18 DNQ18 DXM18 EHI18 ERE18 FBA18 FKW18 FUS18 GEO18 GOK18 GYG18 HIC18 HRY18 IBU18 ILQ18 IVM18 JFI18 JPE18 JZA18 KIW18 KSS18 LCO18 LMK18 LWG18 MGC18 MPY18 MZU18 NJQ18 NTM18 ODI18 ONE18 OXA18 PGW18 PQS18 QAO18 QKK18 QUG18 REC18 RNY18 RXU18 SHQ18 SRM18 TBI18 TLE18 TVA18 UEW18 UOS18 UYO18 VIK18 VSG18 WCC18 WLY18 WVU18 M65554 JI65554 TE65554 ADA65554 AMW65554 AWS65554 BGO65554 BQK65554 CAG65554 CKC65554 CTY65554 DDU65554 DNQ65554 DXM65554 EHI65554 ERE65554 FBA65554 FKW65554 FUS65554 GEO65554 GOK65554 GYG65554 HIC65554 HRY65554 IBU65554 ILQ65554 IVM65554 JFI65554 JPE65554 JZA65554 KIW65554 KSS65554 LCO65554 LMK65554 LWG65554 MGC65554 MPY65554 MZU65554 NJQ65554 NTM65554 ODI65554 ONE65554 OXA65554 PGW65554 PQS65554 QAO65554 QKK65554 QUG65554 REC65554 RNY65554 RXU65554 SHQ65554 SRM65554 TBI65554 TLE65554 TVA65554 UEW65554 UOS65554 UYO65554 VIK65554 VSG65554 WCC65554 WLY65554 WVU65554 M131090 JI131090 TE131090 ADA131090 AMW131090 AWS131090 BGO131090 BQK131090 CAG131090 CKC131090 CTY131090 DDU131090 DNQ131090 DXM131090 EHI131090 ERE131090 FBA131090 FKW131090 FUS131090 GEO131090 GOK131090 GYG131090 HIC131090 HRY131090 IBU131090 ILQ131090 IVM131090 JFI131090 JPE131090 JZA131090 KIW131090 KSS131090 LCO131090 LMK131090 LWG131090 MGC131090 MPY131090 MZU131090 NJQ131090 NTM131090 ODI131090 ONE131090 OXA131090 PGW131090 PQS131090 QAO131090 QKK131090 QUG131090 REC131090 RNY131090 RXU131090 SHQ131090 SRM131090 TBI131090 TLE131090 TVA131090 UEW131090 UOS131090 UYO131090 VIK131090 VSG131090 WCC131090 WLY131090 WVU131090 M196626 JI196626 TE196626 ADA196626 AMW196626 AWS196626 BGO196626 BQK196626 CAG196626 CKC196626 CTY196626 DDU196626 DNQ196626 DXM196626 EHI196626 ERE196626 FBA196626 FKW196626 FUS196626 GEO196626 GOK196626 GYG196626 HIC196626 HRY196626 IBU196626 ILQ196626 IVM196626 JFI196626 JPE196626 JZA196626 KIW196626 KSS196626 LCO196626 LMK196626 LWG196626 MGC196626 MPY196626 MZU196626 NJQ196626 NTM196626 ODI196626 ONE196626 OXA196626 PGW196626 PQS196626 QAO196626 QKK196626 QUG196626 REC196626 RNY196626 RXU196626 SHQ196626 SRM196626 TBI196626 TLE196626 TVA196626 UEW196626 UOS196626 UYO196626 VIK196626 VSG196626 WCC196626 WLY196626 WVU196626 M262162 JI262162 TE262162 ADA262162 AMW262162 AWS262162 BGO262162 BQK262162 CAG262162 CKC262162 CTY262162 DDU262162 DNQ262162 DXM262162 EHI262162 ERE262162 FBA262162 FKW262162 FUS262162 GEO262162 GOK262162 GYG262162 HIC262162 HRY262162 IBU262162 ILQ262162 IVM262162 JFI262162 JPE262162 JZA262162 KIW262162 KSS262162 LCO262162 LMK262162 LWG262162 MGC262162 MPY262162 MZU262162 NJQ262162 NTM262162 ODI262162 ONE262162 OXA262162 PGW262162 PQS262162 QAO262162 QKK262162 QUG262162 REC262162 RNY262162 RXU262162 SHQ262162 SRM262162 TBI262162 TLE262162 TVA262162 UEW262162 UOS262162 UYO262162 VIK262162 VSG262162 WCC262162 WLY262162 WVU262162 M327698 JI327698 TE327698 ADA327698 AMW327698 AWS327698 BGO327698 BQK327698 CAG327698 CKC327698 CTY327698 DDU327698 DNQ327698 DXM327698 EHI327698 ERE327698 FBA327698 FKW327698 FUS327698 GEO327698 GOK327698 GYG327698 HIC327698 HRY327698 IBU327698 ILQ327698 IVM327698 JFI327698 JPE327698 JZA327698 KIW327698 KSS327698 LCO327698 LMK327698 LWG327698 MGC327698 MPY327698 MZU327698 NJQ327698 NTM327698 ODI327698 ONE327698 OXA327698 PGW327698 PQS327698 QAO327698 QKK327698 QUG327698 REC327698 RNY327698 RXU327698 SHQ327698 SRM327698 TBI327698 TLE327698 TVA327698 UEW327698 UOS327698 UYO327698 VIK327698 VSG327698 WCC327698 WLY327698 WVU327698 M393234 JI393234 TE393234 ADA393234 AMW393234 AWS393234 BGO393234 BQK393234 CAG393234 CKC393234 CTY393234 DDU393234 DNQ393234 DXM393234 EHI393234 ERE393234 FBA393234 FKW393234 FUS393234 GEO393234 GOK393234 GYG393234 HIC393234 HRY393234 IBU393234 ILQ393234 IVM393234 JFI393234 JPE393234 JZA393234 KIW393234 KSS393234 LCO393234 LMK393234 LWG393234 MGC393234 MPY393234 MZU393234 NJQ393234 NTM393234 ODI393234 ONE393234 OXA393234 PGW393234 PQS393234 QAO393234 QKK393234 QUG393234 REC393234 RNY393234 RXU393234 SHQ393234 SRM393234 TBI393234 TLE393234 TVA393234 UEW393234 UOS393234 UYO393234 VIK393234 VSG393234 WCC393234 WLY393234 WVU393234 M458770 JI458770 TE458770 ADA458770 AMW458770 AWS458770 BGO458770 BQK458770 CAG458770 CKC458770 CTY458770 DDU458770 DNQ458770 DXM458770 EHI458770 ERE458770 FBA458770 FKW458770 FUS458770 GEO458770 GOK458770 GYG458770 HIC458770 HRY458770 IBU458770 ILQ458770 IVM458770 JFI458770 JPE458770 JZA458770 KIW458770 KSS458770 LCO458770 LMK458770 LWG458770 MGC458770 MPY458770 MZU458770 NJQ458770 NTM458770 ODI458770 ONE458770 OXA458770 PGW458770 PQS458770 QAO458770 QKK458770 QUG458770 REC458770 RNY458770 RXU458770 SHQ458770 SRM458770 TBI458770 TLE458770 TVA458770 UEW458770 UOS458770 UYO458770 VIK458770 VSG458770 WCC458770 WLY458770 WVU458770 M524306 JI524306 TE524306 ADA524306 AMW524306 AWS524306 BGO524306 BQK524306 CAG524306 CKC524306 CTY524306 DDU524306 DNQ524306 DXM524306 EHI524306 ERE524306 FBA524306 FKW524306 FUS524306 GEO524306 GOK524306 GYG524306 HIC524306 HRY524306 IBU524306 ILQ524306 IVM524306 JFI524306 JPE524306 JZA524306 KIW524306 KSS524306 LCO524306 LMK524306 LWG524306 MGC524306 MPY524306 MZU524306 NJQ524306 NTM524306 ODI524306 ONE524306 OXA524306 PGW524306 PQS524306 QAO524306 QKK524306 QUG524306 REC524306 RNY524306 RXU524306 SHQ524306 SRM524306 TBI524306 TLE524306 TVA524306 UEW524306 UOS524306 UYO524306 VIK524306 VSG524306 WCC524306 WLY524306 WVU524306 M589842 JI589842 TE589842 ADA589842 AMW589842 AWS589842 BGO589842 BQK589842 CAG589842 CKC589842 CTY589842 DDU589842 DNQ589842 DXM589842 EHI589842 ERE589842 FBA589842 FKW589842 FUS589842 GEO589842 GOK589842 GYG589842 HIC589842 HRY589842 IBU589842 ILQ589842 IVM589842 JFI589842 JPE589842 JZA589842 KIW589842 KSS589842 LCO589842 LMK589842 LWG589842 MGC589842 MPY589842 MZU589842 NJQ589842 NTM589842 ODI589842 ONE589842 OXA589842 PGW589842 PQS589842 QAO589842 QKK589842 QUG589842 REC589842 RNY589842 RXU589842 SHQ589842 SRM589842 TBI589842 TLE589842 TVA589842 UEW589842 UOS589842 UYO589842 VIK589842 VSG589842 WCC589842 WLY589842 WVU589842 M655378 JI655378 TE655378 ADA655378 AMW655378 AWS655378 BGO655378 BQK655378 CAG655378 CKC655378 CTY655378 DDU655378 DNQ655378 DXM655378 EHI655378 ERE655378 FBA655378 FKW655378 FUS655378 GEO655378 GOK655378 GYG655378 HIC655378 HRY655378 IBU655378 ILQ655378 IVM655378 JFI655378 JPE655378 JZA655378 KIW655378 KSS655378 LCO655378 LMK655378 LWG655378 MGC655378 MPY655378 MZU655378 NJQ655378 NTM655378 ODI655378 ONE655378 OXA655378 PGW655378 PQS655378 QAO655378 QKK655378 QUG655378 REC655378 RNY655378 RXU655378 SHQ655378 SRM655378 TBI655378 TLE655378 TVA655378 UEW655378 UOS655378 UYO655378 VIK655378 VSG655378 WCC655378 WLY655378 WVU655378 M720914 JI720914 TE720914 ADA720914 AMW720914 AWS720914 BGO720914 BQK720914 CAG720914 CKC720914 CTY720914 DDU720914 DNQ720914 DXM720914 EHI720914 ERE720914 FBA720914 FKW720914 FUS720914 GEO720914 GOK720914 GYG720914 HIC720914 HRY720914 IBU720914 ILQ720914 IVM720914 JFI720914 JPE720914 JZA720914 KIW720914 KSS720914 LCO720914 LMK720914 LWG720914 MGC720914 MPY720914 MZU720914 NJQ720914 NTM720914 ODI720914 ONE720914 OXA720914 PGW720914 PQS720914 QAO720914 QKK720914 QUG720914 REC720914 RNY720914 RXU720914 SHQ720914 SRM720914 TBI720914 TLE720914 TVA720914 UEW720914 UOS720914 UYO720914 VIK720914 VSG720914 WCC720914 WLY720914 WVU720914 M786450 JI786450 TE786450 ADA786450 AMW786450 AWS786450 BGO786450 BQK786450 CAG786450 CKC786450 CTY786450 DDU786450 DNQ786450 DXM786450 EHI786450 ERE786450 FBA786450 FKW786450 FUS786450 GEO786450 GOK786450 GYG786450 HIC786450 HRY786450 IBU786450 ILQ786450 IVM786450 JFI786450 JPE786450 JZA786450 KIW786450 KSS786450 LCO786450 LMK786450 LWG786450 MGC786450 MPY786450 MZU786450 NJQ786450 NTM786450 ODI786450 ONE786450 OXA786450 PGW786450 PQS786450 QAO786450 QKK786450 QUG786450 REC786450 RNY786450 RXU786450 SHQ786450 SRM786450 TBI786450 TLE786450 TVA786450 UEW786450 UOS786450 UYO786450 VIK786450 VSG786450 WCC786450 WLY786450 WVU786450 M851986 JI851986 TE851986 ADA851986 AMW851986 AWS851986 BGO851986 BQK851986 CAG851986 CKC851986 CTY851986 DDU851986 DNQ851986 DXM851986 EHI851986 ERE851986 FBA851986 FKW851986 FUS851986 GEO851986 GOK851986 GYG851986 HIC851986 HRY851986 IBU851986 ILQ851986 IVM851986 JFI851986 JPE851986 JZA851986 KIW851986 KSS851986 LCO851986 LMK851986 LWG851986 MGC851986 MPY851986 MZU851986 NJQ851986 NTM851986 ODI851986 ONE851986 OXA851986 PGW851986 PQS851986 QAO851986 QKK851986 QUG851986 REC851986 RNY851986 RXU851986 SHQ851986 SRM851986 TBI851986 TLE851986 TVA851986 UEW851986 UOS851986 UYO851986 VIK851986 VSG851986 WCC851986 WLY851986 WVU851986 M917522 JI917522 TE917522 ADA917522 AMW917522 AWS917522 BGO917522 BQK917522 CAG917522 CKC917522 CTY917522 DDU917522 DNQ917522 DXM917522 EHI917522 ERE917522 FBA917522 FKW917522 FUS917522 GEO917522 GOK917522 GYG917522 HIC917522 HRY917522 IBU917522 ILQ917522 IVM917522 JFI917522 JPE917522 JZA917522 KIW917522 KSS917522 LCO917522 LMK917522 LWG917522 MGC917522 MPY917522 MZU917522 NJQ917522 NTM917522 ODI917522 ONE917522 OXA917522 PGW917522 PQS917522 QAO917522 QKK917522 QUG917522 REC917522 RNY917522 RXU917522 SHQ917522 SRM917522 TBI917522 TLE917522 TVA917522 UEW917522 UOS917522 UYO917522 VIK917522 VSG917522 WCC917522 WLY917522 WVU917522 M983058 JI983058 TE983058 ADA983058 AMW983058 AWS983058 BGO983058 BQK983058 CAG983058 CKC983058 CTY983058 DDU983058 DNQ983058 DXM983058 EHI983058 ERE983058 FBA983058 FKW983058 FUS983058 GEO983058 GOK983058 GYG983058 HIC983058 HRY983058 IBU983058 ILQ983058 IVM983058 JFI983058 JPE983058 JZA983058 KIW983058 KSS983058 LCO983058 LMK983058 LWG983058 MGC983058 MPY983058 MZU983058 NJQ983058 NTM983058 ODI983058 ONE983058 OXA983058 PGW983058 PQS983058 QAO983058 QKK983058 QUG983058 REC983058 RNY983058 RXU983058 SHQ983058 SRM983058 TBI983058 TLE983058 TVA983058 UEW983058 UOS983058 UYO983058 VIK983058 VSG983058 WCC983058 WLY983058 WVU983058 M20:M21 JI20:JI21 TE20:TE21 ADA20:ADA21 AMW20:AMW21 AWS20:AWS21 BGO20:BGO21 BQK20:BQK21 CAG20:CAG21 CKC20:CKC21 CTY20:CTY21 DDU20:DDU21 DNQ20:DNQ21 DXM20:DXM21 EHI20:EHI21 ERE20:ERE21 FBA20:FBA21 FKW20:FKW21 FUS20:FUS21 GEO20:GEO21 GOK20:GOK21 GYG20:GYG21 HIC20:HIC21 HRY20:HRY21 IBU20:IBU21 ILQ20:ILQ21 IVM20:IVM21 JFI20:JFI21 JPE20:JPE21 JZA20:JZA21 KIW20:KIW21 KSS20:KSS21 LCO20:LCO21 LMK20:LMK21 LWG20:LWG21 MGC20:MGC21 MPY20:MPY21 MZU20:MZU21 NJQ20:NJQ21 NTM20:NTM21 ODI20:ODI21 ONE20:ONE21 OXA20:OXA21 PGW20:PGW21 PQS20:PQS21 QAO20:QAO21 QKK20:QKK21 QUG20:QUG21 REC20:REC21 RNY20:RNY21 RXU20:RXU21 SHQ20:SHQ21 SRM20:SRM21 TBI20:TBI21 TLE20:TLE21 TVA20:TVA21 UEW20:UEW21 UOS20:UOS21 UYO20:UYO21 VIK20:VIK21 VSG20:VSG21 WCC20:WCC21 WLY20:WLY21 WVU20:WVU21 M65556:M65557 JI65556:JI65557 TE65556:TE65557 ADA65556:ADA65557 AMW65556:AMW65557 AWS65556:AWS65557 BGO65556:BGO65557 BQK65556:BQK65557 CAG65556:CAG65557 CKC65556:CKC65557 CTY65556:CTY65557 DDU65556:DDU65557 DNQ65556:DNQ65557 DXM65556:DXM65557 EHI65556:EHI65557 ERE65556:ERE65557 FBA65556:FBA65557 FKW65556:FKW65557 FUS65556:FUS65557 GEO65556:GEO65557 GOK65556:GOK65557 GYG65556:GYG65557 HIC65556:HIC65557 HRY65556:HRY65557 IBU65556:IBU65557 ILQ65556:ILQ65557 IVM65556:IVM65557 JFI65556:JFI65557 JPE65556:JPE65557 JZA65556:JZA65557 KIW65556:KIW65557 KSS65556:KSS65557 LCO65556:LCO65557 LMK65556:LMK65557 LWG65556:LWG65557 MGC65556:MGC65557 MPY65556:MPY65557 MZU65556:MZU65557 NJQ65556:NJQ65557 NTM65556:NTM65557 ODI65556:ODI65557 ONE65556:ONE65557 OXA65556:OXA65557 PGW65556:PGW65557 PQS65556:PQS65557 QAO65556:QAO65557 QKK65556:QKK65557 QUG65556:QUG65557 REC65556:REC65557 RNY65556:RNY65557 RXU65556:RXU65557 SHQ65556:SHQ65557 SRM65556:SRM65557 TBI65556:TBI65557 TLE65556:TLE65557 TVA65556:TVA65557 UEW65556:UEW65557 UOS65556:UOS65557 UYO65556:UYO65557 VIK65556:VIK65557 VSG65556:VSG65557 WCC65556:WCC65557 WLY65556:WLY65557 WVU65556:WVU65557 M131092:M131093 JI131092:JI131093 TE131092:TE131093 ADA131092:ADA131093 AMW131092:AMW131093 AWS131092:AWS131093 BGO131092:BGO131093 BQK131092:BQK131093 CAG131092:CAG131093 CKC131092:CKC131093 CTY131092:CTY131093 DDU131092:DDU131093 DNQ131092:DNQ131093 DXM131092:DXM131093 EHI131092:EHI131093 ERE131092:ERE131093 FBA131092:FBA131093 FKW131092:FKW131093 FUS131092:FUS131093 GEO131092:GEO131093 GOK131092:GOK131093 GYG131092:GYG131093 HIC131092:HIC131093 HRY131092:HRY131093 IBU131092:IBU131093 ILQ131092:ILQ131093 IVM131092:IVM131093 JFI131092:JFI131093 JPE131092:JPE131093 JZA131092:JZA131093 KIW131092:KIW131093 KSS131092:KSS131093 LCO131092:LCO131093 LMK131092:LMK131093 LWG131092:LWG131093 MGC131092:MGC131093 MPY131092:MPY131093 MZU131092:MZU131093 NJQ131092:NJQ131093 NTM131092:NTM131093 ODI131092:ODI131093 ONE131092:ONE131093 OXA131092:OXA131093 PGW131092:PGW131093 PQS131092:PQS131093 QAO131092:QAO131093 QKK131092:QKK131093 QUG131092:QUG131093 REC131092:REC131093 RNY131092:RNY131093 RXU131092:RXU131093 SHQ131092:SHQ131093 SRM131092:SRM131093 TBI131092:TBI131093 TLE131092:TLE131093 TVA131092:TVA131093 UEW131092:UEW131093 UOS131092:UOS131093 UYO131092:UYO131093 VIK131092:VIK131093 VSG131092:VSG131093 WCC131092:WCC131093 WLY131092:WLY131093 WVU131092:WVU131093 M196628:M196629 JI196628:JI196629 TE196628:TE196629 ADA196628:ADA196629 AMW196628:AMW196629 AWS196628:AWS196629 BGO196628:BGO196629 BQK196628:BQK196629 CAG196628:CAG196629 CKC196628:CKC196629 CTY196628:CTY196629 DDU196628:DDU196629 DNQ196628:DNQ196629 DXM196628:DXM196629 EHI196628:EHI196629 ERE196628:ERE196629 FBA196628:FBA196629 FKW196628:FKW196629 FUS196628:FUS196629 GEO196628:GEO196629 GOK196628:GOK196629 GYG196628:GYG196629 HIC196628:HIC196629 HRY196628:HRY196629 IBU196628:IBU196629 ILQ196628:ILQ196629 IVM196628:IVM196629 JFI196628:JFI196629 JPE196628:JPE196629 JZA196628:JZA196629 KIW196628:KIW196629 KSS196628:KSS196629 LCO196628:LCO196629 LMK196628:LMK196629 LWG196628:LWG196629 MGC196628:MGC196629 MPY196628:MPY196629 MZU196628:MZU196629 NJQ196628:NJQ196629 NTM196628:NTM196629 ODI196628:ODI196629 ONE196628:ONE196629 OXA196628:OXA196629 PGW196628:PGW196629 PQS196628:PQS196629 QAO196628:QAO196629 QKK196628:QKK196629 QUG196628:QUG196629 REC196628:REC196629 RNY196628:RNY196629 RXU196628:RXU196629 SHQ196628:SHQ196629 SRM196628:SRM196629 TBI196628:TBI196629 TLE196628:TLE196629 TVA196628:TVA196629 UEW196628:UEW196629 UOS196628:UOS196629 UYO196628:UYO196629 VIK196628:VIK196629 VSG196628:VSG196629 WCC196628:WCC196629 WLY196628:WLY196629 WVU196628:WVU196629 M262164:M262165 JI262164:JI262165 TE262164:TE262165 ADA262164:ADA262165 AMW262164:AMW262165 AWS262164:AWS262165 BGO262164:BGO262165 BQK262164:BQK262165 CAG262164:CAG262165 CKC262164:CKC262165 CTY262164:CTY262165 DDU262164:DDU262165 DNQ262164:DNQ262165 DXM262164:DXM262165 EHI262164:EHI262165 ERE262164:ERE262165 FBA262164:FBA262165 FKW262164:FKW262165 FUS262164:FUS262165 GEO262164:GEO262165 GOK262164:GOK262165 GYG262164:GYG262165 HIC262164:HIC262165 HRY262164:HRY262165 IBU262164:IBU262165 ILQ262164:ILQ262165 IVM262164:IVM262165 JFI262164:JFI262165 JPE262164:JPE262165 JZA262164:JZA262165 KIW262164:KIW262165 KSS262164:KSS262165 LCO262164:LCO262165 LMK262164:LMK262165 LWG262164:LWG262165 MGC262164:MGC262165 MPY262164:MPY262165 MZU262164:MZU262165 NJQ262164:NJQ262165 NTM262164:NTM262165 ODI262164:ODI262165 ONE262164:ONE262165 OXA262164:OXA262165 PGW262164:PGW262165 PQS262164:PQS262165 QAO262164:QAO262165 QKK262164:QKK262165 QUG262164:QUG262165 REC262164:REC262165 RNY262164:RNY262165 RXU262164:RXU262165 SHQ262164:SHQ262165 SRM262164:SRM262165 TBI262164:TBI262165 TLE262164:TLE262165 TVA262164:TVA262165 UEW262164:UEW262165 UOS262164:UOS262165 UYO262164:UYO262165 VIK262164:VIK262165 VSG262164:VSG262165 WCC262164:WCC262165 WLY262164:WLY262165 WVU262164:WVU262165 M327700:M327701 JI327700:JI327701 TE327700:TE327701 ADA327700:ADA327701 AMW327700:AMW327701 AWS327700:AWS327701 BGO327700:BGO327701 BQK327700:BQK327701 CAG327700:CAG327701 CKC327700:CKC327701 CTY327700:CTY327701 DDU327700:DDU327701 DNQ327700:DNQ327701 DXM327700:DXM327701 EHI327700:EHI327701 ERE327700:ERE327701 FBA327700:FBA327701 FKW327700:FKW327701 FUS327700:FUS327701 GEO327700:GEO327701 GOK327700:GOK327701 GYG327700:GYG327701 HIC327700:HIC327701 HRY327700:HRY327701 IBU327700:IBU327701 ILQ327700:ILQ327701 IVM327700:IVM327701 JFI327700:JFI327701 JPE327700:JPE327701 JZA327700:JZA327701 KIW327700:KIW327701 KSS327700:KSS327701 LCO327700:LCO327701 LMK327700:LMK327701 LWG327700:LWG327701 MGC327700:MGC327701 MPY327700:MPY327701 MZU327700:MZU327701 NJQ327700:NJQ327701 NTM327700:NTM327701 ODI327700:ODI327701 ONE327700:ONE327701 OXA327700:OXA327701 PGW327700:PGW327701 PQS327700:PQS327701 QAO327700:QAO327701 QKK327700:QKK327701 QUG327700:QUG327701 REC327700:REC327701 RNY327700:RNY327701 RXU327700:RXU327701 SHQ327700:SHQ327701 SRM327700:SRM327701 TBI327700:TBI327701 TLE327700:TLE327701 TVA327700:TVA327701 UEW327700:UEW327701 UOS327700:UOS327701 UYO327700:UYO327701 VIK327700:VIK327701 VSG327700:VSG327701 WCC327700:WCC327701 WLY327700:WLY327701 WVU327700:WVU327701 M393236:M393237 JI393236:JI393237 TE393236:TE393237 ADA393236:ADA393237 AMW393236:AMW393237 AWS393236:AWS393237 BGO393236:BGO393237 BQK393236:BQK393237 CAG393236:CAG393237 CKC393236:CKC393237 CTY393236:CTY393237 DDU393236:DDU393237 DNQ393236:DNQ393237 DXM393236:DXM393237 EHI393236:EHI393237 ERE393236:ERE393237 FBA393236:FBA393237 FKW393236:FKW393237 FUS393236:FUS393237 GEO393236:GEO393237 GOK393236:GOK393237 GYG393236:GYG393237 HIC393236:HIC393237 HRY393236:HRY393237 IBU393236:IBU393237 ILQ393236:ILQ393237 IVM393236:IVM393237 JFI393236:JFI393237 JPE393236:JPE393237 JZA393236:JZA393237 KIW393236:KIW393237 KSS393236:KSS393237 LCO393236:LCO393237 LMK393236:LMK393237 LWG393236:LWG393237 MGC393236:MGC393237 MPY393236:MPY393237 MZU393236:MZU393237 NJQ393236:NJQ393237 NTM393236:NTM393237 ODI393236:ODI393237 ONE393236:ONE393237 OXA393236:OXA393237 PGW393236:PGW393237 PQS393236:PQS393237 QAO393236:QAO393237 QKK393236:QKK393237 QUG393236:QUG393237 REC393236:REC393237 RNY393236:RNY393237 RXU393236:RXU393237 SHQ393236:SHQ393237 SRM393236:SRM393237 TBI393236:TBI393237 TLE393236:TLE393237 TVA393236:TVA393237 UEW393236:UEW393237 UOS393236:UOS393237 UYO393236:UYO393237 VIK393236:VIK393237 VSG393236:VSG393237 WCC393236:WCC393237 WLY393236:WLY393237 WVU393236:WVU393237 M458772:M458773 JI458772:JI458773 TE458772:TE458773 ADA458772:ADA458773 AMW458772:AMW458773 AWS458772:AWS458773 BGO458772:BGO458773 BQK458772:BQK458773 CAG458772:CAG458773 CKC458772:CKC458773 CTY458772:CTY458773 DDU458772:DDU458773 DNQ458772:DNQ458773 DXM458772:DXM458773 EHI458772:EHI458773 ERE458772:ERE458773 FBA458772:FBA458773 FKW458772:FKW458773 FUS458772:FUS458773 GEO458772:GEO458773 GOK458772:GOK458773 GYG458772:GYG458773 HIC458772:HIC458773 HRY458772:HRY458773 IBU458772:IBU458773 ILQ458772:ILQ458773 IVM458772:IVM458773 JFI458772:JFI458773 JPE458772:JPE458773 JZA458772:JZA458773 KIW458772:KIW458773 KSS458772:KSS458773 LCO458772:LCO458773 LMK458772:LMK458773 LWG458772:LWG458773 MGC458772:MGC458773 MPY458772:MPY458773 MZU458772:MZU458773 NJQ458772:NJQ458773 NTM458772:NTM458773 ODI458772:ODI458773 ONE458772:ONE458773 OXA458772:OXA458773 PGW458772:PGW458773 PQS458772:PQS458773 QAO458772:QAO458773 QKK458772:QKK458773 QUG458772:QUG458773 REC458772:REC458773 RNY458772:RNY458773 RXU458772:RXU458773 SHQ458772:SHQ458773 SRM458772:SRM458773 TBI458772:TBI458773 TLE458772:TLE458773 TVA458772:TVA458773 UEW458772:UEW458773 UOS458772:UOS458773 UYO458772:UYO458773 VIK458772:VIK458773 VSG458772:VSG458773 WCC458772:WCC458773 WLY458772:WLY458773 WVU458772:WVU458773 M524308:M524309 JI524308:JI524309 TE524308:TE524309 ADA524308:ADA524309 AMW524308:AMW524309 AWS524308:AWS524309 BGO524308:BGO524309 BQK524308:BQK524309 CAG524308:CAG524309 CKC524308:CKC524309 CTY524308:CTY524309 DDU524308:DDU524309 DNQ524308:DNQ524309 DXM524308:DXM524309 EHI524308:EHI524309 ERE524308:ERE524309 FBA524308:FBA524309 FKW524308:FKW524309 FUS524308:FUS524309 GEO524308:GEO524309 GOK524308:GOK524309 GYG524308:GYG524309 HIC524308:HIC524309 HRY524308:HRY524309 IBU524308:IBU524309 ILQ524308:ILQ524309 IVM524308:IVM524309 JFI524308:JFI524309 JPE524308:JPE524309 JZA524308:JZA524309 KIW524308:KIW524309 KSS524308:KSS524309 LCO524308:LCO524309 LMK524308:LMK524309 LWG524308:LWG524309 MGC524308:MGC524309 MPY524308:MPY524309 MZU524308:MZU524309 NJQ524308:NJQ524309 NTM524308:NTM524309 ODI524308:ODI524309 ONE524308:ONE524309 OXA524308:OXA524309 PGW524308:PGW524309 PQS524308:PQS524309 QAO524308:QAO524309 QKK524308:QKK524309 QUG524308:QUG524309 REC524308:REC524309 RNY524308:RNY524309 RXU524308:RXU524309 SHQ524308:SHQ524309 SRM524308:SRM524309 TBI524308:TBI524309 TLE524308:TLE524309 TVA524308:TVA524309 UEW524308:UEW524309 UOS524308:UOS524309 UYO524308:UYO524309 VIK524308:VIK524309 VSG524308:VSG524309 WCC524308:WCC524309 WLY524308:WLY524309 WVU524308:WVU524309 M589844:M589845 JI589844:JI589845 TE589844:TE589845 ADA589844:ADA589845 AMW589844:AMW589845 AWS589844:AWS589845 BGO589844:BGO589845 BQK589844:BQK589845 CAG589844:CAG589845 CKC589844:CKC589845 CTY589844:CTY589845 DDU589844:DDU589845 DNQ589844:DNQ589845 DXM589844:DXM589845 EHI589844:EHI589845 ERE589844:ERE589845 FBA589844:FBA589845 FKW589844:FKW589845 FUS589844:FUS589845 GEO589844:GEO589845 GOK589844:GOK589845 GYG589844:GYG589845 HIC589844:HIC589845 HRY589844:HRY589845 IBU589844:IBU589845 ILQ589844:ILQ589845 IVM589844:IVM589845 JFI589844:JFI589845 JPE589844:JPE589845 JZA589844:JZA589845 KIW589844:KIW589845 KSS589844:KSS589845 LCO589844:LCO589845 LMK589844:LMK589845 LWG589844:LWG589845 MGC589844:MGC589845 MPY589844:MPY589845 MZU589844:MZU589845 NJQ589844:NJQ589845 NTM589844:NTM589845 ODI589844:ODI589845 ONE589844:ONE589845 OXA589844:OXA589845 PGW589844:PGW589845 PQS589844:PQS589845 QAO589844:QAO589845 QKK589844:QKK589845 QUG589844:QUG589845 REC589844:REC589845 RNY589844:RNY589845 RXU589844:RXU589845 SHQ589844:SHQ589845 SRM589844:SRM589845 TBI589844:TBI589845 TLE589844:TLE589845 TVA589844:TVA589845 UEW589844:UEW589845 UOS589844:UOS589845 UYO589844:UYO589845 VIK589844:VIK589845 VSG589844:VSG589845 WCC589844:WCC589845 WLY589844:WLY589845 WVU589844:WVU589845 M655380:M655381 JI655380:JI655381 TE655380:TE655381 ADA655380:ADA655381 AMW655380:AMW655381 AWS655380:AWS655381 BGO655380:BGO655381 BQK655380:BQK655381 CAG655380:CAG655381 CKC655380:CKC655381 CTY655380:CTY655381 DDU655380:DDU655381 DNQ655380:DNQ655381 DXM655380:DXM655381 EHI655380:EHI655381 ERE655380:ERE655381 FBA655380:FBA655381 FKW655380:FKW655381 FUS655380:FUS655381 GEO655380:GEO655381 GOK655380:GOK655381 GYG655380:GYG655381 HIC655380:HIC655381 HRY655380:HRY655381 IBU655380:IBU655381 ILQ655380:ILQ655381 IVM655380:IVM655381 JFI655380:JFI655381 JPE655380:JPE655381 JZA655380:JZA655381 KIW655380:KIW655381 KSS655380:KSS655381 LCO655380:LCO655381 LMK655380:LMK655381 LWG655380:LWG655381 MGC655380:MGC655381 MPY655380:MPY655381 MZU655380:MZU655381 NJQ655380:NJQ655381 NTM655380:NTM655381 ODI655380:ODI655381 ONE655380:ONE655381 OXA655380:OXA655381 PGW655380:PGW655381 PQS655380:PQS655381 QAO655380:QAO655381 QKK655380:QKK655381 QUG655380:QUG655381 REC655380:REC655381 RNY655380:RNY655381 RXU655380:RXU655381 SHQ655380:SHQ655381 SRM655380:SRM655381 TBI655380:TBI655381 TLE655380:TLE655381 TVA655380:TVA655381 UEW655380:UEW655381 UOS655380:UOS655381 UYO655380:UYO655381 VIK655380:VIK655381 VSG655380:VSG655381 WCC655380:WCC655381 WLY655380:WLY655381 WVU655380:WVU655381 M720916:M720917 JI720916:JI720917 TE720916:TE720917 ADA720916:ADA720917 AMW720916:AMW720917 AWS720916:AWS720917 BGO720916:BGO720917 BQK720916:BQK720917 CAG720916:CAG720917 CKC720916:CKC720917 CTY720916:CTY720917 DDU720916:DDU720917 DNQ720916:DNQ720917 DXM720916:DXM720917 EHI720916:EHI720917 ERE720916:ERE720917 FBA720916:FBA720917 FKW720916:FKW720917 FUS720916:FUS720917 GEO720916:GEO720917 GOK720916:GOK720917 GYG720916:GYG720917 HIC720916:HIC720917 HRY720916:HRY720917 IBU720916:IBU720917 ILQ720916:ILQ720917 IVM720916:IVM720917 JFI720916:JFI720917 JPE720916:JPE720917 JZA720916:JZA720917 KIW720916:KIW720917 KSS720916:KSS720917 LCO720916:LCO720917 LMK720916:LMK720917 LWG720916:LWG720917 MGC720916:MGC720917 MPY720916:MPY720917 MZU720916:MZU720917 NJQ720916:NJQ720917 NTM720916:NTM720917 ODI720916:ODI720917 ONE720916:ONE720917 OXA720916:OXA720917 PGW720916:PGW720917 PQS720916:PQS720917 QAO720916:QAO720917 QKK720916:QKK720917 QUG720916:QUG720917 REC720916:REC720917 RNY720916:RNY720917 RXU720916:RXU720917 SHQ720916:SHQ720917 SRM720916:SRM720917 TBI720916:TBI720917 TLE720916:TLE720917 TVA720916:TVA720917 UEW720916:UEW720917 UOS720916:UOS720917 UYO720916:UYO720917 VIK720916:VIK720917 VSG720916:VSG720917 WCC720916:WCC720917 WLY720916:WLY720917 WVU720916:WVU720917 M786452:M786453 JI786452:JI786453 TE786452:TE786453 ADA786452:ADA786453 AMW786452:AMW786453 AWS786452:AWS786453 BGO786452:BGO786453 BQK786452:BQK786453 CAG786452:CAG786453 CKC786452:CKC786453 CTY786452:CTY786453 DDU786452:DDU786453 DNQ786452:DNQ786453 DXM786452:DXM786453 EHI786452:EHI786453 ERE786452:ERE786453 FBA786452:FBA786453 FKW786452:FKW786453 FUS786452:FUS786453 GEO786452:GEO786453 GOK786452:GOK786453 GYG786452:GYG786453 HIC786452:HIC786453 HRY786452:HRY786453 IBU786452:IBU786453 ILQ786452:ILQ786453 IVM786452:IVM786453 JFI786452:JFI786453 JPE786452:JPE786453 JZA786452:JZA786453 KIW786452:KIW786453 KSS786452:KSS786453 LCO786452:LCO786453 LMK786452:LMK786453 LWG786452:LWG786453 MGC786452:MGC786453 MPY786452:MPY786453 MZU786452:MZU786453 NJQ786452:NJQ786453 NTM786452:NTM786453 ODI786452:ODI786453 ONE786452:ONE786453 OXA786452:OXA786453 PGW786452:PGW786453 PQS786452:PQS786453 QAO786452:QAO786453 QKK786452:QKK786453 QUG786452:QUG786453 REC786452:REC786453 RNY786452:RNY786453 RXU786452:RXU786453 SHQ786452:SHQ786453 SRM786452:SRM786453 TBI786452:TBI786453 TLE786452:TLE786453 TVA786452:TVA786453 UEW786452:UEW786453 UOS786452:UOS786453 UYO786452:UYO786453 VIK786452:VIK786453 VSG786452:VSG786453 WCC786452:WCC786453 WLY786452:WLY786453 WVU786452:WVU786453 M851988:M851989 JI851988:JI851989 TE851988:TE851989 ADA851988:ADA851989 AMW851988:AMW851989 AWS851988:AWS851989 BGO851988:BGO851989 BQK851988:BQK851989 CAG851988:CAG851989 CKC851988:CKC851989 CTY851988:CTY851989 DDU851988:DDU851989 DNQ851988:DNQ851989 DXM851988:DXM851989 EHI851988:EHI851989 ERE851988:ERE851989 FBA851988:FBA851989 FKW851988:FKW851989 FUS851988:FUS851989 GEO851988:GEO851989 GOK851988:GOK851989 GYG851988:GYG851989 HIC851988:HIC851989 HRY851988:HRY851989 IBU851988:IBU851989 ILQ851988:ILQ851989 IVM851988:IVM851989 JFI851988:JFI851989 JPE851988:JPE851989 JZA851988:JZA851989 KIW851988:KIW851989 KSS851988:KSS851989 LCO851988:LCO851989 LMK851988:LMK851989 LWG851988:LWG851989 MGC851988:MGC851989 MPY851988:MPY851989 MZU851988:MZU851989 NJQ851988:NJQ851989 NTM851988:NTM851989 ODI851988:ODI851989 ONE851988:ONE851989 OXA851988:OXA851989 PGW851988:PGW851989 PQS851988:PQS851989 QAO851988:QAO851989 QKK851988:QKK851989 QUG851988:QUG851989 REC851988:REC851989 RNY851988:RNY851989 RXU851988:RXU851989 SHQ851988:SHQ851989 SRM851988:SRM851989 TBI851988:TBI851989 TLE851988:TLE851989 TVA851988:TVA851989 UEW851988:UEW851989 UOS851988:UOS851989 UYO851988:UYO851989 VIK851988:VIK851989 VSG851988:VSG851989 WCC851988:WCC851989 WLY851988:WLY851989 WVU851988:WVU851989 M917524:M917525 JI917524:JI917525 TE917524:TE917525 ADA917524:ADA917525 AMW917524:AMW917525 AWS917524:AWS917525 BGO917524:BGO917525 BQK917524:BQK917525 CAG917524:CAG917525 CKC917524:CKC917525 CTY917524:CTY917525 DDU917524:DDU917525 DNQ917524:DNQ917525 DXM917524:DXM917525 EHI917524:EHI917525 ERE917524:ERE917525 FBA917524:FBA917525 FKW917524:FKW917525 FUS917524:FUS917525 GEO917524:GEO917525 GOK917524:GOK917525 GYG917524:GYG917525 HIC917524:HIC917525 HRY917524:HRY917525 IBU917524:IBU917525 ILQ917524:ILQ917525 IVM917524:IVM917525 JFI917524:JFI917525 JPE917524:JPE917525 JZA917524:JZA917525 KIW917524:KIW917525 KSS917524:KSS917525 LCO917524:LCO917525 LMK917524:LMK917525 LWG917524:LWG917525 MGC917524:MGC917525 MPY917524:MPY917525 MZU917524:MZU917525 NJQ917524:NJQ917525 NTM917524:NTM917525 ODI917524:ODI917525 ONE917524:ONE917525 OXA917524:OXA917525 PGW917524:PGW917525 PQS917524:PQS917525 QAO917524:QAO917525 QKK917524:QKK917525 QUG917524:QUG917525 REC917524:REC917525 RNY917524:RNY917525 RXU917524:RXU917525 SHQ917524:SHQ917525 SRM917524:SRM917525 TBI917524:TBI917525 TLE917524:TLE917525 TVA917524:TVA917525 UEW917524:UEW917525 UOS917524:UOS917525 UYO917524:UYO917525 VIK917524:VIK917525 VSG917524:VSG917525 WCC917524:WCC917525 WLY917524:WLY917525 WVU917524:WVU917525 M983060:M983061 JI983060:JI983061 TE983060:TE983061 ADA983060:ADA983061 AMW983060:AMW983061 AWS983060:AWS983061 BGO983060:BGO983061 BQK983060:BQK983061 CAG983060:CAG983061 CKC983060:CKC983061 CTY983060:CTY983061 DDU983060:DDU983061 DNQ983060:DNQ983061 DXM983060:DXM983061 EHI983060:EHI983061 ERE983060:ERE983061 FBA983060:FBA983061 FKW983060:FKW983061 FUS983060:FUS983061 GEO983060:GEO983061 GOK983060:GOK983061 GYG983060:GYG983061 HIC983060:HIC983061 HRY983060:HRY983061 IBU983060:IBU983061 ILQ983060:ILQ983061 IVM983060:IVM983061 JFI983060:JFI983061 JPE983060:JPE983061 JZA983060:JZA983061 KIW983060:KIW983061 KSS983060:KSS983061 LCO983060:LCO983061 LMK983060:LMK983061 LWG983060:LWG983061 MGC983060:MGC983061 MPY983060:MPY983061 MZU983060:MZU983061 NJQ983060:NJQ983061 NTM983060:NTM983061 ODI983060:ODI983061 ONE983060:ONE983061 OXA983060:OXA983061 PGW983060:PGW983061 PQS983060:PQS983061 QAO983060:QAO983061 QKK983060:QKK983061 QUG983060:QUG983061 REC983060:REC983061 RNY983060:RNY983061 RXU983060:RXU983061 SHQ983060:SHQ983061 SRM983060:SRM983061 TBI983060:TBI983061 TLE983060:TLE983061 TVA983060:TVA983061 UEW983060:UEW983061 UOS983060:UOS983061 UYO983060:UYO983061 VIK983060:VIK983061 VSG983060:VSG983061 WCC983060:WCC983061 WLY983060:WLY983061 WVU983060:WVU983061" xr:uid="{00000000-0002-0000-0000-000000000000}">
      <formula1>NA</formula1>
    </dataValidation>
    <dataValidation type="list" allowBlank="1" showInputMessage="1" showErrorMessage="1" sqref="L37 JH37 TD37 ACZ37 AMV37 AWR37 BGN37 BQJ37 CAF37 CKB37 CTX37 DDT37 DNP37 DXL37 EHH37 ERD37 FAZ37 FKV37 FUR37 GEN37 GOJ37 GYF37 HIB37 HRX37 IBT37 ILP37 IVL37 JFH37 JPD37 JYZ37 KIV37 KSR37 LCN37 LMJ37 LWF37 MGB37 MPX37 MZT37 NJP37 NTL37 ODH37 OND37 OWZ37 PGV37 PQR37 QAN37 QKJ37 QUF37 REB37 RNX37 RXT37 SHP37 SRL37 TBH37 TLD37 TUZ37 UEV37 UOR37 UYN37 VIJ37 VSF37 WCB37 WLX37 WVT37 L65573 JH65573 TD65573 ACZ65573 AMV65573 AWR65573 BGN65573 BQJ65573 CAF65573 CKB65573 CTX65573 DDT65573 DNP65573 DXL65573 EHH65573 ERD65573 FAZ65573 FKV65573 FUR65573 GEN65573 GOJ65573 GYF65573 HIB65573 HRX65573 IBT65573 ILP65573 IVL65573 JFH65573 JPD65573 JYZ65573 KIV65573 KSR65573 LCN65573 LMJ65573 LWF65573 MGB65573 MPX65573 MZT65573 NJP65573 NTL65573 ODH65573 OND65573 OWZ65573 PGV65573 PQR65573 QAN65573 QKJ65573 QUF65573 REB65573 RNX65573 RXT65573 SHP65573 SRL65573 TBH65573 TLD65573 TUZ65573 UEV65573 UOR65573 UYN65573 VIJ65573 VSF65573 WCB65573 WLX65573 WVT65573 L131109 JH131109 TD131109 ACZ131109 AMV131109 AWR131109 BGN131109 BQJ131109 CAF131109 CKB131109 CTX131109 DDT131109 DNP131109 DXL131109 EHH131109 ERD131109 FAZ131109 FKV131109 FUR131109 GEN131109 GOJ131109 GYF131109 HIB131109 HRX131109 IBT131109 ILP131109 IVL131109 JFH131109 JPD131109 JYZ131109 KIV131109 KSR131109 LCN131109 LMJ131109 LWF131109 MGB131109 MPX131109 MZT131109 NJP131109 NTL131109 ODH131109 OND131109 OWZ131109 PGV131109 PQR131109 QAN131109 QKJ131109 QUF131109 REB131109 RNX131109 RXT131109 SHP131109 SRL131109 TBH131109 TLD131109 TUZ131109 UEV131109 UOR131109 UYN131109 VIJ131109 VSF131109 WCB131109 WLX131109 WVT131109 L196645 JH196645 TD196645 ACZ196645 AMV196645 AWR196645 BGN196645 BQJ196645 CAF196645 CKB196645 CTX196645 DDT196645 DNP196645 DXL196645 EHH196645 ERD196645 FAZ196645 FKV196645 FUR196645 GEN196645 GOJ196645 GYF196645 HIB196645 HRX196645 IBT196645 ILP196645 IVL196645 JFH196645 JPD196645 JYZ196645 KIV196645 KSR196645 LCN196645 LMJ196645 LWF196645 MGB196645 MPX196645 MZT196645 NJP196645 NTL196645 ODH196645 OND196645 OWZ196645 PGV196645 PQR196645 QAN196645 QKJ196645 QUF196645 REB196645 RNX196645 RXT196645 SHP196645 SRL196645 TBH196645 TLD196645 TUZ196645 UEV196645 UOR196645 UYN196645 VIJ196645 VSF196645 WCB196645 WLX196645 WVT196645 L262181 JH262181 TD262181 ACZ262181 AMV262181 AWR262181 BGN262181 BQJ262181 CAF262181 CKB262181 CTX262181 DDT262181 DNP262181 DXL262181 EHH262181 ERD262181 FAZ262181 FKV262181 FUR262181 GEN262181 GOJ262181 GYF262181 HIB262181 HRX262181 IBT262181 ILP262181 IVL262181 JFH262181 JPD262181 JYZ262181 KIV262181 KSR262181 LCN262181 LMJ262181 LWF262181 MGB262181 MPX262181 MZT262181 NJP262181 NTL262181 ODH262181 OND262181 OWZ262181 PGV262181 PQR262181 QAN262181 QKJ262181 QUF262181 REB262181 RNX262181 RXT262181 SHP262181 SRL262181 TBH262181 TLD262181 TUZ262181 UEV262181 UOR262181 UYN262181 VIJ262181 VSF262181 WCB262181 WLX262181 WVT262181 L327717 JH327717 TD327717 ACZ327717 AMV327717 AWR327717 BGN327717 BQJ327717 CAF327717 CKB327717 CTX327717 DDT327717 DNP327717 DXL327717 EHH327717 ERD327717 FAZ327717 FKV327717 FUR327717 GEN327717 GOJ327717 GYF327717 HIB327717 HRX327717 IBT327717 ILP327717 IVL327717 JFH327717 JPD327717 JYZ327717 KIV327717 KSR327717 LCN327717 LMJ327717 LWF327717 MGB327717 MPX327717 MZT327717 NJP327717 NTL327717 ODH327717 OND327717 OWZ327717 PGV327717 PQR327717 QAN327717 QKJ327717 QUF327717 REB327717 RNX327717 RXT327717 SHP327717 SRL327717 TBH327717 TLD327717 TUZ327717 UEV327717 UOR327717 UYN327717 VIJ327717 VSF327717 WCB327717 WLX327717 WVT327717 L393253 JH393253 TD393253 ACZ393253 AMV393253 AWR393253 BGN393253 BQJ393253 CAF393253 CKB393253 CTX393253 DDT393253 DNP393253 DXL393253 EHH393253 ERD393253 FAZ393253 FKV393253 FUR393253 GEN393253 GOJ393253 GYF393253 HIB393253 HRX393253 IBT393253 ILP393253 IVL393253 JFH393253 JPD393253 JYZ393253 KIV393253 KSR393253 LCN393253 LMJ393253 LWF393253 MGB393253 MPX393253 MZT393253 NJP393253 NTL393253 ODH393253 OND393253 OWZ393253 PGV393253 PQR393253 QAN393253 QKJ393253 QUF393253 REB393253 RNX393253 RXT393253 SHP393253 SRL393253 TBH393253 TLD393253 TUZ393253 UEV393253 UOR393253 UYN393253 VIJ393253 VSF393253 WCB393253 WLX393253 WVT393253 L458789 JH458789 TD458789 ACZ458789 AMV458789 AWR458789 BGN458789 BQJ458789 CAF458789 CKB458789 CTX458789 DDT458789 DNP458789 DXL458789 EHH458789 ERD458789 FAZ458789 FKV458789 FUR458789 GEN458789 GOJ458789 GYF458789 HIB458789 HRX458789 IBT458789 ILP458789 IVL458789 JFH458789 JPD458789 JYZ458789 KIV458789 KSR458789 LCN458789 LMJ458789 LWF458789 MGB458789 MPX458789 MZT458789 NJP458789 NTL458789 ODH458789 OND458789 OWZ458789 PGV458789 PQR458789 QAN458789 QKJ458789 QUF458789 REB458789 RNX458789 RXT458789 SHP458789 SRL458789 TBH458789 TLD458789 TUZ458789 UEV458789 UOR458789 UYN458789 VIJ458789 VSF458789 WCB458789 WLX458789 WVT458789 L524325 JH524325 TD524325 ACZ524325 AMV524325 AWR524325 BGN524325 BQJ524325 CAF524325 CKB524325 CTX524325 DDT524325 DNP524325 DXL524325 EHH524325 ERD524325 FAZ524325 FKV524325 FUR524325 GEN524325 GOJ524325 GYF524325 HIB524325 HRX524325 IBT524325 ILP524325 IVL524325 JFH524325 JPD524325 JYZ524325 KIV524325 KSR524325 LCN524325 LMJ524325 LWF524325 MGB524325 MPX524325 MZT524325 NJP524325 NTL524325 ODH524325 OND524325 OWZ524325 PGV524325 PQR524325 QAN524325 QKJ524325 QUF524325 REB524325 RNX524325 RXT524325 SHP524325 SRL524325 TBH524325 TLD524325 TUZ524325 UEV524325 UOR524325 UYN524325 VIJ524325 VSF524325 WCB524325 WLX524325 WVT524325 L589861 JH589861 TD589861 ACZ589861 AMV589861 AWR589861 BGN589861 BQJ589861 CAF589861 CKB589861 CTX589861 DDT589861 DNP589861 DXL589861 EHH589861 ERD589861 FAZ589861 FKV589861 FUR589861 GEN589861 GOJ589861 GYF589861 HIB589861 HRX589861 IBT589861 ILP589861 IVL589861 JFH589861 JPD589861 JYZ589861 KIV589861 KSR589861 LCN589861 LMJ589861 LWF589861 MGB589861 MPX589861 MZT589861 NJP589861 NTL589861 ODH589861 OND589861 OWZ589861 PGV589861 PQR589861 QAN589861 QKJ589861 QUF589861 REB589861 RNX589861 RXT589861 SHP589861 SRL589861 TBH589861 TLD589861 TUZ589861 UEV589861 UOR589861 UYN589861 VIJ589861 VSF589861 WCB589861 WLX589861 WVT589861 L655397 JH655397 TD655397 ACZ655397 AMV655397 AWR655397 BGN655397 BQJ655397 CAF655397 CKB655397 CTX655397 DDT655397 DNP655397 DXL655397 EHH655397 ERD655397 FAZ655397 FKV655397 FUR655397 GEN655397 GOJ655397 GYF655397 HIB655397 HRX655397 IBT655397 ILP655397 IVL655397 JFH655397 JPD655397 JYZ655397 KIV655397 KSR655397 LCN655397 LMJ655397 LWF655397 MGB655397 MPX655397 MZT655397 NJP655397 NTL655397 ODH655397 OND655397 OWZ655397 PGV655397 PQR655397 QAN655397 QKJ655397 QUF655397 REB655397 RNX655397 RXT655397 SHP655397 SRL655397 TBH655397 TLD655397 TUZ655397 UEV655397 UOR655397 UYN655397 VIJ655397 VSF655397 WCB655397 WLX655397 WVT655397 L720933 JH720933 TD720933 ACZ720933 AMV720933 AWR720933 BGN720933 BQJ720933 CAF720933 CKB720933 CTX720933 DDT720933 DNP720933 DXL720933 EHH720933 ERD720933 FAZ720933 FKV720933 FUR720933 GEN720933 GOJ720933 GYF720933 HIB720933 HRX720933 IBT720933 ILP720933 IVL720933 JFH720933 JPD720933 JYZ720933 KIV720933 KSR720933 LCN720933 LMJ720933 LWF720933 MGB720933 MPX720933 MZT720933 NJP720933 NTL720933 ODH720933 OND720933 OWZ720933 PGV720933 PQR720933 QAN720933 QKJ720933 QUF720933 REB720933 RNX720933 RXT720933 SHP720933 SRL720933 TBH720933 TLD720933 TUZ720933 UEV720933 UOR720933 UYN720933 VIJ720933 VSF720933 WCB720933 WLX720933 WVT720933 L786469 JH786469 TD786469 ACZ786469 AMV786469 AWR786469 BGN786469 BQJ786469 CAF786469 CKB786469 CTX786469 DDT786469 DNP786469 DXL786469 EHH786469 ERD786469 FAZ786469 FKV786469 FUR786469 GEN786469 GOJ786469 GYF786469 HIB786469 HRX786469 IBT786469 ILP786469 IVL786469 JFH786469 JPD786469 JYZ786469 KIV786469 KSR786469 LCN786469 LMJ786469 LWF786469 MGB786469 MPX786469 MZT786469 NJP786469 NTL786469 ODH786469 OND786469 OWZ786469 PGV786469 PQR786469 QAN786469 QKJ786469 QUF786469 REB786469 RNX786469 RXT786469 SHP786469 SRL786469 TBH786469 TLD786469 TUZ786469 UEV786469 UOR786469 UYN786469 VIJ786469 VSF786469 WCB786469 WLX786469 WVT786469 L852005 JH852005 TD852005 ACZ852005 AMV852005 AWR852005 BGN852005 BQJ852005 CAF852005 CKB852005 CTX852005 DDT852005 DNP852005 DXL852005 EHH852005 ERD852005 FAZ852005 FKV852005 FUR852005 GEN852005 GOJ852005 GYF852005 HIB852005 HRX852005 IBT852005 ILP852005 IVL852005 JFH852005 JPD852005 JYZ852005 KIV852005 KSR852005 LCN852005 LMJ852005 LWF852005 MGB852005 MPX852005 MZT852005 NJP852005 NTL852005 ODH852005 OND852005 OWZ852005 PGV852005 PQR852005 QAN852005 QKJ852005 QUF852005 REB852005 RNX852005 RXT852005 SHP852005 SRL852005 TBH852005 TLD852005 TUZ852005 UEV852005 UOR852005 UYN852005 VIJ852005 VSF852005 WCB852005 WLX852005 WVT852005 L917541 JH917541 TD917541 ACZ917541 AMV917541 AWR917541 BGN917541 BQJ917541 CAF917541 CKB917541 CTX917541 DDT917541 DNP917541 DXL917541 EHH917541 ERD917541 FAZ917541 FKV917541 FUR917541 GEN917541 GOJ917541 GYF917541 HIB917541 HRX917541 IBT917541 ILP917541 IVL917541 JFH917541 JPD917541 JYZ917541 KIV917541 KSR917541 LCN917541 LMJ917541 LWF917541 MGB917541 MPX917541 MZT917541 NJP917541 NTL917541 ODH917541 OND917541 OWZ917541 PGV917541 PQR917541 QAN917541 QKJ917541 QUF917541 REB917541 RNX917541 RXT917541 SHP917541 SRL917541 TBH917541 TLD917541 TUZ917541 UEV917541 UOR917541 UYN917541 VIJ917541 VSF917541 WCB917541 WLX917541 WVT917541 L983077 JH983077 TD983077 ACZ983077 AMV983077 AWR983077 BGN983077 BQJ983077 CAF983077 CKB983077 CTX983077 DDT983077 DNP983077 DXL983077 EHH983077 ERD983077 FAZ983077 FKV983077 FUR983077 GEN983077 GOJ983077 GYF983077 HIB983077 HRX983077 IBT983077 ILP983077 IVL983077 JFH983077 JPD983077 JYZ983077 KIV983077 KSR983077 LCN983077 LMJ983077 LWF983077 MGB983077 MPX983077 MZT983077 NJP983077 NTL983077 ODH983077 OND983077 OWZ983077 PGV983077 PQR983077 QAN983077 QKJ983077 QUF983077 REB983077 RNX983077 RXT983077 SHP983077 SRL983077 TBH983077 TLD983077 TUZ983077 UEV983077 UOR983077 UYN983077 VIJ983077 VSF983077 WCB983077 WLX983077 WVT983077 J37 JF37 TB37 ACX37 AMT37 AWP37 BGL37 BQH37 CAD37 CJZ37 CTV37 DDR37 DNN37 DXJ37 EHF37 ERB37 FAX37 FKT37 FUP37 GEL37 GOH37 GYD37 HHZ37 HRV37 IBR37 ILN37 IVJ37 JFF37 JPB37 JYX37 KIT37 KSP37 LCL37 LMH37 LWD37 MFZ37 MPV37 MZR37 NJN37 NTJ37 ODF37 ONB37 OWX37 PGT37 PQP37 QAL37 QKH37 QUD37 RDZ37 RNV37 RXR37 SHN37 SRJ37 TBF37 TLB37 TUX37 UET37 UOP37 UYL37 VIH37 VSD37 WBZ37 WLV37 WVR37 J65573 JF65573 TB65573 ACX65573 AMT65573 AWP65573 BGL65573 BQH65573 CAD65573 CJZ65573 CTV65573 DDR65573 DNN65573 DXJ65573 EHF65573 ERB65573 FAX65573 FKT65573 FUP65573 GEL65573 GOH65573 GYD65573 HHZ65573 HRV65573 IBR65573 ILN65573 IVJ65573 JFF65573 JPB65573 JYX65573 KIT65573 KSP65573 LCL65573 LMH65573 LWD65573 MFZ65573 MPV65573 MZR65573 NJN65573 NTJ65573 ODF65573 ONB65573 OWX65573 PGT65573 PQP65573 QAL65573 QKH65573 QUD65573 RDZ65573 RNV65573 RXR65573 SHN65573 SRJ65573 TBF65573 TLB65573 TUX65573 UET65573 UOP65573 UYL65573 VIH65573 VSD65573 WBZ65573 WLV65573 WVR65573 J131109 JF131109 TB131109 ACX131109 AMT131109 AWP131109 BGL131109 BQH131109 CAD131109 CJZ131109 CTV131109 DDR131109 DNN131109 DXJ131109 EHF131109 ERB131109 FAX131109 FKT131109 FUP131109 GEL131109 GOH131109 GYD131109 HHZ131109 HRV131109 IBR131109 ILN131109 IVJ131109 JFF131109 JPB131109 JYX131109 KIT131109 KSP131109 LCL131109 LMH131109 LWD131109 MFZ131109 MPV131109 MZR131109 NJN131109 NTJ131109 ODF131109 ONB131109 OWX131109 PGT131109 PQP131109 QAL131109 QKH131109 QUD131109 RDZ131109 RNV131109 RXR131109 SHN131109 SRJ131109 TBF131109 TLB131109 TUX131109 UET131109 UOP131109 UYL131109 VIH131109 VSD131109 WBZ131109 WLV131109 WVR131109 J196645 JF196645 TB196645 ACX196645 AMT196645 AWP196645 BGL196645 BQH196645 CAD196645 CJZ196645 CTV196645 DDR196645 DNN196645 DXJ196645 EHF196645 ERB196645 FAX196645 FKT196645 FUP196645 GEL196645 GOH196645 GYD196645 HHZ196645 HRV196645 IBR196645 ILN196645 IVJ196645 JFF196645 JPB196645 JYX196645 KIT196645 KSP196645 LCL196645 LMH196645 LWD196645 MFZ196645 MPV196645 MZR196645 NJN196645 NTJ196645 ODF196645 ONB196645 OWX196645 PGT196645 PQP196645 QAL196645 QKH196645 QUD196645 RDZ196645 RNV196645 RXR196645 SHN196645 SRJ196645 TBF196645 TLB196645 TUX196645 UET196645 UOP196645 UYL196645 VIH196645 VSD196645 WBZ196645 WLV196645 WVR196645 J262181 JF262181 TB262181 ACX262181 AMT262181 AWP262181 BGL262181 BQH262181 CAD262181 CJZ262181 CTV262181 DDR262181 DNN262181 DXJ262181 EHF262181 ERB262181 FAX262181 FKT262181 FUP262181 GEL262181 GOH262181 GYD262181 HHZ262181 HRV262181 IBR262181 ILN262181 IVJ262181 JFF262181 JPB262181 JYX262181 KIT262181 KSP262181 LCL262181 LMH262181 LWD262181 MFZ262181 MPV262181 MZR262181 NJN262181 NTJ262181 ODF262181 ONB262181 OWX262181 PGT262181 PQP262181 QAL262181 QKH262181 QUD262181 RDZ262181 RNV262181 RXR262181 SHN262181 SRJ262181 TBF262181 TLB262181 TUX262181 UET262181 UOP262181 UYL262181 VIH262181 VSD262181 WBZ262181 WLV262181 WVR262181 J327717 JF327717 TB327717 ACX327717 AMT327717 AWP327717 BGL327717 BQH327717 CAD327717 CJZ327717 CTV327717 DDR327717 DNN327717 DXJ327717 EHF327717 ERB327717 FAX327717 FKT327717 FUP327717 GEL327717 GOH327717 GYD327717 HHZ327717 HRV327717 IBR327717 ILN327717 IVJ327717 JFF327717 JPB327717 JYX327717 KIT327717 KSP327717 LCL327717 LMH327717 LWD327717 MFZ327717 MPV327717 MZR327717 NJN327717 NTJ327717 ODF327717 ONB327717 OWX327717 PGT327717 PQP327717 QAL327717 QKH327717 QUD327717 RDZ327717 RNV327717 RXR327717 SHN327717 SRJ327717 TBF327717 TLB327717 TUX327717 UET327717 UOP327717 UYL327717 VIH327717 VSD327717 WBZ327717 WLV327717 WVR327717 J393253 JF393253 TB393253 ACX393253 AMT393253 AWP393253 BGL393253 BQH393253 CAD393253 CJZ393253 CTV393253 DDR393253 DNN393253 DXJ393253 EHF393253 ERB393253 FAX393253 FKT393253 FUP393253 GEL393253 GOH393253 GYD393253 HHZ393253 HRV393253 IBR393253 ILN393253 IVJ393253 JFF393253 JPB393253 JYX393253 KIT393253 KSP393253 LCL393253 LMH393253 LWD393253 MFZ393253 MPV393253 MZR393253 NJN393253 NTJ393253 ODF393253 ONB393253 OWX393253 PGT393253 PQP393253 QAL393253 QKH393253 QUD393253 RDZ393253 RNV393253 RXR393253 SHN393253 SRJ393253 TBF393253 TLB393253 TUX393253 UET393253 UOP393253 UYL393253 VIH393253 VSD393253 WBZ393253 WLV393253 WVR393253 J458789 JF458789 TB458789 ACX458789 AMT458789 AWP458789 BGL458789 BQH458789 CAD458789 CJZ458789 CTV458789 DDR458789 DNN458789 DXJ458789 EHF458789 ERB458789 FAX458789 FKT458789 FUP458789 GEL458789 GOH458789 GYD458789 HHZ458789 HRV458789 IBR458789 ILN458789 IVJ458789 JFF458789 JPB458789 JYX458789 KIT458789 KSP458789 LCL458789 LMH458789 LWD458789 MFZ458789 MPV458789 MZR458789 NJN458789 NTJ458789 ODF458789 ONB458789 OWX458789 PGT458789 PQP458789 QAL458789 QKH458789 QUD458789 RDZ458789 RNV458789 RXR458789 SHN458789 SRJ458789 TBF458789 TLB458789 TUX458789 UET458789 UOP458789 UYL458789 VIH458789 VSD458789 WBZ458789 WLV458789 WVR458789 J524325 JF524325 TB524325 ACX524325 AMT524325 AWP524325 BGL524325 BQH524325 CAD524325 CJZ524325 CTV524325 DDR524325 DNN524325 DXJ524325 EHF524325 ERB524325 FAX524325 FKT524325 FUP524325 GEL524325 GOH524325 GYD524325 HHZ524325 HRV524325 IBR524325 ILN524325 IVJ524325 JFF524325 JPB524325 JYX524325 KIT524325 KSP524325 LCL524325 LMH524325 LWD524325 MFZ524325 MPV524325 MZR524325 NJN524325 NTJ524325 ODF524325 ONB524325 OWX524325 PGT524325 PQP524325 QAL524325 QKH524325 QUD524325 RDZ524325 RNV524325 RXR524325 SHN524325 SRJ524325 TBF524325 TLB524325 TUX524325 UET524325 UOP524325 UYL524325 VIH524325 VSD524325 WBZ524325 WLV524325 WVR524325 J589861 JF589861 TB589861 ACX589861 AMT589861 AWP589861 BGL589861 BQH589861 CAD589861 CJZ589861 CTV589861 DDR589861 DNN589861 DXJ589861 EHF589861 ERB589861 FAX589861 FKT589861 FUP589861 GEL589861 GOH589861 GYD589861 HHZ589861 HRV589861 IBR589861 ILN589861 IVJ589861 JFF589861 JPB589861 JYX589861 KIT589861 KSP589861 LCL589861 LMH589861 LWD589861 MFZ589861 MPV589861 MZR589861 NJN589861 NTJ589861 ODF589861 ONB589861 OWX589861 PGT589861 PQP589861 QAL589861 QKH589861 QUD589861 RDZ589861 RNV589861 RXR589861 SHN589861 SRJ589861 TBF589861 TLB589861 TUX589861 UET589861 UOP589861 UYL589861 VIH589861 VSD589861 WBZ589861 WLV589861 WVR589861 J655397 JF655397 TB655397 ACX655397 AMT655397 AWP655397 BGL655397 BQH655397 CAD655397 CJZ655397 CTV655397 DDR655397 DNN655397 DXJ655397 EHF655397 ERB655397 FAX655397 FKT655397 FUP655397 GEL655397 GOH655397 GYD655397 HHZ655397 HRV655397 IBR655397 ILN655397 IVJ655397 JFF655397 JPB655397 JYX655397 KIT655397 KSP655397 LCL655397 LMH655397 LWD655397 MFZ655397 MPV655397 MZR655397 NJN655397 NTJ655397 ODF655397 ONB655397 OWX655397 PGT655397 PQP655397 QAL655397 QKH655397 QUD655397 RDZ655397 RNV655397 RXR655397 SHN655397 SRJ655397 TBF655397 TLB655397 TUX655397 UET655397 UOP655397 UYL655397 VIH655397 VSD655397 WBZ655397 WLV655397 WVR655397 J720933 JF720933 TB720933 ACX720933 AMT720933 AWP720933 BGL720933 BQH720933 CAD720933 CJZ720933 CTV720933 DDR720933 DNN720933 DXJ720933 EHF720933 ERB720933 FAX720933 FKT720933 FUP720933 GEL720933 GOH720933 GYD720933 HHZ720933 HRV720933 IBR720933 ILN720933 IVJ720933 JFF720933 JPB720933 JYX720933 KIT720933 KSP720933 LCL720933 LMH720933 LWD720933 MFZ720933 MPV720933 MZR720933 NJN720933 NTJ720933 ODF720933 ONB720933 OWX720933 PGT720933 PQP720933 QAL720933 QKH720933 QUD720933 RDZ720933 RNV720933 RXR720933 SHN720933 SRJ720933 TBF720933 TLB720933 TUX720933 UET720933 UOP720933 UYL720933 VIH720933 VSD720933 WBZ720933 WLV720933 WVR720933 J786469 JF786469 TB786469 ACX786469 AMT786469 AWP786469 BGL786469 BQH786469 CAD786469 CJZ786469 CTV786469 DDR786469 DNN786469 DXJ786469 EHF786469 ERB786469 FAX786469 FKT786469 FUP786469 GEL786469 GOH786469 GYD786469 HHZ786469 HRV786469 IBR786469 ILN786469 IVJ786469 JFF786469 JPB786469 JYX786469 KIT786469 KSP786469 LCL786469 LMH786469 LWD786469 MFZ786469 MPV786469 MZR786469 NJN786469 NTJ786469 ODF786469 ONB786469 OWX786469 PGT786469 PQP786469 QAL786469 QKH786469 QUD786469 RDZ786469 RNV786469 RXR786469 SHN786469 SRJ786469 TBF786469 TLB786469 TUX786469 UET786469 UOP786469 UYL786469 VIH786469 VSD786469 WBZ786469 WLV786469 WVR786469 J852005 JF852005 TB852005 ACX852005 AMT852005 AWP852005 BGL852005 BQH852005 CAD852005 CJZ852005 CTV852005 DDR852005 DNN852005 DXJ852005 EHF852005 ERB852005 FAX852005 FKT852005 FUP852005 GEL852005 GOH852005 GYD852005 HHZ852005 HRV852005 IBR852005 ILN852005 IVJ852005 JFF852005 JPB852005 JYX852005 KIT852005 KSP852005 LCL852005 LMH852005 LWD852005 MFZ852005 MPV852005 MZR852005 NJN852005 NTJ852005 ODF852005 ONB852005 OWX852005 PGT852005 PQP852005 QAL852005 QKH852005 QUD852005 RDZ852005 RNV852005 RXR852005 SHN852005 SRJ852005 TBF852005 TLB852005 TUX852005 UET852005 UOP852005 UYL852005 VIH852005 VSD852005 WBZ852005 WLV852005 WVR852005 J917541 JF917541 TB917541 ACX917541 AMT917541 AWP917541 BGL917541 BQH917541 CAD917541 CJZ917541 CTV917541 DDR917541 DNN917541 DXJ917541 EHF917541 ERB917541 FAX917541 FKT917541 FUP917541 GEL917541 GOH917541 GYD917541 HHZ917541 HRV917541 IBR917541 ILN917541 IVJ917541 JFF917541 JPB917541 JYX917541 KIT917541 KSP917541 LCL917541 LMH917541 LWD917541 MFZ917541 MPV917541 MZR917541 NJN917541 NTJ917541 ODF917541 ONB917541 OWX917541 PGT917541 PQP917541 QAL917541 QKH917541 QUD917541 RDZ917541 RNV917541 RXR917541 SHN917541 SRJ917541 TBF917541 TLB917541 TUX917541 UET917541 UOP917541 UYL917541 VIH917541 VSD917541 WBZ917541 WLV917541 WVR917541 J983077 JF983077 TB983077 ACX983077 AMT983077 AWP983077 BGL983077 BQH983077 CAD983077 CJZ983077 CTV983077 DDR983077 DNN983077 DXJ983077 EHF983077 ERB983077 FAX983077 FKT983077 FUP983077 GEL983077 GOH983077 GYD983077 HHZ983077 HRV983077 IBR983077 ILN983077 IVJ983077 JFF983077 JPB983077 JYX983077 KIT983077 KSP983077 LCL983077 LMH983077 LWD983077 MFZ983077 MPV983077 MZR983077 NJN983077 NTJ983077 ODF983077 ONB983077 OWX983077 PGT983077 PQP983077 QAL983077 QKH983077 QUD983077 RDZ983077 RNV983077 RXR983077 SHN983077 SRJ983077 TBF983077 TLB983077 TUX983077 UET983077 UOP983077 UYL983077 VIH983077 VSD983077 WBZ983077 WLV983077 WVR983077" xr:uid="{00000000-0002-0000-0000-000001000000}">
      <formula1>SpeckMassLst</formula1>
    </dataValidation>
    <dataValidation type="list" allowBlank="1" showInputMessage="1" showErrorMessage="1" sqref="H37 JD37 SZ37 ACV37 AMR37 AWN37 BGJ37 BQF37 CAB37 CJX37 CTT37 DDP37 DNL37 DXH37 EHD37 EQZ37 FAV37 FKR37 FUN37 GEJ37 GOF37 GYB37 HHX37 HRT37 IBP37 ILL37 IVH37 JFD37 JOZ37 JYV37 KIR37 KSN37 LCJ37 LMF37 LWB37 MFX37 MPT37 MZP37 NJL37 NTH37 ODD37 OMZ37 OWV37 PGR37 PQN37 QAJ37 QKF37 QUB37 RDX37 RNT37 RXP37 SHL37 SRH37 TBD37 TKZ37 TUV37 UER37 UON37 UYJ37 VIF37 VSB37 WBX37 WLT37 WVP37 H65573 JD65573 SZ65573 ACV65573 AMR65573 AWN65573 BGJ65573 BQF65573 CAB65573 CJX65573 CTT65573 DDP65573 DNL65573 DXH65573 EHD65573 EQZ65573 FAV65573 FKR65573 FUN65573 GEJ65573 GOF65573 GYB65573 HHX65573 HRT65573 IBP65573 ILL65573 IVH65573 JFD65573 JOZ65573 JYV65573 KIR65573 KSN65573 LCJ65573 LMF65573 LWB65573 MFX65573 MPT65573 MZP65573 NJL65573 NTH65573 ODD65573 OMZ65573 OWV65573 PGR65573 PQN65573 QAJ65573 QKF65573 QUB65573 RDX65573 RNT65573 RXP65573 SHL65573 SRH65573 TBD65573 TKZ65573 TUV65573 UER65573 UON65573 UYJ65573 VIF65573 VSB65573 WBX65573 WLT65573 WVP65573 H131109 JD131109 SZ131109 ACV131109 AMR131109 AWN131109 BGJ131109 BQF131109 CAB131109 CJX131109 CTT131109 DDP131109 DNL131109 DXH131109 EHD131109 EQZ131109 FAV131109 FKR131109 FUN131109 GEJ131109 GOF131109 GYB131109 HHX131109 HRT131109 IBP131109 ILL131109 IVH131109 JFD131109 JOZ131109 JYV131109 KIR131109 KSN131109 LCJ131109 LMF131109 LWB131109 MFX131109 MPT131109 MZP131109 NJL131109 NTH131109 ODD131109 OMZ131109 OWV131109 PGR131109 PQN131109 QAJ131109 QKF131109 QUB131109 RDX131109 RNT131109 RXP131109 SHL131109 SRH131109 TBD131109 TKZ131109 TUV131109 UER131109 UON131109 UYJ131109 VIF131109 VSB131109 WBX131109 WLT131109 WVP131109 H196645 JD196645 SZ196645 ACV196645 AMR196645 AWN196645 BGJ196645 BQF196645 CAB196645 CJX196645 CTT196645 DDP196645 DNL196645 DXH196645 EHD196645 EQZ196645 FAV196645 FKR196645 FUN196645 GEJ196645 GOF196645 GYB196645 HHX196645 HRT196645 IBP196645 ILL196645 IVH196645 JFD196645 JOZ196645 JYV196645 KIR196645 KSN196645 LCJ196645 LMF196645 LWB196645 MFX196645 MPT196645 MZP196645 NJL196645 NTH196645 ODD196645 OMZ196645 OWV196645 PGR196645 PQN196645 QAJ196645 QKF196645 QUB196645 RDX196645 RNT196645 RXP196645 SHL196645 SRH196645 TBD196645 TKZ196645 TUV196645 UER196645 UON196645 UYJ196645 VIF196645 VSB196645 WBX196645 WLT196645 WVP196645 H262181 JD262181 SZ262181 ACV262181 AMR262181 AWN262181 BGJ262181 BQF262181 CAB262181 CJX262181 CTT262181 DDP262181 DNL262181 DXH262181 EHD262181 EQZ262181 FAV262181 FKR262181 FUN262181 GEJ262181 GOF262181 GYB262181 HHX262181 HRT262181 IBP262181 ILL262181 IVH262181 JFD262181 JOZ262181 JYV262181 KIR262181 KSN262181 LCJ262181 LMF262181 LWB262181 MFX262181 MPT262181 MZP262181 NJL262181 NTH262181 ODD262181 OMZ262181 OWV262181 PGR262181 PQN262181 QAJ262181 QKF262181 QUB262181 RDX262181 RNT262181 RXP262181 SHL262181 SRH262181 TBD262181 TKZ262181 TUV262181 UER262181 UON262181 UYJ262181 VIF262181 VSB262181 WBX262181 WLT262181 WVP262181 H327717 JD327717 SZ327717 ACV327717 AMR327717 AWN327717 BGJ327717 BQF327717 CAB327717 CJX327717 CTT327717 DDP327717 DNL327717 DXH327717 EHD327717 EQZ327717 FAV327717 FKR327717 FUN327717 GEJ327717 GOF327717 GYB327717 HHX327717 HRT327717 IBP327717 ILL327717 IVH327717 JFD327717 JOZ327717 JYV327717 KIR327717 KSN327717 LCJ327717 LMF327717 LWB327717 MFX327717 MPT327717 MZP327717 NJL327717 NTH327717 ODD327717 OMZ327717 OWV327717 PGR327717 PQN327717 QAJ327717 QKF327717 QUB327717 RDX327717 RNT327717 RXP327717 SHL327717 SRH327717 TBD327717 TKZ327717 TUV327717 UER327717 UON327717 UYJ327717 VIF327717 VSB327717 WBX327717 WLT327717 WVP327717 H393253 JD393253 SZ393253 ACV393253 AMR393253 AWN393253 BGJ393253 BQF393253 CAB393253 CJX393253 CTT393253 DDP393253 DNL393253 DXH393253 EHD393253 EQZ393253 FAV393253 FKR393253 FUN393253 GEJ393253 GOF393253 GYB393253 HHX393253 HRT393253 IBP393253 ILL393253 IVH393253 JFD393253 JOZ393253 JYV393253 KIR393253 KSN393253 LCJ393253 LMF393253 LWB393253 MFX393253 MPT393253 MZP393253 NJL393253 NTH393253 ODD393253 OMZ393253 OWV393253 PGR393253 PQN393253 QAJ393253 QKF393253 QUB393253 RDX393253 RNT393253 RXP393253 SHL393253 SRH393253 TBD393253 TKZ393253 TUV393253 UER393253 UON393253 UYJ393253 VIF393253 VSB393253 WBX393253 WLT393253 WVP393253 H458789 JD458789 SZ458789 ACV458789 AMR458789 AWN458789 BGJ458789 BQF458789 CAB458789 CJX458789 CTT458789 DDP458789 DNL458789 DXH458789 EHD458789 EQZ458789 FAV458789 FKR458789 FUN458789 GEJ458789 GOF458789 GYB458789 HHX458789 HRT458789 IBP458789 ILL458789 IVH458789 JFD458789 JOZ458789 JYV458789 KIR458789 KSN458789 LCJ458789 LMF458789 LWB458789 MFX458789 MPT458789 MZP458789 NJL458789 NTH458789 ODD458789 OMZ458789 OWV458789 PGR458789 PQN458789 QAJ458789 QKF458789 QUB458789 RDX458789 RNT458789 RXP458789 SHL458789 SRH458789 TBD458789 TKZ458789 TUV458789 UER458789 UON458789 UYJ458789 VIF458789 VSB458789 WBX458789 WLT458789 WVP458789 H524325 JD524325 SZ524325 ACV524325 AMR524325 AWN524325 BGJ524325 BQF524325 CAB524325 CJX524325 CTT524325 DDP524325 DNL524325 DXH524325 EHD524325 EQZ524325 FAV524325 FKR524325 FUN524325 GEJ524325 GOF524325 GYB524325 HHX524325 HRT524325 IBP524325 ILL524325 IVH524325 JFD524325 JOZ524325 JYV524325 KIR524325 KSN524325 LCJ524325 LMF524325 LWB524325 MFX524325 MPT524325 MZP524325 NJL524325 NTH524325 ODD524325 OMZ524325 OWV524325 PGR524325 PQN524325 QAJ524325 QKF524325 QUB524325 RDX524325 RNT524325 RXP524325 SHL524325 SRH524325 TBD524325 TKZ524325 TUV524325 UER524325 UON524325 UYJ524325 VIF524325 VSB524325 WBX524325 WLT524325 WVP524325 H589861 JD589861 SZ589861 ACV589861 AMR589861 AWN589861 BGJ589861 BQF589861 CAB589861 CJX589861 CTT589861 DDP589861 DNL589861 DXH589861 EHD589861 EQZ589861 FAV589861 FKR589861 FUN589861 GEJ589861 GOF589861 GYB589861 HHX589861 HRT589861 IBP589861 ILL589861 IVH589861 JFD589861 JOZ589861 JYV589861 KIR589861 KSN589861 LCJ589861 LMF589861 LWB589861 MFX589861 MPT589861 MZP589861 NJL589861 NTH589861 ODD589861 OMZ589861 OWV589861 PGR589861 PQN589861 QAJ589861 QKF589861 QUB589861 RDX589861 RNT589861 RXP589861 SHL589861 SRH589861 TBD589861 TKZ589861 TUV589861 UER589861 UON589861 UYJ589861 VIF589861 VSB589861 WBX589861 WLT589861 WVP589861 H655397 JD655397 SZ655397 ACV655397 AMR655397 AWN655397 BGJ655397 BQF655397 CAB655397 CJX655397 CTT655397 DDP655397 DNL655397 DXH655397 EHD655397 EQZ655397 FAV655397 FKR655397 FUN655397 GEJ655397 GOF655397 GYB655397 HHX655397 HRT655397 IBP655397 ILL655397 IVH655397 JFD655397 JOZ655397 JYV655397 KIR655397 KSN655397 LCJ655397 LMF655397 LWB655397 MFX655397 MPT655397 MZP655397 NJL655397 NTH655397 ODD655397 OMZ655397 OWV655397 PGR655397 PQN655397 QAJ655397 QKF655397 QUB655397 RDX655397 RNT655397 RXP655397 SHL655397 SRH655397 TBD655397 TKZ655397 TUV655397 UER655397 UON655397 UYJ655397 VIF655397 VSB655397 WBX655397 WLT655397 WVP655397 H720933 JD720933 SZ720933 ACV720933 AMR720933 AWN720933 BGJ720933 BQF720933 CAB720933 CJX720933 CTT720933 DDP720933 DNL720933 DXH720933 EHD720933 EQZ720933 FAV720933 FKR720933 FUN720933 GEJ720933 GOF720933 GYB720933 HHX720933 HRT720933 IBP720933 ILL720933 IVH720933 JFD720933 JOZ720933 JYV720933 KIR720933 KSN720933 LCJ720933 LMF720933 LWB720933 MFX720933 MPT720933 MZP720933 NJL720933 NTH720933 ODD720933 OMZ720933 OWV720933 PGR720933 PQN720933 QAJ720933 QKF720933 QUB720933 RDX720933 RNT720933 RXP720933 SHL720933 SRH720933 TBD720933 TKZ720933 TUV720933 UER720933 UON720933 UYJ720933 VIF720933 VSB720933 WBX720933 WLT720933 WVP720933 H786469 JD786469 SZ786469 ACV786469 AMR786469 AWN786469 BGJ786469 BQF786469 CAB786469 CJX786469 CTT786469 DDP786469 DNL786469 DXH786469 EHD786469 EQZ786469 FAV786469 FKR786469 FUN786469 GEJ786469 GOF786469 GYB786469 HHX786469 HRT786469 IBP786469 ILL786469 IVH786469 JFD786469 JOZ786469 JYV786469 KIR786469 KSN786469 LCJ786469 LMF786469 LWB786469 MFX786469 MPT786469 MZP786469 NJL786469 NTH786469 ODD786469 OMZ786469 OWV786469 PGR786469 PQN786469 QAJ786469 QKF786469 QUB786469 RDX786469 RNT786469 RXP786469 SHL786469 SRH786469 TBD786469 TKZ786469 TUV786469 UER786469 UON786469 UYJ786469 VIF786469 VSB786469 WBX786469 WLT786469 WVP786469 H852005 JD852005 SZ852005 ACV852005 AMR852005 AWN852005 BGJ852005 BQF852005 CAB852005 CJX852005 CTT852005 DDP852005 DNL852005 DXH852005 EHD852005 EQZ852005 FAV852005 FKR852005 FUN852005 GEJ852005 GOF852005 GYB852005 HHX852005 HRT852005 IBP852005 ILL852005 IVH852005 JFD852005 JOZ852005 JYV852005 KIR852005 KSN852005 LCJ852005 LMF852005 LWB852005 MFX852005 MPT852005 MZP852005 NJL852005 NTH852005 ODD852005 OMZ852005 OWV852005 PGR852005 PQN852005 QAJ852005 QKF852005 QUB852005 RDX852005 RNT852005 RXP852005 SHL852005 SRH852005 TBD852005 TKZ852005 TUV852005 UER852005 UON852005 UYJ852005 VIF852005 VSB852005 WBX852005 WLT852005 WVP852005 H917541 JD917541 SZ917541 ACV917541 AMR917541 AWN917541 BGJ917541 BQF917541 CAB917541 CJX917541 CTT917541 DDP917541 DNL917541 DXH917541 EHD917541 EQZ917541 FAV917541 FKR917541 FUN917541 GEJ917541 GOF917541 GYB917541 HHX917541 HRT917541 IBP917541 ILL917541 IVH917541 JFD917541 JOZ917541 JYV917541 KIR917541 KSN917541 LCJ917541 LMF917541 LWB917541 MFX917541 MPT917541 MZP917541 NJL917541 NTH917541 ODD917541 OMZ917541 OWV917541 PGR917541 PQN917541 QAJ917541 QKF917541 QUB917541 RDX917541 RNT917541 RXP917541 SHL917541 SRH917541 TBD917541 TKZ917541 TUV917541 UER917541 UON917541 UYJ917541 VIF917541 VSB917541 WBX917541 WLT917541 WVP917541 H983077 JD983077 SZ983077 ACV983077 AMR983077 AWN983077 BGJ983077 BQF983077 CAB983077 CJX983077 CTT983077 DDP983077 DNL983077 DXH983077 EHD983077 EQZ983077 FAV983077 FKR983077 FUN983077 GEJ983077 GOF983077 GYB983077 HHX983077 HRT983077 IBP983077 ILL983077 IVH983077 JFD983077 JOZ983077 JYV983077 KIR983077 KSN983077 LCJ983077 LMF983077 LWB983077 MFX983077 MPT983077 MZP983077 NJL983077 NTH983077 ODD983077 OMZ983077 OWV983077 PGR983077 PQN983077 QAJ983077 QKF983077 QUB983077 RDX983077 RNT983077 RXP983077 SHL983077 SRH983077 TBD983077 TKZ983077 TUV983077 UER983077 UON983077 UYJ983077 VIF983077 VSB983077 WBX983077 WLT983077 WVP983077" xr:uid="{00000000-0002-0000-0000-000002000000}">
      <formula1>FiberLst</formula1>
    </dataValidation>
  </dataValidations>
  <printOptions horizontalCentered="1"/>
  <pageMargins left="0.74803149606299213" right="0.74803149606299213" top="0.74803149606299213" bottom="0.74803149606299213" header="0" footer="0.23622047244094491"/>
  <pageSetup scale="76" orientation="portrait" r:id="rId2"/>
  <headerFooter alignWithMargins="0"/>
  <drawing r:id="rId3"/>
  <legacyDrawing r:id="rId4"/>
  <mc:AlternateContent xmlns:mc="http://schemas.openxmlformats.org/markup-compatibility/2006">
    <mc:Choice Requires="x14">
      <controls>
        <mc:AlternateContent xmlns:mc="http://schemas.openxmlformats.org/markup-compatibility/2006">
          <mc:Choice Requires="x14">
            <control shapeId="9219" r:id="rId5" name="Check Box 3">
              <controlPr defaultSize="0" autoFill="0" autoLine="0" autoPict="0">
                <anchor moveWithCells="1">
                  <from>
                    <xdr:col>2</xdr:col>
                    <xdr:colOff>975360</xdr:colOff>
                    <xdr:row>35</xdr:row>
                    <xdr:rowOff>22860</xdr:rowOff>
                  </from>
                  <to>
                    <xdr:col>3</xdr:col>
                    <xdr:colOff>121920</xdr:colOff>
                    <xdr:row>36</xdr:row>
                    <xdr:rowOff>7620</xdr:rowOff>
                  </to>
                </anchor>
              </controlPr>
            </control>
          </mc:Choice>
        </mc:AlternateContent>
        <mc:AlternateContent xmlns:mc="http://schemas.openxmlformats.org/markup-compatibility/2006">
          <mc:Choice Requires="x14">
            <control shapeId="9220" r:id="rId6" name="Check Box 4">
              <controlPr defaultSize="0" autoFill="0" autoLine="0" autoPict="0">
                <anchor moveWithCells="1">
                  <from>
                    <xdr:col>8</xdr:col>
                    <xdr:colOff>541020</xdr:colOff>
                    <xdr:row>35</xdr:row>
                    <xdr:rowOff>22860</xdr:rowOff>
                  </from>
                  <to>
                    <xdr:col>9</xdr:col>
                    <xdr:colOff>144780</xdr:colOff>
                    <xdr:row>36</xdr:row>
                    <xdr:rowOff>7620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3000000}">
          <x14:formula1>
            <xm:f>PF</xm:f>
          </x14:formula1>
          <xm:sqref>M30 JI30 TE30 ADA30 AMW30 AWS30 BGO30 BQK30 CAG30 CKC30 CTY30 DDU30 DNQ30 DXM30 EHI30 ERE30 FBA30 FKW30 FUS30 GEO30 GOK30 GYG30 HIC30 HRY30 IBU30 ILQ30 IVM30 JFI30 JPE30 JZA30 KIW30 KSS30 LCO30 LMK30 LWG30 MGC30 MPY30 MZU30 NJQ30 NTM30 ODI30 ONE30 OXA30 PGW30 PQS30 QAO30 QKK30 QUG30 REC30 RNY30 RXU30 SHQ30 SRM30 TBI30 TLE30 TVA30 UEW30 UOS30 UYO30 VIK30 VSG30 WCC30 WLY30 WVU30 M65566 JI65566 TE65566 ADA65566 AMW65566 AWS65566 BGO65566 BQK65566 CAG65566 CKC65566 CTY65566 DDU65566 DNQ65566 DXM65566 EHI65566 ERE65566 FBA65566 FKW65566 FUS65566 GEO65566 GOK65566 GYG65566 HIC65566 HRY65566 IBU65566 ILQ65566 IVM65566 JFI65566 JPE65566 JZA65566 KIW65566 KSS65566 LCO65566 LMK65566 LWG65566 MGC65566 MPY65566 MZU65566 NJQ65566 NTM65566 ODI65566 ONE65566 OXA65566 PGW65566 PQS65566 QAO65566 QKK65566 QUG65566 REC65566 RNY65566 RXU65566 SHQ65566 SRM65566 TBI65566 TLE65566 TVA65566 UEW65566 UOS65566 UYO65566 VIK65566 VSG65566 WCC65566 WLY65566 WVU65566 M131102 JI131102 TE131102 ADA131102 AMW131102 AWS131102 BGO131102 BQK131102 CAG131102 CKC131102 CTY131102 DDU131102 DNQ131102 DXM131102 EHI131102 ERE131102 FBA131102 FKW131102 FUS131102 GEO131102 GOK131102 GYG131102 HIC131102 HRY131102 IBU131102 ILQ131102 IVM131102 JFI131102 JPE131102 JZA131102 KIW131102 KSS131102 LCO131102 LMK131102 LWG131102 MGC131102 MPY131102 MZU131102 NJQ131102 NTM131102 ODI131102 ONE131102 OXA131102 PGW131102 PQS131102 QAO131102 QKK131102 QUG131102 REC131102 RNY131102 RXU131102 SHQ131102 SRM131102 TBI131102 TLE131102 TVA131102 UEW131102 UOS131102 UYO131102 VIK131102 VSG131102 WCC131102 WLY131102 WVU131102 M196638 JI196638 TE196638 ADA196638 AMW196638 AWS196638 BGO196638 BQK196638 CAG196638 CKC196638 CTY196638 DDU196638 DNQ196638 DXM196638 EHI196638 ERE196638 FBA196638 FKW196638 FUS196638 GEO196638 GOK196638 GYG196638 HIC196638 HRY196638 IBU196638 ILQ196638 IVM196638 JFI196638 JPE196638 JZA196638 KIW196638 KSS196638 LCO196638 LMK196638 LWG196638 MGC196638 MPY196638 MZU196638 NJQ196638 NTM196638 ODI196638 ONE196638 OXA196638 PGW196638 PQS196638 QAO196638 QKK196638 QUG196638 REC196638 RNY196638 RXU196638 SHQ196638 SRM196638 TBI196638 TLE196638 TVA196638 UEW196638 UOS196638 UYO196638 VIK196638 VSG196638 WCC196638 WLY196638 WVU196638 M262174 JI262174 TE262174 ADA262174 AMW262174 AWS262174 BGO262174 BQK262174 CAG262174 CKC262174 CTY262174 DDU262174 DNQ262174 DXM262174 EHI262174 ERE262174 FBA262174 FKW262174 FUS262174 GEO262174 GOK262174 GYG262174 HIC262174 HRY262174 IBU262174 ILQ262174 IVM262174 JFI262174 JPE262174 JZA262174 KIW262174 KSS262174 LCO262174 LMK262174 LWG262174 MGC262174 MPY262174 MZU262174 NJQ262174 NTM262174 ODI262174 ONE262174 OXA262174 PGW262174 PQS262174 QAO262174 QKK262174 QUG262174 REC262174 RNY262174 RXU262174 SHQ262174 SRM262174 TBI262174 TLE262174 TVA262174 UEW262174 UOS262174 UYO262174 VIK262174 VSG262174 WCC262174 WLY262174 WVU262174 M327710 JI327710 TE327710 ADA327710 AMW327710 AWS327710 BGO327710 BQK327710 CAG327710 CKC327710 CTY327710 DDU327710 DNQ327710 DXM327710 EHI327710 ERE327710 FBA327710 FKW327710 FUS327710 GEO327710 GOK327710 GYG327710 HIC327710 HRY327710 IBU327710 ILQ327710 IVM327710 JFI327710 JPE327710 JZA327710 KIW327710 KSS327710 LCO327710 LMK327710 LWG327710 MGC327710 MPY327710 MZU327710 NJQ327710 NTM327710 ODI327710 ONE327710 OXA327710 PGW327710 PQS327710 QAO327710 QKK327710 QUG327710 REC327710 RNY327710 RXU327710 SHQ327710 SRM327710 TBI327710 TLE327710 TVA327710 UEW327710 UOS327710 UYO327710 VIK327710 VSG327710 WCC327710 WLY327710 WVU327710 M393246 JI393246 TE393246 ADA393246 AMW393246 AWS393246 BGO393246 BQK393246 CAG393246 CKC393246 CTY393246 DDU393246 DNQ393246 DXM393246 EHI393246 ERE393246 FBA393246 FKW393246 FUS393246 GEO393246 GOK393246 GYG393246 HIC393246 HRY393246 IBU393246 ILQ393246 IVM393246 JFI393246 JPE393246 JZA393246 KIW393246 KSS393246 LCO393246 LMK393246 LWG393246 MGC393246 MPY393246 MZU393246 NJQ393246 NTM393246 ODI393246 ONE393246 OXA393246 PGW393246 PQS393246 QAO393246 QKK393246 QUG393246 REC393246 RNY393246 RXU393246 SHQ393246 SRM393246 TBI393246 TLE393246 TVA393246 UEW393246 UOS393246 UYO393246 VIK393246 VSG393246 WCC393246 WLY393246 WVU393246 M458782 JI458782 TE458782 ADA458782 AMW458782 AWS458782 BGO458782 BQK458782 CAG458782 CKC458782 CTY458782 DDU458782 DNQ458782 DXM458782 EHI458782 ERE458782 FBA458782 FKW458782 FUS458782 GEO458782 GOK458782 GYG458782 HIC458782 HRY458782 IBU458782 ILQ458782 IVM458782 JFI458782 JPE458782 JZA458782 KIW458782 KSS458782 LCO458782 LMK458782 LWG458782 MGC458782 MPY458782 MZU458782 NJQ458782 NTM458782 ODI458782 ONE458782 OXA458782 PGW458782 PQS458782 QAO458782 QKK458782 QUG458782 REC458782 RNY458782 RXU458782 SHQ458782 SRM458782 TBI458782 TLE458782 TVA458782 UEW458782 UOS458782 UYO458782 VIK458782 VSG458782 WCC458782 WLY458782 WVU458782 M524318 JI524318 TE524318 ADA524318 AMW524318 AWS524318 BGO524318 BQK524318 CAG524318 CKC524318 CTY524318 DDU524318 DNQ524318 DXM524318 EHI524318 ERE524318 FBA524318 FKW524318 FUS524318 GEO524318 GOK524318 GYG524318 HIC524318 HRY524318 IBU524318 ILQ524318 IVM524318 JFI524318 JPE524318 JZA524318 KIW524318 KSS524318 LCO524318 LMK524318 LWG524318 MGC524318 MPY524318 MZU524318 NJQ524318 NTM524318 ODI524318 ONE524318 OXA524318 PGW524318 PQS524318 QAO524318 QKK524318 QUG524318 REC524318 RNY524318 RXU524318 SHQ524318 SRM524318 TBI524318 TLE524318 TVA524318 UEW524318 UOS524318 UYO524318 VIK524318 VSG524318 WCC524318 WLY524318 WVU524318 M589854 JI589854 TE589854 ADA589854 AMW589854 AWS589854 BGO589854 BQK589854 CAG589854 CKC589854 CTY589854 DDU589854 DNQ589854 DXM589854 EHI589854 ERE589854 FBA589854 FKW589854 FUS589854 GEO589854 GOK589854 GYG589854 HIC589854 HRY589854 IBU589854 ILQ589854 IVM589854 JFI589854 JPE589854 JZA589854 KIW589854 KSS589854 LCO589854 LMK589854 LWG589854 MGC589854 MPY589854 MZU589854 NJQ589854 NTM589854 ODI589854 ONE589854 OXA589854 PGW589854 PQS589854 QAO589854 QKK589854 QUG589854 REC589854 RNY589854 RXU589854 SHQ589854 SRM589854 TBI589854 TLE589854 TVA589854 UEW589854 UOS589854 UYO589854 VIK589854 VSG589854 WCC589854 WLY589854 WVU589854 M655390 JI655390 TE655390 ADA655390 AMW655390 AWS655390 BGO655390 BQK655390 CAG655390 CKC655390 CTY655390 DDU655390 DNQ655390 DXM655390 EHI655390 ERE655390 FBA655390 FKW655390 FUS655390 GEO655390 GOK655390 GYG655390 HIC655390 HRY655390 IBU655390 ILQ655390 IVM655390 JFI655390 JPE655390 JZA655390 KIW655390 KSS655390 LCO655390 LMK655390 LWG655390 MGC655390 MPY655390 MZU655390 NJQ655390 NTM655390 ODI655390 ONE655390 OXA655390 PGW655390 PQS655390 QAO655390 QKK655390 QUG655390 REC655390 RNY655390 RXU655390 SHQ655390 SRM655390 TBI655390 TLE655390 TVA655390 UEW655390 UOS655390 UYO655390 VIK655390 VSG655390 WCC655390 WLY655390 WVU655390 M720926 JI720926 TE720926 ADA720926 AMW720926 AWS720926 BGO720926 BQK720926 CAG720926 CKC720926 CTY720926 DDU720926 DNQ720926 DXM720926 EHI720926 ERE720926 FBA720926 FKW720926 FUS720926 GEO720926 GOK720926 GYG720926 HIC720926 HRY720926 IBU720926 ILQ720926 IVM720926 JFI720926 JPE720926 JZA720926 KIW720926 KSS720926 LCO720926 LMK720926 LWG720926 MGC720926 MPY720926 MZU720926 NJQ720926 NTM720926 ODI720926 ONE720926 OXA720926 PGW720926 PQS720926 QAO720926 QKK720926 QUG720926 REC720926 RNY720926 RXU720926 SHQ720926 SRM720926 TBI720926 TLE720926 TVA720926 UEW720926 UOS720926 UYO720926 VIK720926 VSG720926 WCC720926 WLY720926 WVU720926 M786462 JI786462 TE786462 ADA786462 AMW786462 AWS786462 BGO786462 BQK786462 CAG786462 CKC786462 CTY786462 DDU786462 DNQ786462 DXM786462 EHI786462 ERE786462 FBA786462 FKW786462 FUS786462 GEO786462 GOK786462 GYG786462 HIC786462 HRY786462 IBU786462 ILQ786462 IVM786462 JFI786462 JPE786462 JZA786462 KIW786462 KSS786462 LCO786462 LMK786462 LWG786462 MGC786462 MPY786462 MZU786462 NJQ786462 NTM786462 ODI786462 ONE786462 OXA786462 PGW786462 PQS786462 QAO786462 QKK786462 QUG786462 REC786462 RNY786462 RXU786462 SHQ786462 SRM786462 TBI786462 TLE786462 TVA786462 UEW786462 UOS786462 UYO786462 VIK786462 VSG786462 WCC786462 WLY786462 WVU786462 M851998 JI851998 TE851998 ADA851998 AMW851998 AWS851998 BGO851998 BQK851998 CAG851998 CKC851998 CTY851998 DDU851998 DNQ851998 DXM851998 EHI851998 ERE851998 FBA851998 FKW851998 FUS851998 GEO851998 GOK851998 GYG851998 HIC851998 HRY851998 IBU851998 ILQ851998 IVM851998 JFI851998 JPE851998 JZA851998 KIW851998 KSS851998 LCO851998 LMK851998 LWG851998 MGC851998 MPY851998 MZU851998 NJQ851998 NTM851998 ODI851998 ONE851998 OXA851998 PGW851998 PQS851998 QAO851998 QKK851998 QUG851998 REC851998 RNY851998 RXU851998 SHQ851998 SRM851998 TBI851998 TLE851998 TVA851998 UEW851998 UOS851998 UYO851998 VIK851998 VSG851998 WCC851998 WLY851998 WVU851998 M917534 JI917534 TE917534 ADA917534 AMW917534 AWS917534 BGO917534 BQK917534 CAG917534 CKC917534 CTY917534 DDU917534 DNQ917534 DXM917534 EHI917534 ERE917534 FBA917534 FKW917534 FUS917534 GEO917534 GOK917534 GYG917534 HIC917534 HRY917534 IBU917534 ILQ917534 IVM917534 JFI917534 JPE917534 JZA917534 KIW917534 KSS917534 LCO917534 LMK917534 LWG917534 MGC917534 MPY917534 MZU917534 NJQ917534 NTM917534 ODI917534 ONE917534 OXA917534 PGW917534 PQS917534 QAO917534 QKK917534 QUG917534 REC917534 RNY917534 RXU917534 SHQ917534 SRM917534 TBI917534 TLE917534 TVA917534 UEW917534 UOS917534 UYO917534 VIK917534 VSG917534 WCC917534 WLY917534 WVU917534 M983070 JI983070 TE983070 ADA983070 AMW983070 AWS983070 BGO983070 BQK983070 CAG983070 CKC983070 CTY983070 DDU983070 DNQ983070 DXM983070 EHI983070 ERE983070 FBA983070 FKW983070 FUS983070 GEO983070 GOK983070 GYG983070 HIC983070 HRY983070 IBU983070 ILQ983070 IVM983070 JFI983070 JPE983070 JZA983070 KIW983070 KSS983070 LCO983070 LMK983070 LWG983070 MGC983070 MPY983070 MZU983070 NJQ983070 NTM983070 ODI983070 ONE983070 OXA983070 PGW983070 PQS983070 QAO983070 QKK983070 QUG983070 REC983070 RNY983070 RXU983070 SHQ983070 SRM983070 TBI983070 TLE983070 TVA983070 UEW983070 UOS983070 UYO983070 VIK983070 VSG983070 WCC983070 WLY983070 WVU983070 M35 JI35 TE35 ADA35 AMW35 AWS35 BGO35 BQK35 CAG35 CKC35 CTY35 DDU35 DNQ35 DXM35 EHI35 ERE35 FBA35 FKW35 FUS35 GEO35 GOK35 GYG35 HIC35 HRY35 IBU35 ILQ35 IVM35 JFI35 JPE35 JZA35 KIW35 KSS35 LCO35 LMK35 LWG35 MGC35 MPY35 MZU35 NJQ35 NTM35 ODI35 ONE35 OXA35 PGW35 PQS35 QAO35 QKK35 QUG35 REC35 RNY35 RXU35 SHQ35 SRM35 TBI35 TLE35 TVA35 UEW35 UOS35 UYO35 VIK35 VSG35 WCC35 WLY35 WVU35 M65571 JI65571 TE65571 ADA65571 AMW65571 AWS65571 BGO65571 BQK65571 CAG65571 CKC65571 CTY65571 DDU65571 DNQ65571 DXM65571 EHI65571 ERE65571 FBA65571 FKW65571 FUS65571 GEO65571 GOK65571 GYG65571 HIC65571 HRY65571 IBU65571 ILQ65571 IVM65571 JFI65571 JPE65571 JZA65571 KIW65571 KSS65571 LCO65571 LMK65571 LWG65571 MGC65571 MPY65571 MZU65571 NJQ65571 NTM65571 ODI65571 ONE65571 OXA65571 PGW65571 PQS65571 QAO65571 QKK65571 QUG65571 REC65571 RNY65571 RXU65571 SHQ65571 SRM65571 TBI65571 TLE65571 TVA65571 UEW65571 UOS65571 UYO65571 VIK65571 VSG65571 WCC65571 WLY65571 WVU65571 M131107 JI131107 TE131107 ADA131107 AMW131107 AWS131107 BGO131107 BQK131107 CAG131107 CKC131107 CTY131107 DDU131107 DNQ131107 DXM131107 EHI131107 ERE131107 FBA131107 FKW131107 FUS131107 GEO131107 GOK131107 GYG131107 HIC131107 HRY131107 IBU131107 ILQ131107 IVM131107 JFI131107 JPE131107 JZA131107 KIW131107 KSS131107 LCO131107 LMK131107 LWG131107 MGC131107 MPY131107 MZU131107 NJQ131107 NTM131107 ODI131107 ONE131107 OXA131107 PGW131107 PQS131107 QAO131107 QKK131107 QUG131107 REC131107 RNY131107 RXU131107 SHQ131107 SRM131107 TBI131107 TLE131107 TVA131107 UEW131107 UOS131107 UYO131107 VIK131107 VSG131107 WCC131107 WLY131107 WVU131107 M196643 JI196643 TE196643 ADA196643 AMW196643 AWS196643 BGO196643 BQK196643 CAG196643 CKC196643 CTY196643 DDU196643 DNQ196643 DXM196643 EHI196643 ERE196643 FBA196643 FKW196643 FUS196643 GEO196643 GOK196643 GYG196643 HIC196643 HRY196643 IBU196643 ILQ196643 IVM196643 JFI196643 JPE196643 JZA196643 KIW196643 KSS196643 LCO196643 LMK196643 LWG196643 MGC196643 MPY196643 MZU196643 NJQ196643 NTM196643 ODI196643 ONE196643 OXA196643 PGW196643 PQS196643 QAO196643 QKK196643 QUG196643 REC196643 RNY196643 RXU196643 SHQ196643 SRM196643 TBI196643 TLE196643 TVA196643 UEW196643 UOS196643 UYO196643 VIK196643 VSG196643 WCC196643 WLY196643 WVU196643 M262179 JI262179 TE262179 ADA262179 AMW262179 AWS262179 BGO262179 BQK262179 CAG262179 CKC262179 CTY262179 DDU262179 DNQ262179 DXM262179 EHI262179 ERE262179 FBA262179 FKW262179 FUS262179 GEO262179 GOK262179 GYG262179 HIC262179 HRY262179 IBU262179 ILQ262179 IVM262179 JFI262179 JPE262179 JZA262179 KIW262179 KSS262179 LCO262179 LMK262179 LWG262179 MGC262179 MPY262179 MZU262179 NJQ262179 NTM262179 ODI262179 ONE262179 OXA262179 PGW262179 PQS262179 QAO262179 QKK262179 QUG262179 REC262179 RNY262179 RXU262179 SHQ262179 SRM262179 TBI262179 TLE262179 TVA262179 UEW262179 UOS262179 UYO262179 VIK262179 VSG262179 WCC262179 WLY262179 WVU262179 M327715 JI327715 TE327715 ADA327715 AMW327715 AWS327715 BGO327715 BQK327715 CAG327715 CKC327715 CTY327715 DDU327715 DNQ327715 DXM327715 EHI327715 ERE327715 FBA327715 FKW327715 FUS327715 GEO327715 GOK327715 GYG327715 HIC327715 HRY327715 IBU327715 ILQ327715 IVM327715 JFI327715 JPE327715 JZA327715 KIW327715 KSS327715 LCO327715 LMK327715 LWG327715 MGC327715 MPY327715 MZU327715 NJQ327715 NTM327715 ODI327715 ONE327715 OXA327715 PGW327715 PQS327715 QAO327715 QKK327715 QUG327715 REC327715 RNY327715 RXU327715 SHQ327715 SRM327715 TBI327715 TLE327715 TVA327715 UEW327715 UOS327715 UYO327715 VIK327715 VSG327715 WCC327715 WLY327715 WVU327715 M393251 JI393251 TE393251 ADA393251 AMW393251 AWS393251 BGO393251 BQK393251 CAG393251 CKC393251 CTY393251 DDU393251 DNQ393251 DXM393251 EHI393251 ERE393251 FBA393251 FKW393251 FUS393251 GEO393251 GOK393251 GYG393251 HIC393251 HRY393251 IBU393251 ILQ393251 IVM393251 JFI393251 JPE393251 JZA393251 KIW393251 KSS393251 LCO393251 LMK393251 LWG393251 MGC393251 MPY393251 MZU393251 NJQ393251 NTM393251 ODI393251 ONE393251 OXA393251 PGW393251 PQS393251 QAO393251 QKK393251 QUG393251 REC393251 RNY393251 RXU393251 SHQ393251 SRM393251 TBI393251 TLE393251 TVA393251 UEW393251 UOS393251 UYO393251 VIK393251 VSG393251 WCC393251 WLY393251 WVU393251 M458787 JI458787 TE458787 ADA458787 AMW458787 AWS458787 BGO458787 BQK458787 CAG458787 CKC458787 CTY458787 DDU458787 DNQ458787 DXM458787 EHI458787 ERE458787 FBA458787 FKW458787 FUS458787 GEO458787 GOK458787 GYG458787 HIC458787 HRY458787 IBU458787 ILQ458787 IVM458787 JFI458787 JPE458787 JZA458787 KIW458787 KSS458787 LCO458787 LMK458787 LWG458787 MGC458787 MPY458787 MZU458787 NJQ458787 NTM458787 ODI458787 ONE458787 OXA458787 PGW458787 PQS458787 QAO458787 QKK458787 QUG458787 REC458787 RNY458787 RXU458787 SHQ458787 SRM458787 TBI458787 TLE458787 TVA458787 UEW458787 UOS458787 UYO458787 VIK458787 VSG458787 WCC458787 WLY458787 WVU458787 M524323 JI524323 TE524323 ADA524323 AMW524323 AWS524323 BGO524323 BQK524323 CAG524323 CKC524323 CTY524323 DDU524323 DNQ524323 DXM524323 EHI524323 ERE524323 FBA524323 FKW524323 FUS524323 GEO524323 GOK524323 GYG524323 HIC524323 HRY524323 IBU524323 ILQ524323 IVM524323 JFI524323 JPE524323 JZA524323 KIW524323 KSS524323 LCO524323 LMK524323 LWG524323 MGC524323 MPY524323 MZU524323 NJQ524323 NTM524323 ODI524323 ONE524323 OXA524323 PGW524323 PQS524323 QAO524323 QKK524323 QUG524323 REC524323 RNY524323 RXU524323 SHQ524323 SRM524323 TBI524323 TLE524323 TVA524323 UEW524323 UOS524323 UYO524323 VIK524323 VSG524323 WCC524323 WLY524323 WVU524323 M589859 JI589859 TE589859 ADA589859 AMW589859 AWS589859 BGO589859 BQK589859 CAG589859 CKC589859 CTY589859 DDU589859 DNQ589859 DXM589859 EHI589859 ERE589859 FBA589859 FKW589859 FUS589859 GEO589859 GOK589859 GYG589859 HIC589859 HRY589859 IBU589859 ILQ589859 IVM589859 JFI589859 JPE589859 JZA589859 KIW589859 KSS589859 LCO589859 LMK589859 LWG589859 MGC589859 MPY589859 MZU589859 NJQ589859 NTM589859 ODI589859 ONE589859 OXA589859 PGW589859 PQS589859 QAO589859 QKK589859 QUG589859 REC589859 RNY589859 RXU589859 SHQ589859 SRM589859 TBI589859 TLE589859 TVA589859 UEW589859 UOS589859 UYO589859 VIK589859 VSG589859 WCC589859 WLY589859 WVU589859 M655395 JI655395 TE655395 ADA655395 AMW655395 AWS655395 BGO655395 BQK655395 CAG655395 CKC655395 CTY655395 DDU655395 DNQ655395 DXM655395 EHI655395 ERE655395 FBA655395 FKW655395 FUS655395 GEO655395 GOK655395 GYG655395 HIC655395 HRY655395 IBU655395 ILQ655395 IVM655395 JFI655395 JPE655395 JZA655395 KIW655395 KSS655395 LCO655395 LMK655395 LWG655395 MGC655395 MPY655395 MZU655395 NJQ655395 NTM655395 ODI655395 ONE655395 OXA655395 PGW655395 PQS655395 QAO655395 QKK655395 QUG655395 REC655395 RNY655395 RXU655395 SHQ655395 SRM655395 TBI655395 TLE655395 TVA655395 UEW655395 UOS655395 UYO655395 VIK655395 VSG655395 WCC655395 WLY655395 WVU655395 M720931 JI720931 TE720931 ADA720931 AMW720931 AWS720931 BGO720931 BQK720931 CAG720931 CKC720931 CTY720931 DDU720931 DNQ720931 DXM720931 EHI720931 ERE720931 FBA720931 FKW720931 FUS720931 GEO720931 GOK720931 GYG720931 HIC720931 HRY720931 IBU720931 ILQ720931 IVM720931 JFI720931 JPE720931 JZA720931 KIW720931 KSS720931 LCO720931 LMK720931 LWG720931 MGC720931 MPY720931 MZU720931 NJQ720931 NTM720931 ODI720931 ONE720931 OXA720931 PGW720931 PQS720931 QAO720931 QKK720931 QUG720931 REC720931 RNY720931 RXU720931 SHQ720931 SRM720931 TBI720931 TLE720931 TVA720931 UEW720931 UOS720931 UYO720931 VIK720931 VSG720931 WCC720931 WLY720931 WVU720931 M786467 JI786467 TE786467 ADA786467 AMW786467 AWS786467 BGO786467 BQK786467 CAG786467 CKC786467 CTY786467 DDU786467 DNQ786467 DXM786467 EHI786467 ERE786467 FBA786467 FKW786467 FUS786467 GEO786467 GOK786467 GYG786467 HIC786467 HRY786467 IBU786467 ILQ786467 IVM786467 JFI786467 JPE786467 JZA786467 KIW786467 KSS786467 LCO786467 LMK786467 LWG786467 MGC786467 MPY786467 MZU786467 NJQ786467 NTM786467 ODI786467 ONE786467 OXA786467 PGW786467 PQS786467 QAO786467 QKK786467 QUG786467 REC786467 RNY786467 RXU786467 SHQ786467 SRM786467 TBI786467 TLE786467 TVA786467 UEW786467 UOS786467 UYO786467 VIK786467 VSG786467 WCC786467 WLY786467 WVU786467 M852003 JI852003 TE852003 ADA852003 AMW852003 AWS852003 BGO852003 BQK852003 CAG852003 CKC852003 CTY852003 DDU852003 DNQ852003 DXM852003 EHI852003 ERE852003 FBA852003 FKW852003 FUS852003 GEO852003 GOK852003 GYG852003 HIC852003 HRY852003 IBU852003 ILQ852003 IVM852003 JFI852003 JPE852003 JZA852003 KIW852003 KSS852003 LCO852003 LMK852003 LWG852003 MGC852003 MPY852003 MZU852003 NJQ852003 NTM852003 ODI852003 ONE852003 OXA852003 PGW852003 PQS852003 QAO852003 QKK852003 QUG852003 REC852003 RNY852003 RXU852003 SHQ852003 SRM852003 TBI852003 TLE852003 TVA852003 UEW852003 UOS852003 UYO852003 VIK852003 VSG852003 WCC852003 WLY852003 WVU852003 M917539 JI917539 TE917539 ADA917539 AMW917539 AWS917539 BGO917539 BQK917539 CAG917539 CKC917539 CTY917539 DDU917539 DNQ917539 DXM917539 EHI917539 ERE917539 FBA917539 FKW917539 FUS917539 GEO917539 GOK917539 GYG917539 HIC917539 HRY917539 IBU917539 ILQ917539 IVM917539 JFI917539 JPE917539 JZA917539 KIW917539 KSS917539 LCO917539 LMK917539 LWG917539 MGC917539 MPY917539 MZU917539 NJQ917539 NTM917539 ODI917539 ONE917539 OXA917539 PGW917539 PQS917539 QAO917539 QKK917539 QUG917539 REC917539 RNY917539 RXU917539 SHQ917539 SRM917539 TBI917539 TLE917539 TVA917539 UEW917539 UOS917539 UYO917539 VIK917539 VSG917539 WCC917539 WLY917539 WVU917539 M983075 JI983075 TE983075 ADA983075 AMW983075 AWS983075 BGO983075 BQK983075 CAG983075 CKC983075 CTY983075 DDU983075 DNQ983075 DXM983075 EHI983075 ERE983075 FBA983075 FKW983075 FUS983075 GEO983075 GOK983075 GYG983075 HIC983075 HRY983075 IBU983075 ILQ983075 IVM983075 JFI983075 JPE983075 JZA983075 KIW983075 KSS983075 LCO983075 LMK983075 LWG983075 MGC983075 MPY983075 MZU983075 NJQ983075 NTM983075 ODI983075 ONE983075 OXA983075 PGW983075 PQS983075 QAO983075 QKK983075 QUG983075 REC983075 RNY983075 RXU983075 SHQ983075 SRM983075 TBI983075 TLE983075 TVA983075 UEW983075 UOS983075 UYO983075 VIK983075 VSG983075 WCC983075 WLY983075 WVU983075 M43 JI43 TE43 ADA43 AMW43 AWS43 BGO43 BQK43 CAG43 CKC43 CTY43 DDU43 DNQ43 DXM43 EHI43 ERE43 FBA43 FKW43 FUS43 GEO43 GOK43 GYG43 HIC43 HRY43 IBU43 ILQ43 IVM43 JFI43 JPE43 JZA43 KIW43 KSS43 LCO43 LMK43 LWG43 MGC43 MPY43 MZU43 NJQ43 NTM43 ODI43 ONE43 OXA43 PGW43 PQS43 QAO43 QKK43 QUG43 REC43 RNY43 RXU43 SHQ43 SRM43 TBI43 TLE43 TVA43 UEW43 UOS43 UYO43 VIK43 VSG43 WCC43 WLY43 WVU43 M65579 JI65579 TE65579 ADA65579 AMW65579 AWS65579 BGO65579 BQK65579 CAG65579 CKC65579 CTY65579 DDU65579 DNQ65579 DXM65579 EHI65579 ERE65579 FBA65579 FKW65579 FUS65579 GEO65579 GOK65579 GYG65579 HIC65579 HRY65579 IBU65579 ILQ65579 IVM65579 JFI65579 JPE65579 JZA65579 KIW65579 KSS65579 LCO65579 LMK65579 LWG65579 MGC65579 MPY65579 MZU65579 NJQ65579 NTM65579 ODI65579 ONE65579 OXA65579 PGW65579 PQS65579 QAO65579 QKK65579 QUG65579 REC65579 RNY65579 RXU65579 SHQ65579 SRM65579 TBI65579 TLE65579 TVA65579 UEW65579 UOS65579 UYO65579 VIK65579 VSG65579 WCC65579 WLY65579 WVU65579 M131115 JI131115 TE131115 ADA131115 AMW131115 AWS131115 BGO131115 BQK131115 CAG131115 CKC131115 CTY131115 DDU131115 DNQ131115 DXM131115 EHI131115 ERE131115 FBA131115 FKW131115 FUS131115 GEO131115 GOK131115 GYG131115 HIC131115 HRY131115 IBU131115 ILQ131115 IVM131115 JFI131115 JPE131115 JZA131115 KIW131115 KSS131115 LCO131115 LMK131115 LWG131115 MGC131115 MPY131115 MZU131115 NJQ131115 NTM131115 ODI131115 ONE131115 OXA131115 PGW131115 PQS131115 QAO131115 QKK131115 QUG131115 REC131115 RNY131115 RXU131115 SHQ131115 SRM131115 TBI131115 TLE131115 TVA131115 UEW131115 UOS131115 UYO131115 VIK131115 VSG131115 WCC131115 WLY131115 WVU131115 M196651 JI196651 TE196651 ADA196651 AMW196651 AWS196651 BGO196651 BQK196651 CAG196651 CKC196651 CTY196651 DDU196651 DNQ196651 DXM196651 EHI196651 ERE196651 FBA196651 FKW196651 FUS196651 GEO196651 GOK196651 GYG196651 HIC196651 HRY196651 IBU196651 ILQ196651 IVM196651 JFI196651 JPE196651 JZA196651 KIW196651 KSS196651 LCO196651 LMK196651 LWG196651 MGC196651 MPY196651 MZU196651 NJQ196651 NTM196651 ODI196651 ONE196651 OXA196651 PGW196651 PQS196651 QAO196651 QKK196651 QUG196651 REC196651 RNY196651 RXU196651 SHQ196651 SRM196651 TBI196651 TLE196651 TVA196651 UEW196651 UOS196651 UYO196651 VIK196651 VSG196651 WCC196651 WLY196651 WVU196651 M262187 JI262187 TE262187 ADA262187 AMW262187 AWS262187 BGO262187 BQK262187 CAG262187 CKC262187 CTY262187 DDU262187 DNQ262187 DXM262187 EHI262187 ERE262187 FBA262187 FKW262187 FUS262187 GEO262187 GOK262187 GYG262187 HIC262187 HRY262187 IBU262187 ILQ262187 IVM262187 JFI262187 JPE262187 JZA262187 KIW262187 KSS262187 LCO262187 LMK262187 LWG262187 MGC262187 MPY262187 MZU262187 NJQ262187 NTM262187 ODI262187 ONE262187 OXA262187 PGW262187 PQS262187 QAO262187 QKK262187 QUG262187 REC262187 RNY262187 RXU262187 SHQ262187 SRM262187 TBI262187 TLE262187 TVA262187 UEW262187 UOS262187 UYO262187 VIK262187 VSG262187 WCC262187 WLY262187 WVU262187 M327723 JI327723 TE327723 ADA327723 AMW327723 AWS327723 BGO327723 BQK327723 CAG327723 CKC327723 CTY327723 DDU327723 DNQ327723 DXM327723 EHI327723 ERE327723 FBA327723 FKW327723 FUS327723 GEO327723 GOK327723 GYG327723 HIC327723 HRY327723 IBU327723 ILQ327723 IVM327723 JFI327723 JPE327723 JZA327723 KIW327723 KSS327723 LCO327723 LMK327723 LWG327723 MGC327723 MPY327723 MZU327723 NJQ327723 NTM327723 ODI327723 ONE327723 OXA327723 PGW327723 PQS327723 QAO327723 QKK327723 QUG327723 REC327723 RNY327723 RXU327723 SHQ327723 SRM327723 TBI327723 TLE327723 TVA327723 UEW327723 UOS327723 UYO327723 VIK327723 VSG327723 WCC327723 WLY327723 WVU327723 M393259 JI393259 TE393259 ADA393259 AMW393259 AWS393259 BGO393259 BQK393259 CAG393259 CKC393259 CTY393259 DDU393259 DNQ393259 DXM393259 EHI393259 ERE393259 FBA393259 FKW393259 FUS393259 GEO393259 GOK393259 GYG393259 HIC393259 HRY393259 IBU393259 ILQ393259 IVM393259 JFI393259 JPE393259 JZA393259 KIW393259 KSS393259 LCO393259 LMK393259 LWG393259 MGC393259 MPY393259 MZU393259 NJQ393259 NTM393259 ODI393259 ONE393259 OXA393259 PGW393259 PQS393259 QAO393259 QKK393259 QUG393259 REC393259 RNY393259 RXU393259 SHQ393259 SRM393259 TBI393259 TLE393259 TVA393259 UEW393259 UOS393259 UYO393259 VIK393259 VSG393259 WCC393259 WLY393259 WVU393259 M458795 JI458795 TE458795 ADA458795 AMW458795 AWS458795 BGO458795 BQK458795 CAG458795 CKC458795 CTY458795 DDU458795 DNQ458795 DXM458795 EHI458795 ERE458795 FBA458795 FKW458795 FUS458795 GEO458795 GOK458795 GYG458795 HIC458795 HRY458795 IBU458795 ILQ458795 IVM458795 JFI458795 JPE458795 JZA458795 KIW458795 KSS458795 LCO458795 LMK458795 LWG458795 MGC458795 MPY458795 MZU458795 NJQ458795 NTM458795 ODI458795 ONE458795 OXA458795 PGW458795 PQS458795 QAO458795 QKK458795 QUG458795 REC458795 RNY458795 RXU458795 SHQ458795 SRM458795 TBI458795 TLE458795 TVA458795 UEW458795 UOS458795 UYO458795 VIK458795 VSG458795 WCC458795 WLY458795 WVU458795 M524331 JI524331 TE524331 ADA524331 AMW524331 AWS524331 BGO524331 BQK524331 CAG524331 CKC524331 CTY524331 DDU524331 DNQ524331 DXM524331 EHI524331 ERE524331 FBA524331 FKW524331 FUS524331 GEO524331 GOK524331 GYG524331 HIC524331 HRY524331 IBU524331 ILQ524331 IVM524331 JFI524331 JPE524331 JZA524331 KIW524331 KSS524331 LCO524331 LMK524331 LWG524331 MGC524331 MPY524331 MZU524331 NJQ524331 NTM524331 ODI524331 ONE524331 OXA524331 PGW524331 PQS524331 QAO524331 QKK524331 QUG524331 REC524331 RNY524331 RXU524331 SHQ524331 SRM524331 TBI524331 TLE524331 TVA524331 UEW524331 UOS524331 UYO524331 VIK524331 VSG524331 WCC524331 WLY524331 WVU524331 M589867 JI589867 TE589867 ADA589867 AMW589867 AWS589867 BGO589867 BQK589867 CAG589867 CKC589867 CTY589867 DDU589867 DNQ589867 DXM589867 EHI589867 ERE589867 FBA589867 FKW589867 FUS589867 GEO589867 GOK589867 GYG589867 HIC589867 HRY589867 IBU589867 ILQ589867 IVM589867 JFI589867 JPE589867 JZA589867 KIW589867 KSS589867 LCO589867 LMK589867 LWG589867 MGC589867 MPY589867 MZU589867 NJQ589867 NTM589867 ODI589867 ONE589867 OXA589867 PGW589867 PQS589867 QAO589867 QKK589867 QUG589867 REC589867 RNY589867 RXU589867 SHQ589867 SRM589867 TBI589867 TLE589867 TVA589867 UEW589867 UOS589867 UYO589867 VIK589867 VSG589867 WCC589867 WLY589867 WVU589867 M655403 JI655403 TE655403 ADA655403 AMW655403 AWS655403 BGO655403 BQK655403 CAG655403 CKC655403 CTY655403 DDU655403 DNQ655403 DXM655403 EHI655403 ERE655403 FBA655403 FKW655403 FUS655403 GEO655403 GOK655403 GYG655403 HIC655403 HRY655403 IBU655403 ILQ655403 IVM655403 JFI655403 JPE655403 JZA655403 KIW655403 KSS655403 LCO655403 LMK655403 LWG655403 MGC655403 MPY655403 MZU655403 NJQ655403 NTM655403 ODI655403 ONE655403 OXA655403 PGW655403 PQS655403 QAO655403 QKK655403 QUG655403 REC655403 RNY655403 RXU655403 SHQ655403 SRM655403 TBI655403 TLE655403 TVA655403 UEW655403 UOS655403 UYO655403 VIK655403 VSG655403 WCC655403 WLY655403 WVU655403 M720939 JI720939 TE720939 ADA720939 AMW720939 AWS720939 BGO720939 BQK720939 CAG720939 CKC720939 CTY720939 DDU720939 DNQ720939 DXM720939 EHI720939 ERE720939 FBA720939 FKW720939 FUS720939 GEO720939 GOK720939 GYG720939 HIC720939 HRY720939 IBU720939 ILQ720939 IVM720939 JFI720939 JPE720939 JZA720939 KIW720939 KSS720939 LCO720939 LMK720939 LWG720939 MGC720939 MPY720939 MZU720939 NJQ720939 NTM720939 ODI720939 ONE720939 OXA720939 PGW720939 PQS720939 QAO720939 QKK720939 QUG720939 REC720939 RNY720939 RXU720939 SHQ720939 SRM720939 TBI720939 TLE720939 TVA720939 UEW720939 UOS720939 UYO720939 VIK720939 VSG720939 WCC720939 WLY720939 WVU720939 M786475 JI786475 TE786475 ADA786475 AMW786475 AWS786475 BGO786475 BQK786475 CAG786475 CKC786475 CTY786475 DDU786475 DNQ786475 DXM786475 EHI786475 ERE786475 FBA786475 FKW786475 FUS786475 GEO786475 GOK786475 GYG786475 HIC786475 HRY786475 IBU786475 ILQ786475 IVM786475 JFI786475 JPE786475 JZA786475 KIW786475 KSS786475 LCO786475 LMK786475 LWG786475 MGC786475 MPY786475 MZU786475 NJQ786475 NTM786475 ODI786475 ONE786475 OXA786475 PGW786475 PQS786475 QAO786475 QKK786475 QUG786475 REC786475 RNY786475 RXU786475 SHQ786475 SRM786475 TBI786475 TLE786475 TVA786475 UEW786475 UOS786475 UYO786475 VIK786475 VSG786475 WCC786475 WLY786475 WVU786475 M852011 JI852011 TE852011 ADA852011 AMW852011 AWS852011 BGO852011 BQK852011 CAG852011 CKC852011 CTY852011 DDU852011 DNQ852011 DXM852011 EHI852011 ERE852011 FBA852011 FKW852011 FUS852011 GEO852011 GOK852011 GYG852011 HIC852011 HRY852011 IBU852011 ILQ852011 IVM852011 JFI852011 JPE852011 JZA852011 KIW852011 KSS852011 LCO852011 LMK852011 LWG852011 MGC852011 MPY852011 MZU852011 NJQ852011 NTM852011 ODI852011 ONE852011 OXA852011 PGW852011 PQS852011 QAO852011 QKK852011 QUG852011 REC852011 RNY852011 RXU852011 SHQ852011 SRM852011 TBI852011 TLE852011 TVA852011 UEW852011 UOS852011 UYO852011 VIK852011 VSG852011 WCC852011 WLY852011 WVU852011 M917547 JI917547 TE917547 ADA917547 AMW917547 AWS917547 BGO917547 BQK917547 CAG917547 CKC917547 CTY917547 DDU917547 DNQ917547 DXM917547 EHI917547 ERE917547 FBA917547 FKW917547 FUS917547 GEO917547 GOK917547 GYG917547 HIC917547 HRY917547 IBU917547 ILQ917547 IVM917547 JFI917547 JPE917547 JZA917547 KIW917547 KSS917547 LCO917547 LMK917547 LWG917547 MGC917547 MPY917547 MZU917547 NJQ917547 NTM917547 ODI917547 ONE917547 OXA917547 PGW917547 PQS917547 QAO917547 QKK917547 QUG917547 REC917547 RNY917547 RXU917547 SHQ917547 SRM917547 TBI917547 TLE917547 TVA917547 UEW917547 UOS917547 UYO917547 VIK917547 VSG917547 WCC917547 WLY917547 WVU917547 M983083 JI983083 TE983083 ADA983083 AMW983083 AWS983083 BGO983083 BQK983083 CAG983083 CKC983083 CTY983083 DDU983083 DNQ983083 DXM983083 EHI983083 ERE983083 FBA983083 FKW983083 FUS983083 GEO983083 GOK983083 GYG983083 HIC983083 HRY983083 IBU983083 ILQ983083 IVM983083 JFI983083 JPE983083 JZA983083 KIW983083 KSS983083 LCO983083 LMK983083 LWG983083 MGC983083 MPY983083 MZU983083 NJQ983083 NTM983083 ODI983083 ONE983083 OXA983083 PGW983083 PQS983083 QAO983083 QKK983083 QUG983083 REC983083 RNY983083 RXU983083 SHQ983083 SRM983083 TBI983083 TLE983083 TVA983083 UEW983083 UOS983083 UYO983083 VIK983083 VSG983083 WCC983083 WLY983083 WVU983083 M32:M33 JI32:JI33 TE32:TE33 ADA32:ADA33 AMW32:AMW33 AWS32:AWS33 BGO32:BGO33 BQK32:BQK33 CAG32:CAG33 CKC32:CKC33 CTY32:CTY33 DDU32:DDU33 DNQ32:DNQ33 DXM32:DXM33 EHI32:EHI33 ERE32:ERE33 FBA32:FBA33 FKW32:FKW33 FUS32:FUS33 GEO32:GEO33 GOK32:GOK33 GYG32:GYG33 HIC32:HIC33 HRY32:HRY33 IBU32:IBU33 ILQ32:ILQ33 IVM32:IVM33 JFI32:JFI33 JPE32:JPE33 JZA32:JZA33 KIW32:KIW33 KSS32:KSS33 LCO32:LCO33 LMK32:LMK33 LWG32:LWG33 MGC32:MGC33 MPY32:MPY33 MZU32:MZU33 NJQ32:NJQ33 NTM32:NTM33 ODI32:ODI33 ONE32:ONE33 OXA32:OXA33 PGW32:PGW33 PQS32:PQS33 QAO32:QAO33 QKK32:QKK33 QUG32:QUG33 REC32:REC33 RNY32:RNY33 RXU32:RXU33 SHQ32:SHQ33 SRM32:SRM33 TBI32:TBI33 TLE32:TLE33 TVA32:TVA33 UEW32:UEW33 UOS32:UOS33 UYO32:UYO33 VIK32:VIK33 VSG32:VSG33 WCC32:WCC33 WLY32:WLY33 WVU32:WVU33 M65568:M65569 JI65568:JI65569 TE65568:TE65569 ADA65568:ADA65569 AMW65568:AMW65569 AWS65568:AWS65569 BGO65568:BGO65569 BQK65568:BQK65569 CAG65568:CAG65569 CKC65568:CKC65569 CTY65568:CTY65569 DDU65568:DDU65569 DNQ65568:DNQ65569 DXM65568:DXM65569 EHI65568:EHI65569 ERE65568:ERE65569 FBA65568:FBA65569 FKW65568:FKW65569 FUS65568:FUS65569 GEO65568:GEO65569 GOK65568:GOK65569 GYG65568:GYG65569 HIC65568:HIC65569 HRY65568:HRY65569 IBU65568:IBU65569 ILQ65568:ILQ65569 IVM65568:IVM65569 JFI65568:JFI65569 JPE65568:JPE65569 JZA65568:JZA65569 KIW65568:KIW65569 KSS65568:KSS65569 LCO65568:LCO65569 LMK65568:LMK65569 LWG65568:LWG65569 MGC65568:MGC65569 MPY65568:MPY65569 MZU65568:MZU65569 NJQ65568:NJQ65569 NTM65568:NTM65569 ODI65568:ODI65569 ONE65568:ONE65569 OXA65568:OXA65569 PGW65568:PGW65569 PQS65568:PQS65569 QAO65568:QAO65569 QKK65568:QKK65569 QUG65568:QUG65569 REC65568:REC65569 RNY65568:RNY65569 RXU65568:RXU65569 SHQ65568:SHQ65569 SRM65568:SRM65569 TBI65568:TBI65569 TLE65568:TLE65569 TVA65568:TVA65569 UEW65568:UEW65569 UOS65568:UOS65569 UYO65568:UYO65569 VIK65568:VIK65569 VSG65568:VSG65569 WCC65568:WCC65569 WLY65568:WLY65569 WVU65568:WVU65569 M131104:M131105 JI131104:JI131105 TE131104:TE131105 ADA131104:ADA131105 AMW131104:AMW131105 AWS131104:AWS131105 BGO131104:BGO131105 BQK131104:BQK131105 CAG131104:CAG131105 CKC131104:CKC131105 CTY131104:CTY131105 DDU131104:DDU131105 DNQ131104:DNQ131105 DXM131104:DXM131105 EHI131104:EHI131105 ERE131104:ERE131105 FBA131104:FBA131105 FKW131104:FKW131105 FUS131104:FUS131105 GEO131104:GEO131105 GOK131104:GOK131105 GYG131104:GYG131105 HIC131104:HIC131105 HRY131104:HRY131105 IBU131104:IBU131105 ILQ131104:ILQ131105 IVM131104:IVM131105 JFI131104:JFI131105 JPE131104:JPE131105 JZA131104:JZA131105 KIW131104:KIW131105 KSS131104:KSS131105 LCO131104:LCO131105 LMK131104:LMK131105 LWG131104:LWG131105 MGC131104:MGC131105 MPY131104:MPY131105 MZU131104:MZU131105 NJQ131104:NJQ131105 NTM131104:NTM131105 ODI131104:ODI131105 ONE131104:ONE131105 OXA131104:OXA131105 PGW131104:PGW131105 PQS131104:PQS131105 QAO131104:QAO131105 QKK131104:QKK131105 QUG131104:QUG131105 REC131104:REC131105 RNY131104:RNY131105 RXU131104:RXU131105 SHQ131104:SHQ131105 SRM131104:SRM131105 TBI131104:TBI131105 TLE131104:TLE131105 TVA131104:TVA131105 UEW131104:UEW131105 UOS131104:UOS131105 UYO131104:UYO131105 VIK131104:VIK131105 VSG131104:VSG131105 WCC131104:WCC131105 WLY131104:WLY131105 WVU131104:WVU131105 M196640:M196641 JI196640:JI196641 TE196640:TE196641 ADA196640:ADA196641 AMW196640:AMW196641 AWS196640:AWS196641 BGO196640:BGO196641 BQK196640:BQK196641 CAG196640:CAG196641 CKC196640:CKC196641 CTY196640:CTY196641 DDU196640:DDU196641 DNQ196640:DNQ196641 DXM196640:DXM196641 EHI196640:EHI196641 ERE196640:ERE196641 FBA196640:FBA196641 FKW196640:FKW196641 FUS196640:FUS196641 GEO196640:GEO196641 GOK196640:GOK196641 GYG196640:GYG196641 HIC196640:HIC196641 HRY196640:HRY196641 IBU196640:IBU196641 ILQ196640:ILQ196641 IVM196640:IVM196641 JFI196640:JFI196641 JPE196640:JPE196641 JZA196640:JZA196641 KIW196640:KIW196641 KSS196640:KSS196641 LCO196640:LCO196641 LMK196640:LMK196641 LWG196640:LWG196641 MGC196640:MGC196641 MPY196640:MPY196641 MZU196640:MZU196641 NJQ196640:NJQ196641 NTM196640:NTM196641 ODI196640:ODI196641 ONE196640:ONE196641 OXA196640:OXA196641 PGW196640:PGW196641 PQS196640:PQS196641 QAO196640:QAO196641 QKK196640:QKK196641 QUG196640:QUG196641 REC196640:REC196641 RNY196640:RNY196641 RXU196640:RXU196641 SHQ196640:SHQ196641 SRM196640:SRM196641 TBI196640:TBI196641 TLE196640:TLE196641 TVA196640:TVA196641 UEW196640:UEW196641 UOS196640:UOS196641 UYO196640:UYO196641 VIK196640:VIK196641 VSG196640:VSG196641 WCC196640:WCC196641 WLY196640:WLY196641 WVU196640:WVU196641 M262176:M262177 JI262176:JI262177 TE262176:TE262177 ADA262176:ADA262177 AMW262176:AMW262177 AWS262176:AWS262177 BGO262176:BGO262177 BQK262176:BQK262177 CAG262176:CAG262177 CKC262176:CKC262177 CTY262176:CTY262177 DDU262176:DDU262177 DNQ262176:DNQ262177 DXM262176:DXM262177 EHI262176:EHI262177 ERE262176:ERE262177 FBA262176:FBA262177 FKW262176:FKW262177 FUS262176:FUS262177 GEO262176:GEO262177 GOK262176:GOK262177 GYG262176:GYG262177 HIC262176:HIC262177 HRY262176:HRY262177 IBU262176:IBU262177 ILQ262176:ILQ262177 IVM262176:IVM262177 JFI262176:JFI262177 JPE262176:JPE262177 JZA262176:JZA262177 KIW262176:KIW262177 KSS262176:KSS262177 LCO262176:LCO262177 LMK262176:LMK262177 LWG262176:LWG262177 MGC262176:MGC262177 MPY262176:MPY262177 MZU262176:MZU262177 NJQ262176:NJQ262177 NTM262176:NTM262177 ODI262176:ODI262177 ONE262176:ONE262177 OXA262176:OXA262177 PGW262176:PGW262177 PQS262176:PQS262177 QAO262176:QAO262177 QKK262176:QKK262177 QUG262176:QUG262177 REC262176:REC262177 RNY262176:RNY262177 RXU262176:RXU262177 SHQ262176:SHQ262177 SRM262176:SRM262177 TBI262176:TBI262177 TLE262176:TLE262177 TVA262176:TVA262177 UEW262176:UEW262177 UOS262176:UOS262177 UYO262176:UYO262177 VIK262176:VIK262177 VSG262176:VSG262177 WCC262176:WCC262177 WLY262176:WLY262177 WVU262176:WVU262177 M327712:M327713 JI327712:JI327713 TE327712:TE327713 ADA327712:ADA327713 AMW327712:AMW327713 AWS327712:AWS327713 BGO327712:BGO327713 BQK327712:BQK327713 CAG327712:CAG327713 CKC327712:CKC327713 CTY327712:CTY327713 DDU327712:DDU327713 DNQ327712:DNQ327713 DXM327712:DXM327713 EHI327712:EHI327713 ERE327712:ERE327713 FBA327712:FBA327713 FKW327712:FKW327713 FUS327712:FUS327713 GEO327712:GEO327713 GOK327712:GOK327713 GYG327712:GYG327713 HIC327712:HIC327713 HRY327712:HRY327713 IBU327712:IBU327713 ILQ327712:ILQ327713 IVM327712:IVM327713 JFI327712:JFI327713 JPE327712:JPE327713 JZA327712:JZA327713 KIW327712:KIW327713 KSS327712:KSS327713 LCO327712:LCO327713 LMK327712:LMK327713 LWG327712:LWG327713 MGC327712:MGC327713 MPY327712:MPY327713 MZU327712:MZU327713 NJQ327712:NJQ327713 NTM327712:NTM327713 ODI327712:ODI327713 ONE327712:ONE327713 OXA327712:OXA327713 PGW327712:PGW327713 PQS327712:PQS327713 QAO327712:QAO327713 QKK327712:QKK327713 QUG327712:QUG327713 REC327712:REC327713 RNY327712:RNY327713 RXU327712:RXU327713 SHQ327712:SHQ327713 SRM327712:SRM327713 TBI327712:TBI327713 TLE327712:TLE327713 TVA327712:TVA327713 UEW327712:UEW327713 UOS327712:UOS327713 UYO327712:UYO327713 VIK327712:VIK327713 VSG327712:VSG327713 WCC327712:WCC327713 WLY327712:WLY327713 WVU327712:WVU327713 M393248:M393249 JI393248:JI393249 TE393248:TE393249 ADA393248:ADA393249 AMW393248:AMW393249 AWS393248:AWS393249 BGO393248:BGO393249 BQK393248:BQK393249 CAG393248:CAG393249 CKC393248:CKC393249 CTY393248:CTY393249 DDU393248:DDU393249 DNQ393248:DNQ393249 DXM393248:DXM393249 EHI393248:EHI393249 ERE393248:ERE393249 FBA393248:FBA393249 FKW393248:FKW393249 FUS393248:FUS393249 GEO393248:GEO393249 GOK393248:GOK393249 GYG393248:GYG393249 HIC393248:HIC393249 HRY393248:HRY393249 IBU393248:IBU393249 ILQ393248:ILQ393249 IVM393248:IVM393249 JFI393248:JFI393249 JPE393248:JPE393249 JZA393248:JZA393249 KIW393248:KIW393249 KSS393248:KSS393249 LCO393248:LCO393249 LMK393248:LMK393249 LWG393248:LWG393249 MGC393248:MGC393249 MPY393248:MPY393249 MZU393248:MZU393249 NJQ393248:NJQ393249 NTM393248:NTM393249 ODI393248:ODI393249 ONE393248:ONE393249 OXA393248:OXA393249 PGW393248:PGW393249 PQS393248:PQS393249 QAO393248:QAO393249 QKK393248:QKK393249 QUG393248:QUG393249 REC393248:REC393249 RNY393248:RNY393249 RXU393248:RXU393249 SHQ393248:SHQ393249 SRM393248:SRM393249 TBI393248:TBI393249 TLE393248:TLE393249 TVA393248:TVA393249 UEW393248:UEW393249 UOS393248:UOS393249 UYO393248:UYO393249 VIK393248:VIK393249 VSG393248:VSG393249 WCC393248:WCC393249 WLY393248:WLY393249 WVU393248:WVU393249 M458784:M458785 JI458784:JI458785 TE458784:TE458785 ADA458784:ADA458785 AMW458784:AMW458785 AWS458784:AWS458785 BGO458784:BGO458785 BQK458784:BQK458785 CAG458784:CAG458785 CKC458784:CKC458785 CTY458784:CTY458785 DDU458784:DDU458785 DNQ458784:DNQ458785 DXM458784:DXM458785 EHI458784:EHI458785 ERE458784:ERE458785 FBA458784:FBA458785 FKW458784:FKW458785 FUS458784:FUS458785 GEO458784:GEO458785 GOK458784:GOK458785 GYG458784:GYG458785 HIC458784:HIC458785 HRY458784:HRY458785 IBU458784:IBU458785 ILQ458784:ILQ458785 IVM458784:IVM458785 JFI458784:JFI458785 JPE458784:JPE458785 JZA458784:JZA458785 KIW458784:KIW458785 KSS458784:KSS458785 LCO458784:LCO458785 LMK458784:LMK458785 LWG458784:LWG458785 MGC458784:MGC458785 MPY458784:MPY458785 MZU458784:MZU458785 NJQ458784:NJQ458785 NTM458784:NTM458785 ODI458784:ODI458785 ONE458784:ONE458785 OXA458784:OXA458785 PGW458784:PGW458785 PQS458784:PQS458785 QAO458784:QAO458785 QKK458784:QKK458785 QUG458784:QUG458785 REC458784:REC458785 RNY458784:RNY458785 RXU458784:RXU458785 SHQ458784:SHQ458785 SRM458784:SRM458785 TBI458784:TBI458785 TLE458784:TLE458785 TVA458784:TVA458785 UEW458784:UEW458785 UOS458784:UOS458785 UYO458784:UYO458785 VIK458784:VIK458785 VSG458784:VSG458785 WCC458784:WCC458785 WLY458784:WLY458785 WVU458784:WVU458785 M524320:M524321 JI524320:JI524321 TE524320:TE524321 ADA524320:ADA524321 AMW524320:AMW524321 AWS524320:AWS524321 BGO524320:BGO524321 BQK524320:BQK524321 CAG524320:CAG524321 CKC524320:CKC524321 CTY524320:CTY524321 DDU524320:DDU524321 DNQ524320:DNQ524321 DXM524320:DXM524321 EHI524320:EHI524321 ERE524320:ERE524321 FBA524320:FBA524321 FKW524320:FKW524321 FUS524320:FUS524321 GEO524320:GEO524321 GOK524320:GOK524321 GYG524320:GYG524321 HIC524320:HIC524321 HRY524320:HRY524321 IBU524320:IBU524321 ILQ524320:ILQ524321 IVM524320:IVM524321 JFI524320:JFI524321 JPE524320:JPE524321 JZA524320:JZA524321 KIW524320:KIW524321 KSS524320:KSS524321 LCO524320:LCO524321 LMK524320:LMK524321 LWG524320:LWG524321 MGC524320:MGC524321 MPY524320:MPY524321 MZU524320:MZU524321 NJQ524320:NJQ524321 NTM524320:NTM524321 ODI524320:ODI524321 ONE524320:ONE524321 OXA524320:OXA524321 PGW524320:PGW524321 PQS524320:PQS524321 QAO524320:QAO524321 QKK524320:QKK524321 QUG524320:QUG524321 REC524320:REC524321 RNY524320:RNY524321 RXU524320:RXU524321 SHQ524320:SHQ524321 SRM524320:SRM524321 TBI524320:TBI524321 TLE524320:TLE524321 TVA524320:TVA524321 UEW524320:UEW524321 UOS524320:UOS524321 UYO524320:UYO524321 VIK524320:VIK524321 VSG524320:VSG524321 WCC524320:WCC524321 WLY524320:WLY524321 WVU524320:WVU524321 M589856:M589857 JI589856:JI589857 TE589856:TE589857 ADA589856:ADA589857 AMW589856:AMW589857 AWS589856:AWS589857 BGO589856:BGO589857 BQK589856:BQK589857 CAG589856:CAG589857 CKC589856:CKC589857 CTY589856:CTY589857 DDU589856:DDU589857 DNQ589856:DNQ589857 DXM589856:DXM589857 EHI589856:EHI589857 ERE589856:ERE589857 FBA589856:FBA589857 FKW589856:FKW589857 FUS589856:FUS589857 GEO589856:GEO589857 GOK589856:GOK589857 GYG589856:GYG589857 HIC589856:HIC589857 HRY589856:HRY589857 IBU589856:IBU589857 ILQ589856:ILQ589857 IVM589856:IVM589857 JFI589856:JFI589857 JPE589856:JPE589857 JZA589856:JZA589857 KIW589856:KIW589857 KSS589856:KSS589857 LCO589856:LCO589857 LMK589856:LMK589857 LWG589856:LWG589857 MGC589856:MGC589857 MPY589856:MPY589857 MZU589856:MZU589857 NJQ589856:NJQ589857 NTM589856:NTM589857 ODI589856:ODI589857 ONE589856:ONE589857 OXA589856:OXA589857 PGW589856:PGW589857 PQS589856:PQS589857 QAO589856:QAO589857 QKK589856:QKK589857 QUG589856:QUG589857 REC589856:REC589857 RNY589856:RNY589857 RXU589856:RXU589857 SHQ589856:SHQ589857 SRM589856:SRM589857 TBI589856:TBI589857 TLE589856:TLE589857 TVA589856:TVA589857 UEW589856:UEW589857 UOS589856:UOS589857 UYO589856:UYO589857 VIK589856:VIK589857 VSG589856:VSG589857 WCC589856:WCC589857 WLY589856:WLY589857 WVU589856:WVU589857 M655392:M655393 JI655392:JI655393 TE655392:TE655393 ADA655392:ADA655393 AMW655392:AMW655393 AWS655392:AWS655393 BGO655392:BGO655393 BQK655392:BQK655393 CAG655392:CAG655393 CKC655392:CKC655393 CTY655392:CTY655393 DDU655392:DDU655393 DNQ655392:DNQ655393 DXM655392:DXM655393 EHI655392:EHI655393 ERE655392:ERE655393 FBA655392:FBA655393 FKW655392:FKW655393 FUS655392:FUS655393 GEO655392:GEO655393 GOK655392:GOK655393 GYG655392:GYG655393 HIC655392:HIC655393 HRY655392:HRY655393 IBU655392:IBU655393 ILQ655392:ILQ655393 IVM655392:IVM655393 JFI655392:JFI655393 JPE655392:JPE655393 JZA655392:JZA655393 KIW655392:KIW655393 KSS655392:KSS655393 LCO655392:LCO655393 LMK655392:LMK655393 LWG655392:LWG655393 MGC655392:MGC655393 MPY655392:MPY655393 MZU655392:MZU655393 NJQ655392:NJQ655393 NTM655392:NTM655393 ODI655392:ODI655393 ONE655392:ONE655393 OXA655392:OXA655393 PGW655392:PGW655393 PQS655392:PQS655393 QAO655392:QAO655393 QKK655392:QKK655393 QUG655392:QUG655393 REC655392:REC655393 RNY655392:RNY655393 RXU655392:RXU655393 SHQ655392:SHQ655393 SRM655392:SRM655393 TBI655392:TBI655393 TLE655392:TLE655393 TVA655392:TVA655393 UEW655392:UEW655393 UOS655392:UOS655393 UYO655392:UYO655393 VIK655392:VIK655393 VSG655392:VSG655393 WCC655392:WCC655393 WLY655392:WLY655393 WVU655392:WVU655393 M720928:M720929 JI720928:JI720929 TE720928:TE720929 ADA720928:ADA720929 AMW720928:AMW720929 AWS720928:AWS720929 BGO720928:BGO720929 BQK720928:BQK720929 CAG720928:CAG720929 CKC720928:CKC720929 CTY720928:CTY720929 DDU720928:DDU720929 DNQ720928:DNQ720929 DXM720928:DXM720929 EHI720928:EHI720929 ERE720928:ERE720929 FBA720928:FBA720929 FKW720928:FKW720929 FUS720928:FUS720929 GEO720928:GEO720929 GOK720928:GOK720929 GYG720928:GYG720929 HIC720928:HIC720929 HRY720928:HRY720929 IBU720928:IBU720929 ILQ720928:ILQ720929 IVM720928:IVM720929 JFI720928:JFI720929 JPE720928:JPE720929 JZA720928:JZA720929 KIW720928:KIW720929 KSS720928:KSS720929 LCO720928:LCO720929 LMK720928:LMK720929 LWG720928:LWG720929 MGC720928:MGC720929 MPY720928:MPY720929 MZU720928:MZU720929 NJQ720928:NJQ720929 NTM720928:NTM720929 ODI720928:ODI720929 ONE720928:ONE720929 OXA720928:OXA720929 PGW720928:PGW720929 PQS720928:PQS720929 QAO720928:QAO720929 QKK720928:QKK720929 QUG720928:QUG720929 REC720928:REC720929 RNY720928:RNY720929 RXU720928:RXU720929 SHQ720928:SHQ720929 SRM720928:SRM720929 TBI720928:TBI720929 TLE720928:TLE720929 TVA720928:TVA720929 UEW720928:UEW720929 UOS720928:UOS720929 UYO720928:UYO720929 VIK720928:VIK720929 VSG720928:VSG720929 WCC720928:WCC720929 WLY720928:WLY720929 WVU720928:WVU720929 M786464:M786465 JI786464:JI786465 TE786464:TE786465 ADA786464:ADA786465 AMW786464:AMW786465 AWS786464:AWS786465 BGO786464:BGO786465 BQK786464:BQK786465 CAG786464:CAG786465 CKC786464:CKC786465 CTY786464:CTY786465 DDU786464:DDU786465 DNQ786464:DNQ786465 DXM786464:DXM786465 EHI786464:EHI786465 ERE786464:ERE786465 FBA786464:FBA786465 FKW786464:FKW786465 FUS786464:FUS786465 GEO786464:GEO786465 GOK786464:GOK786465 GYG786464:GYG786465 HIC786464:HIC786465 HRY786464:HRY786465 IBU786464:IBU786465 ILQ786464:ILQ786465 IVM786464:IVM786465 JFI786464:JFI786465 JPE786464:JPE786465 JZA786464:JZA786465 KIW786464:KIW786465 KSS786464:KSS786465 LCO786464:LCO786465 LMK786464:LMK786465 LWG786464:LWG786465 MGC786464:MGC786465 MPY786464:MPY786465 MZU786464:MZU786465 NJQ786464:NJQ786465 NTM786464:NTM786465 ODI786464:ODI786465 ONE786464:ONE786465 OXA786464:OXA786465 PGW786464:PGW786465 PQS786464:PQS786465 QAO786464:QAO786465 QKK786464:QKK786465 QUG786464:QUG786465 REC786464:REC786465 RNY786464:RNY786465 RXU786464:RXU786465 SHQ786464:SHQ786465 SRM786464:SRM786465 TBI786464:TBI786465 TLE786464:TLE786465 TVA786464:TVA786465 UEW786464:UEW786465 UOS786464:UOS786465 UYO786464:UYO786465 VIK786464:VIK786465 VSG786464:VSG786465 WCC786464:WCC786465 WLY786464:WLY786465 WVU786464:WVU786465 M852000:M852001 JI852000:JI852001 TE852000:TE852001 ADA852000:ADA852001 AMW852000:AMW852001 AWS852000:AWS852001 BGO852000:BGO852001 BQK852000:BQK852001 CAG852000:CAG852001 CKC852000:CKC852001 CTY852000:CTY852001 DDU852000:DDU852001 DNQ852000:DNQ852001 DXM852000:DXM852001 EHI852000:EHI852001 ERE852000:ERE852001 FBA852000:FBA852001 FKW852000:FKW852001 FUS852000:FUS852001 GEO852000:GEO852001 GOK852000:GOK852001 GYG852000:GYG852001 HIC852000:HIC852001 HRY852000:HRY852001 IBU852000:IBU852001 ILQ852000:ILQ852001 IVM852000:IVM852001 JFI852000:JFI852001 JPE852000:JPE852001 JZA852000:JZA852001 KIW852000:KIW852001 KSS852000:KSS852001 LCO852000:LCO852001 LMK852000:LMK852001 LWG852000:LWG852001 MGC852000:MGC852001 MPY852000:MPY852001 MZU852000:MZU852001 NJQ852000:NJQ852001 NTM852000:NTM852001 ODI852000:ODI852001 ONE852000:ONE852001 OXA852000:OXA852001 PGW852000:PGW852001 PQS852000:PQS852001 QAO852000:QAO852001 QKK852000:QKK852001 QUG852000:QUG852001 REC852000:REC852001 RNY852000:RNY852001 RXU852000:RXU852001 SHQ852000:SHQ852001 SRM852000:SRM852001 TBI852000:TBI852001 TLE852000:TLE852001 TVA852000:TVA852001 UEW852000:UEW852001 UOS852000:UOS852001 UYO852000:UYO852001 VIK852000:VIK852001 VSG852000:VSG852001 WCC852000:WCC852001 WLY852000:WLY852001 WVU852000:WVU852001 M917536:M917537 JI917536:JI917537 TE917536:TE917537 ADA917536:ADA917537 AMW917536:AMW917537 AWS917536:AWS917537 BGO917536:BGO917537 BQK917536:BQK917537 CAG917536:CAG917537 CKC917536:CKC917537 CTY917536:CTY917537 DDU917536:DDU917537 DNQ917536:DNQ917537 DXM917536:DXM917537 EHI917536:EHI917537 ERE917536:ERE917537 FBA917536:FBA917537 FKW917536:FKW917537 FUS917536:FUS917537 GEO917536:GEO917537 GOK917536:GOK917537 GYG917536:GYG917537 HIC917536:HIC917537 HRY917536:HRY917537 IBU917536:IBU917537 ILQ917536:ILQ917537 IVM917536:IVM917537 JFI917536:JFI917537 JPE917536:JPE917537 JZA917536:JZA917537 KIW917536:KIW917537 KSS917536:KSS917537 LCO917536:LCO917537 LMK917536:LMK917537 LWG917536:LWG917537 MGC917536:MGC917537 MPY917536:MPY917537 MZU917536:MZU917537 NJQ917536:NJQ917537 NTM917536:NTM917537 ODI917536:ODI917537 ONE917536:ONE917537 OXA917536:OXA917537 PGW917536:PGW917537 PQS917536:PQS917537 QAO917536:QAO917537 QKK917536:QKK917537 QUG917536:QUG917537 REC917536:REC917537 RNY917536:RNY917537 RXU917536:RXU917537 SHQ917536:SHQ917537 SRM917536:SRM917537 TBI917536:TBI917537 TLE917536:TLE917537 TVA917536:TVA917537 UEW917536:UEW917537 UOS917536:UOS917537 UYO917536:UYO917537 VIK917536:VIK917537 VSG917536:VSG917537 WCC917536:WCC917537 WLY917536:WLY917537 WVU917536:WVU917537 M983072:M983073 JI983072:JI983073 TE983072:TE983073 ADA983072:ADA983073 AMW983072:AMW983073 AWS983072:AWS983073 BGO983072:BGO983073 BQK983072:BQK983073 CAG983072:CAG983073 CKC983072:CKC983073 CTY983072:CTY983073 DDU983072:DDU983073 DNQ983072:DNQ983073 DXM983072:DXM983073 EHI983072:EHI983073 ERE983072:ERE983073 FBA983072:FBA983073 FKW983072:FKW983073 FUS983072:FUS983073 GEO983072:GEO983073 GOK983072:GOK983073 GYG983072:GYG983073 HIC983072:HIC983073 HRY983072:HRY983073 IBU983072:IBU983073 ILQ983072:ILQ983073 IVM983072:IVM983073 JFI983072:JFI983073 JPE983072:JPE983073 JZA983072:JZA983073 KIW983072:KIW983073 KSS983072:KSS983073 LCO983072:LCO983073 LMK983072:LMK983073 LWG983072:LWG983073 MGC983072:MGC983073 MPY983072:MPY983073 MZU983072:MZU983073 NJQ983072:NJQ983073 NTM983072:NTM983073 ODI983072:ODI983073 ONE983072:ONE983073 OXA983072:OXA983073 PGW983072:PGW983073 PQS983072:PQS983073 QAO983072:QAO983073 QKK983072:QKK983073 QUG983072:QUG983073 REC983072:REC983073 RNY983072:RNY983073 RXU983072:RXU983073 SHQ983072:SHQ983073 SRM983072:SRM983073 TBI983072:TBI983073 TLE983072:TLE983073 TVA983072:TVA983073 UEW983072:UEW983073 UOS983072:UOS983073 UYO983072:UYO983073 VIK983072:VIK983073 VSG983072:VSG983073 WCC983072:WCC983073 WLY983072:WLY983073 WVU983072:WVU983073 M17 JI17 TE17 ADA17 AMW17 AWS17 BGO17 BQK17 CAG17 CKC17 CTY17 DDU17 DNQ17 DXM17 EHI17 ERE17 FBA17 FKW17 FUS17 GEO17 GOK17 GYG17 HIC17 HRY17 IBU17 ILQ17 IVM17 JFI17 JPE17 JZA17 KIW17 KSS17 LCO17 LMK17 LWG17 MGC17 MPY17 MZU17 NJQ17 NTM17 ODI17 ONE17 OXA17 PGW17 PQS17 QAO17 QKK17 QUG17 REC17 RNY17 RXU17 SHQ17 SRM17 TBI17 TLE17 TVA17 UEW17 UOS17 UYO17 VIK17 VSG17 WCC17 WLY17 WVU17 M65553 JI65553 TE65553 ADA65553 AMW65553 AWS65553 BGO65553 BQK65553 CAG65553 CKC65553 CTY65553 DDU65553 DNQ65553 DXM65553 EHI65553 ERE65553 FBA65553 FKW65553 FUS65553 GEO65553 GOK65553 GYG65553 HIC65553 HRY65553 IBU65553 ILQ65553 IVM65553 JFI65553 JPE65553 JZA65553 KIW65553 KSS65553 LCO65553 LMK65553 LWG65553 MGC65553 MPY65553 MZU65553 NJQ65553 NTM65553 ODI65553 ONE65553 OXA65553 PGW65553 PQS65553 QAO65553 QKK65553 QUG65553 REC65553 RNY65553 RXU65553 SHQ65553 SRM65553 TBI65553 TLE65553 TVA65553 UEW65553 UOS65553 UYO65553 VIK65553 VSG65553 WCC65553 WLY65553 WVU65553 M131089 JI131089 TE131089 ADA131089 AMW131089 AWS131089 BGO131089 BQK131089 CAG131089 CKC131089 CTY131089 DDU131089 DNQ131089 DXM131089 EHI131089 ERE131089 FBA131089 FKW131089 FUS131089 GEO131089 GOK131089 GYG131089 HIC131089 HRY131089 IBU131089 ILQ131089 IVM131089 JFI131089 JPE131089 JZA131089 KIW131089 KSS131089 LCO131089 LMK131089 LWG131089 MGC131089 MPY131089 MZU131089 NJQ131089 NTM131089 ODI131089 ONE131089 OXA131089 PGW131089 PQS131089 QAO131089 QKK131089 QUG131089 REC131089 RNY131089 RXU131089 SHQ131089 SRM131089 TBI131089 TLE131089 TVA131089 UEW131089 UOS131089 UYO131089 VIK131089 VSG131089 WCC131089 WLY131089 WVU131089 M196625 JI196625 TE196625 ADA196625 AMW196625 AWS196625 BGO196625 BQK196625 CAG196625 CKC196625 CTY196625 DDU196625 DNQ196625 DXM196625 EHI196625 ERE196625 FBA196625 FKW196625 FUS196625 GEO196625 GOK196625 GYG196625 HIC196625 HRY196625 IBU196625 ILQ196625 IVM196625 JFI196625 JPE196625 JZA196625 KIW196625 KSS196625 LCO196625 LMK196625 LWG196625 MGC196625 MPY196625 MZU196625 NJQ196625 NTM196625 ODI196625 ONE196625 OXA196625 PGW196625 PQS196625 QAO196625 QKK196625 QUG196625 REC196625 RNY196625 RXU196625 SHQ196625 SRM196625 TBI196625 TLE196625 TVA196625 UEW196625 UOS196625 UYO196625 VIK196625 VSG196625 WCC196625 WLY196625 WVU196625 M262161 JI262161 TE262161 ADA262161 AMW262161 AWS262161 BGO262161 BQK262161 CAG262161 CKC262161 CTY262161 DDU262161 DNQ262161 DXM262161 EHI262161 ERE262161 FBA262161 FKW262161 FUS262161 GEO262161 GOK262161 GYG262161 HIC262161 HRY262161 IBU262161 ILQ262161 IVM262161 JFI262161 JPE262161 JZA262161 KIW262161 KSS262161 LCO262161 LMK262161 LWG262161 MGC262161 MPY262161 MZU262161 NJQ262161 NTM262161 ODI262161 ONE262161 OXA262161 PGW262161 PQS262161 QAO262161 QKK262161 QUG262161 REC262161 RNY262161 RXU262161 SHQ262161 SRM262161 TBI262161 TLE262161 TVA262161 UEW262161 UOS262161 UYO262161 VIK262161 VSG262161 WCC262161 WLY262161 WVU262161 M327697 JI327697 TE327697 ADA327697 AMW327697 AWS327697 BGO327697 BQK327697 CAG327697 CKC327697 CTY327697 DDU327697 DNQ327697 DXM327697 EHI327697 ERE327697 FBA327697 FKW327697 FUS327697 GEO327697 GOK327697 GYG327697 HIC327697 HRY327697 IBU327697 ILQ327697 IVM327697 JFI327697 JPE327697 JZA327697 KIW327697 KSS327697 LCO327697 LMK327697 LWG327697 MGC327697 MPY327697 MZU327697 NJQ327697 NTM327697 ODI327697 ONE327697 OXA327697 PGW327697 PQS327697 QAO327697 QKK327697 QUG327697 REC327697 RNY327697 RXU327697 SHQ327697 SRM327697 TBI327697 TLE327697 TVA327697 UEW327697 UOS327697 UYO327697 VIK327697 VSG327697 WCC327697 WLY327697 WVU327697 M393233 JI393233 TE393233 ADA393233 AMW393233 AWS393233 BGO393233 BQK393233 CAG393233 CKC393233 CTY393233 DDU393233 DNQ393233 DXM393233 EHI393233 ERE393233 FBA393233 FKW393233 FUS393233 GEO393233 GOK393233 GYG393233 HIC393233 HRY393233 IBU393233 ILQ393233 IVM393233 JFI393233 JPE393233 JZA393233 KIW393233 KSS393233 LCO393233 LMK393233 LWG393233 MGC393233 MPY393233 MZU393233 NJQ393233 NTM393233 ODI393233 ONE393233 OXA393233 PGW393233 PQS393233 QAO393233 QKK393233 QUG393233 REC393233 RNY393233 RXU393233 SHQ393233 SRM393233 TBI393233 TLE393233 TVA393233 UEW393233 UOS393233 UYO393233 VIK393233 VSG393233 WCC393233 WLY393233 WVU393233 M458769 JI458769 TE458769 ADA458769 AMW458769 AWS458769 BGO458769 BQK458769 CAG458769 CKC458769 CTY458769 DDU458769 DNQ458769 DXM458769 EHI458769 ERE458769 FBA458769 FKW458769 FUS458769 GEO458769 GOK458769 GYG458769 HIC458769 HRY458769 IBU458769 ILQ458769 IVM458769 JFI458769 JPE458769 JZA458769 KIW458769 KSS458769 LCO458769 LMK458769 LWG458769 MGC458769 MPY458769 MZU458769 NJQ458769 NTM458769 ODI458769 ONE458769 OXA458769 PGW458769 PQS458769 QAO458769 QKK458769 QUG458769 REC458769 RNY458769 RXU458769 SHQ458769 SRM458769 TBI458769 TLE458769 TVA458769 UEW458769 UOS458769 UYO458769 VIK458769 VSG458769 WCC458769 WLY458769 WVU458769 M524305 JI524305 TE524305 ADA524305 AMW524305 AWS524305 BGO524305 BQK524305 CAG524305 CKC524305 CTY524305 DDU524305 DNQ524305 DXM524305 EHI524305 ERE524305 FBA524305 FKW524305 FUS524305 GEO524305 GOK524305 GYG524305 HIC524305 HRY524305 IBU524305 ILQ524305 IVM524305 JFI524305 JPE524305 JZA524305 KIW524305 KSS524305 LCO524305 LMK524305 LWG524305 MGC524305 MPY524305 MZU524305 NJQ524305 NTM524305 ODI524305 ONE524305 OXA524305 PGW524305 PQS524305 QAO524305 QKK524305 QUG524305 REC524305 RNY524305 RXU524305 SHQ524305 SRM524305 TBI524305 TLE524305 TVA524305 UEW524305 UOS524305 UYO524305 VIK524305 VSG524305 WCC524305 WLY524305 WVU524305 M589841 JI589841 TE589841 ADA589841 AMW589841 AWS589841 BGO589841 BQK589841 CAG589841 CKC589841 CTY589841 DDU589841 DNQ589841 DXM589841 EHI589841 ERE589841 FBA589841 FKW589841 FUS589841 GEO589841 GOK589841 GYG589841 HIC589841 HRY589841 IBU589841 ILQ589841 IVM589841 JFI589841 JPE589841 JZA589841 KIW589841 KSS589841 LCO589841 LMK589841 LWG589841 MGC589841 MPY589841 MZU589841 NJQ589841 NTM589841 ODI589841 ONE589841 OXA589841 PGW589841 PQS589841 QAO589841 QKK589841 QUG589841 REC589841 RNY589841 RXU589841 SHQ589841 SRM589841 TBI589841 TLE589841 TVA589841 UEW589841 UOS589841 UYO589841 VIK589841 VSG589841 WCC589841 WLY589841 WVU589841 M655377 JI655377 TE655377 ADA655377 AMW655377 AWS655377 BGO655377 BQK655377 CAG655377 CKC655377 CTY655377 DDU655377 DNQ655377 DXM655377 EHI655377 ERE655377 FBA655377 FKW655377 FUS655377 GEO655377 GOK655377 GYG655377 HIC655377 HRY655377 IBU655377 ILQ655377 IVM655377 JFI655377 JPE655377 JZA655377 KIW655377 KSS655377 LCO655377 LMK655377 LWG655377 MGC655377 MPY655377 MZU655377 NJQ655377 NTM655377 ODI655377 ONE655377 OXA655377 PGW655377 PQS655377 QAO655377 QKK655377 QUG655377 REC655377 RNY655377 RXU655377 SHQ655377 SRM655377 TBI655377 TLE655377 TVA655377 UEW655377 UOS655377 UYO655377 VIK655377 VSG655377 WCC655377 WLY655377 WVU655377 M720913 JI720913 TE720913 ADA720913 AMW720913 AWS720913 BGO720913 BQK720913 CAG720913 CKC720913 CTY720913 DDU720913 DNQ720913 DXM720913 EHI720913 ERE720913 FBA720913 FKW720913 FUS720913 GEO720913 GOK720913 GYG720913 HIC720913 HRY720913 IBU720913 ILQ720913 IVM720913 JFI720913 JPE720913 JZA720913 KIW720913 KSS720913 LCO720913 LMK720913 LWG720913 MGC720913 MPY720913 MZU720913 NJQ720913 NTM720913 ODI720913 ONE720913 OXA720913 PGW720913 PQS720913 QAO720913 QKK720913 QUG720913 REC720913 RNY720913 RXU720913 SHQ720913 SRM720913 TBI720913 TLE720913 TVA720913 UEW720913 UOS720913 UYO720913 VIK720913 VSG720913 WCC720913 WLY720913 WVU720913 M786449 JI786449 TE786449 ADA786449 AMW786449 AWS786449 BGO786449 BQK786449 CAG786449 CKC786449 CTY786449 DDU786449 DNQ786449 DXM786449 EHI786449 ERE786449 FBA786449 FKW786449 FUS786449 GEO786449 GOK786449 GYG786449 HIC786449 HRY786449 IBU786449 ILQ786449 IVM786449 JFI786449 JPE786449 JZA786449 KIW786449 KSS786449 LCO786449 LMK786449 LWG786449 MGC786449 MPY786449 MZU786449 NJQ786449 NTM786449 ODI786449 ONE786449 OXA786449 PGW786449 PQS786449 QAO786449 QKK786449 QUG786449 REC786449 RNY786449 RXU786449 SHQ786449 SRM786449 TBI786449 TLE786449 TVA786449 UEW786449 UOS786449 UYO786449 VIK786449 VSG786449 WCC786449 WLY786449 WVU786449 M851985 JI851985 TE851985 ADA851985 AMW851985 AWS851985 BGO851985 BQK851985 CAG851985 CKC851985 CTY851985 DDU851985 DNQ851985 DXM851985 EHI851985 ERE851985 FBA851985 FKW851985 FUS851985 GEO851985 GOK851985 GYG851985 HIC851985 HRY851985 IBU851985 ILQ851985 IVM851985 JFI851985 JPE851985 JZA851985 KIW851985 KSS851985 LCO851985 LMK851985 LWG851985 MGC851985 MPY851985 MZU851985 NJQ851985 NTM851985 ODI851985 ONE851985 OXA851985 PGW851985 PQS851985 QAO851985 QKK851985 QUG851985 REC851985 RNY851985 RXU851985 SHQ851985 SRM851985 TBI851985 TLE851985 TVA851985 UEW851985 UOS851985 UYO851985 VIK851985 VSG851985 WCC851985 WLY851985 WVU851985 M917521 JI917521 TE917521 ADA917521 AMW917521 AWS917521 BGO917521 BQK917521 CAG917521 CKC917521 CTY917521 DDU917521 DNQ917521 DXM917521 EHI917521 ERE917521 FBA917521 FKW917521 FUS917521 GEO917521 GOK917521 GYG917521 HIC917521 HRY917521 IBU917521 ILQ917521 IVM917521 JFI917521 JPE917521 JZA917521 KIW917521 KSS917521 LCO917521 LMK917521 LWG917521 MGC917521 MPY917521 MZU917521 NJQ917521 NTM917521 ODI917521 ONE917521 OXA917521 PGW917521 PQS917521 QAO917521 QKK917521 QUG917521 REC917521 RNY917521 RXU917521 SHQ917521 SRM917521 TBI917521 TLE917521 TVA917521 UEW917521 UOS917521 UYO917521 VIK917521 VSG917521 WCC917521 WLY917521 WVU917521 M983057 JI983057 TE983057 ADA983057 AMW983057 AWS983057 BGO983057 BQK983057 CAG983057 CKC983057 CTY983057 DDU983057 DNQ983057 DXM983057 EHI983057 ERE983057 FBA983057 FKW983057 FUS983057 GEO983057 GOK983057 GYG983057 HIC983057 HRY983057 IBU983057 ILQ983057 IVM983057 JFI983057 JPE983057 JZA983057 KIW983057 KSS983057 LCO983057 LMK983057 LWG983057 MGC983057 MPY983057 MZU983057 NJQ983057 NTM983057 ODI983057 ONE983057 OXA983057 PGW983057 PQS983057 QAO983057 QKK983057 QUG983057 REC983057 RNY983057 RXU983057 SHQ983057 SRM983057 TBI983057 TLE983057 TVA983057 UEW983057 UOS983057 UYO983057 VIK983057 VSG983057 WCC983057 WLY983057 WVU983057 M15 JI15 TE15 ADA15 AMW15 AWS15 BGO15 BQK15 CAG15 CKC15 CTY15 DDU15 DNQ15 DXM15 EHI15 ERE15 FBA15 FKW15 FUS15 GEO15 GOK15 GYG15 HIC15 HRY15 IBU15 ILQ15 IVM15 JFI15 JPE15 JZA15 KIW15 KSS15 LCO15 LMK15 LWG15 MGC15 MPY15 MZU15 NJQ15 NTM15 ODI15 ONE15 OXA15 PGW15 PQS15 QAO15 QKK15 QUG15 REC15 RNY15 RXU15 SHQ15 SRM15 TBI15 TLE15 TVA15 UEW15 UOS15 UYO15 VIK15 VSG15 WCC15 WLY15 WVU15 M65551 JI65551 TE65551 ADA65551 AMW65551 AWS65551 BGO65551 BQK65551 CAG65551 CKC65551 CTY65551 DDU65551 DNQ65551 DXM65551 EHI65551 ERE65551 FBA65551 FKW65551 FUS65551 GEO65551 GOK65551 GYG65551 HIC65551 HRY65551 IBU65551 ILQ65551 IVM65551 JFI65551 JPE65551 JZA65551 KIW65551 KSS65551 LCO65551 LMK65551 LWG65551 MGC65551 MPY65551 MZU65551 NJQ65551 NTM65551 ODI65551 ONE65551 OXA65551 PGW65551 PQS65551 QAO65551 QKK65551 QUG65551 REC65551 RNY65551 RXU65551 SHQ65551 SRM65551 TBI65551 TLE65551 TVA65551 UEW65551 UOS65551 UYO65551 VIK65551 VSG65551 WCC65551 WLY65551 WVU65551 M131087 JI131087 TE131087 ADA131087 AMW131087 AWS131087 BGO131087 BQK131087 CAG131087 CKC131087 CTY131087 DDU131087 DNQ131087 DXM131087 EHI131087 ERE131087 FBA131087 FKW131087 FUS131087 GEO131087 GOK131087 GYG131087 HIC131087 HRY131087 IBU131087 ILQ131087 IVM131087 JFI131087 JPE131087 JZA131087 KIW131087 KSS131087 LCO131087 LMK131087 LWG131087 MGC131087 MPY131087 MZU131087 NJQ131087 NTM131087 ODI131087 ONE131087 OXA131087 PGW131087 PQS131087 QAO131087 QKK131087 QUG131087 REC131087 RNY131087 RXU131087 SHQ131087 SRM131087 TBI131087 TLE131087 TVA131087 UEW131087 UOS131087 UYO131087 VIK131087 VSG131087 WCC131087 WLY131087 WVU131087 M196623 JI196623 TE196623 ADA196623 AMW196623 AWS196623 BGO196623 BQK196623 CAG196623 CKC196623 CTY196623 DDU196623 DNQ196623 DXM196623 EHI196623 ERE196623 FBA196623 FKW196623 FUS196623 GEO196623 GOK196623 GYG196623 HIC196623 HRY196623 IBU196623 ILQ196623 IVM196623 JFI196623 JPE196623 JZA196623 KIW196623 KSS196623 LCO196623 LMK196623 LWG196623 MGC196623 MPY196623 MZU196623 NJQ196623 NTM196623 ODI196623 ONE196623 OXA196623 PGW196623 PQS196623 QAO196623 QKK196623 QUG196623 REC196623 RNY196623 RXU196623 SHQ196623 SRM196623 TBI196623 TLE196623 TVA196623 UEW196623 UOS196623 UYO196623 VIK196623 VSG196623 WCC196623 WLY196623 WVU196623 M262159 JI262159 TE262159 ADA262159 AMW262159 AWS262159 BGO262159 BQK262159 CAG262159 CKC262159 CTY262159 DDU262159 DNQ262159 DXM262159 EHI262159 ERE262159 FBA262159 FKW262159 FUS262159 GEO262159 GOK262159 GYG262159 HIC262159 HRY262159 IBU262159 ILQ262159 IVM262159 JFI262159 JPE262159 JZA262159 KIW262159 KSS262159 LCO262159 LMK262159 LWG262159 MGC262159 MPY262159 MZU262159 NJQ262159 NTM262159 ODI262159 ONE262159 OXA262159 PGW262159 PQS262159 QAO262159 QKK262159 QUG262159 REC262159 RNY262159 RXU262159 SHQ262159 SRM262159 TBI262159 TLE262159 TVA262159 UEW262159 UOS262159 UYO262159 VIK262159 VSG262159 WCC262159 WLY262159 WVU262159 M327695 JI327695 TE327695 ADA327695 AMW327695 AWS327695 BGO327695 BQK327695 CAG327695 CKC327695 CTY327695 DDU327695 DNQ327695 DXM327695 EHI327695 ERE327695 FBA327695 FKW327695 FUS327695 GEO327695 GOK327695 GYG327695 HIC327695 HRY327695 IBU327695 ILQ327695 IVM327695 JFI327695 JPE327695 JZA327695 KIW327695 KSS327695 LCO327695 LMK327695 LWG327695 MGC327695 MPY327695 MZU327695 NJQ327695 NTM327695 ODI327695 ONE327695 OXA327695 PGW327695 PQS327695 QAO327695 QKK327695 QUG327695 REC327695 RNY327695 RXU327695 SHQ327695 SRM327695 TBI327695 TLE327695 TVA327695 UEW327695 UOS327695 UYO327695 VIK327695 VSG327695 WCC327695 WLY327695 WVU327695 M393231 JI393231 TE393231 ADA393231 AMW393231 AWS393231 BGO393231 BQK393231 CAG393231 CKC393231 CTY393231 DDU393231 DNQ393231 DXM393231 EHI393231 ERE393231 FBA393231 FKW393231 FUS393231 GEO393231 GOK393231 GYG393231 HIC393231 HRY393231 IBU393231 ILQ393231 IVM393231 JFI393231 JPE393231 JZA393231 KIW393231 KSS393231 LCO393231 LMK393231 LWG393231 MGC393231 MPY393231 MZU393231 NJQ393231 NTM393231 ODI393231 ONE393231 OXA393231 PGW393231 PQS393231 QAO393231 QKK393231 QUG393231 REC393231 RNY393231 RXU393231 SHQ393231 SRM393231 TBI393231 TLE393231 TVA393231 UEW393231 UOS393231 UYO393231 VIK393231 VSG393231 WCC393231 WLY393231 WVU393231 M458767 JI458767 TE458767 ADA458767 AMW458767 AWS458767 BGO458767 BQK458767 CAG458767 CKC458767 CTY458767 DDU458767 DNQ458767 DXM458767 EHI458767 ERE458767 FBA458767 FKW458767 FUS458767 GEO458767 GOK458767 GYG458767 HIC458767 HRY458767 IBU458767 ILQ458767 IVM458767 JFI458767 JPE458767 JZA458767 KIW458767 KSS458767 LCO458767 LMK458767 LWG458767 MGC458767 MPY458767 MZU458767 NJQ458767 NTM458767 ODI458767 ONE458767 OXA458767 PGW458767 PQS458767 QAO458767 QKK458767 QUG458767 REC458767 RNY458767 RXU458767 SHQ458767 SRM458767 TBI458767 TLE458767 TVA458767 UEW458767 UOS458767 UYO458767 VIK458767 VSG458767 WCC458767 WLY458767 WVU458767 M524303 JI524303 TE524303 ADA524303 AMW524303 AWS524303 BGO524303 BQK524303 CAG524303 CKC524303 CTY524303 DDU524303 DNQ524303 DXM524303 EHI524303 ERE524303 FBA524303 FKW524303 FUS524303 GEO524303 GOK524303 GYG524303 HIC524303 HRY524303 IBU524303 ILQ524303 IVM524303 JFI524303 JPE524303 JZA524303 KIW524303 KSS524303 LCO524303 LMK524303 LWG524303 MGC524303 MPY524303 MZU524303 NJQ524303 NTM524303 ODI524303 ONE524303 OXA524303 PGW524303 PQS524303 QAO524303 QKK524303 QUG524303 REC524303 RNY524303 RXU524303 SHQ524303 SRM524303 TBI524303 TLE524303 TVA524303 UEW524303 UOS524303 UYO524303 VIK524303 VSG524303 WCC524303 WLY524303 WVU524303 M589839 JI589839 TE589839 ADA589839 AMW589839 AWS589839 BGO589839 BQK589839 CAG589839 CKC589839 CTY589839 DDU589839 DNQ589839 DXM589839 EHI589839 ERE589839 FBA589839 FKW589839 FUS589839 GEO589839 GOK589839 GYG589839 HIC589839 HRY589839 IBU589839 ILQ589839 IVM589839 JFI589839 JPE589839 JZA589839 KIW589839 KSS589839 LCO589839 LMK589839 LWG589839 MGC589839 MPY589839 MZU589839 NJQ589839 NTM589839 ODI589839 ONE589839 OXA589839 PGW589839 PQS589839 QAO589839 QKK589839 QUG589839 REC589839 RNY589839 RXU589839 SHQ589839 SRM589839 TBI589839 TLE589839 TVA589839 UEW589839 UOS589839 UYO589839 VIK589839 VSG589839 WCC589839 WLY589839 WVU589839 M655375 JI655375 TE655375 ADA655375 AMW655375 AWS655375 BGO655375 BQK655375 CAG655375 CKC655375 CTY655375 DDU655375 DNQ655375 DXM655375 EHI655375 ERE655375 FBA655375 FKW655375 FUS655375 GEO655375 GOK655375 GYG655375 HIC655375 HRY655375 IBU655375 ILQ655375 IVM655375 JFI655375 JPE655375 JZA655375 KIW655375 KSS655375 LCO655375 LMK655375 LWG655375 MGC655375 MPY655375 MZU655375 NJQ655375 NTM655375 ODI655375 ONE655375 OXA655375 PGW655375 PQS655375 QAO655375 QKK655375 QUG655375 REC655375 RNY655375 RXU655375 SHQ655375 SRM655375 TBI655375 TLE655375 TVA655375 UEW655375 UOS655375 UYO655375 VIK655375 VSG655375 WCC655375 WLY655375 WVU655375 M720911 JI720911 TE720911 ADA720911 AMW720911 AWS720911 BGO720911 BQK720911 CAG720911 CKC720911 CTY720911 DDU720911 DNQ720911 DXM720911 EHI720911 ERE720911 FBA720911 FKW720911 FUS720911 GEO720911 GOK720911 GYG720911 HIC720911 HRY720911 IBU720911 ILQ720911 IVM720911 JFI720911 JPE720911 JZA720911 KIW720911 KSS720911 LCO720911 LMK720911 LWG720911 MGC720911 MPY720911 MZU720911 NJQ720911 NTM720911 ODI720911 ONE720911 OXA720911 PGW720911 PQS720911 QAO720911 QKK720911 QUG720911 REC720911 RNY720911 RXU720911 SHQ720911 SRM720911 TBI720911 TLE720911 TVA720911 UEW720911 UOS720911 UYO720911 VIK720911 VSG720911 WCC720911 WLY720911 WVU720911 M786447 JI786447 TE786447 ADA786447 AMW786447 AWS786447 BGO786447 BQK786447 CAG786447 CKC786447 CTY786447 DDU786447 DNQ786447 DXM786447 EHI786447 ERE786447 FBA786447 FKW786447 FUS786447 GEO786447 GOK786447 GYG786447 HIC786447 HRY786447 IBU786447 ILQ786447 IVM786447 JFI786447 JPE786447 JZA786447 KIW786447 KSS786447 LCO786447 LMK786447 LWG786447 MGC786447 MPY786447 MZU786447 NJQ786447 NTM786447 ODI786447 ONE786447 OXA786447 PGW786447 PQS786447 QAO786447 QKK786447 QUG786447 REC786447 RNY786447 RXU786447 SHQ786447 SRM786447 TBI786447 TLE786447 TVA786447 UEW786447 UOS786447 UYO786447 VIK786447 VSG786447 WCC786447 WLY786447 WVU786447 M851983 JI851983 TE851983 ADA851983 AMW851983 AWS851983 BGO851983 BQK851983 CAG851983 CKC851983 CTY851983 DDU851983 DNQ851983 DXM851983 EHI851983 ERE851983 FBA851983 FKW851983 FUS851983 GEO851983 GOK851983 GYG851983 HIC851983 HRY851983 IBU851983 ILQ851983 IVM851983 JFI851983 JPE851983 JZA851983 KIW851983 KSS851983 LCO851983 LMK851983 LWG851983 MGC851983 MPY851983 MZU851983 NJQ851983 NTM851983 ODI851983 ONE851983 OXA851983 PGW851983 PQS851983 QAO851983 QKK851983 QUG851983 REC851983 RNY851983 RXU851983 SHQ851983 SRM851983 TBI851983 TLE851983 TVA851983 UEW851983 UOS851983 UYO851983 VIK851983 VSG851983 WCC851983 WLY851983 WVU851983 M917519 JI917519 TE917519 ADA917519 AMW917519 AWS917519 BGO917519 BQK917519 CAG917519 CKC917519 CTY917519 DDU917519 DNQ917519 DXM917519 EHI917519 ERE917519 FBA917519 FKW917519 FUS917519 GEO917519 GOK917519 GYG917519 HIC917519 HRY917519 IBU917519 ILQ917519 IVM917519 JFI917519 JPE917519 JZA917519 KIW917519 KSS917519 LCO917519 LMK917519 LWG917519 MGC917519 MPY917519 MZU917519 NJQ917519 NTM917519 ODI917519 ONE917519 OXA917519 PGW917519 PQS917519 QAO917519 QKK917519 QUG917519 REC917519 RNY917519 RXU917519 SHQ917519 SRM917519 TBI917519 TLE917519 TVA917519 UEW917519 UOS917519 UYO917519 VIK917519 VSG917519 WCC917519 WLY917519 WVU917519 M983055 JI983055 TE983055 ADA983055 AMW983055 AWS983055 BGO983055 BQK983055 CAG983055 CKC983055 CTY983055 DDU983055 DNQ983055 DXM983055 EHI983055 ERE983055 FBA983055 FKW983055 FUS983055 GEO983055 GOK983055 GYG983055 HIC983055 HRY983055 IBU983055 ILQ983055 IVM983055 JFI983055 JPE983055 JZA983055 KIW983055 KSS983055 LCO983055 LMK983055 LWG983055 MGC983055 MPY983055 MZU983055 NJQ983055 NTM983055 ODI983055 ONE983055 OXA983055 PGW983055 PQS983055 QAO983055 QKK983055 QUG983055 REC983055 RNY983055 RXU983055 SHQ983055 SRM983055 TBI983055 TLE983055 TVA983055 UEW983055 UOS983055 UYO983055 VIK983055 VSG983055 WCC983055 WLY983055 WVU983055 M23:M24 JI23:JI24 TE23:TE24 ADA23:ADA24 AMW23:AMW24 AWS23:AWS24 BGO23:BGO24 BQK23:BQK24 CAG23:CAG24 CKC23:CKC24 CTY23:CTY24 DDU23:DDU24 DNQ23:DNQ24 DXM23:DXM24 EHI23:EHI24 ERE23:ERE24 FBA23:FBA24 FKW23:FKW24 FUS23:FUS24 GEO23:GEO24 GOK23:GOK24 GYG23:GYG24 HIC23:HIC24 HRY23:HRY24 IBU23:IBU24 ILQ23:ILQ24 IVM23:IVM24 JFI23:JFI24 JPE23:JPE24 JZA23:JZA24 KIW23:KIW24 KSS23:KSS24 LCO23:LCO24 LMK23:LMK24 LWG23:LWG24 MGC23:MGC24 MPY23:MPY24 MZU23:MZU24 NJQ23:NJQ24 NTM23:NTM24 ODI23:ODI24 ONE23:ONE24 OXA23:OXA24 PGW23:PGW24 PQS23:PQS24 QAO23:QAO24 QKK23:QKK24 QUG23:QUG24 REC23:REC24 RNY23:RNY24 RXU23:RXU24 SHQ23:SHQ24 SRM23:SRM24 TBI23:TBI24 TLE23:TLE24 TVA23:TVA24 UEW23:UEW24 UOS23:UOS24 UYO23:UYO24 VIK23:VIK24 VSG23:VSG24 WCC23:WCC24 WLY23:WLY24 WVU23:WVU24 M65559:M65560 JI65559:JI65560 TE65559:TE65560 ADA65559:ADA65560 AMW65559:AMW65560 AWS65559:AWS65560 BGO65559:BGO65560 BQK65559:BQK65560 CAG65559:CAG65560 CKC65559:CKC65560 CTY65559:CTY65560 DDU65559:DDU65560 DNQ65559:DNQ65560 DXM65559:DXM65560 EHI65559:EHI65560 ERE65559:ERE65560 FBA65559:FBA65560 FKW65559:FKW65560 FUS65559:FUS65560 GEO65559:GEO65560 GOK65559:GOK65560 GYG65559:GYG65560 HIC65559:HIC65560 HRY65559:HRY65560 IBU65559:IBU65560 ILQ65559:ILQ65560 IVM65559:IVM65560 JFI65559:JFI65560 JPE65559:JPE65560 JZA65559:JZA65560 KIW65559:KIW65560 KSS65559:KSS65560 LCO65559:LCO65560 LMK65559:LMK65560 LWG65559:LWG65560 MGC65559:MGC65560 MPY65559:MPY65560 MZU65559:MZU65560 NJQ65559:NJQ65560 NTM65559:NTM65560 ODI65559:ODI65560 ONE65559:ONE65560 OXA65559:OXA65560 PGW65559:PGW65560 PQS65559:PQS65560 QAO65559:QAO65560 QKK65559:QKK65560 QUG65559:QUG65560 REC65559:REC65560 RNY65559:RNY65560 RXU65559:RXU65560 SHQ65559:SHQ65560 SRM65559:SRM65560 TBI65559:TBI65560 TLE65559:TLE65560 TVA65559:TVA65560 UEW65559:UEW65560 UOS65559:UOS65560 UYO65559:UYO65560 VIK65559:VIK65560 VSG65559:VSG65560 WCC65559:WCC65560 WLY65559:WLY65560 WVU65559:WVU65560 M131095:M131096 JI131095:JI131096 TE131095:TE131096 ADA131095:ADA131096 AMW131095:AMW131096 AWS131095:AWS131096 BGO131095:BGO131096 BQK131095:BQK131096 CAG131095:CAG131096 CKC131095:CKC131096 CTY131095:CTY131096 DDU131095:DDU131096 DNQ131095:DNQ131096 DXM131095:DXM131096 EHI131095:EHI131096 ERE131095:ERE131096 FBA131095:FBA131096 FKW131095:FKW131096 FUS131095:FUS131096 GEO131095:GEO131096 GOK131095:GOK131096 GYG131095:GYG131096 HIC131095:HIC131096 HRY131095:HRY131096 IBU131095:IBU131096 ILQ131095:ILQ131096 IVM131095:IVM131096 JFI131095:JFI131096 JPE131095:JPE131096 JZA131095:JZA131096 KIW131095:KIW131096 KSS131095:KSS131096 LCO131095:LCO131096 LMK131095:LMK131096 LWG131095:LWG131096 MGC131095:MGC131096 MPY131095:MPY131096 MZU131095:MZU131096 NJQ131095:NJQ131096 NTM131095:NTM131096 ODI131095:ODI131096 ONE131095:ONE131096 OXA131095:OXA131096 PGW131095:PGW131096 PQS131095:PQS131096 QAO131095:QAO131096 QKK131095:QKK131096 QUG131095:QUG131096 REC131095:REC131096 RNY131095:RNY131096 RXU131095:RXU131096 SHQ131095:SHQ131096 SRM131095:SRM131096 TBI131095:TBI131096 TLE131095:TLE131096 TVA131095:TVA131096 UEW131095:UEW131096 UOS131095:UOS131096 UYO131095:UYO131096 VIK131095:VIK131096 VSG131095:VSG131096 WCC131095:WCC131096 WLY131095:WLY131096 WVU131095:WVU131096 M196631:M196632 JI196631:JI196632 TE196631:TE196632 ADA196631:ADA196632 AMW196631:AMW196632 AWS196631:AWS196632 BGO196631:BGO196632 BQK196631:BQK196632 CAG196631:CAG196632 CKC196631:CKC196632 CTY196631:CTY196632 DDU196631:DDU196632 DNQ196631:DNQ196632 DXM196631:DXM196632 EHI196631:EHI196632 ERE196631:ERE196632 FBA196631:FBA196632 FKW196631:FKW196632 FUS196631:FUS196632 GEO196631:GEO196632 GOK196631:GOK196632 GYG196631:GYG196632 HIC196631:HIC196632 HRY196631:HRY196632 IBU196631:IBU196632 ILQ196631:ILQ196632 IVM196631:IVM196632 JFI196631:JFI196632 JPE196631:JPE196632 JZA196631:JZA196632 KIW196631:KIW196632 KSS196631:KSS196632 LCO196631:LCO196632 LMK196631:LMK196632 LWG196631:LWG196632 MGC196631:MGC196632 MPY196631:MPY196632 MZU196631:MZU196632 NJQ196631:NJQ196632 NTM196631:NTM196632 ODI196631:ODI196632 ONE196631:ONE196632 OXA196631:OXA196632 PGW196631:PGW196632 PQS196631:PQS196632 QAO196631:QAO196632 QKK196631:QKK196632 QUG196631:QUG196632 REC196631:REC196632 RNY196631:RNY196632 RXU196631:RXU196632 SHQ196631:SHQ196632 SRM196631:SRM196632 TBI196631:TBI196632 TLE196631:TLE196632 TVA196631:TVA196632 UEW196631:UEW196632 UOS196631:UOS196632 UYO196631:UYO196632 VIK196631:VIK196632 VSG196631:VSG196632 WCC196631:WCC196632 WLY196631:WLY196632 WVU196631:WVU196632 M262167:M262168 JI262167:JI262168 TE262167:TE262168 ADA262167:ADA262168 AMW262167:AMW262168 AWS262167:AWS262168 BGO262167:BGO262168 BQK262167:BQK262168 CAG262167:CAG262168 CKC262167:CKC262168 CTY262167:CTY262168 DDU262167:DDU262168 DNQ262167:DNQ262168 DXM262167:DXM262168 EHI262167:EHI262168 ERE262167:ERE262168 FBA262167:FBA262168 FKW262167:FKW262168 FUS262167:FUS262168 GEO262167:GEO262168 GOK262167:GOK262168 GYG262167:GYG262168 HIC262167:HIC262168 HRY262167:HRY262168 IBU262167:IBU262168 ILQ262167:ILQ262168 IVM262167:IVM262168 JFI262167:JFI262168 JPE262167:JPE262168 JZA262167:JZA262168 KIW262167:KIW262168 KSS262167:KSS262168 LCO262167:LCO262168 LMK262167:LMK262168 LWG262167:LWG262168 MGC262167:MGC262168 MPY262167:MPY262168 MZU262167:MZU262168 NJQ262167:NJQ262168 NTM262167:NTM262168 ODI262167:ODI262168 ONE262167:ONE262168 OXA262167:OXA262168 PGW262167:PGW262168 PQS262167:PQS262168 QAO262167:QAO262168 QKK262167:QKK262168 QUG262167:QUG262168 REC262167:REC262168 RNY262167:RNY262168 RXU262167:RXU262168 SHQ262167:SHQ262168 SRM262167:SRM262168 TBI262167:TBI262168 TLE262167:TLE262168 TVA262167:TVA262168 UEW262167:UEW262168 UOS262167:UOS262168 UYO262167:UYO262168 VIK262167:VIK262168 VSG262167:VSG262168 WCC262167:WCC262168 WLY262167:WLY262168 WVU262167:WVU262168 M327703:M327704 JI327703:JI327704 TE327703:TE327704 ADA327703:ADA327704 AMW327703:AMW327704 AWS327703:AWS327704 BGO327703:BGO327704 BQK327703:BQK327704 CAG327703:CAG327704 CKC327703:CKC327704 CTY327703:CTY327704 DDU327703:DDU327704 DNQ327703:DNQ327704 DXM327703:DXM327704 EHI327703:EHI327704 ERE327703:ERE327704 FBA327703:FBA327704 FKW327703:FKW327704 FUS327703:FUS327704 GEO327703:GEO327704 GOK327703:GOK327704 GYG327703:GYG327704 HIC327703:HIC327704 HRY327703:HRY327704 IBU327703:IBU327704 ILQ327703:ILQ327704 IVM327703:IVM327704 JFI327703:JFI327704 JPE327703:JPE327704 JZA327703:JZA327704 KIW327703:KIW327704 KSS327703:KSS327704 LCO327703:LCO327704 LMK327703:LMK327704 LWG327703:LWG327704 MGC327703:MGC327704 MPY327703:MPY327704 MZU327703:MZU327704 NJQ327703:NJQ327704 NTM327703:NTM327704 ODI327703:ODI327704 ONE327703:ONE327704 OXA327703:OXA327704 PGW327703:PGW327704 PQS327703:PQS327704 QAO327703:QAO327704 QKK327703:QKK327704 QUG327703:QUG327704 REC327703:REC327704 RNY327703:RNY327704 RXU327703:RXU327704 SHQ327703:SHQ327704 SRM327703:SRM327704 TBI327703:TBI327704 TLE327703:TLE327704 TVA327703:TVA327704 UEW327703:UEW327704 UOS327703:UOS327704 UYO327703:UYO327704 VIK327703:VIK327704 VSG327703:VSG327704 WCC327703:WCC327704 WLY327703:WLY327704 WVU327703:WVU327704 M393239:M393240 JI393239:JI393240 TE393239:TE393240 ADA393239:ADA393240 AMW393239:AMW393240 AWS393239:AWS393240 BGO393239:BGO393240 BQK393239:BQK393240 CAG393239:CAG393240 CKC393239:CKC393240 CTY393239:CTY393240 DDU393239:DDU393240 DNQ393239:DNQ393240 DXM393239:DXM393240 EHI393239:EHI393240 ERE393239:ERE393240 FBA393239:FBA393240 FKW393239:FKW393240 FUS393239:FUS393240 GEO393239:GEO393240 GOK393239:GOK393240 GYG393239:GYG393240 HIC393239:HIC393240 HRY393239:HRY393240 IBU393239:IBU393240 ILQ393239:ILQ393240 IVM393239:IVM393240 JFI393239:JFI393240 JPE393239:JPE393240 JZA393239:JZA393240 KIW393239:KIW393240 KSS393239:KSS393240 LCO393239:LCO393240 LMK393239:LMK393240 LWG393239:LWG393240 MGC393239:MGC393240 MPY393239:MPY393240 MZU393239:MZU393240 NJQ393239:NJQ393240 NTM393239:NTM393240 ODI393239:ODI393240 ONE393239:ONE393240 OXA393239:OXA393240 PGW393239:PGW393240 PQS393239:PQS393240 QAO393239:QAO393240 QKK393239:QKK393240 QUG393239:QUG393240 REC393239:REC393240 RNY393239:RNY393240 RXU393239:RXU393240 SHQ393239:SHQ393240 SRM393239:SRM393240 TBI393239:TBI393240 TLE393239:TLE393240 TVA393239:TVA393240 UEW393239:UEW393240 UOS393239:UOS393240 UYO393239:UYO393240 VIK393239:VIK393240 VSG393239:VSG393240 WCC393239:WCC393240 WLY393239:WLY393240 WVU393239:WVU393240 M458775:M458776 JI458775:JI458776 TE458775:TE458776 ADA458775:ADA458776 AMW458775:AMW458776 AWS458775:AWS458776 BGO458775:BGO458776 BQK458775:BQK458776 CAG458775:CAG458776 CKC458775:CKC458776 CTY458775:CTY458776 DDU458775:DDU458776 DNQ458775:DNQ458776 DXM458775:DXM458776 EHI458775:EHI458776 ERE458775:ERE458776 FBA458775:FBA458776 FKW458775:FKW458776 FUS458775:FUS458776 GEO458775:GEO458776 GOK458775:GOK458776 GYG458775:GYG458776 HIC458775:HIC458776 HRY458775:HRY458776 IBU458775:IBU458776 ILQ458775:ILQ458776 IVM458775:IVM458776 JFI458775:JFI458776 JPE458775:JPE458776 JZA458775:JZA458776 KIW458775:KIW458776 KSS458775:KSS458776 LCO458775:LCO458776 LMK458775:LMK458776 LWG458775:LWG458776 MGC458775:MGC458776 MPY458775:MPY458776 MZU458775:MZU458776 NJQ458775:NJQ458776 NTM458775:NTM458776 ODI458775:ODI458776 ONE458775:ONE458776 OXA458775:OXA458776 PGW458775:PGW458776 PQS458775:PQS458776 QAO458775:QAO458776 QKK458775:QKK458776 QUG458775:QUG458776 REC458775:REC458776 RNY458775:RNY458776 RXU458775:RXU458776 SHQ458775:SHQ458776 SRM458775:SRM458776 TBI458775:TBI458776 TLE458775:TLE458776 TVA458775:TVA458776 UEW458775:UEW458776 UOS458775:UOS458776 UYO458775:UYO458776 VIK458775:VIK458776 VSG458775:VSG458776 WCC458775:WCC458776 WLY458775:WLY458776 WVU458775:WVU458776 M524311:M524312 JI524311:JI524312 TE524311:TE524312 ADA524311:ADA524312 AMW524311:AMW524312 AWS524311:AWS524312 BGO524311:BGO524312 BQK524311:BQK524312 CAG524311:CAG524312 CKC524311:CKC524312 CTY524311:CTY524312 DDU524311:DDU524312 DNQ524311:DNQ524312 DXM524311:DXM524312 EHI524311:EHI524312 ERE524311:ERE524312 FBA524311:FBA524312 FKW524311:FKW524312 FUS524311:FUS524312 GEO524311:GEO524312 GOK524311:GOK524312 GYG524311:GYG524312 HIC524311:HIC524312 HRY524311:HRY524312 IBU524311:IBU524312 ILQ524311:ILQ524312 IVM524311:IVM524312 JFI524311:JFI524312 JPE524311:JPE524312 JZA524311:JZA524312 KIW524311:KIW524312 KSS524311:KSS524312 LCO524311:LCO524312 LMK524311:LMK524312 LWG524311:LWG524312 MGC524311:MGC524312 MPY524311:MPY524312 MZU524311:MZU524312 NJQ524311:NJQ524312 NTM524311:NTM524312 ODI524311:ODI524312 ONE524311:ONE524312 OXA524311:OXA524312 PGW524311:PGW524312 PQS524311:PQS524312 QAO524311:QAO524312 QKK524311:QKK524312 QUG524311:QUG524312 REC524311:REC524312 RNY524311:RNY524312 RXU524311:RXU524312 SHQ524311:SHQ524312 SRM524311:SRM524312 TBI524311:TBI524312 TLE524311:TLE524312 TVA524311:TVA524312 UEW524311:UEW524312 UOS524311:UOS524312 UYO524311:UYO524312 VIK524311:VIK524312 VSG524311:VSG524312 WCC524311:WCC524312 WLY524311:WLY524312 WVU524311:WVU524312 M589847:M589848 JI589847:JI589848 TE589847:TE589848 ADA589847:ADA589848 AMW589847:AMW589848 AWS589847:AWS589848 BGO589847:BGO589848 BQK589847:BQK589848 CAG589847:CAG589848 CKC589847:CKC589848 CTY589847:CTY589848 DDU589847:DDU589848 DNQ589847:DNQ589848 DXM589847:DXM589848 EHI589847:EHI589848 ERE589847:ERE589848 FBA589847:FBA589848 FKW589847:FKW589848 FUS589847:FUS589848 GEO589847:GEO589848 GOK589847:GOK589848 GYG589847:GYG589848 HIC589847:HIC589848 HRY589847:HRY589848 IBU589847:IBU589848 ILQ589847:ILQ589848 IVM589847:IVM589848 JFI589847:JFI589848 JPE589847:JPE589848 JZA589847:JZA589848 KIW589847:KIW589848 KSS589847:KSS589848 LCO589847:LCO589848 LMK589847:LMK589848 LWG589847:LWG589848 MGC589847:MGC589848 MPY589847:MPY589848 MZU589847:MZU589848 NJQ589847:NJQ589848 NTM589847:NTM589848 ODI589847:ODI589848 ONE589847:ONE589848 OXA589847:OXA589848 PGW589847:PGW589848 PQS589847:PQS589848 QAO589847:QAO589848 QKK589847:QKK589848 QUG589847:QUG589848 REC589847:REC589848 RNY589847:RNY589848 RXU589847:RXU589848 SHQ589847:SHQ589848 SRM589847:SRM589848 TBI589847:TBI589848 TLE589847:TLE589848 TVA589847:TVA589848 UEW589847:UEW589848 UOS589847:UOS589848 UYO589847:UYO589848 VIK589847:VIK589848 VSG589847:VSG589848 WCC589847:WCC589848 WLY589847:WLY589848 WVU589847:WVU589848 M655383:M655384 JI655383:JI655384 TE655383:TE655384 ADA655383:ADA655384 AMW655383:AMW655384 AWS655383:AWS655384 BGO655383:BGO655384 BQK655383:BQK655384 CAG655383:CAG655384 CKC655383:CKC655384 CTY655383:CTY655384 DDU655383:DDU655384 DNQ655383:DNQ655384 DXM655383:DXM655384 EHI655383:EHI655384 ERE655383:ERE655384 FBA655383:FBA655384 FKW655383:FKW655384 FUS655383:FUS655384 GEO655383:GEO655384 GOK655383:GOK655384 GYG655383:GYG655384 HIC655383:HIC655384 HRY655383:HRY655384 IBU655383:IBU655384 ILQ655383:ILQ655384 IVM655383:IVM655384 JFI655383:JFI655384 JPE655383:JPE655384 JZA655383:JZA655384 KIW655383:KIW655384 KSS655383:KSS655384 LCO655383:LCO655384 LMK655383:LMK655384 LWG655383:LWG655384 MGC655383:MGC655384 MPY655383:MPY655384 MZU655383:MZU655384 NJQ655383:NJQ655384 NTM655383:NTM655384 ODI655383:ODI655384 ONE655383:ONE655384 OXA655383:OXA655384 PGW655383:PGW655384 PQS655383:PQS655384 QAO655383:QAO655384 QKK655383:QKK655384 QUG655383:QUG655384 REC655383:REC655384 RNY655383:RNY655384 RXU655383:RXU655384 SHQ655383:SHQ655384 SRM655383:SRM655384 TBI655383:TBI655384 TLE655383:TLE655384 TVA655383:TVA655384 UEW655383:UEW655384 UOS655383:UOS655384 UYO655383:UYO655384 VIK655383:VIK655384 VSG655383:VSG655384 WCC655383:WCC655384 WLY655383:WLY655384 WVU655383:WVU655384 M720919:M720920 JI720919:JI720920 TE720919:TE720920 ADA720919:ADA720920 AMW720919:AMW720920 AWS720919:AWS720920 BGO720919:BGO720920 BQK720919:BQK720920 CAG720919:CAG720920 CKC720919:CKC720920 CTY720919:CTY720920 DDU720919:DDU720920 DNQ720919:DNQ720920 DXM720919:DXM720920 EHI720919:EHI720920 ERE720919:ERE720920 FBA720919:FBA720920 FKW720919:FKW720920 FUS720919:FUS720920 GEO720919:GEO720920 GOK720919:GOK720920 GYG720919:GYG720920 HIC720919:HIC720920 HRY720919:HRY720920 IBU720919:IBU720920 ILQ720919:ILQ720920 IVM720919:IVM720920 JFI720919:JFI720920 JPE720919:JPE720920 JZA720919:JZA720920 KIW720919:KIW720920 KSS720919:KSS720920 LCO720919:LCO720920 LMK720919:LMK720920 LWG720919:LWG720920 MGC720919:MGC720920 MPY720919:MPY720920 MZU720919:MZU720920 NJQ720919:NJQ720920 NTM720919:NTM720920 ODI720919:ODI720920 ONE720919:ONE720920 OXA720919:OXA720920 PGW720919:PGW720920 PQS720919:PQS720920 QAO720919:QAO720920 QKK720919:QKK720920 QUG720919:QUG720920 REC720919:REC720920 RNY720919:RNY720920 RXU720919:RXU720920 SHQ720919:SHQ720920 SRM720919:SRM720920 TBI720919:TBI720920 TLE720919:TLE720920 TVA720919:TVA720920 UEW720919:UEW720920 UOS720919:UOS720920 UYO720919:UYO720920 VIK720919:VIK720920 VSG720919:VSG720920 WCC720919:WCC720920 WLY720919:WLY720920 WVU720919:WVU720920 M786455:M786456 JI786455:JI786456 TE786455:TE786456 ADA786455:ADA786456 AMW786455:AMW786456 AWS786455:AWS786456 BGO786455:BGO786456 BQK786455:BQK786456 CAG786455:CAG786456 CKC786455:CKC786456 CTY786455:CTY786456 DDU786455:DDU786456 DNQ786455:DNQ786456 DXM786455:DXM786456 EHI786455:EHI786456 ERE786455:ERE786456 FBA786455:FBA786456 FKW786455:FKW786456 FUS786455:FUS786456 GEO786455:GEO786456 GOK786455:GOK786456 GYG786455:GYG786456 HIC786455:HIC786456 HRY786455:HRY786456 IBU786455:IBU786456 ILQ786455:ILQ786456 IVM786455:IVM786456 JFI786455:JFI786456 JPE786455:JPE786456 JZA786455:JZA786456 KIW786455:KIW786456 KSS786455:KSS786456 LCO786455:LCO786456 LMK786455:LMK786456 LWG786455:LWG786456 MGC786455:MGC786456 MPY786455:MPY786456 MZU786455:MZU786456 NJQ786455:NJQ786456 NTM786455:NTM786456 ODI786455:ODI786456 ONE786455:ONE786456 OXA786455:OXA786456 PGW786455:PGW786456 PQS786455:PQS786456 QAO786455:QAO786456 QKK786455:QKK786456 QUG786455:QUG786456 REC786455:REC786456 RNY786455:RNY786456 RXU786455:RXU786456 SHQ786455:SHQ786456 SRM786455:SRM786456 TBI786455:TBI786456 TLE786455:TLE786456 TVA786455:TVA786456 UEW786455:UEW786456 UOS786455:UOS786456 UYO786455:UYO786456 VIK786455:VIK786456 VSG786455:VSG786456 WCC786455:WCC786456 WLY786455:WLY786456 WVU786455:WVU786456 M851991:M851992 JI851991:JI851992 TE851991:TE851992 ADA851991:ADA851992 AMW851991:AMW851992 AWS851991:AWS851992 BGO851991:BGO851992 BQK851991:BQK851992 CAG851991:CAG851992 CKC851991:CKC851992 CTY851991:CTY851992 DDU851991:DDU851992 DNQ851991:DNQ851992 DXM851991:DXM851992 EHI851991:EHI851992 ERE851991:ERE851992 FBA851991:FBA851992 FKW851991:FKW851992 FUS851991:FUS851992 GEO851991:GEO851992 GOK851991:GOK851992 GYG851991:GYG851992 HIC851991:HIC851992 HRY851991:HRY851992 IBU851991:IBU851992 ILQ851991:ILQ851992 IVM851991:IVM851992 JFI851991:JFI851992 JPE851991:JPE851992 JZA851991:JZA851992 KIW851991:KIW851992 KSS851991:KSS851992 LCO851991:LCO851992 LMK851991:LMK851992 LWG851991:LWG851992 MGC851991:MGC851992 MPY851991:MPY851992 MZU851991:MZU851992 NJQ851991:NJQ851992 NTM851991:NTM851992 ODI851991:ODI851992 ONE851991:ONE851992 OXA851991:OXA851992 PGW851991:PGW851992 PQS851991:PQS851992 QAO851991:QAO851992 QKK851991:QKK851992 QUG851991:QUG851992 REC851991:REC851992 RNY851991:RNY851992 RXU851991:RXU851992 SHQ851991:SHQ851992 SRM851991:SRM851992 TBI851991:TBI851992 TLE851991:TLE851992 TVA851991:TVA851992 UEW851991:UEW851992 UOS851991:UOS851992 UYO851991:UYO851992 VIK851991:VIK851992 VSG851991:VSG851992 WCC851991:WCC851992 WLY851991:WLY851992 WVU851991:WVU851992 M917527:M917528 JI917527:JI917528 TE917527:TE917528 ADA917527:ADA917528 AMW917527:AMW917528 AWS917527:AWS917528 BGO917527:BGO917528 BQK917527:BQK917528 CAG917527:CAG917528 CKC917527:CKC917528 CTY917527:CTY917528 DDU917527:DDU917528 DNQ917527:DNQ917528 DXM917527:DXM917528 EHI917527:EHI917528 ERE917527:ERE917528 FBA917527:FBA917528 FKW917527:FKW917528 FUS917527:FUS917528 GEO917527:GEO917528 GOK917527:GOK917528 GYG917527:GYG917528 HIC917527:HIC917528 HRY917527:HRY917528 IBU917527:IBU917528 ILQ917527:ILQ917528 IVM917527:IVM917528 JFI917527:JFI917528 JPE917527:JPE917528 JZA917527:JZA917528 KIW917527:KIW917528 KSS917527:KSS917528 LCO917527:LCO917528 LMK917527:LMK917528 LWG917527:LWG917528 MGC917527:MGC917528 MPY917527:MPY917528 MZU917527:MZU917528 NJQ917527:NJQ917528 NTM917527:NTM917528 ODI917527:ODI917528 ONE917527:ONE917528 OXA917527:OXA917528 PGW917527:PGW917528 PQS917527:PQS917528 QAO917527:QAO917528 QKK917527:QKK917528 QUG917527:QUG917528 REC917527:REC917528 RNY917527:RNY917528 RXU917527:RXU917528 SHQ917527:SHQ917528 SRM917527:SRM917528 TBI917527:TBI917528 TLE917527:TLE917528 TVA917527:TVA917528 UEW917527:UEW917528 UOS917527:UOS917528 UYO917527:UYO917528 VIK917527:VIK917528 VSG917527:VSG917528 WCC917527:WCC917528 WLY917527:WLY917528 WVU917527:WVU917528 M983063:M983064 JI983063:JI983064 TE983063:TE983064 ADA983063:ADA983064 AMW983063:AMW983064 AWS983063:AWS983064 BGO983063:BGO983064 BQK983063:BQK983064 CAG983063:CAG983064 CKC983063:CKC983064 CTY983063:CTY983064 DDU983063:DDU983064 DNQ983063:DNQ983064 DXM983063:DXM983064 EHI983063:EHI983064 ERE983063:ERE983064 FBA983063:FBA983064 FKW983063:FKW983064 FUS983063:FUS983064 GEO983063:GEO983064 GOK983063:GOK983064 GYG983063:GYG983064 HIC983063:HIC983064 HRY983063:HRY983064 IBU983063:IBU983064 ILQ983063:ILQ983064 IVM983063:IVM983064 JFI983063:JFI983064 JPE983063:JPE983064 JZA983063:JZA983064 KIW983063:KIW983064 KSS983063:KSS983064 LCO983063:LCO983064 LMK983063:LMK983064 LWG983063:LWG983064 MGC983063:MGC983064 MPY983063:MPY983064 MZU983063:MZU983064 NJQ983063:NJQ983064 NTM983063:NTM983064 ODI983063:ODI983064 ONE983063:ONE983064 OXA983063:OXA983064 PGW983063:PGW983064 PQS983063:PQS983064 QAO983063:QAO983064 QKK983063:QKK983064 QUG983063:QUG983064 REC983063:REC983064 RNY983063:RNY983064 RXU983063:RXU983064 SHQ983063:SHQ983064 SRM983063:SRM983064 TBI983063:TBI983064 TLE983063:TLE983064 TVA983063:TVA983064 UEW983063:UEW983064 UOS983063:UOS983064 UYO983063:UYO983064 VIK983063:VIK983064 VSG983063:VSG983064 WCC983063:WCC983064 WLY983063:WLY983064 WVU983063:WVU983064 M26 JI26 TE26 ADA26 AMW26 AWS26 BGO26 BQK26 CAG26 CKC26 CTY26 DDU26 DNQ26 DXM26 EHI26 ERE26 FBA26 FKW26 FUS26 GEO26 GOK26 GYG26 HIC26 HRY26 IBU26 ILQ26 IVM26 JFI26 JPE26 JZA26 KIW26 KSS26 LCO26 LMK26 LWG26 MGC26 MPY26 MZU26 NJQ26 NTM26 ODI26 ONE26 OXA26 PGW26 PQS26 QAO26 QKK26 QUG26 REC26 RNY26 RXU26 SHQ26 SRM26 TBI26 TLE26 TVA26 UEW26 UOS26 UYO26 VIK26 VSG26 WCC26 WLY26 WVU26 M65562 JI65562 TE65562 ADA65562 AMW65562 AWS65562 BGO65562 BQK65562 CAG65562 CKC65562 CTY65562 DDU65562 DNQ65562 DXM65562 EHI65562 ERE65562 FBA65562 FKW65562 FUS65562 GEO65562 GOK65562 GYG65562 HIC65562 HRY65562 IBU65562 ILQ65562 IVM65562 JFI65562 JPE65562 JZA65562 KIW65562 KSS65562 LCO65562 LMK65562 LWG65562 MGC65562 MPY65562 MZU65562 NJQ65562 NTM65562 ODI65562 ONE65562 OXA65562 PGW65562 PQS65562 QAO65562 QKK65562 QUG65562 REC65562 RNY65562 RXU65562 SHQ65562 SRM65562 TBI65562 TLE65562 TVA65562 UEW65562 UOS65562 UYO65562 VIK65562 VSG65562 WCC65562 WLY65562 WVU65562 M131098 JI131098 TE131098 ADA131098 AMW131098 AWS131098 BGO131098 BQK131098 CAG131098 CKC131098 CTY131098 DDU131098 DNQ131098 DXM131098 EHI131098 ERE131098 FBA131098 FKW131098 FUS131098 GEO131098 GOK131098 GYG131098 HIC131098 HRY131098 IBU131098 ILQ131098 IVM131098 JFI131098 JPE131098 JZA131098 KIW131098 KSS131098 LCO131098 LMK131098 LWG131098 MGC131098 MPY131098 MZU131098 NJQ131098 NTM131098 ODI131098 ONE131098 OXA131098 PGW131098 PQS131098 QAO131098 QKK131098 QUG131098 REC131098 RNY131098 RXU131098 SHQ131098 SRM131098 TBI131098 TLE131098 TVA131098 UEW131098 UOS131098 UYO131098 VIK131098 VSG131098 WCC131098 WLY131098 WVU131098 M196634 JI196634 TE196634 ADA196634 AMW196634 AWS196634 BGO196634 BQK196634 CAG196634 CKC196634 CTY196634 DDU196634 DNQ196634 DXM196634 EHI196634 ERE196634 FBA196634 FKW196634 FUS196634 GEO196634 GOK196634 GYG196634 HIC196634 HRY196634 IBU196634 ILQ196634 IVM196634 JFI196634 JPE196634 JZA196634 KIW196634 KSS196634 LCO196634 LMK196634 LWG196634 MGC196634 MPY196634 MZU196634 NJQ196634 NTM196634 ODI196634 ONE196634 OXA196634 PGW196634 PQS196634 QAO196634 QKK196634 QUG196634 REC196634 RNY196634 RXU196634 SHQ196634 SRM196634 TBI196634 TLE196634 TVA196634 UEW196634 UOS196634 UYO196634 VIK196634 VSG196634 WCC196634 WLY196634 WVU196634 M262170 JI262170 TE262170 ADA262170 AMW262170 AWS262170 BGO262170 BQK262170 CAG262170 CKC262170 CTY262170 DDU262170 DNQ262170 DXM262170 EHI262170 ERE262170 FBA262170 FKW262170 FUS262170 GEO262170 GOK262170 GYG262170 HIC262170 HRY262170 IBU262170 ILQ262170 IVM262170 JFI262170 JPE262170 JZA262170 KIW262170 KSS262170 LCO262170 LMK262170 LWG262170 MGC262170 MPY262170 MZU262170 NJQ262170 NTM262170 ODI262170 ONE262170 OXA262170 PGW262170 PQS262170 QAO262170 QKK262170 QUG262170 REC262170 RNY262170 RXU262170 SHQ262170 SRM262170 TBI262170 TLE262170 TVA262170 UEW262170 UOS262170 UYO262170 VIK262170 VSG262170 WCC262170 WLY262170 WVU262170 M327706 JI327706 TE327706 ADA327706 AMW327706 AWS327706 BGO327706 BQK327706 CAG327706 CKC327706 CTY327706 DDU327706 DNQ327706 DXM327706 EHI327706 ERE327706 FBA327706 FKW327706 FUS327706 GEO327706 GOK327706 GYG327706 HIC327706 HRY327706 IBU327706 ILQ327706 IVM327706 JFI327706 JPE327706 JZA327706 KIW327706 KSS327706 LCO327706 LMK327706 LWG327706 MGC327706 MPY327706 MZU327706 NJQ327706 NTM327706 ODI327706 ONE327706 OXA327706 PGW327706 PQS327706 QAO327706 QKK327706 QUG327706 REC327706 RNY327706 RXU327706 SHQ327706 SRM327706 TBI327706 TLE327706 TVA327706 UEW327706 UOS327706 UYO327706 VIK327706 VSG327706 WCC327706 WLY327706 WVU327706 M393242 JI393242 TE393242 ADA393242 AMW393242 AWS393242 BGO393242 BQK393242 CAG393242 CKC393242 CTY393242 DDU393242 DNQ393242 DXM393242 EHI393242 ERE393242 FBA393242 FKW393242 FUS393242 GEO393242 GOK393242 GYG393242 HIC393242 HRY393242 IBU393242 ILQ393242 IVM393242 JFI393242 JPE393242 JZA393242 KIW393242 KSS393242 LCO393242 LMK393242 LWG393242 MGC393242 MPY393242 MZU393242 NJQ393242 NTM393242 ODI393242 ONE393242 OXA393242 PGW393242 PQS393242 QAO393242 QKK393242 QUG393242 REC393242 RNY393242 RXU393242 SHQ393242 SRM393242 TBI393242 TLE393242 TVA393242 UEW393242 UOS393242 UYO393242 VIK393242 VSG393242 WCC393242 WLY393242 WVU393242 M458778 JI458778 TE458778 ADA458778 AMW458778 AWS458778 BGO458778 BQK458778 CAG458778 CKC458778 CTY458778 DDU458778 DNQ458778 DXM458778 EHI458778 ERE458778 FBA458778 FKW458778 FUS458778 GEO458778 GOK458778 GYG458778 HIC458778 HRY458778 IBU458778 ILQ458778 IVM458778 JFI458778 JPE458778 JZA458778 KIW458778 KSS458778 LCO458778 LMK458778 LWG458778 MGC458778 MPY458778 MZU458778 NJQ458778 NTM458778 ODI458778 ONE458778 OXA458778 PGW458778 PQS458778 QAO458778 QKK458778 QUG458778 REC458778 RNY458778 RXU458778 SHQ458778 SRM458778 TBI458778 TLE458778 TVA458778 UEW458778 UOS458778 UYO458778 VIK458778 VSG458778 WCC458778 WLY458778 WVU458778 M524314 JI524314 TE524314 ADA524314 AMW524314 AWS524314 BGO524314 BQK524314 CAG524314 CKC524314 CTY524314 DDU524314 DNQ524314 DXM524314 EHI524314 ERE524314 FBA524314 FKW524314 FUS524314 GEO524314 GOK524314 GYG524314 HIC524314 HRY524314 IBU524314 ILQ524314 IVM524314 JFI524314 JPE524314 JZA524314 KIW524314 KSS524314 LCO524314 LMK524314 LWG524314 MGC524314 MPY524314 MZU524314 NJQ524314 NTM524314 ODI524314 ONE524314 OXA524314 PGW524314 PQS524314 QAO524314 QKK524314 QUG524314 REC524314 RNY524314 RXU524314 SHQ524314 SRM524314 TBI524314 TLE524314 TVA524314 UEW524314 UOS524314 UYO524314 VIK524314 VSG524314 WCC524314 WLY524314 WVU524314 M589850 JI589850 TE589850 ADA589850 AMW589850 AWS589850 BGO589850 BQK589850 CAG589850 CKC589850 CTY589850 DDU589850 DNQ589850 DXM589850 EHI589850 ERE589850 FBA589850 FKW589850 FUS589850 GEO589850 GOK589850 GYG589850 HIC589850 HRY589850 IBU589850 ILQ589850 IVM589850 JFI589850 JPE589850 JZA589850 KIW589850 KSS589850 LCO589850 LMK589850 LWG589850 MGC589850 MPY589850 MZU589850 NJQ589850 NTM589850 ODI589850 ONE589850 OXA589850 PGW589850 PQS589850 QAO589850 QKK589850 QUG589850 REC589850 RNY589850 RXU589850 SHQ589850 SRM589850 TBI589850 TLE589850 TVA589850 UEW589850 UOS589850 UYO589850 VIK589850 VSG589850 WCC589850 WLY589850 WVU589850 M655386 JI655386 TE655386 ADA655386 AMW655386 AWS655386 BGO655386 BQK655386 CAG655386 CKC655386 CTY655386 DDU655386 DNQ655386 DXM655386 EHI655386 ERE655386 FBA655386 FKW655386 FUS655386 GEO655386 GOK655386 GYG655386 HIC655386 HRY655386 IBU655386 ILQ655386 IVM655386 JFI655386 JPE655386 JZA655386 KIW655386 KSS655386 LCO655386 LMK655386 LWG655386 MGC655386 MPY655386 MZU655386 NJQ655386 NTM655386 ODI655386 ONE655386 OXA655386 PGW655386 PQS655386 QAO655386 QKK655386 QUG655386 REC655386 RNY655386 RXU655386 SHQ655386 SRM655386 TBI655386 TLE655386 TVA655386 UEW655386 UOS655386 UYO655386 VIK655386 VSG655386 WCC655386 WLY655386 WVU655386 M720922 JI720922 TE720922 ADA720922 AMW720922 AWS720922 BGO720922 BQK720922 CAG720922 CKC720922 CTY720922 DDU720922 DNQ720922 DXM720922 EHI720922 ERE720922 FBA720922 FKW720922 FUS720922 GEO720922 GOK720922 GYG720922 HIC720922 HRY720922 IBU720922 ILQ720922 IVM720922 JFI720922 JPE720922 JZA720922 KIW720922 KSS720922 LCO720922 LMK720922 LWG720922 MGC720922 MPY720922 MZU720922 NJQ720922 NTM720922 ODI720922 ONE720922 OXA720922 PGW720922 PQS720922 QAO720922 QKK720922 QUG720922 REC720922 RNY720922 RXU720922 SHQ720922 SRM720922 TBI720922 TLE720922 TVA720922 UEW720922 UOS720922 UYO720922 VIK720922 VSG720922 WCC720922 WLY720922 WVU720922 M786458 JI786458 TE786458 ADA786458 AMW786458 AWS786458 BGO786458 BQK786458 CAG786458 CKC786458 CTY786458 DDU786458 DNQ786458 DXM786458 EHI786458 ERE786458 FBA786458 FKW786458 FUS786458 GEO786458 GOK786458 GYG786458 HIC786458 HRY786458 IBU786458 ILQ786458 IVM786458 JFI786458 JPE786458 JZA786458 KIW786458 KSS786458 LCO786458 LMK786458 LWG786458 MGC786458 MPY786458 MZU786458 NJQ786458 NTM786458 ODI786458 ONE786458 OXA786458 PGW786458 PQS786458 QAO786458 QKK786458 QUG786458 REC786458 RNY786458 RXU786458 SHQ786458 SRM786458 TBI786458 TLE786458 TVA786458 UEW786458 UOS786458 UYO786458 VIK786458 VSG786458 WCC786458 WLY786458 WVU786458 M851994 JI851994 TE851994 ADA851994 AMW851994 AWS851994 BGO851994 BQK851994 CAG851994 CKC851994 CTY851994 DDU851994 DNQ851994 DXM851994 EHI851994 ERE851994 FBA851994 FKW851994 FUS851994 GEO851994 GOK851994 GYG851994 HIC851994 HRY851994 IBU851994 ILQ851994 IVM851994 JFI851994 JPE851994 JZA851994 KIW851994 KSS851994 LCO851994 LMK851994 LWG851994 MGC851994 MPY851994 MZU851994 NJQ851994 NTM851994 ODI851994 ONE851994 OXA851994 PGW851994 PQS851994 QAO851994 QKK851994 QUG851994 REC851994 RNY851994 RXU851994 SHQ851994 SRM851994 TBI851994 TLE851994 TVA851994 UEW851994 UOS851994 UYO851994 VIK851994 VSG851994 WCC851994 WLY851994 WVU851994 M917530 JI917530 TE917530 ADA917530 AMW917530 AWS917530 BGO917530 BQK917530 CAG917530 CKC917530 CTY917530 DDU917530 DNQ917530 DXM917530 EHI917530 ERE917530 FBA917530 FKW917530 FUS917530 GEO917530 GOK917530 GYG917530 HIC917530 HRY917530 IBU917530 ILQ917530 IVM917530 JFI917530 JPE917530 JZA917530 KIW917530 KSS917530 LCO917530 LMK917530 LWG917530 MGC917530 MPY917530 MZU917530 NJQ917530 NTM917530 ODI917530 ONE917530 OXA917530 PGW917530 PQS917530 QAO917530 QKK917530 QUG917530 REC917530 RNY917530 RXU917530 SHQ917530 SRM917530 TBI917530 TLE917530 TVA917530 UEW917530 UOS917530 UYO917530 VIK917530 VSG917530 WCC917530 WLY917530 WVU917530 M983066 JI983066 TE983066 ADA983066 AMW983066 AWS983066 BGO983066 BQK983066 CAG983066 CKC983066 CTY983066 DDU983066 DNQ983066 DXM983066 EHI983066 ERE983066 FBA983066 FKW983066 FUS983066 GEO983066 GOK983066 GYG983066 HIC983066 HRY983066 IBU983066 ILQ983066 IVM983066 JFI983066 JPE983066 JZA983066 KIW983066 KSS983066 LCO983066 LMK983066 LWG983066 MGC983066 MPY983066 MZU983066 NJQ983066 NTM983066 ODI983066 ONE983066 OXA983066 PGW983066 PQS983066 QAO983066 QKK983066 QUG983066 REC983066 RNY983066 RXU983066 SHQ983066 SRM983066 TBI983066 TLE983066 TVA983066 UEW983066 UOS983066 UYO983066 VIK983066 VSG983066 WCC983066 WLY983066 WVU983066 M28 JI28 TE28 ADA28 AMW28 AWS28 BGO28 BQK28 CAG28 CKC28 CTY28 DDU28 DNQ28 DXM28 EHI28 ERE28 FBA28 FKW28 FUS28 GEO28 GOK28 GYG28 HIC28 HRY28 IBU28 ILQ28 IVM28 JFI28 JPE28 JZA28 KIW28 KSS28 LCO28 LMK28 LWG28 MGC28 MPY28 MZU28 NJQ28 NTM28 ODI28 ONE28 OXA28 PGW28 PQS28 QAO28 QKK28 QUG28 REC28 RNY28 RXU28 SHQ28 SRM28 TBI28 TLE28 TVA28 UEW28 UOS28 UYO28 VIK28 VSG28 WCC28 WLY28 WVU28 M65564 JI65564 TE65564 ADA65564 AMW65564 AWS65564 BGO65564 BQK65564 CAG65564 CKC65564 CTY65564 DDU65564 DNQ65564 DXM65564 EHI65564 ERE65564 FBA65564 FKW65564 FUS65564 GEO65564 GOK65564 GYG65564 HIC65564 HRY65564 IBU65564 ILQ65564 IVM65564 JFI65564 JPE65564 JZA65564 KIW65564 KSS65564 LCO65564 LMK65564 LWG65564 MGC65564 MPY65564 MZU65564 NJQ65564 NTM65564 ODI65564 ONE65564 OXA65564 PGW65564 PQS65564 QAO65564 QKK65564 QUG65564 REC65564 RNY65564 RXU65564 SHQ65564 SRM65564 TBI65564 TLE65564 TVA65564 UEW65564 UOS65564 UYO65564 VIK65564 VSG65564 WCC65564 WLY65564 WVU65564 M131100 JI131100 TE131100 ADA131100 AMW131100 AWS131100 BGO131100 BQK131100 CAG131100 CKC131100 CTY131100 DDU131100 DNQ131100 DXM131100 EHI131100 ERE131100 FBA131100 FKW131100 FUS131100 GEO131100 GOK131100 GYG131100 HIC131100 HRY131100 IBU131100 ILQ131100 IVM131100 JFI131100 JPE131100 JZA131100 KIW131100 KSS131100 LCO131100 LMK131100 LWG131100 MGC131100 MPY131100 MZU131100 NJQ131100 NTM131100 ODI131100 ONE131100 OXA131100 PGW131100 PQS131100 QAO131100 QKK131100 QUG131100 REC131100 RNY131100 RXU131100 SHQ131100 SRM131100 TBI131100 TLE131100 TVA131100 UEW131100 UOS131100 UYO131100 VIK131100 VSG131100 WCC131100 WLY131100 WVU131100 M196636 JI196636 TE196636 ADA196636 AMW196636 AWS196636 BGO196636 BQK196636 CAG196636 CKC196636 CTY196636 DDU196636 DNQ196636 DXM196636 EHI196636 ERE196636 FBA196636 FKW196636 FUS196636 GEO196636 GOK196636 GYG196636 HIC196636 HRY196636 IBU196636 ILQ196636 IVM196636 JFI196636 JPE196636 JZA196636 KIW196636 KSS196636 LCO196636 LMK196636 LWG196636 MGC196636 MPY196636 MZU196636 NJQ196636 NTM196636 ODI196636 ONE196636 OXA196636 PGW196636 PQS196636 QAO196636 QKK196636 QUG196636 REC196636 RNY196636 RXU196636 SHQ196636 SRM196636 TBI196636 TLE196636 TVA196636 UEW196636 UOS196636 UYO196636 VIK196636 VSG196636 WCC196636 WLY196636 WVU196636 M262172 JI262172 TE262172 ADA262172 AMW262172 AWS262172 BGO262172 BQK262172 CAG262172 CKC262172 CTY262172 DDU262172 DNQ262172 DXM262172 EHI262172 ERE262172 FBA262172 FKW262172 FUS262172 GEO262172 GOK262172 GYG262172 HIC262172 HRY262172 IBU262172 ILQ262172 IVM262172 JFI262172 JPE262172 JZA262172 KIW262172 KSS262172 LCO262172 LMK262172 LWG262172 MGC262172 MPY262172 MZU262172 NJQ262172 NTM262172 ODI262172 ONE262172 OXA262172 PGW262172 PQS262172 QAO262172 QKK262172 QUG262172 REC262172 RNY262172 RXU262172 SHQ262172 SRM262172 TBI262172 TLE262172 TVA262172 UEW262172 UOS262172 UYO262172 VIK262172 VSG262172 WCC262172 WLY262172 WVU262172 M327708 JI327708 TE327708 ADA327708 AMW327708 AWS327708 BGO327708 BQK327708 CAG327708 CKC327708 CTY327708 DDU327708 DNQ327708 DXM327708 EHI327708 ERE327708 FBA327708 FKW327708 FUS327708 GEO327708 GOK327708 GYG327708 HIC327708 HRY327708 IBU327708 ILQ327708 IVM327708 JFI327708 JPE327708 JZA327708 KIW327708 KSS327708 LCO327708 LMK327708 LWG327708 MGC327708 MPY327708 MZU327708 NJQ327708 NTM327708 ODI327708 ONE327708 OXA327708 PGW327708 PQS327708 QAO327708 QKK327708 QUG327708 REC327708 RNY327708 RXU327708 SHQ327708 SRM327708 TBI327708 TLE327708 TVA327708 UEW327708 UOS327708 UYO327708 VIK327708 VSG327708 WCC327708 WLY327708 WVU327708 M393244 JI393244 TE393244 ADA393244 AMW393244 AWS393244 BGO393244 BQK393244 CAG393244 CKC393244 CTY393244 DDU393244 DNQ393244 DXM393244 EHI393244 ERE393244 FBA393244 FKW393244 FUS393244 GEO393244 GOK393244 GYG393244 HIC393244 HRY393244 IBU393244 ILQ393244 IVM393244 JFI393244 JPE393244 JZA393244 KIW393244 KSS393244 LCO393244 LMK393244 LWG393244 MGC393244 MPY393244 MZU393244 NJQ393244 NTM393244 ODI393244 ONE393244 OXA393244 PGW393244 PQS393244 QAO393244 QKK393244 QUG393244 REC393244 RNY393244 RXU393244 SHQ393244 SRM393244 TBI393244 TLE393244 TVA393244 UEW393244 UOS393244 UYO393244 VIK393244 VSG393244 WCC393244 WLY393244 WVU393244 M458780 JI458780 TE458780 ADA458780 AMW458780 AWS458780 BGO458780 BQK458780 CAG458780 CKC458780 CTY458780 DDU458780 DNQ458780 DXM458780 EHI458780 ERE458780 FBA458780 FKW458780 FUS458780 GEO458780 GOK458780 GYG458780 HIC458780 HRY458780 IBU458780 ILQ458780 IVM458780 JFI458780 JPE458780 JZA458780 KIW458780 KSS458780 LCO458780 LMK458780 LWG458780 MGC458780 MPY458780 MZU458780 NJQ458780 NTM458780 ODI458780 ONE458780 OXA458780 PGW458780 PQS458780 QAO458780 QKK458780 QUG458780 REC458780 RNY458780 RXU458780 SHQ458780 SRM458780 TBI458780 TLE458780 TVA458780 UEW458780 UOS458780 UYO458780 VIK458780 VSG458780 WCC458780 WLY458780 WVU458780 M524316 JI524316 TE524316 ADA524316 AMW524316 AWS524316 BGO524316 BQK524316 CAG524316 CKC524316 CTY524316 DDU524316 DNQ524316 DXM524316 EHI524316 ERE524316 FBA524316 FKW524316 FUS524316 GEO524316 GOK524316 GYG524316 HIC524316 HRY524316 IBU524316 ILQ524316 IVM524316 JFI524316 JPE524316 JZA524316 KIW524316 KSS524316 LCO524316 LMK524316 LWG524316 MGC524316 MPY524316 MZU524316 NJQ524316 NTM524316 ODI524316 ONE524316 OXA524316 PGW524316 PQS524316 QAO524316 QKK524316 QUG524316 REC524316 RNY524316 RXU524316 SHQ524316 SRM524316 TBI524316 TLE524316 TVA524316 UEW524316 UOS524316 UYO524316 VIK524316 VSG524316 WCC524316 WLY524316 WVU524316 M589852 JI589852 TE589852 ADA589852 AMW589852 AWS589852 BGO589852 BQK589852 CAG589852 CKC589852 CTY589852 DDU589852 DNQ589852 DXM589852 EHI589852 ERE589852 FBA589852 FKW589852 FUS589852 GEO589852 GOK589852 GYG589852 HIC589852 HRY589852 IBU589852 ILQ589852 IVM589852 JFI589852 JPE589852 JZA589852 KIW589852 KSS589852 LCO589852 LMK589852 LWG589852 MGC589852 MPY589852 MZU589852 NJQ589852 NTM589852 ODI589852 ONE589852 OXA589852 PGW589852 PQS589852 QAO589852 QKK589852 QUG589852 REC589852 RNY589852 RXU589852 SHQ589852 SRM589852 TBI589852 TLE589852 TVA589852 UEW589852 UOS589852 UYO589852 VIK589852 VSG589852 WCC589852 WLY589852 WVU589852 M655388 JI655388 TE655388 ADA655388 AMW655388 AWS655388 BGO655388 BQK655388 CAG655388 CKC655388 CTY655388 DDU655388 DNQ655388 DXM655388 EHI655388 ERE655388 FBA655388 FKW655388 FUS655388 GEO655388 GOK655388 GYG655388 HIC655388 HRY655388 IBU655388 ILQ655388 IVM655388 JFI655388 JPE655388 JZA655388 KIW655388 KSS655388 LCO655388 LMK655388 LWG655388 MGC655388 MPY655388 MZU655388 NJQ655388 NTM655388 ODI655388 ONE655388 OXA655388 PGW655388 PQS655388 QAO655388 QKK655388 QUG655388 REC655388 RNY655388 RXU655388 SHQ655388 SRM655388 TBI655388 TLE655388 TVA655388 UEW655388 UOS655388 UYO655388 VIK655388 VSG655388 WCC655388 WLY655388 WVU655388 M720924 JI720924 TE720924 ADA720924 AMW720924 AWS720924 BGO720924 BQK720924 CAG720924 CKC720924 CTY720924 DDU720924 DNQ720924 DXM720924 EHI720924 ERE720924 FBA720924 FKW720924 FUS720924 GEO720924 GOK720924 GYG720924 HIC720924 HRY720924 IBU720924 ILQ720924 IVM720924 JFI720924 JPE720924 JZA720924 KIW720924 KSS720924 LCO720924 LMK720924 LWG720924 MGC720924 MPY720924 MZU720924 NJQ720924 NTM720924 ODI720924 ONE720924 OXA720924 PGW720924 PQS720924 QAO720924 QKK720924 QUG720924 REC720924 RNY720924 RXU720924 SHQ720924 SRM720924 TBI720924 TLE720924 TVA720924 UEW720924 UOS720924 UYO720924 VIK720924 VSG720924 WCC720924 WLY720924 WVU720924 M786460 JI786460 TE786460 ADA786460 AMW786460 AWS786460 BGO786460 BQK786460 CAG786460 CKC786460 CTY786460 DDU786460 DNQ786460 DXM786460 EHI786460 ERE786460 FBA786460 FKW786460 FUS786460 GEO786460 GOK786460 GYG786460 HIC786460 HRY786460 IBU786460 ILQ786460 IVM786460 JFI786460 JPE786460 JZA786460 KIW786460 KSS786460 LCO786460 LMK786460 LWG786460 MGC786460 MPY786460 MZU786460 NJQ786460 NTM786460 ODI786460 ONE786460 OXA786460 PGW786460 PQS786460 QAO786460 QKK786460 QUG786460 REC786460 RNY786460 RXU786460 SHQ786460 SRM786460 TBI786460 TLE786460 TVA786460 UEW786460 UOS786460 UYO786460 VIK786460 VSG786460 WCC786460 WLY786460 WVU786460 M851996 JI851996 TE851996 ADA851996 AMW851996 AWS851996 BGO851996 BQK851996 CAG851996 CKC851996 CTY851996 DDU851996 DNQ851996 DXM851996 EHI851996 ERE851996 FBA851996 FKW851996 FUS851996 GEO851996 GOK851996 GYG851996 HIC851996 HRY851996 IBU851996 ILQ851996 IVM851996 JFI851996 JPE851996 JZA851996 KIW851996 KSS851996 LCO851996 LMK851996 LWG851996 MGC851996 MPY851996 MZU851996 NJQ851996 NTM851996 ODI851996 ONE851996 OXA851996 PGW851996 PQS851996 QAO851996 QKK851996 QUG851996 REC851996 RNY851996 RXU851996 SHQ851996 SRM851996 TBI851996 TLE851996 TVA851996 UEW851996 UOS851996 UYO851996 VIK851996 VSG851996 WCC851996 WLY851996 WVU851996 M917532 JI917532 TE917532 ADA917532 AMW917532 AWS917532 BGO917532 BQK917532 CAG917532 CKC917532 CTY917532 DDU917532 DNQ917532 DXM917532 EHI917532 ERE917532 FBA917532 FKW917532 FUS917532 GEO917532 GOK917532 GYG917532 HIC917532 HRY917532 IBU917532 ILQ917532 IVM917532 JFI917532 JPE917532 JZA917532 KIW917532 KSS917532 LCO917532 LMK917532 LWG917532 MGC917532 MPY917532 MZU917532 NJQ917532 NTM917532 ODI917532 ONE917532 OXA917532 PGW917532 PQS917532 QAO917532 QKK917532 QUG917532 REC917532 RNY917532 RXU917532 SHQ917532 SRM917532 TBI917532 TLE917532 TVA917532 UEW917532 UOS917532 UYO917532 VIK917532 VSG917532 WCC917532 WLY917532 WVU917532 M983068 JI983068 TE983068 ADA983068 AMW983068 AWS983068 BGO983068 BQK983068 CAG983068 CKC983068 CTY983068 DDU983068 DNQ983068 DXM983068 EHI983068 ERE983068 FBA983068 FKW983068 FUS983068 GEO983068 GOK983068 GYG983068 HIC983068 HRY983068 IBU983068 ILQ983068 IVM983068 JFI983068 JPE983068 JZA983068 KIW983068 KSS983068 LCO983068 LMK983068 LWG983068 MGC983068 MPY983068 MZU983068 NJQ983068 NTM983068 ODI983068 ONE983068 OXA983068 PGW983068 PQS983068 QAO983068 QKK983068 QUG983068 REC983068 RNY983068 RXU983068 SHQ983068 SRM983068 TBI983068 TLE983068 TVA983068 UEW983068 UOS983068 UYO983068 VIK983068 VSG983068 WCC983068 WLY983068 WVU983068 M39 JI39 TE39 ADA39 AMW39 AWS39 BGO39 BQK39 CAG39 CKC39 CTY39 DDU39 DNQ39 DXM39 EHI39 ERE39 FBA39 FKW39 FUS39 GEO39 GOK39 GYG39 HIC39 HRY39 IBU39 ILQ39 IVM39 JFI39 JPE39 JZA39 KIW39 KSS39 LCO39 LMK39 LWG39 MGC39 MPY39 MZU39 NJQ39 NTM39 ODI39 ONE39 OXA39 PGW39 PQS39 QAO39 QKK39 QUG39 REC39 RNY39 RXU39 SHQ39 SRM39 TBI39 TLE39 TVA39 UEW39 UOS39 UYO39 VIK39 VSG39 WCC39 WLY39 WVU39 M65575 JI65575 TE65575 ADA65575 AMW65575 AWS65575 BGO65575 BQK65575 CAG65575 CKC65575 CTY65575 DDU65575 DNQ65575 DXM65575 EHI65575 ERE65575 FBA65575 FKW65575 FUS65575 GEO65575 GOK65575 GYG65575 HIC65575 HRY65575 IBU65575 ILQ65575 IVM65575 JFI65575 JPE65575 JZA65575 KIW65575 KSS65575 LCO65575 LMK65575 LWG65575 MGC65575 MPY65575 MZU65575 NJQ65575 NTM65575 ODI65575 ONE65575 OXA65575 PGW65575 PQS65575 QAO65575 QKK65575 QUG65575 REC65575 RNY65575 RXU65575 SHQ65575 SRM65575 TBI65575 TLE65575 TVA65575 UEW65575 UOS65575 UYO65575 VIK65575 VSG65575 WCC65575 WLY65575 WVU65575 M131111 JI131111 TE131111 ADA131111 AMW131111 AWS131111 BGO131111 BQK131111 CAG131111 CKC131111 CTY131111 DDU131111 DNQ131111 DXM131111 EHI131111 ERE131111 FBA131111 FKW131111 FUS131111 GEO131111 GOK131111 GYG131111 HIC131111 HRY131111 IBU131111 ILQ131111 IVM131111 JFI131111 JPE131111 JZA131111 KIW131111 KSS131111 LCO131111 LMK131111 LWG131111 MGC131111 MPY131111 MZU131111 NJQ131111 NTM131111 ODI131111 ONE131111 OXA131111 PGW131111 PQS131111 QAO131111 QKK131111 QUG131111 REC131111 RNY131111 RXU131111 SHQ131111 SRM131111 TBI131111 TLE131111 TVA131111 UEW131111 UOS131111 UYO131111 VIK131111 VSG131111 WCC131111 WLY131111 WVU131111 M196647 JI196647 TE196647 ADA196647 AMW196647 AWS196647 BGO196647 BQK196647 CAG196647 CKC196647 CTY196647 DDU196647 DNQ196647 DXM196647 EHI196647 ERE196647 FBA196647 FKW196647 FUS196647 GEO196647 GOK196647 GYG196647 HIC196647 HRY196647 IBU196647 ILQ196647 IVM196647 JFI196647 JPE196647 JZA196647 KIW196647 KSS196647 LCO196647 LMK196647 LWG196647 MGC196647 MPY196647 MZU196647 NJQ196647 NTM196647 ODI196647 ONE196647 OXA196647 PGW196647 PQS196647 QAO196647 QKK196647 QUG196647 REC196647 RNY196647 RXU196647 SHQ196647 SRM196647 TBI196647 TLE196647 TVA196647 UEW196647 UOS196647 UYO196647 VIK196647 VSG196647 WCC196647 WLY196647 WVU196647 M262183 JI262183 TE262183 ADA262183 AMW262183 AWS262183 BGO262183 BQK262183 CAG262183 CKC262183 CTY262183 DDU262183 DNQ262183 DXM262183 EHI262183 ERE262183 FBA262183 FKW262183 FUS262183 GEO262183 GOK262183 GYG262183 HIC262183 HRY262183 IBU262183 ILQ262183 IVM262183 JFI262183 JPE262183 JZA262183 KIW262183 KSS262183 LCO262183 LMK262183 LWG262183 MGC262183 MPY262183 MZU262183 NJQ262183 NTM262183 ODI262183 ONE262183 OXA262183 PGW262183 PQS262183 QAO262183 QKK262183 QUG262183 REC262183 RNY262183 RXU262183 SHQ262183 SRM262183 TBI262183 TLE262183 TVA262183 UEW262183 UOS262183 UYO262183 VIK262183 VSG262183 WCC262183 WLY262183 WVU262183 M327719 JI327719 TE327719 ADA327719 AMW327719 AWS327719 BGO327719 BQK327719 CAG327719 CKC327719 CTY327719 DDU327719 DNQ327719 DXM327719 EHI327719 ERE327719 FBA327719 FKW327719 FUS327719 GEO327719 GOK327719 GYG327719 HIC327719 HRY327719 IBU327719 ILQ327719 IVM327719 JFI327719 JPE327719 JZA327719 KIW327719 KSS327719 LCO327719 LMK327719 LWG327719 MGC327719 MPY327719 MZU327719 NJQ327719 NTM327719 ODI327719 ONE327719 OXA327719 PGW327719 PQS327719 QAO327719 QKK327719 QUG327719 REC327719 RNY327719 RXU327719 SHQ327719 SRM327719 TBI327719 TLE327719 TVA327719 UEW327719 UOS327719 UYO327719 VIK327719 VSG327719 WCC327719 WLY327719 WVU327719 M393255 JI393255 TE393255 ADA393255 AMW393255 AWS393255 BGO393255 BQK393255 CAG393255 CKC393255 CTY393255 DDU393255 DNQ393255 DXM393255 EHI393255 ERE393255 FBA393255 FKW393255 FUS393255 GEO393255 GOK393255 GYG393255 HIC393255 HRY393255 IBU393255 ILQ393255 IVM393255 JFI393255 JPE393255 JZA393255 KIW393255 KSS393255 LCO393255 LMK393255 LWG393255 MGC393255 MPY393255 MZU393255 NJQ393255 NTM393255 ODI393255 ONE393255 OXA393255 PGW393255 PQS393255 QAO393255 QKK393255 QUG393255 REC393255 RNY393255 RXU393255 SHQ393255 SRM393255 TBI393255 TLE393255 TVA393255 UEW393255 UOS393255 UYO393255 VIK393255 VSG393255 WCC393255 WLY393255 WVU393255 M458791 JI458791 TE458791 ADA458791 AMW458791 AWS458791 BGO458791 BQK458791 CAG458791 CKC458791 CTY458791 DDU458791 DNQ458791 DXM458791 EHI458791 ERE458791 FBA458791 FKW458791 FUS458791 GEO458791 GOK458791 GYG458791 HIC458791 HRY458791 IBU458791 ILQ458791 IVM458791 JFI458791 JPE458791 JZA458791 KIW458791 KSS458791 LCO458791 LMK458791 LWG458791 MGC458791 MPY458791 MZU458791 NJQ458791 NTM458791 ODI458791 ONE458791 OXA458791 PGW458791 PQS458791 QAO458791 QKK458791 QUG458791 REC458791 RNY458791 RXU458791 SHQ458791 SRM458791 TBI458791 TLE458791 TVA458791 UEW458791 UOS458791 UYO458791 VIK458791 VSG458791 WCC458791 WLY458791 WVU458791 M524327 JI524327 TE524327 ADA524327 AMW524327 AWS524327 BGO524327 BQK524327 CAG524327 CKC524327 CTY524327 DDU524327 DNQ524327 DXM524327 EHI524327 ERE524327 FBA524327 FKW524327 FUS524327 GEO524327 GOK524327 GYG524327 HIC524327 HRY524327 IBU524327 ILQ524327 IVM524327 JFI524327 JPE524327 JZA524327 KIW524327 KSS524327 LCO524327 LMK524327 LWG524327 MGC524327 MPY524327 MZU524327 NJQ524327 NTM524327 ODI524327 ONE524327 OXA524327 PGW524327 PQS524327 QAO524327 QKK524327 QUG524327 REC524327 RNY524327 RXU524327 SHQ524327 SRM524327 TBI524327 TLE524327 TVA524327 UEW524327 UOS524327 UYO524327 VIK524327 VSG524327 WCC524327 WLY524327 WVU524327 M589863 JI589863 TE589863 ADA589863 AMW589863 AWS589863 BGO589863 BQK589863 CAG589863 CKC589863 CTY589863 DDU589863 DNQ589863 DXM589863 EHI589863 ERE589863 FBA589863 FKW589863 FUS589863 GEO589863 GOK589863 GYG589863 HIC589863 HRY589863 IBU589863 ILQ589863 IVM589863 JFI589863 JPE589863 JZA589863 KIW589863 KSS589863 LCO589863 LMK589863 LWG589863 MGC589863 MPY589863 MZU589863 NJQ589863 NTM589863 ODI589863 ONE589863 OXA589863 PGW589863 PQS589863 QAO589863 QKK589863 QUG589863 REC589863 RNY589863 RXU589863 SHQ589863 SRM589863 TBI589863 TLE589863 TVA589863 UEW589863 UOS589863 UYO589863 VIK589863 VSG589863 WCC589863 WLY589863 WVU589863 M655399 JI655399 TE655399 ADA655399 AMW655399 AWS655399 BGO655399 BQK655399 CAG655399 CKC655399 CTY655399 DDU655399 DNQ655399 DXM655399 EHI655399 ERE655399 FBA655399 FKW655399 FUS655399 GEO655399 GOK655399 GYG655399 HIC655399 HRY655399 IBU655399 ILQ655399 IVM655399 JFI655399 JPE655399 JZA655399 KIW655399 KSS655399 LCO655399 LMK655399 LWG655399 MGC655399 MPY655399 MZU655399 NJQ655399 NTM655399 ODI655399 ONE655399 OXA655399 PGW655399 PQS655399 QAO655399 QKK655399 QUG655399 REC655399 RNY655399 RXU655399 SHQ655399 SRM655399 TBI655399 TLE655399 TVA655399 UEW655399 UOS655399 UYO655399 VIK655399 VSG655399 WCC655399 WLY655399 WVU655399 M720935 JI720935 TE720935 ADA720935 AMW720935 AWS720935 BGO720935 BQK720935 CAG720935 CKC720935 CTY720935 DDU720935 DNQ720935 DXM720935 EHI720935 ERE720935 FBA720935 FKW720935 FUS720935 GEO720935 GOK720935 GYG720935 HIC720935 HRY720935 IBU720935 ILQ720935 IVM720935 JFI720935 JPE720935 JZA720935 KIW720935 KSS720935 LCO720935 LMK720935 LWG720935 MGC720935 MPY720935 MZU720935 NJQ720935 NTM720935 ODI720935 ONE720935 OXA720935 PGW720935 PQS720935 QAO720935 QKK720935 QUG720935 REC720935 RNY720935 RXU720935 SHQ720935 SRM720935 TBI720935 TLE720935 TVA720935 UEW720935 UOS720935 UYO720935 VIK720935 VSG720935 WCC720935 WLY720935 WVU720935 M786471 JI786471 TE786471 ADA786471 AMW786471 AWS786471 BGO786471 BQK786471 CAG786471 CKC786471 CTY786471 DDU786471 DNQ786471 DXM786471 EHI786471 ERE786471 FBA786471 FKW786471 FUS786471 GEO786471 GOK786471 GYG786471 HIC786471 HRY786471 IBU786471 ILQ786471 IVM786471 JFI786471 JPE786471 JZA786471 KIW786471 KSS786471 LCO786471 LMK786471 LWG786471 MGC786471 MPY786471 MZU786471 NJQ786471 NTM786471 ODI786471 ONE786471 OXA786471 PGW786471 PQS786471 QAO786471 QKK786471 QUG786471 REC786471 RNY786471 RXU786471 SHQ786471 SRM786471 TBI786471 TLE786471 TVA786471 UEW786471 UOS786471 UYO786471 VIK786471 VSG786471 WCC786471 WLY786471 WVU786471 M852007 JI852007 TE852007 ADA852007 AMW852007 AWS852007 BGO852007 BQK852007 CAG852007 CKC852007 CTY852007 DDU852007 DNQ852007 DXM852007 EHI852007 ERE852007 FBA852007 FKW852007 FUS852007 GEO852007 GOK852007 GYG852007 HIC852007 HRY852007 IBU852007 ILQ852007 IVM852007 JFI852007 JPE852007 JZA852007 KIW852007 KSS852007 LCO852007 LMK852007 LWG852007 MGC852007 MPY852007 MZU852007 NJQ852007 NTM852007 ODI852007 ONE852007 OXA852007 PGW852007 PQS852007 QAO852007 QKK852007 QUG852007 REC852007 RNY852007 RXU852007 SHQ852007 SRM852007 TBI852007 TLE852007 TVA852007 UEW852007 UOS852007 UYO852007 VIK852007 VSG852007 WCC852007 WLY852007 WVU852007 M917543 JI917543 TE917543 ADA917543 AMW917543 AWS917543 BGO917543 BQK917543 CAG917543 CKC917543 CTY917543 DDU917543 DNQ917543 DXM917543 EHI917543 ERE917543 FBA917543 FKW917543 FUS917543 GEO917543 GOK917543 GYG917543 HIC917543 HRY917543 IBU917543 ILQ917543 IVM917543 JFI917543 JPE917543 JZA917543 KIW917543 KSS917543 LCO917543 LMK917543 LWG917543 MGC917543 MPY917543 MZU917543 NJQ917543 NTM917543 ODI917543 ONE917543 OXA917543 PGW917543 PQS917543 QAO917543 QKK917543 QUG917543 REC917543 RNY917543 RXU917543 SHQ917543 SRM917543 TBI917543 TLE917543 TVA917543 UEW917543 UOS917543 UYO917543 VIK917543 VSG917543 WCC917543 WLY917543 WVU917543 M983079 JI983079 TE983079 ADA983079 AMW983079 AWS983079 BGO983079 BQK983079 CAG983079 CKC983079 CTY983079 DDU983079 DNQ983079 DXM983079 EHI983079 ERE983079 FBA983079 FKW983079 FUS983079 GEO983079 GOK983079 GYG983079 HIC983079 HRY983079 IBU983079 ILQ983079 IVM983079 JFI983079 JPE983079 JZA983079 KIW983079 KSS983079 LCO983079 LMK983079 LWG983079 MGC983079 MPY983079 MZU983079 NJQ983079 NTM983079 ODI983079 ONE983079 OXA983079 PGW983079 PQS983079 QAO983079 QKK983079 QUG983079 REC983079 RNY983079 RXU983079 SHQ983079 SRM983079 TBI983079 TLE983079 TVA983079 UEW983079 UOS983079 UYO983079 VIK983079 VSG983079 WCC983079 WLY983079 WVU983079</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6"/>
  <sheetViews>
    <sheetView workbookViewId="0">
      <selection activeCell="L18" sqref="L18"/>
    </sheetView>
  </sheetViews>
  <sheetFormatPr defaultColWidth="9.109375" defaultRowHeight="13.2" x14ac:dyDescent="0.25"/>
  <cols>
    <col min="1" max="1" width="3.88671875" style="352" customWidth="1"/>
    <col min="2" max="2" width="20.6640625" style="352" customWidth="1"/>
    <col min="3" max="4" width="9.88671875" style="352" customWidth="1"/>
    <col min="5" max="5" width="6.5546875" style="352" customWidth="1"/>
    <col min="6" max="6" width="3.6640625" style="352" customWidth="1"/>
    <col min="7" max="7" width="15.6640625" style="352" customWidth="1"/>
    <col min="8" max="8" width="12.6640625" style="352" customWidth="1"/>
    <col min="9" max="9" width="10.5546875" style="352" customWidth="1"/>
    <col min="10" max="10" width="17" style="352" customWidth="1"/>
    <col min="11" max="16384" width="9.109375" style="352"/>
  </cols>
  <sheetData>
    <row r="1" spans="1:10" ht="24.6" x14ac:dyDescent="0.25">
      <c r="A1" s="395" t="s">
        <v>0</v>
      </c>
      <c r="B1" s="395"/>
      <c r="C1" s="395"/>
      <c r="D1" s="395"/>
      <c r="E1" s="395"/>
      <c r="F1" s="395"/>
      <c r="G1" s="395"/>
      <c r="H1" s="395"/>
      <c r="I1" s="395"/>
      <c r="J1" s="395"/>
    </row>
    <row r="2" spans="1:10" ht="25.2" x14ac:dyDescent="0.25">
      <c r="A2" s="395" t="s">
        <v>493</v>
      </c>
      <c r="B2" s="399"/>
      <c r="C2" s="399"/>
      <c r="D2" s="399"/>
      <c r="E2" s="399"/>
      <c r="F2" s="399"/>
      <c r="G2" s="399"/>
      <c r="H2" s="399"/>
      <c r="I2" s="399"/>
      <c r="J2" s="399"/>
    </row>
    <row r="5" spans="1:10" ht="22.8" x14ac:dyDescent="0.25">
      <c r="A5" s="370" t="s">
        <v>49</v>
      </c>
      <c r="B5" s="371"/>
      <c r="C5" s="372"/>
      <c r="D5" s="372"/>
      <c r="E5" s="372"/>
      <c r="F5" s="372"/>
      <c r="G5" s="372"/>
      <c r="H5" s="372"/>
      <c r="I5" s="372"/>
      <c r="J5" s="372"/>
    </row>
    <row r="6" spans="1:10" ht="23.25" customHeight="1" x14ac:dyDescent="0.25">
      <c r="J6" s="369"/>
    </row>
    <row r="7" spans="1:10" ht="15.75" customHeight="1" x14ac:dyDescent="0.25">
      <c r="H7" s="369" t="s">
        <v>50</v>
      </c>
      <c r="J7" s="369" t="s">
        <v>17</v>
      </c>
    </row>
    <row r="8" spans="1:10" ht="18" customHeight="1" x14ac:dyDescent="0.25">
      <c r="A8" s="373" t="s">
        <v>51</v>
      </c>
      <c r="B8" s="359" t="s">
        <v>52</v>
      </c>
      <c r="H8" s="374" t="s">
        <v>53</v>
      </c>
      <c r="J8" s="375"/>
    </row>
    <row r="9" spans="1:10" ht="18" customHeight="1" x14ac:dyDescent="0.25">
      <c r="A9" s="373" t="s">
        <v>54</v>
      </c>
      <c r="B9" s="359" t="s">
        <v>494</v>
      </c>
      <c r="H9" s="374" t="s">
        <v>53</v>
      </c>
      <c r="J9" s="375" t="s">
        <v>488</v>
      </c>
    </row>
    <row r="10" spans="1:10" ht="18" customHeight="1" x14ac:dyDescent="0.25">
      <c r="A10" s="373" t="s">
        <v>55</v>
      </c>
      <c r="B10" s="359" t="s">
        <v>495</v>
      </c>
      <c r="H10" s="374" t="s">
        <v>53</v>
      </c>
      <c r="J10" s="375" t="s">
        <v>488</v>
      </c>
    </row>
    <row r="11" spans="1:10" ht="18" customHeight="1" x14ac:dyDescent="0.25">
      <c r="A11" s="376" t="s">
        <v>56</v>
      </c>
      <c r="B11" s="359" t="s">
        <v>57</v>
      </c>
      <c r="H11" s="374" t="s">
        <v>58</v>
      </c>
      <c r="J11" s="375"/>
    </row>
    <row r="12" spans="1:10" ht="18" customHeight="1" x14ac:dyDescent="0.25">
      <c r="A12" s="373" t="s">
        <v>59</v>
      </c>
      <c r="B12" s="359" t="s">
        <v>496</v>
      </c>
      <c r="H12" s="374" t="s">
        <v>58</v>
      </c>
      <c r="J12" s="375" t="s">
        <v>488</v>
      </c>
    </row>
    <row r="13" spans="1:10" ht="18" customHeight="1" x14ac:dyDescent="0.25">
      <c r="A13" s="376" t="s">
        <v>60</v>
      </c>
      <c r="B13" s="359" t="s">
        <v>497</v>
      </c>
      <c r="H13" s="374" t="s">
        <v>58</v>
      </c>
      <c r="J13" s="375" t="s">
        <v>488</v>
      </c>
    </row>
    <row r="14" spans="1:10" ht="18" customHeight="1" x14ac:dyDescent="0.25">
      <c r="A14" s="373" t="s">
        <v>61</v>
      </c>
      <c r="B14" s="377" t="s">
        <v>498</v>
      </c>
      <c r="H14" s="374" t="s">
        <v>62</v>
      </c>
      <c r="J14" s="375" t="s">
        <v>488</v>
      </c>
    </row>
    <row r="15" spans="1:10" ht="18" customHeight="1" x14ac:dyDescent="0.25">
      <c r="A15" s="373" t="s">
        <v>63</v>
      </c>
      <c r="B15" s="377" t="s">
        <v>64</v>
      </c>
      <c r="H15" s="374" t="s">
        <v>62</v>
      </c>
      <c r="J15" s="375"/>
    </row>
    <row r="16" spans="1:10" ht="18" customHeight="1" x14ac:dyDescent="0.25">
      <c r="A16" s="373" t="s">
        <v>65</v>
      </c>
      <c r="B16" s="359" t="s">
        <v>499</v>
      </c>
      <c r="H16" s="374" t="s">
        <v>66</v>
      </c>
      <c r="J16" s="375" t="s">
        <v>488</v>
      </c>
    </row>
    <row r="17" spans="1:10" ht="18" customHeight="1" x14ac:dyDescent="0.25">
      <c r="A17" s="373" t="s">
        <v>67</v>
      </c>
      <c r="B17" s="359" t="s">
        <v>68</v>
      </c>
      <c r="H17" s="374" t="s">
        <v>69</v>
      </c>
      <c r="J17" s="375"/>
    </row>
    <row r="18" spans="1:10" ht="18" customHeight="1" x14ac:dyDescent="0.25">
      <c r="A18" s="373" t="s">
        <v>70</v>
      </c>
      <c r="B18" s="359" t="s">
        <v>71</v>
      </c>
      <c r="H18" s="374" t="s">
        <v>69</v>
      </c>
      <c r="J18" s="375"/>
    </row>
    <row r="19" spans="1:10" ht="18" customHeight="1" x14ac:dyDescent="0.25">
      <c r="A19" s="373" t="s">
        <v>72</v>
      </c>
      <c r="B19" s="359" t="s">
        <v>500</v>
      </c>
      <c r="H19" s="374" t="s">
        <v>69</v>
      </c>
      <c r="J19" s="375" t="s">
        <v>488</v>
      </c>
    </row>
    <row r="20" spans="1:10" ht="18" customHeight="1" x14ac:dyDescent="0.25">
      <c r="A20" s="373" t="s">
        <v>73</v>
      </c>
      <c r="B20" s="359" t="s">
        <v>501</v>
      </c>
      <c r="H20" s="374" t="s">
        <v>69</v>
      </c>
      <c r="J20" s="375" t="s">
        <v>488</v>
      </c>
    </row>
    <row r="21" spans="1:10" ht="18" customHeight="1" x14ac:dyDescent="0.25">
      <c r="A21" s="376" t="s">
        <v>74</v>
      </c>
      <c r="B21" s="359" t="s">
        <v>502</v>
      </c>
      <c r="H21" s="374" t="s">
        <v>75</v>
      </c>
      <c r="J21" s="375"/>
    </row>
    <row r="22" spans="1:10" ht="18" customHeight="1" x14ac:dyDescent="0.25">
      <c r="A22" s="376" t="s">
        <v>76</v>
      </c>
      <c r="B22" s="359" t="s">
        <v>77</v>
      </c>
      <c r="H22" s="374" t="s">
        <v>78</v>
      </c>
      <c r="J22" s="375"/>
    </row>
    <row r="23" spans="1:10" ht="18" customHeight="1" x14ac:dyDescent="0.25"/>
    <row r="24" spans="1:10" ht="23.25" customHeight="1" x14ac:dyDescent="0.25">
      <c r="A24" s="370" t="s">
        <v>79</v>
      </c>
      <c r="B24" s="372"/>
      <c r="C24" s="372"/>
      <c r="D24" s="372"/>
      <c r="E24" s="372"/>
      <c r="F24" s="372"/>
      <c r="G24" s="372"/>
      <c r="H24" s="372"/>
      <c r="I24" s="372"/>
      <c r="J24" s="372"/>
    </row>
    <row r="25" spans="1:10" ht="8.25" customHeight="1" x14ac:dyDescent="0.25"/>
    <row r="26" spans="1:10" ht="266.25" customHeight="1" x14ac:dyDescent="0.25">
      <c r="A26" s="388" t="s">
        <v>80</v>
      </c>
      <c r="B26" s="400"/>
      <c r="C26" s="400"/>
      <c r="D26" s="400"/>
      <c r="E26" s="400"/>
      <c r="F26" s="400"/>
      <c r="G26" s="400"/>
      <c r="H26" s="400"/>
      <c r="I26" s="400"/>
      <c r="J26" s="401"/>
    </row>
  </sheetData>
  <customSheetViews>
    <customSheetView guid="{D62192A2-80E4-4F30-AFA0-04511C5E7F57}">
      <selection activeCell="L18" sqref="L18"/>
      <pageMargins left="0.74803149606299213" right="0.74803149606299213" top="0.74803149606299213" bottom="0.74803149606299213" header="0.51181102362204722" footer="0.51181102362204722"/>
      <printOptions horizontalCentered="1"/>
      <pageSetup scale="77" orientation="portrait" r:id="rId1"/>
      <headerFooter alignWithMargins="0"/>
    </customSheetView>
  </customSheetViews>
  <mergeCells count="3">
    <mergeCell ref="A1:J1"/>
    <mergeCell ref="A2:J2"/>
    <mergeCell ref="A26:J26"/>
  </mergeCells>
  <dataValidations count="2">
    <dataValidation type="list" allowBlank="1" showInputMessage="1" showErrorMessage="1" sqref="J8 JF8 TB8 ACX8 AMT8 AWP8 BGL8 BQH8 CAD8 CJZ8 CTV8 DDR8 DNN8 DXJ8 EHF8 ERB8 FAX8 FKT8 FUP8 GEL8 GOH8 GYD8 HHZ8 HRV8 IBR8 ILN8 IVJ8 JFF8 JPB8 JYX8 KIT8 KSP8 LCL8 LMH8 LWD8 MFZ8 MPV8 MZR8 NJN8 NTJ8 ODF8 ONB8 OWX8 PGT8 PQP8 QAL8 QKH8 QUD8 RDZ8 RNV8 RXR8 SHN8 SRJ8 TBF8 TLB8 TUX8 UET8 UOP8 UYL8 VIH8 VSD8 WBZ8 WLV8 WVR8 J65544 JF65544 TB65544 ACX65544 AMT65544 AWP65544 BGL65544 BQH65544 CAD65544 CJZ65544 CTV65544 DDR65544 DNN65544 DXJ65544 EHF65544 ERB65544 FAX65544 FKT65544 FUP65544 GEL65544 GOH65544 GYD65544 HHZ65544 HRV65544 IBR65544 ILN65544 IVJ65544 JFF65544 JPB65544 JYX65544 KIT65544 KSP65544 LCL65544 LMH65544 LWD65544 MFZ65544 MPV65544 MZR65544 NJN65544 NTJ65544 ODF65544 ONB65544 OWX65544 PGT65544 PQP65544 QAL65544 QKH65544 QUD65544 RDZ65544 RNV65544 RXR65544 SHN65544 SRJ65544 TBF65544 TLB65544 TUX65544 UET65544 UOP65544 UYL65544 VIH65544 VSD65544 WBZ65544 WLV65544 WVR65544 J131080 JF131080 TB131080 ACX131080 AMT131080 AWP131080 BGL131080 BQH131080 CAD131080 CJZ131080 CTV131080 DDR131080 DNN131080 DXJ131080 EHF131080 ERB131080 FAX131080 FKT131080 FUP131080 GEL131080 GOH131080 GYD131080 HHZ131080 HRV131080 IBR131080 ILN131080 IVJ131080 JFF131080 JPB131080 JYX131080 KIT131080 KSP131080 LCL131080 LMH131080 LWD131080 MFZ131080 MPV131080 MZR131080 NJN131080 NTJ131080 ODF131080 ONB131080 OWX131080 PGT131080 PQP131080 QAL131080 QKH131080 QUD131080 RDZ131080 RNV131080 RXR131080 SHN131080 SRJ131080 TBF131080 TLB131080 TUX131080 UET131080 UOP131080 UYL131080 VIH131080 VSD131080 WBZ131080 WLV131080 WVR131080 J196616 JF196616 TB196616 ACX196616 AMT196616 AWP196616 BGL196616 BQH196616 CAD196616 CJZ196616 CTV196616 DDR196616 DNN196616 DXJ196616 EHF196616 ERB196616 FAX196616 FKT196616 FUP196616 GEL196616 GOH196616 GYD196616 HHZ196616 HRV196616 IBR196616 ILN196616 IVJ196616 JFF196616 JPB196616 JYX196616 KIT196616 KSP196616 LCL196616 LMH196616 LWD196616 MFZ196616 MPV196616 MZR196616 NJN196616 NTJ196616 ODF196616 ONB196616 OWX196616 PGT196616 PQP196616 QAL196616 QKH196616 QUD196616 RDZ196616 RNV196616 RXR196616 SHN196616 SRJ196616 TBF196616 TLB196616 TUX196616 UET196616 UOP196616 UYL196616 VIH196616 VSD196616 WBZ196616 WLV196616 WVR196616 J262152 JF262152 TB262152 ACX262152 AMT262152 AWP262152 BGL262152 BQH262152 CAD262152 CJZ262152 CTV262152 DDR262152 DNN262152 DXJ262152 EHF262152 ERB262152 FAX262152 FKT262152 FUP262152 GEL262152 GOH262152 GYD262152 HHZ262152 HRV262152 IBR262152 ILN262152 IVJ262152 JFF262152 JPB262152 JYX262152 KIT262152 KSP262152 LCL262152 LMH262152 LWD262152 MFZ262152 MPV262152 MZR262152 NJN262152 NTJ262152 ODF262152 ONB262152 OWX262152 PGT262152 PQP262152 QAL262152 QKH262152 QUD262152 RDZ262152 RNV262152 RXR262152 SHN262152 SRJ262152 TBF262152 TLB262152 TUX262152 UET262152 UOP262152 UYL262152 VIH262152 VSD262152 WBZ262152 WLV262152 WVR262152 J327688 JF327688 TB327688 ACX327688 AMT327688 AWP327688 BGL327688 BQH327688 CAD327688 CJZ327688 CTV327688 DDR327688 DNN327688 DXJ327688 EHF327688 ERB327688 FAX327688 FKT327688 FUP327688 GEL327688 GOH327688 GYD327688 HHZ327688 HRV327688 IBR327688 ILN327688 IVJ327688 JFF327688 JPB327688 JYX327688 KIT327688 KSP327688 LCL327688 LMH327688 LWD327688 MFZ327688 MPV327688 MZR327688 NJN327688 NTJ327688 ODF327688 ONB327688 OWX327688 PGT327688 PQP327688 QAL327688 QKH327688 QUD327688 RDZ327688 RNV327688 RXR327688 SHN327688 SRJ327688 TBF327688 TLB327688 TUX327688 UET327688 UOP327688 UYL327688 VIH327688 VSD327688 WBZ327688 WLV327688 WVR327688 J393224 JF393224 TB393224 ACX393224 AMT393224 AWP393224 BGL393224 BQH393224 CAD393224 CJZ393224 CTV393224 DDR393224 DNN393224 DXJ393224 EHF393224 ERB393224 FAX393224 FKT393224 FUP393224 GEL393224 GOH393224 GYD393224 HHZ393224 HRV393224 IBR393224 ILN393224 IVJ393224 JFF393224 JPB393224 JYX393224 KIT393224 KSP393224 LCL393224 LMH393224 LWD393224 MFZ393224 MPV393224 MZR393224 NJN393224 NTJ393224 ODF393224 ONB393224 OWX393224 PGT393224 PQP393224 QAL393224 QKH393224 QUD393224 RDZ393224 RNV393224 RXR393224 SHN393224 SRJ393224 TBF393224 TLB393224 TUX393224 UET393224 UOP393224 UYL393224 VIH393224 VSD393224 WBZ393224 WLV393224 WVR393224 J458760 JF458760 TB458760 ACX458760 AMT458760 AWP458760 BGL458760 BQH458760 CAD458760 CJZ458760 CTV458760 DDR458760 DNN458760 DXJ458760 EHF458760 ERB458760 FAX458760 FKT458760 FUP458760 GEL458760 GOH458760 GYD458760 HHZ458760 HRV458760 IBR458760 ILN458760 IVJ458760 JFF458760 JPB458760 JYX458760 KIT458760 KSP458760 LCL458760 LMH458760 LWD458760 MFZ458760 MPV458760 MZR458760 NJN458760 NTJ458760 ODF458760 ONB458760 OWX458760 PGT458760 PQP458760 QAL458760 QKH458760 QUD458760 RDZ458760 RNV458760 RXR458760 SHN458760 SRJ458760 TBF458760 TLB458760 TUX458760 UET458760 UOP458760 UYL458760 VIH458760 VSD458760 WBZ458760 WLV458760 WVR458760 J524296 JF524296 TB524296 ACX524296 AMT524296 AWP524296 BGL524296 BQH524296 CAD524296 CJZ524296 CTV524296 DDR524296 DNN524296 DXJ524296 EHF524296 ERB524296 FAX524296 FKT524296 FUP524296 GEL524296 GOH524296 GYD524296 HHZ524296 HRV524296 IBR524296 ILN524296 IVJ524296 JFF524296 JPB524296 JYX524296 KIT524296 KSP524296 LCL524296 LMH524296 LWD524296 MFZ524296 MPV524296 MZR524296 NJN524296 NTJ524296 ODF524296 ONB524296 OWX524296 PGT524296 PQP524296 QAL524296 QKH524296 QUD524296 RDZ524296 RNV524296 RXR524296 SHN524296 SRJ524296 TBF524296 TLB524296 TUX524296 UET524296 UOP524296 UYL524296 VIH524296 VSD524296 WBZ524296 WLV524296 WVR524296 J589832 JF589832 TB589832 ACX589832 AMT589832 AWP589832 BGL589832 BQH589832 CAD589832 CJZ589832 CTV589832 DDR589832 DNN589832 DXJ589832 EHF589832 ERB589832 FAX589832 FKT589832 FUP589832 GEL589832 GOH589832 GYD589832 HHZ589832 HRV589832 IBR589832 ILN589832 IVJ589832 JFF589832 JPB589832 JYX589832 KIT589832 KSP589832 LCL589832 LMH589832 LWD589832 MFZ589832 MPV589832 MZR589832 NJN589832 NTJ589832 ODF589832 ONB589832 OWX589832 PGT589832 PQP589832 QAL589832 QKH589832 QUD589832 RDZ589832 RNV589832 RXR589832 SHN589832 SRJ589832 TBF589832 TLB589832 TUX589832 UET589832 UOP589832 UYL589832 VIH589832 VSD589832 WBZ589832 WLV589832 WVR589832 J655368 JF655368 TB655368 ACX655368 AMT655368 AWP655368 BGL655368 BQH655368 CAD655368 CJZ655368 CTV655368 DDR655368 DNN655368 DXJ655368 EHF655368 ERB655368 FAX655368 FKT655368 FUP655368 GEL655368 GOH655368 GYD655368 HHZ655368 HRV655368 IBR655368 ILN655368 IVJ655368 JFF655368 JPB655368 JYX655368 KIT655368 KSP655368 LCL655368 LMH655368 LWD655368 MFZ655368 MPV655368 MZR655368 NJN655368 NTJ655368 ODF655368 ONB655368 OWX655368 PGT655368 PQP655368 QAL655368 QKH655368 QUD655368 RDZ655368 RNV655368 RXR655368 SHN655368 SRJ655368 TBF655368 TLB655368 TUX655368 UET655368 UOP655368 UYL655368 VIH655368 VSD655368 WBZ655368 WLV655368 WVR655368 J720904 JF720904 TB720904 ACX720904 AMT720904 AWP720904 BGL720904 BQH720904 CAD720904 CJZ720904 CTV720904 DDR720904 DNN720904 DXJ720904 EHF720904 ERB720904 FAX720904 FKT720904 FUP720904 GEL720904 GOH720904 GYD720904 HHZ720904 HRV720904 IBR720904 ILN720904 IVJ720904 JFF720904 JPB720904 JYX720904 KIT720904 KSP720904 LCL720904 LMH720904 LWD720904 MFZ720904 MPV720904 MZR720904 NJN720904 NTJ720904 ODF720904 ONB720904 OWX720904 PGT720904 PQP720904 QAL720904 QKH720904 QUD720904 RDZ720904 RNV720904 RXR720904 SHN720904 SRJ720904 TBF720904 TLB720904 TUX720904 UET720904 UOP720904 UYL720904 VIH720904 VSD720904 WBZ720904 WLV720904 WVR720904 J786440 JF786440 TB786440 ACX786440 AMT786440 AWP786440 BGL786440 BQH786440 CAD786440 CJZ786440 CTV786440 DDR786440 DNN786440 DXJ786440 EHF786440 ERB786440 FAX786440 FKT786440 FUP786440 GEL786440 GOH786440 GYD786440 HHZ786440 HRV786440 IBR786440 ILN786440 IVJ786440 JFF786440 JPB786440 JYX786440 KIT786440 KSP786440 LCL786440 LMH786440 LWD786440 MFZ786440 MPV786440 MZR786440 NJN786440 NTJ786440 ODF786440 ONB786440 OWX786440 PGT786440 PQP786440 QAL786440 QKH786440 QUD786440 RDZ786440 RNV786440 RXR786440 SHN786440 SRJ786440 TBF786440 TLB786440 TUX786440 UET786440 UOP786440 UYL786440 VIH786440 VSD786440 WBZ786440 WLV786440 WVR786440 J851976 JF851976 TB851976 ACX851976 AMT851976 AWP851976 BGL851976 BQH851976 CAD851976 CJZ851976 CTV851976 DDR851976 DNN851976 DXJ851976 EHF851976 ERB851976 FAX851976 FKT851976 FUP851976 GEL851976 GOH851976 GYD851976 HHZ851976 HRV851976 IBR851976 ILN851976 IVJ851976 JFF851976 JPB851976 JYX851976 KIT851976 KSP851976 LCL851976 LMH851976 LWD851976 MFZ851976 MPV851976 MZR851976 NJN851976 NTJ851976 ODF851976 ONB851976 OWX851976 PGT851976 PQP851976 QAL851976 QKH851976 QUD851976 RDZ851976 RNV851976 RXR851976 SHN851976 SRJ851976 TBF851976 TLB851976 TUX851976 UET851976 UOP851976 UYL851976 VIH851976 VSD851976 WBZ851976 WLV851976 WVR851976 J917512 JF917512 TB917512 ACX917512 AMT917512 AWP917512 BGL917512 BQH917512 CAD917512 CJZ917512 CTV917512 DDR917512 DNN917512 DXJ917512 EHF917512 ERB917512 FAX917512 FKT917512 FUP917512 GEL917512 GOH917512 GYD917512 HHZ917512 HRV917512 IBR917512 ILN917512 IVJ917512 JFF917512 JPB917512 JYX917512 KIT917512 KSP917512 LCL917512 LMH917512 LWD917512 MFZ917512 MPV917512 MZR917512 NJN917512 NTJ917512 ODF917512 ONB917512 OWX917512 PGT917512 PQP917512 QAL917512 QKH917512 QUD917512 RDZ917512 RNV917512 RXR917512 SHN917512 SRJ917512 TBF917512 TLB917512 TUX917512 UET917512 UOP917512 UYL917512 VIH917512 VSD917512 WBZ917512 WLV917512 WVR917512 J983048 JF983048 TB983048 ACX983048 AMT983048 AWP983048 BGL983048 BQH983048 CAD983048 CJZ983048 CTV983048 DDR983048 DNN983048 DXJ983048 EHF983048 ERB983048 FAX983048 FKT983048 FUP983048 GEL983048 GOH983048 GYD983048 HHZ983048 HRV983048 IBR983048 ILN983048 IVJ983048 JFF983048 JPB983048 JYX983048 KIT983048 KSP983048 LCL983048 LMH983048 LWD983048 MFZ983048 MPV983048 MZR983048 NJN983048 NTJ983048 ODF983048 ONB983048 OWX983048 PGT983048 PQP983048 QAL983048 QKH983048 QUD983048 RDZ983048 RNV983048 RXR983048 SHN983048 SRJ983048 TBF983048 TLB983048 TUX983048 UET983048 UOP983048 UYL983048 VIH983048 VSD983048 WBZ983048 WLV983048 WVR983048 J15 JF15 TB15 ACX15 AMT15 AWP15 BGL15 BQH15 CAD15 CJZ15 CTV15 DDR15 DNN15 DXJ15 EHF15 ERB15 FAX15 FKT15 FUP15 GEL15 GOH15 GYD15 HHZ15 HRV15 IBR15 ILN15 IVJ15 JFF15 JPB15 JYX15 KIT15 KSP15 LCL15 LMH15 LWD15 MFZ15 MPV15 MZR15 NJN15 NTJ15 ODF15 ONB15 OWX15 PGT15 PQP15 QAL15 QKH15 QUD15 RDZ15 RNV15 RXR15 SHN15 SRJ15 TBF15 TLB15 TUX15 UET15 UOP15 UYL15 VIH15 VSD15 WBZ15 WLV15 WVR15 J65551 JF65551 TB65551 ACX65551 AMT65551 AWP65551 BGL65551 BQH65551 CAD65551 CJZ65551 CTV65551 DDR65551 DNN65551 DXJ65551 EHF65551 ERB65551 FAX65551 FKT65551 FUP65551 GEL65551 GOH65551 GYD65551 HHZ65551 HRV65551 IBR65551 ILN65551 IVJ65551 JFF65551 JPB65551 JYX65551 KIT65551 KSP65551 LCL65551 LMH65551 LWD65551 MFZ65551 MPV65551 MZR65551 NJN65551 NTJ65551 ODF65551 ONB65551 OWX65551 PGT65551 PQP65551 QAL65551 QKH65551 QUD65551 RDZ65551 RNV65551 RXR65551 SHN65551 SRJ65551 TBF65551 TLB65551 TUX65551 UET65551 UOP65551 UYL65551 VIH65551 VSD65551 WBZ65551 WLV65551 WVR65551 J131087 JF131087 TB131087 ACX131087 AMT131087 AWP131087 BGL131087 BQH131087 CAD131087 CJZ131087 CTV131087 DDR131087 DNN131087 DXJ131087 EHF131087 ERB131087 FAX131087 FKT131087 FUP131087 GEL131087 GOH131087 GYD131087 HHZ131087 HRV131087 IBR131087 ILN131087 IVJ131087 JFF131087 JPB131087 JYX131087 KIT131087 KSP131087 LCL131087 LMH131087 LWD131087 MFZ131087 MPV131087 MZR131087 NJN131087 NTJ131087 ODF131087 ONB131087 OWX131087 PGT131087 PQP131087 QAL131087 QKH131087 QUD131087 RDZ131087 RNV131087 RXR131087 SHN131087 SRJ131087 TBF131087 TLB131087 TUX131087 UET131087 UOP131087 UYL131087 VIH131087 VSD131087 WBZ131087 WLV131087 WVR131087 J196623 JF196623 TB196623 ACX196623 AMT196623 AWP196623 BGL196623 BQH196623 CAD196623 CJZ196623 CTV196623 DDR196623 DNN196623 DXJ196623 EHF196623 ERB196623 FAX196623 FKT196623 FUP196623 GEL196623 GOH196623 GYD196623 HHZ196623 HRV196623 IBR196623 ILN196623 IVJ196623 JFF196623 JPB196623 JYX196623 KIT196623 KSP196623 LCL196623 LMH196623 LWD196623 MFZ196623 MPV196623 MZR196623 NJN196623 NTJ196623 ODF196623 ONB196623 OWX196623 PGT196623 PQP196623 QAL196623 QKH196623 QUD196623 RDZ196623 RNV196623 RXR196623 SHN196623 SRJ196623 TBF196623 TLB196623 TUX196623 UET196623 UOP196623 UYL196623 VIH196623 VSD196623 WBZ196623 WLV196623 WVR196623 J262159 JF262159 TB262159 ACX262159 AMT262159 AWP262159 BGL262159 BQH262159 CAD262159 CJZ262159 CTV262159 DDR262159 DNN262159 DXJ262159 EHF262159 ERB262159 FAX262159 FKT262159 FUP262159 GEL262159 GOH262159 GYD262159 HHZ262159 HRV262159 IBR262159 ILN262159 IVJ262159 JFF262159 JPB262159 JYX262159 KIT262159 KSP262159 LCL262159 LMH262159 LWD262159 MFZ262159 MPV262159 MZR262159 NJN262159 NTJ262159 ODF262159 ONB262159 OWX262159 PGT262159 PQP262159 QAL262159 QKH262159 QUD262159 RDZ262159 RNV262159 RXR262159 SHN262159 SRJ262159 TBF262159 TLB262159 TUX262159 UET262159 UOP262159 UYL262159 VIH262159 VSD262159 WBZ262159 WLV262159 WVR262159 J327695 JF327695 TB327695 ACX327695 AMT327695 AWP327695 BGL327695 BQH327695 CAD327695 CJZ327695 CTV327695 DDR327695 DNN327695 DXJ327695 EHF327695 ERB327695 FAX327695 FKT327695 FUP327695 GEL327695 GOH327695 GYD327695 HHZ327695 HRV327695 IBR327695 ILN327695 IVJ327695 JFF327695 JPB327695 JYX327695 KIT327695 KSP327695 LCL327695 LMH327695 LWD327695 MFZ327695 MPV327695 MZR327695 NJN327695 NTJ327695 ODF327695 ONB327695 OWX327695 PGT327695 PQP327695 QAL327695 QKH327695 QUD327695 RDZ327695 RNV327695 RXR327695 SHN327695 SRJ327695 TBF327695 TLB327695 TUX327695 UET327695 UOP327695 UYL327695 VIH327695 VSD327695 WBZ327695 WLV327695 WVR327695 J393231 JF393231 TB393231 ACX393231 AMT393231 AWP393231 BGL393231 BQH393231 CAD393231 CJZ393231 CTV393231 DDR393231 DNN393231 DXJ393231 EHF393231 ERB393231 FAX393231 FKT393231 FUP393231 GEL393231 GOH393231 GYD393231 HHZ393231 HRV393231 IBR393231 ILN393231 IVJ393231 JFF393231 JPB393231 JYX393231 KIT393231 KSP393231 LCL393231 LMH393231 LWD393231 MFZ393231 MPV393231 MZR393231 NJN393231 NTJ393231 ODF393231 ONB393231 OWX393231 PGT393231 PQP393231 QAL393231 QKH393231 QUD393231 RDZ393231 RNV393231 RXR393231 SHN393231 SRJ393231 TBF393231 TLB393231 TUX393231 UET393231 UOP393231 UYL393231 VIH393231 VSD393231 WBZ393231 WLV393231 WVR393231 J458767 JF458767 TB458767 ACX458767 AMT458767 AWP458767 BGL458767 BQH458767 CAD458767 CJZ458767 CTV458767 DDR458767 DNN458767 DXJ458767 EHF458767 ERB458767 FAX458767 FKT458767 FUP458767 GEL458767 GOH458767 GYD458767 HHZ458767 HRV458767 IBR458767 ILN458767 IVJ458767 JFF458767 JPB458767 JYX458767 KIT458767 KSP458767 LCL458767 LMH458767 LWD458767 MFZ458767 MPV458767 MZR458767 NJN458767 NTJ458767 ODF458767 ONB458767 OWX458767 PGT458767 PQP458767 QAL458767 QKH458767 QUD458767 RDZ458767 RNV458767 RXR458767 SHN458767 SRJ458767 TBF458767 TLB458767 TUX458767 UET458767 UOP458767 UYL458767 VIH458767 VSD458767 WBZ458767 WLV458767 WVR458767 J524303 JF524303 TB524303 ACX524303 AMT524303 AWP524303 BGL524303 BQH524303 CAD524303 CJZ524303 CTV524303 DDR524303 DNN524303 DXJ524303 EHF524303 ERB524303 FAX524303 FKT524303 FUP524303 GEL524303 GOH524303 GYD524303 HHZ524303 HRV524303 IBR524303 ILN524303 IVJ524303 JFF524303 JPB524303 JYX524303 KIT524303 KSP524303 LCL524303 LMH524303 LWD524303 MFZ524303 MPV524303 MZR524303 NJN524303 NTJ524303 ODF524303 ONB524303 OWX524303 PGT524303 PQP524303 QAL524303 QKH524303 QUD524303 RDZ524303 RNV524303 RXR524303 SHN524303 SRJ524303 TBF524303 TLB524303 TUX524303 UET524303 UOP524303 UYL524303 VIH524303 VSD524303 WBZ524303 WLV524303 WVR524303 J589839 JF589839 TB589839 ACX589839 AMT589839 AWP589839 BGL589839 BQH589839 CAD589839 CJZ589839 CTV589839 DDR589839 DNN589839 DXJ589839 EHF589839 ERB589839 FAX589839 FKT589839 FUP589839 GEL589839 GOH589839 GYD589839 HHZ589839 HRV589839 IBR589839 ILN589839 IVJ589839 JFF589839 JPB589839 JYX589839 KIT589839 KSP589839 LCL589839 LMH589839 LWD589839 MFZ589839 MPV589839 MZR589839 NJN589839 NTJ589839 ODF589839 ONB589839 OWX589839 PGT589839 PQP589839 QAL589839 QKH589839 QUD589839 RDZ589839 RNV589839 RXR589839 SHN589839 SRJ589839 TBF589839 TLB589839 TUX589839 UET589839 UOP589839 UYL589839 VIH589839 VSD589839 WBZ589839 WLV589839 WVR589839 J655375 JF655375 TB655375 ACX655375 AMT655375 AWP655375 BGL655375 BQH655375 CAD655375 CJZ655375 CTV655375 DDR655375 DNN655375 DXJ655375 EHF655375 ERB655375 FAX655375 FKT655375 FUP655375 GEL655375 GOH655375 GYD655375 HHZ655375 HRV655375 IBR655375 ILN655375 IVJ655375 JFF655375 JPB655375 JYX655375 KIT655375 KSP655375 LCL655375 LMH655375 LWD655375 MFZ655375 MPV655375 MZR655375 NJN655375 NTJ655375 ODF655375 ONB655375 OWX655375 PGT655375 PQP655375 QAL655375 QKH655375 QUD655375 RDZ655375 RNV655375 RXR655375 SHN655375 SRJ655375 TBF655375 TLB655375 TUX655375 UET655375 UOP655375 UYL655375 VIH655375 VSD655375 WBZ655375 WLV655375 WVR655375 J720911 JF720911 TB720911 ACX720911 AMT720911 AWP720911 BGL720911 BQH720911 CAD720911 CJZ720911 CTV720911 DDR720911 DNN720911 DXJ720911 EHF720911 ERB720911 FAX720911 FKT720911 FUP720911 GEL720911 GOH720911 GYD720911 HHZ720911 HRV720911 IBR720911 ILN720911 IVJ720911 JFF720911 JPB720911 JYX720911 KIT720911 KSP720911 LCL720911 LMH720911 LWD720911 MFZ720911 MPV720911 MZR720911 NJN720911 NTJ720911 ODF720911 ONB720911 OWX720911 PGT720911 PQP720911 QAL720911 QKH720911 QUD720911 RDZ720911 RNV720911 RXR720911 SHN720911 SRJ720911 TBF720911 TLB720911 TUX720911 UET720911 UOP720911 UYL720911 VIH720911 VSD720911 WBZ720911 WLV720911 WVR720911 J786447 JF786447 TB786447 ACX786447 AMT786447 AWP786447 BGL786447 BQH786447 CAD786447 CJZ786447 CTV786447 DDR786447 DNN786447 DXJ786447 EHF786447 ERB786447 FAX786447 FKT786447 FUP786447 GEL786447 GOH786447 GYD786447 HHZ786447 HRV786447 IBR786447 ILN786447 IVJ786447 JFF786447 JPB786447 JYX786447 KIT786447 KSP786447 LCL786447 LMH786447 LWD786447 MFZ786447 MPV786447 MZR786447 NJN786447 NTJ786447 ODF786447 ONB786447 OWX786447 PGT786447 PQP786447 QAL786447 QKH786447 QUD786447 RDZ786447 RNV786447 RXR786447 SHN786447 SRJ786447 TBF786447 TLB786447 TUX786447 UET786447 UOP786447 UYL786447 VIH786447 VSD786447 WBZ786447 WLV786447 WVR786447 J851983 JF851983 TB851983 ACX851983 AMT851983 AWP851983 BGL851983 BQH851983 CAD851983 CJZ851983 CTV851983 DDR851983 DNN851983 DXJ851983 EHF851983 ERB851983 FAX851983 FKT851983 FUP851983 GEL851983 GOH851983 GYD851983 HHZ851983 HRV851983 IBR851983 ILN851983 IVJ851983 JFF851983 JPB851983 JYX851983 KIT851983 KSP851983 LCL851983 LMH851983 LWD851983 MFZ851983 MPV851983 MZR851983 NJN851983 NTJ851983 ODF851983 ONB851983 OWX851983 PGT851983 PQP851983 QAL851983 QKH851983 QUD851983 RDZ851983 RNV851983 RXR851983 SHN851983 SRJ851983 TBF851983 TLB851983 TUX851983 UET851983 UOP851983 UYL851983 VIH851983 VSD851983 WBZ851983 WLV851983 WVR851983 J917519 JF917519 TB917519 ACX917519 AMT917519 AWP917519 BGL917519 BQH917519 CAD917519 CJZ917519 CTV917519 DDR917519 DNN917519 DXJ917519 EHF917519 ERB917519 FAX917519 FKT917519 FUP917519 GEL917519 GOH917519 GYD917519 HHZ917519 HRV917519 IBR917519 ILN917519 IVJ917519 JFF917519 JPB917519 JYX917519 KIT917519 KSP917519 LCL917519 LMH917519 LWD917519 MFZ917519 MPV917519 MZR917519 NJN917519 NTJ917519 ODF917519 ONB917519 OWX917519 PGT917519 PQP917519 QAL917519 QKH917519 QUD917519 RDZ917519 RNV917519 RXR917519 SHN917519 SRJ917519 TBF917519 TLB917519 TUX917519 UET917519 UOP917519 UYL917519 VIH917519 VSD917519 WBZ917519 WLV917519 WVR917519 J983055 JF983055 TB983055 ACX983055 AMT983055 AWP983055 BGL983055 BQH983055 CAD983055 CJZ983055 CTV983055 DDR983055 DNN983055 DXJ983055 EHF983055 ERB983055 FAX983055 FKT983055 FUP983055 GEL983055 GOH983055 GYD983055 HHZ983055 HRV983055 IBR983055 ILN983055 IVJ983055 JFF983055 JPB983055 JYX983055 KIT983055 KSP983055 LCL983055 LMH983055 LWD983055 MFZ983055 MPV983055 MZR983055 NJN983055 NTJ983055 ODF983055 ONB983055 OWX983055 PGT983055 PQP983055 QAL983055 QKH983055 QUD983055 RDZ983055 RNV983055 RXR983055 SHN983055 SRJ983055 TBF983055 TLB983055 TUX983055 UET983055 UOP983055 UYL983055 VIH983055 VSD983055 WBZ983055 WLV983055 WVR983055 J17:J18 JF17:JF18 TB17:TB18 ACX17:ACX18 AMT17:AMT18 AWP17:AWP18 BGL17:BGL18 BQH17:BQH18 CAD17:CAD18 CJZ17:CJZ18 CTV17:CTV18 DDR17:DDR18 DNN17:DNN18 DXJ17:DXJ18 EHF17:EHF18 ERB17:ERB18 FAX17:FAX18 FKT17:FKT18 FUP17:FUP18 GEL17:GEL18 GOH17:GOH18 GYD17:GYD18 HHZ17:HHZ18 HRV17:HRV18 IBR17:IBR18 ILN17:ILN18 IVJ17:IVJ18 JFF17:JFF18 JPB17:JPB18 JYX17:JYX18 KIT17:KIT18 KSP17:KSP18 LCL17:LCL18 LMH17:LMH18 LWD17:LWD18 MFZ17:MFZ18 MPV17:MPV18 MZR17:MZR18 NJN17:NJN18 NTJ17:NTJ18 ODF17:ODF18 ONB17:ONB18 OWX17:OWX18 PGT17:PGT18 PQP17:PQP18 QAL17:QAL18 QKH17:QKH18 QUD17:QUD18 RDZ17:RDZ18 RNV17:RNV18 RXR17:RXR18 SHN17:SHN18 SRJ17:SRJ18 TBF17:TBF18 TLB17:TLB18 TUX17:TUX18 UET17:UET18 UOP17:UOP18 UYL17:UYL18 VIH17:VIH18 VSD17:VSD18 WBZ17:WBZ18 WLV17:WLV18 WVR17:WVR18 J65553:J65554 JF65553:JF65554 TB65553:TB65554 ACX65553:ACX65554 AMT65553:AMT65554 AWP65553:AWP65554 BGL65553:BGL65554 BQH65553:BQH65554 CAD65553:CAD65554 CJZ65553:CJZ65554 CTV65553:CTV65554 DDR65553:DDR65554 DNN65553:DNN65554 DXJ65553:DXJ65554 EHF65553:EHF65554 ERB65553:ERB65554 FAX65553:FAX65554 FKT65553:FKT65554 FUP65553:FUP65554 GEL65553:GEL65554 GOH65553:GOH65554 GYD65553:GYD65554 HHZ65553:HHZ65554 HRV65553:HRV65554 IBR65553:IBR65554 ILN65553:ILN65554 IVJ65553:IVJ65554 JFF65553:JFF65554 JPB65553:JPB65554 JYX65553:JYX65554 KIT65553:KIT65554 KSP65553:KSP65554 LCL65553:LCL65554 LMH65553:LMH65554 LWD65553:LWD65554 MFZ65553:MFZ65554 MPV65553:MPV65554 MZR65553:MZR65554 NJN65553:NJN65554 NTJ65553:NTJ65554 ODF65553:ODF65554 ONB65553:ONB65554 OWX65553:OWX65554 PGT65553:PGT65554 PQP65553:PQP65554 QAL65553:QAL65554 QKH65553:QKH65554 QUD65553:QUD65554 RDZ65553:RDZ65554 RNV65553:RNV65554 RXR65553:RXR65554 SHN65553:SHN65554 SRJ65553:SRJ65554 TBF65553:TBF65554 TLB65553:TLB65554 TUX65553:TUX65554 UET65553:UET65554 UOP65553:UOP65554 UYL65553:UYL65554 VIH65553:VIH65554 VSD65553:VSD65554 WBZ65553:WBZ65554 WLV65553:WLV65554 WVR65553:WVR65554 J131089:J131090 JF131089:JF131090 TB131089:TB131090 ACX131089:ACX131090 AMT131089:AMT131090 AWP131089:AWP131090 BGL131089:BGL131090 BQH131089:BQH131090 CAD131089:CAD131090 CJZ131089:CJZ131090 CTV131089:CTV131090 DDR131089:DDR131090 DNN131089:DNN131090 DXJ131089:DXJ131090 EHF131089:EHF131090 ERB131089:ERB131090 FAX131089:FAX131090 FKT131089:FKT131090 FUP131089:FUP131090 GEL131089:GEL131090 GOH131089:GOH131090 GYD131089:GYD131090 HHZ131089:HHZ131090 HRV131089:HRV131090 IBR131089:IBR131090 ILN131089:ILN131090 IVJ131089:IVJ131090 JFF131089:JFF131090 JPB131089:JPB131090 JYX131089:JYX131090 KIT131089:KIT131090 KSP131089:KSP131090 LCL131089:LCL131090 LMH131089:LMH131090 LWD131089:LWD131090 MFZ131089:MFZ131090 MPV131089:MPV131090 MZR131089:MZR131090 NJN131089:NJN131090 NTJ131089:NTJ131090 ODF131089:ODF131090 ONB131089:ONB131090 OWX131089:OWX131090 PGT131089:PGT131090 PQP131089:PQP131090 QAL131089:QAL131090 QKH131089:QKH131090 QUD131089:QUD131090 RDZ131089:RDZ131090 RNV131089:RNV131090 RXR131089:RXR131090 SHN131089:SHN131090 SRJ131089:SRJ131090 TBF131089:TBF131090 TLB131089:TLB131090 TUX131089:TUX131090 UET131089:UET131090 UOP131089:UOP131090 UYL131089:UYL131090 VIH131089:VIH131090 VSD131089:VSD131090 WBZ131089:WBZ131090 WLV131089:WLV131090 WVR131089:WVR131090 J196625:J196626 JF196625:JF196626 TB196625:TB196626 ACX196625:ACX196626 AMT196625:AMT196626 AWP196625:AWP196626 BGL196625:BGL196626 BQH196625:BQH196626 CAD196625:CAD196626 CJZ196625:CJZ196626 CTV196625:CTV196626 DDR196625:DDR196626 DNN196625:DNN196626 DXJ196625:DXJ196626 EHF196625:EHF196626 ERB196625:ERB196626 FAX196625:FAX196626 FKT196625:FKT196626 FUP196625:FUP196626 GEL196625:GEL196626 GOH196625:GOH196626 GYD196625:GYD196626 HHZ196625:HHZ196626 HRV196625:HRV196626 IBR196625:IBR196626 ILN196625:ILN196626 IVJ196625:IVJ196626 JFF196625:JFF196626 JPB196625:JPB196626 JYX196625:JYX196626 KIT196625:KIT196626 KSP196625:KSP196626 LCL196625:LCL196626 LMH196625:LMH196626 LWD196625:LWD196626 MFZ196625:MFZ196626 MPV196625:MPV196626 MZR196625:MZR196626 NJN196625:NJN196626 NTJ196625:NTJ196626 ODF196625:ODF196626 ONB196625:ONB196626 OWX196625:OWX196626 PGT196625:PGT196626 PQP196625:PQP196626 QAL196625:QAL196626 QKH196625:QKH196626 QUD196625:QUD196626 RDZ196625:RDZ196626 RNV196625:RNV196626 RXR196625:RXR196626 SHN196625:SHN196626 SRJ196625:SRJ196626 TBF196625:TBF196626 TLB196625:TLB196626 TUX196625:TUX196626 UET196625:UET196626 UOP196625:UOP196626 UYL196625:UYL196626 VIH196625:VIH196626 VSD196625:VSD196626 WBZ196625:WBZ196626 WLV196625:WLV196626 WVR196625:WVR196626 J262161:J262162 JF262161:JF262162 TB262161:TB262162 ACX262161:ACX262162 AMT262161:AMT262162 AWP262161:AWP262162 BGL262161:BGL262162 BQH262161:BQH262162 CAD262161:CAD262162 CJZ262161:CJZ262162 CTV262161:CTV262162 DDR262161:DDR262162 DNN262161:DNN262162 DXJ262161:DXJ262162 EHF262161:EHF262162 ERB262161:ERB262162 FAX262161:FAX262162 FKT262161:FKT262162 FUP262161:FUP262162 GEL262161:GEL262162 GOH262161:GOH262162 GYD262161:GYD262162 HHZ262161:HHZ262162 HRV262161:HRV262162 IBR262161:IBR262162 ILN262161:ILN262162 IVJ262161:IVJ262162 JFF262161:JFF262162 JPB262161:JPB262162 JYX262161:JYX262162 KIT262161:KIT262162 KSP262161:KSP262162 LCL262161:LCL262162 LMH262161:LMH262162 LWD262161:LWD262162 MFZ262161:MFZ262162 MPV262161:MPV262162 MZR262161:MZR262162 NJN262161:NJN262162 NTJ262161:NTJ262162 ODF262161:ODF262162 ONB262161:ONB262162 OWX262161:OWX262162 PGT262161:PGT262162 PQP262161:PQP262162 QAL262161:QAL262162 QKH262161:QKH262162 QUD262161:QUD262162 RDZ262161:RDZ262162 RNV262161:RNV262162 RXR262161:RXR262162 SHN262161:SHN262162 SRJ262161:SRJ262162 TBF262161:TBF262162 TLB262161:TLB262162 TUX262161:TUX262162 UET262161:UET262162 UOP262161:UOP262162 UYL262161:UYL262162 VIH262161:VIH262162 VSD262161:VSD262162 WBZ262161:WBZ262162 WLV262161:WLV262162 WVR262161:WVR262162 J327697:J327698 JF327697:JF327698 TB327697:TB327698 ACX327697:ACX327698 AMT327697:AMT327698 AWP327697:AWP327698 BGL327697:BGL327698 BQH327697:BQH327698 CAD327697:CAD327698 CJZ327697:CJZ327698 CTV327697:CTV327698 DDR327697:DDR327698 DNN327697:DNN327698 DXJ327697:DXJ327698 EHF327697:EHF327698 ERB327697:ERB327698 FAX327697:FAX327698 FKT327697:FKT327698 FUP327697:FUP327698 GEL327697:GEL327698 GOH327697:GOH327698 GYD327697:GYD327698 HHZ327697:HHZ327698 HRV327697:HRV327698 IBR327697:IBR327698 ILN327697:ILN327698 IVJ327697:IVJ327698 JFF327697:JFF327698 JPB327697:JPB327698 JYX327697:JYX327698 KIT327697:KIT327698 KSP327697:KSP327698 LCL327697:LCL327698 LMH327697:LMH327698 LWD327697:LWD327698 MFZ327697:MFZ327698 MPV327697:MPV327698 MZR327697:MZR327698 NJN327697:NJN327698 NTJ327697:NTJ327698 ODF327697:ODF327698 ONB327697:ONB327698 OWX327697:OWX327698 PGT327697:PGT327698 PQP327697:PQP327698 QAL327697:QAL327698 QKH327697:QKH327698 QUD327697:QUD327698 RDZ327697:RDZ327698 RNV327697:RNV327698 RXR327697:RXR327698 SHN327697:SHN327698 SRJ327697:SRJ327698 TBF327697:TBF327698 TLB327697:TLB327698 TUX327697:TUX327698 UET327697:UET327698 UOP327697:UOP327698 UYL327697:UYL327698 VIH327697:VIH327698 VSD327697:VSD327698 WBZ327697:WBZ327698 WLV327697:WLV327698 WVR327697:WVR327698 J393233:J393234 JF393233:JF393234 TB393233:TB393234 ACX393233:ACX393234 AMT393233:AMT393234 AWP393233:AWP393234 BGL393233:BGL393234 BQH393233:BQH393234 CAD393233:CAD393234 CJZ393233:CJZ393234 CTV393233:CTV393234 DDR393233:DDR393234 DNN393233:DNN393234 DXJ393233:DXJ393234 EHF393233:EHF393234 ERB393233:ERB393234 FAX393233:FAX393234 FKT393233:FKT393234 FUP393233:FUP393234 GEL393233:GEL393234 GOH393233:GOH393234 GYD393233:GYD393234 HHZ393233:HHZ393234 HRV393233:HRV393234 IBR393233:IBR393234 ILN393233:ILN393234 IVJ393233:IVJ393234 JFF393233:JFF393234 JPB393233:JPB393234 JYX393233:JYX393234 KIT393233:KIT393234 KSP393233:KSP393234 LCL393233:LCL393234 LMH393233:LMH393234 LWD393233:LWD393234 MFZ393233:MFZ393234 MPV393233:MPV393234 MZR393233:MZR393234 NJN393233:NJN393234 NTJ393233:NTJ393234 ODF393233:ODF393234 ONB393233:ONB393234 OWX393233:OWX393234 PGT393233:PGT393234 PQP393233:PQP393234 QAL393233:QAL393234 QKH393233:QKH393234 QUD393233:QUD393234 RDZ393233:RDZ393234 RNV393233:RNV393234 RXR393233:RXR393234 SHN393233:SHN393234 SRJ393233:SRJ393234 TBF393233:TBF393234 TLB393233:TLB393234 TUX393233:TUX393234 UET393233:UET393234 UOP393233:UOP393234 UYL393233:UYL393234 VIH393233:VIH393234 VSD393233:VSD393234 WBZ393233:WBZ393234 WLV393233:WLV393234 WVR393233:WVR393234 J458769:J458770 JF458769:JF458770 TB458769:TB458770 ACX458769:ACX458770 AMT458769:AMT458770 AWP458769:AWP458770 BGL458769:BGL458770 BQH458769:BQH458770 CAD458769:CAD458770 CJZ458769:CJZ458770 CTV458769:CTV458770 DDR458769:DDR458770 DNN458769:DNN458770 DXJ458769:DXJ458770 EHF458769:EHF458770 ERB458769:ERB458770 FAX458769:FAX458770 FKT458769:FKT458770 FUP458769:FUP458770 GEL458769:GEL458770 GOH458769:GOH458770 GYD458769:GYD458770 HHZ458769:HHZ458770 HRV458769:HRV458770 IBR458769:IBR458770 ILN458769:ILN458770 IVJ458769:IVJ458770 JFF458769:JFF458770 JPB458769:JPB458770 JYX458769:JYX458770 KIT458769:KIT458770 KSP458769:KSP458770 LCL458769:LCL458770 LMH458769:LMH458770 LWD458769:LWD458770 MFZ458769:MFZ458770 MPV458769:MPV458770 MZR458769:MZR458770 NJN458769:NJN458770 NTJ458769:NTJ458770 ODF458769:ODF458770 ONB458769:ONB458770 OWX458769:OWX458770 PGT458769:PGT458770 PQP458769:PQP458770 QAL458769:QAL458770 QKH458769:QKH458770 QUD458769:QUD458770 RDZ458769:RDZ458770 RNV458769:RNV458770 RXR458769:RXR458770 SHN458769:SHN458770 SRJ458769:SRJ458770 TBF458769:TBF458770 TLB458769:TLB458770 TUX458769:TUX458770 UET458769:UET458770 UOP458769:UOP458770 UYL458769:UYL458770 VIH458769:VIH458770 VSD458769:VSD458770 WBZ458769:WBZ458770 WLV458769:WLV458770 WVR458769:WVR458770 J524305:J524306 JF524305:JF524306 TB524305:TB524306 ACX524305:ACX524306 AMT524305:AMT524306 AWP524305:AWP524306 BGL524305:BGL524306 BQH524305:BQH524306 CAD524305:CAD524306 CJZ524305:CJZ524306 CTV524305:CTV524306 DDR524305:DDR524306 DNN524305:DNN524306 DXJ524305:DXJ524306 EHF524305:EHF524306 ERB524305:ERB524306 FAX524305:FAX524306 FKT524305:FKT524306 FUP524305:FUP524306 GEL524305:GEL524306 GOH524305:GOH524306 GYD524305:GYD524306 HHZ524305:HHZ524306 HRV524305:HRV524306 IBR524305:IBR524306 ILN524305:ILN524306 IVJ524305:IVJ524306 JFF524305:JFF524306 JPB524305:JPB524306 JYX524305:JYX524306 KIT524305:KIT524306 KSP524305:KSP524306 LCL524305:LCL524306 LMH524305:LMH524306 LWD524305:LWD524306 MFZ524305:MFZ524306 MPV524305:MPV524306 MZR524305:MZR524306 NJN524305:NJN524306 NTJ524305:NTJ524306 ODF524305:ODF524306 ONB524305:ONB524306 OWX524305:OWX524306 PGT524305:PGT524306 PQP524305:PQP524306 QAL524305:QAL524306 QKH524305:QKH524306 QUD524305:QUD524306 RDZ524305:RDZ524306 RNV524305:RNV524306 RXR524305:RXR524306 SHN524305:SHN524306 SRJ524305:SRJ524306 TBF524305:TBF524306 TLB524305:TLB524306 TUX524305:TUX524306 UET524305:UET524306 UOP524305:UOP524306 UYL524305:UYL524306 VIH524305:VIH524306 VSD524305:VSD524306 WBZ524305:WBZ524306 WLV524305:WLV524306 WVR524305:WVR524306 J589841:J589842 JF589841:JF589842 TB589841:TB589842 ACX589841:ACX589842 AMT589841:AMT589842 AWP589841:AWP589842 BGL589841:BGL589842 BQH589841:BQH589842 CAD589841:CAD589842 CJZ589841:CJZ589842 CTV589841:CTV589842 DDR589841:DDR589842 DNN589841:DNN589842 DXJ589841:DXJ589842 EHF589841:EHF589842 ERB589841:ERB589842 FAX589841:FAX589842 FKT589841:FKT589842 FUP589841:FUP589842 GEL589841:GEL589842 GOH589841:GOH589842 GYD589841:GYD589842 HHZ589841:HHZ589842 HRV589841:HRV589842 IBR589841:IBR589842 ILN589841:ILN589842 IVJ589841:IVJ589842 JFF589841:JFF589842 JPB589841:JPB589842 JYX589841:JYX589842 KIT589841:KIT589842 KSP589841:KSP589842 LCL589841:LCL589842 LMH589841:LMH589842 LWD589841:LWD589842 MFZ589841:MFZ589842 MPV589841:MPV589842 MZR589841:MZR589842 NJN589841:NJN589842 NTJ589841:NTJ589842 ODF589841:ODF589842 ONB589841:ONB589842 OWX589841:OWX589842 PGT589841:PGT589842 PQP589841:PQP589842 QAL589841:QAL589842 QKH589841:QKH589842 QUD589841:QUD589842 RDZ589841:RDZ589842 RNV589841:RNV589842 RXR589841:RXR589842 SHN589841:SHN589842 SRJ589841:SRJ589842 TBF589841:TBF589842 TLB589841:TLB589842 TUX589841:TUX589842 UET589841:UET589842 UOP589841:UOP589842 UYL589841:UYL589842 VIH589841:VIH589842 VSD589841:VSD589842 WBZ589841:WBZ589842 WLV589841:WLV589842 WVR589841:WVR589842 J655377:J655378 JF655377:JF655378 TB655377:TB655378 ACX655377:ACX655378 AMT655377:AMT655378 AWP655377:AWP655378 BGL655377:BGL655378 BQH655377:BQH655378 CAD655377:CAD655378 CJZ655377:CJZ655378 CTV655377:CTV655378 DDR655377:DDR655378 DNN655377:DNN655378 DXJ655377:DXJ655378 EHF655377:EHF655378 ERB655377:ERB655378 FAX655377:FAX655378 FKT655377:FKT655378 FUP655377:FUP655378 GEL655377:GEL655378 GOH655377:GOH655378 GYD655377:GYD655378 HHZ655377:HHZ655378 HRV655377:HRV655378 IBR655377:IBR655378 ILN655377:ILN655378 IVJ655377:IVJ655378 JFF655377:JFF655378 JPB655377:JPB655378 JYX655377:JYX655378 KIT655377:KIT655378 KSP655377:KSP655378 LCL655377:LCL655378 LMH655377:LMH655378 LWD655377:LWD655378 MFZ655377:MFZ655378 MPV655377:MPV655378 MZR655377:MZR655378 NJN655377:NJN655378 NTJ655377:NTJ655378 ODF655377:ODF655378 ONB655377:ONB655378 OWX655377:OWX655378 PGT655377:PGT655378 PQP655377:PQP655378 QAL655377:QAL655378 QKH655377:QKH655378 QUD655377:QUD655378 RDZ655377:RDZ655378 RNV655377:RNV655378 RXR655377:RXR655378 SHN655377:SHN655378 SRJ655377:SRJ655378 TBF655377:TBF655378 TLB655377:TLB655378 TUX655377:TUX655378 UET655377:UET655378 UOP655377:UOP655378 UYL655377:UYL655378 VIH655377:VIH655378 VSD655377:VSD655378 WBZ655377:WBZ655378 WLV655377:WLV655378 WVR655377:WVR655378 J720913:J720914 JF720913:JF720914 TB720913:TB720914 ACX720913:ACX720914 AMT720913:AMT720914 AWP720913:AWP720914 BGL720913:BGL720914 BQH720913:BQH720914 CAD720913:CAD720914 CJZ720913:CJZ720914 CTV720913:CTV720914 DDR720913:DDR720914 DNN720913:DNN720914 DXJ720913:DXJ720914 EHF720913:EHF720914 ERB720913:ERB720914 FAX720913:FAX720914 FKT720913:FKT720914 FUP720913:FUP720914 GEL720913:GEL720914 GOH720913:GOH720914 GYD720913:GYD720914 HHZ720913:HHZ720914 HRV720913:HRV720914 IBR720913:IBR720914 ILN720913:ILN720914 IVJ720913:IVJ720914 JFF720913:JFF720914 JPB720913:JPB720914 JYX720913:JYX720914 KIT720913:KIT720914 KSP720913:KSP720914 LCL720913:LCL720914 LMH720913:LMH720914 LWD720913:LWD720914 MFZ720913:MFZ720914 MPV720913:MPV720914 MZR720913:MZR720914 NJN720913:NJN720914 NTJ720913:NTJ720914 ODF720913:ODF720914 ONB720913:ONB720914 OWX720913:OWX720914 PGT720913:PGT720914 PQP720913:PQP720914 QAL720913:QAL720914 QKH720913:QKH720914 QUD720913:QUD720914 RDZ720913:RDZ720914 RNV720913:RNV720914 RXR720913:RXR720914 SHN720913:SHN720914 SRJ720913:SRJ720914 TBF720913:TBF720914 TLB720913:TLB720914 TUX720913:TUX720914 UET720913:UET720914 UOP720913:UOP720914 UYL720913:UYL720914 VIH720913:VIH720914 VSD720913:VSD720914 WBZ720913:WBZ720914 WLV720913:WLV720914 WVR720913:WVR720914 J786449:J786450 JF786449:JF786450 TB786449:TB786450 ACX786449:ACX786450 AMT786449:AMT786450 AWP786449:AWP786450 BGL786449:BGL786450 BQH786449:BQH786450 CAD786449:CAD786450 CJZ786449:CJZ786450 CTV786449:CTV786450 DDR786449:DDR786450 DNN786449:DNN786450 DXJ786449:DXJ786450 EHF786449:EHF786450 ERB786449:ERB786450 FAX786449:FAX786450 FKT786449:FKT786450 FUP786449:FUP786450 GEL786449:GEL786450 GOH786449:GOH786450 GYD786449:GYD786450 HHZ786449:HHZ786450 HRV786449:HRV786450 IBR786449:IBR786450 ILN786449:ILN786450 IVJ786449:IVJ786450 JFF786449:JFF786450 JPB786449:JPB786450 JYX786449:JYX786450 KIT786449:KIT786450 KSP786449:KSP786450 LCL786449:LCL786450 LMH786449:LMH786450 LWD786449:LWD786450 MFZ786449:MFZ786450 MPV786449:MPV786450 MZR786449:MZR786450 NJN786449:NJN786450 NTJ786449:NTJ786450 ODF786449:ODF786450 ONB786449:ONB786450 OWX786449:OWX786450 PGT786449:PGT786450 PQP786449:PQP786450 QAL786449:QAL786450 QKH786449:QKH786450 QUD786449:QUD786450 RDZ786449:RDZ786450 RNV786449:RNV786450 RXR786449:RXR786450 SHN786449:SHN786450 SRJ786449:SRJ786450 TBF786449:TBF786450 TLB786449:TLB786450 TUX786449:TUX786450 UET786449:UET786450 UOP786449:UOP786450 UYL786449:UYL786450 VIH786449:VIH786450 VSD786449:VSD786450 WBZ786449:WBZ786450 WLV786449:WLV786450 WVR786449:WVR786450 J851985:J851986 JF851985:JF851986 TB851985:TB851986 ACX851985:ACX851986 AMT851985:AMT851986 AWP851985:AWP851986 BGL851985:BGL851986 BQH851985:BQH851986 CAD851985:CAD851986 CJZ851985:CJZ851986 CTV851985:CTV851986 DDR851985:DDR851986 DNN851985:DNN851986 DXJ851985:DXJ851986 EHF851985:EHF851986 ERB851985:ERB851986 FAX851985:FAX851986 FKT851985:FKT851986 FUP851985:FUP851986 GEL851985:GEL851986 GOH851985:GOH851986 GYD851985:GYD851986 HHZ851985:HHZ851986 HRV851985:HRV851986 IBR851985:IBR851986 ILN851985:ILN851986 IVJ851985:IVJ851986 JFF851985:JFF851986 JPB851985:JPB851986 JYX851985:JYX851986 KIT851985:KIT851986 KSP851985:KSP851986 LCL851985:LCL851986 LMH851985:LMH851986 LWD851985:LWD851986 MFZ851985:MFZ851986 MPV851985:MPV851986 MZR851985:MZR851986 NJN851985:NJN851986 NTJ851985:NTJ851986 ODF851985:ODF851986 ONB851985:ONB851986 OWX851985:OWX851986 PGT851985:PGT851986 PQP851985:PQP851986 QAL851985:QAL851986 QKH851985:QKH851986 QUD851985:QUD851986 RDZ851985:RDZ851986 RNV851985:RNV851986 RXR851985:RXR851986 SHN851985:SHN851986 SRJ851985:SRJ851986 TBF851985:TBF851986 TLB851985:TLB851986 TUX851985:TUX851986 UET851985:UET851986 UOP851985:UOP851986 UYL851985:UYL851986 VIH851985:VIH851986 VSD851985:VSD851986 WBZ851985:WBZ851986 WLV851985:WLV851986 WVR851985:WVR851986 J917521:J917522 JF917521:JF917522 TB917521:TB917522 ACX917521:ACX917522 AMT917521:AMT917522 AWP917521:AWP917522 BGL917521:BGL917522 BQH917521:BQH917522 CAD917521:CAD917522 CJZ917521:CJZ917522 CTV917521:CTV917522 DDR917521:DDR917522 DNN917521:DNN917522 DXJ917521:DXJ917522 EHF917521:EHF917522 ERB917521:ERB917522 FAX917521:FAX917522 FKT917521:FKT917522 FUP917521:FUP917522 GEL917521:GEL917522 GOH917521:GOH917522 GYD917521:GYD917522 HHZ917521:HHZ917522 HRV917521:HRV917522 IBR917521:IBR917522 ILN917521:ILN917522 IVJ917521:IVJ917522 JFF917521:JFF917522 JPB917521:JPB917522 JYX917521:JYX917522 KIT917521:KIT917522 KSP917521:KSP917522 LCL917521:LCL917522 LMH917521:LMH917522 LWD917521:LWD917522 MFZ917521:MFZ917522 MPV917521:MPV917522 MZR917521:MZR917522 NJN917521:NJN917522 NTJ917521:NTJ917522 ODF917521:ODF917522 ONB917521:ONB917522 OWX917521:OWX917522 PGT917521:PGT917522 PQP917521:PQP917522 QAL917521:QAL917522 QKH917521:QKH917522 QUD917521:QUD917522 RDZ917521:RDZ917522 RNV917521:RNV917522 RXR917521:RXR917522 SHN917521:SHN917522 SRJ917521:SRJ917522 TBF917521:TBF917522 TLB917521:TLB917522 TUX917521:TUX917522 UET917521:UET917522 UOP917521:UOP917522 UYL917521:UYL917522 VIH917521:VIH917522 VSD917521:VSD917522 WBZ917521:WBZ917522 WLV917521:WLV917522 WVR917521:WVR917522 J983057:J983058 JF983057:JF983058 TB983057:TB983058 ACX983057:ACX983058 AMT983057:AMT983058 AWP983057:AWP983058 BGL983057:BGL983058 BQH983057:BQH983058 CAD983057:CAD983058 CJZ983057:CJZ983058 CTV983057:CTV983058 DDR983057:DDR983058 DNN983057:DNN983058 DXJ983057:DXJ983058 EHF983057:EHF983058 ERB983057:ERB983058 FAX983057:FAX983058 FKT983057:FKT983058 FUP983057:FUP983058 GEL983057:GEL983058 GOH983057:GOH983058 GYD983057:GYD983058 HHZ983057:HHZ983058 HRV983057:HRV983058 IBR983057:IBR983058 ILN983057:ILN983058 IVJ983057:IVJ983058 JFF983057:JFF983058 JPB983057:JPB983058 JYX983057:JYX983058 KIT983057:KIT983058 KSP983057:KSP983058 LCL983057:LCL983058 LMH983057:LMH983058 LWD983057:LWD983058 MFZ983057:MFZ983058 MPV983057:MPV983058 MZR983057:MZR983058 NJN983057:NJN983058 NTJ983057:NTJ983058 ODF983057:ODF983058 ONB983057:ONB983058 OWX983057:OWX983058 PGT983057:PGT983058 PQP983057:PQP983058 QAL983057:QAL983058 QKH983057:QKH983058 QUD983057:QUD983058 RDZ983057:RDZ983058 RNV983057:RNV983058 RXR983057:RXR983058 SHN983057:SHN983058 SRJ983057:SRJ983058 TBF983057:TBF983058 TLB983057:TLB983058 TUX983057:TUX983058 UET983057:UET983058 UOP983057:UOP983058 UYL983057:UYL983058 VIH983057:VIH983058 VSD983057:VSD983058 WBZ983057:WBZ983058 WLV983057:WLV983058 WVR983057:WVR983058 J11 JF11 TB11 ACX11 AMT11 AWP11 BGL11 BQH11 CAD11 CJZ11 CTV11 DDR11 DNN11 DXJ11 EHF11 ERB11 FAX11 FKT11 FUP11 GEL11 GOH11 GYD11 HHZ11 HRV11 IBR11 ILN11 IVJ11 JFF11 JPB11 JYX11 KIT11 KSP11 LCL11 LMH11 LWD11 MFZ11 MPV11 MZR11 NJN11 NTJ11 ODF11 ONB11 OWX11 PGT11 PQP11 QAL11 QKH11 QUD11 RDZ11 RNV11 RXR11 SHN11 SRJ11 TBF11 TLB11 TUX11 UET11 UOP11 UYL11 VIH11 VSD11 WBZ11 WLV11 WVR11 J65547 JF65547 TB65547 ACX65547 AMT65547 AWP65547 BGL65547 BQH65547 CAD65547 CJZ65547 CTV65547 DDR65547 DNN65547 DXJ65547 EHF65547 ERB65547 FAX65547 FKT65547 FUP65547 GEL65547 GOH65547 GYD65547 HHZ65547 HRV65547 IBR65547 ILN65547 IVJ65547 JFF65547 JPB65547 JYX65547 KIT65547 KSP65547 LCL65547 LMH65547 LWD65547 MFZ65547 MPV65547 MZR65547 NJN65547 NTJ65547 ODF65547 ONB65547 OWX65547 PGT65547 PQP65547 QAL65547 QKH65547 QUD65547 RDZ65547 RNV65547 RXR65547 SHN65547 SRJ65547 TBF65547 TLB65547 TUX65547 UET65547 UOP65547 UYL65547 VIH65547 VSD65547 WBZ65547 WLV65547 WVR65547 J131083 JF131083 TB131083 ACX131083 AMT131083 AWP131083 BGL131083 BQH131083 CAD131083 CJZ131083 CTV131083 DDR131083 DNN131083 DXJ131083 EHF131083 ERB131083 FAX131083 FKT131083 FUP131083 GEL131083 GOH131083 GYD131083 HHZ131083 HRV131083 IBR131083 ILN131083 IVJ131083 JFF131083 JPB131083 JYX131083 KIT131083 KSP131083 LCL131083 LMH131083 LWD131083 MFZ131083 MPV131083 MZR131083 NJN131083 NTJ131083 ODF131083 ONB131083 OWX131083 PGT131083 PQP131083 QAL131083 QKH131083 QUD131083 RDZ131083 RNV131083 RXR131083 SHN131083 SRJ131083 TBF131083 TLB131083 TUX131083 UET131083 UOP131083 UYL131083 VIH131083 VSD131083 WBZ131083 WLV131083 WVR131083 J196619 JF196619 TB196619 ACX196619 AMT196619 AWP196619 BGL196619 BQH196619 CAD196619 CJZ196619 CTV196619 DDR196619 DNN196619 DXJ196619 EHF196619 ERB196619 FAX196619 FKT196619 FUP196619 GEL196619 GOH196619 GYD196619 HHZ196619 HRV196619 IBR196619 ILN196619 IVJ196619 JFF196619 JPB196619 JYX196619 KIT196619 KSP196619 LCL196619 LMH196619 LWD196619 MFZ196619 MPV196619 MZR196619 NJN196619 NTJ196619 ODF196619 ONB196619 OWX196619 PGT196619 PQP196619 QAL196619 QKH196619 QUD196619 RDZ196619 RNV196619 RXR196619 SHN196619 SRJ196619 TBF196619 TLB196619 TUX196619 UET196619 UOP196619 UYL196619 VIH196619 VSD196619 WBZ196619 WLV196619 WVR196619 J262155 JF262155 TB262155 ACX262155 AMT262155 AWP262155 BGL262155 BQH262155 CAD262155 CJZ262155 CTV262155 DDR262155 DNN262155 DXJ262155 EHF262155 ERB262155 FAX262155 FKT262155 FUP262155 GEL262155 GOH262155 GYD262155 HHZ262155 HRV262155 IBR262155 ILN262155 IVJ262155 JFF262155 JPB262155 JYX262155 KIT262155 KSP262155 LCL262155 LMH262155 LWD262155 MFZ262155 MPV262155 MZR262155 NJN262155 NTJ262155 ODF262155 ONB262155 OWX262155 PGT262155 PQP262155 QAL262155 QKH262155 QUD262155 RDZ262155 RNV262155 RXR262155 SHN262155 SRJ262155 TBF262155 TLB262155 TUX262155 UET262155 UOP262155 UYL262155 VIH262155 VSD262155 WBZ262155 WLV262155 WVR262155 J327691 JF327691 TB327691 ACX327691 AMT327691 AWP327691 BGL327691 BQH327691 CAD327691 CJZ327691 CTV327691 DDR327691 DNN327691 DXJ327691 EHF327691 ERB327691 FAX327691 FKT327691 FUP327691 GEL327691 GOH327691 GYD327691 HHZ327691 HRV327691 IBR327691 ILN327691 IVJ327691 JFF327691 JPB327691 JYX327691 KIT327691 KSP327691 LCL327691 LMH327691 LWD327691 MFZ327691 MPV327691 MZR327691 NJN327691 NTJ327691 ODF327691 ONB327691 OWX327691 PGT327691 PQP327691 QAL327691 QKH327691 QUD327691 RDZ327691 RNV327691 RXR327691 SHN327691 SRJ327691 TBF327691 TLB327691 TUX327691 UET327691 UOP327691 UYL327691 VIH327691 VSD327691 WBZ327691 WLV327691 WVR327691 J393227 JF393227 TB393227 ACX393227 AMT393227 AWP393227 BGL393227 BQH393227 CAD393227 CJZ393227 CTV393227 DDR393227 DNN393227 DXJ393227 EHF393227 ERB393227 FAX393227 FKT393227 FUP393227 GEL393227 GOH393227 GYD393227 HHZ393227 HRV393227 IBR393227 ILN393227 IVJ393227 JFF393227 JPB393227 JYX393227 KIT393227 KSP393227 LCL393227 LMH393227 LWD393227 MFZ393227 MPV393227 MZR393227 NJN393227 NTJ393227 ODF393227 ONB393227 OWX393227 PGT393227 PQP393227 QAL393227 QKH393227 QUD393227 RDZ393227 RNV393227 RXR393227 SHN393227 SRJ393227 TBF393227 TLB393227 TUX393227 UET393227 UOP393227 UYL393227 VIH393227 VSD393227 WBZ393227 WLV393227 WVR393227 J458763 JF458763 TB458763 ACX458763 AMT458763 AWP458763 BGL458763 BQH458763 CAD458763 CJZ458763 CTV458763 DDR458763 DNN458763 DXJ458763 EHF458763 ERB458763 FAX458763 FKT458763 FUP458763 GEL458763 GOH458763 GYD458763 HHZ458763 HRV458763 IBR458763 ILN458763 IVJ458763 JFF458763 JPB458763 JYX458763 KIT458763 KSP458763 LCL458763 LMH458763 LWD458763 MFZ458763 MPV458763 MZR458763 NJN458763 NTJ458763 ODF458763 ONB458763 OWX458763 PGT458763 PQP458763 QAL458763 QKH458763 QUD458763 RDZ458763 RNV458763 RXR458763 SHN458763 SRJ458763 TBF458763 TLB458763 TUX458763 UET458763 UOP458763 UYL458763 VIH458763 VSD458763 WBZ458763 WLV458763 WVR458763 J524299 JF524299 TB524299 ACX524299 AMT524299 AWP524299 BGL524299 BQH524299 CAD524299 CJZ524299 CTV524299 DDR524299 DNN524299 DXJ524299 EHF524299 ERB524299 FAX524299 FKT524299 FUP524299 GEL524299 GOH524299 GYD524299 HHZ524299 HRV524299 IBR524299 ILN524299 IVJ524299 JFF524299 JPB524299 JYX524299 KIT524299 KSP524299 LCL524299 LMH524299 LWD524299 MFZ524299 MPV524299 MZR524299 NJN524299 NTJ524299 ODF524299 ONB524299 OWX524299 PGT524299 PQP524299 QAL524299 QKH524299 QUD524299 RDZ524299 RNV524299 RXR524299 SHN524299 SRJ524299 TBF524299 TLB524299 TUX524299 UET524299 UOP524299 UYL524299 VIH524299 VSD524299 WBZ524299 WLV524299 WVR524299 J589835 JF589835 TB589835 ACX589835 AMT589835 AWP589835 BGL589835 BQH589835 CAD589835 CJZ589835 CTV589835 DDR589835 DNN589835 DXJ589835 EHF589835 ERB589835 FAX589835 FKT589835 FUP589835 GEL589835 GOH589835 GYD589835 HHZ589835 HRV589835 IBR589835 ILN589835 IVJ589835 JFF589835 JPB589835 JYX589835 KIT589835 KSP589835 LCL589835 LMH589835 LWD589835 MFZ589835 MPV589835 MZR589835 NJN589835 NTJ589835 ODF589835 ONB589835 OWX589835 PGT589835 PQP589835 QAL589835 QKH589835 QUD589835 RDZ589835 RNV589835 RXR589835 SHN589835 SRJ589835 TBF589835 TLB589835 TUX589835 UET589835 UOP589835 UYL589835 VIH589835 VSD589835 WBZ589835 WLV589835 WVR589835 J655371 JF655371 TB655371 ACX655371 AMT655371 AWP655371 BGL655371 BQH655371 CAD655371 CJZ655371 CTV655371 DDR655371 DNN655371 DXJ655371 EHF655371 ERB655371 FAX655371 FKT655371 FUP655371 GEL655371 GOH655371 GYD655371 HHZ655371 HRV655371 IBR655371 ILN655371 IVJ655371 JFF655371 JPB655371 JYX655371 KIT655371 KSP655371 LCL655371 LMH655371 LWD655371 MFZ655371 MPV655371 MZR655371 NJN655371 NTJ655371 ODF655371 ONB655371 OWX655371 PGT655371 PQP655371 QAL655371 QKH655371 QUD655371 RDZ655371 RNV655371 RXR655371 SHN655371 SRJ655371 TBF655371 TLB655371 TUX655371 UET655371 UOP655371 UYL655371 VIH655371 VSD655371 WBZ655371 WLV655371 WVR655371 J720907 JF720907 TB720907 ACX720907 AMT720907 AWP720907 BGL720907 BQH720907 CAD720907 CJZ720907 CTV720907 DDR720907 DNN720907 DXJ720907 EHF720907 ERB720907 FAX720907 FKT720907 FUP720907 GEL720907 GOH720907 GYD720907 HHZ720907 HRV720907 IBR720907 ILN720907 IVJ720907 JFF720907 JPB720907 JYX720907 KIT720907 KSP720907 LCL720907 LMH720907 LWD720907 MFZ720907 MPV720907 MZR720907 NJN720907 NTJ720907 ODF720907 ONB720907 OWX720907 PGT720907 PQP720907 QAL720907 QKH720907 QUD720907 RDZ720907 RNV720907 RXR720907 SHN720907 SRJ720907 TBF720907 TLB720907 TUX720907 UET720907 UOP720907 UYL720907 VIH720907 VSD720907 WBZ720907 WLV720907 WVR720907 J786443 JF786443 TB786443 ACX786443 AMT786443 AWP786443 BGL786443 BQH786443 CAD786443 CJZ786443 CTV786443 DDR786443 DNN786443 DXJ786443 EHF786443 ERB786443 FAX786443 FKT786443 FUP786443 GEL786443 GOH786443 GYD786443 HHZ786443 HRV786443 IBR786443 ILN786443 IVJ786443 JFF786443 JPB786443 JYX786443 KIT786443 KSP786443 LCL786443 LMH786443 LWD786443 MFZ786443 MPV786443 MZR786443 NJN786443 NTJ786443 ODF786443 ONB786443 OWX786443 PGT786443 PQP786443 QAL786443 QKH786443 QUD786443 RDZ786443 RNV786443 RXR786443 SHN786443 SRJ786443 TBF786443 TLB786443 TUX786443 UET786443 UOP786443 UYL786443 VIH786443 VSD786443 WBZ786443 WLV786443 WVR786443 J851979 JF851979 TB851979 ACX851979 AMT851979 AWP851979 BGL851979 BQH851979 CAD851979 CJZ851979 CTV851979 DDR851979 DNN851979 DXJ851979 EHF851979 ERB851979 FAX851979 FKT851979 FUP851979 GEL851979 GOH851979 GYD851979 HHZ851979 HRV851979 IBR851979 ILN851979 IVJ851979 JFF851979 JPB851979 JYX851979 KIT851979 KSP851979 LCL851979 LMH851979 LWD851979 MFZ851979 MPV851979 MZR851979 NJN851979 NTJ851979 ODF851979 ONB851979 OWX851979 PGT851979 PQP851979 QAL851979 QKH851979 QUD851979 RDZ851979 RNV851979 RXR851979 SHN851979 SRJ851979 TBF851979 TLB851979 TUX851979 UET851979 UOP851979 UYL851979 VIH851979 VSD851979 WBZ851979 WLV851979 WVR851979 J917515 JF917515 TB917515 ACX917515 AMT917515 AWP917515 BGL917515 BQH917515 CAD917515 CJZ917515 CTV917515 DDR917515 DNN917515 DXJ917515 EHF917515 ERB917515 FAX917515 FKT917515 FUP917515 GEL917515 GOH917515 GYD917515 HHZ917515 HRV917515 IBR917515 ILN917515 IVJ917515 JFF917515 JPB917515 JYX917515 KIT917515 KSP917515 LCL917515 LMH917515 LWD917515 MFZ917515 MPV917515 MZR917515 NJN917515 NTJ917515 ODF917515 ONB917515 OWX917515 PGT917515 PQP917515 QAL917515 QKH917515 QUD917515 RDZ917515 RNV917515 RXR917515 SHN917515 SRJ917515 TBF917515 TLB917515 TUX917515 UET917515 UOP917515 UYL917515 VIH917515 VSD917515 WBZ917515 WLV917515 WVR917515 J983051 JF983051 TB983051 ACX983051 AMT983051 AWP983051 BGL983051 BQH983051 CAD983051 CJZ983051 CTV983051 DDR983051 DNN983051 DXJ983051 EHF983051 ERB983051 FAX983051 FKT983051 FUP983051 GEL983051 GOH983051 GYD983051 HHZ983051 HRV983051 IBR983051 ILN983051 IVJ983051 JFF983051 JPB983051 JYX983051 KIT983051 KSP983051 LCL983051 LMH983051 LWD983051 MFZ983051 MPV983051 MZR983051 NJN983051 NTJ983051 ODF983051 ONB983051 OWX983051 PGT983051 PQP983051 QAL983051 QKH983051 QUD983051 RDZ983051 RNV983051 RXR983051 SHN983051 SRJ983051 TBF983051 TLB983051 TUX983051 UET983051 UOP983051 UYL983051 VIH983051 VSD983051 WBZ983051 WLV983051 WVR983051" xr:uid="{00000000-0002-0000-0100-000000000000}">
      <formula1>PF</formula1>
    </dataValidation>
    <dataValidation type="list" allowBlank="1" showInputMessage="1" showErrorMessage="1" sqref="J9:J10 JF9:JF10 TB9:TB10 ACX9:ACX10 AMT9:AMT10 AWP9:AWP10 BGL9:BGL10 BQH9:BQH10 CAD9:CAD10 CJZ9:CJZ10 CTV9:CTV10 DDR9:DDR10 DNN9:DNN10 DXJ9:DXJ10 EHF9:EHF10 ERB9:ERB10 FAX9:FAX10 FKT9:FKT10 FUP9:FUP10 GEL9:GEL10 GOH9:GOH10 GYD9:GYD10 HHZ9:HHZ10 HRV9:HRV10 IBR9:IBR10 ILN9:ILN10 IVJ9:IVJ10 JFF9:JFF10 JPB9:JPB10 JYX9:JYX10 KIT9:KIT10 KSP9:KSP10 LCL9:LCL10 LMH9:LMH10 LWD9:LWD10 MFZ9:MFZ10 MPV9:MPV10 MZR9:MZR10 NJN9:NJN10 NTJ9:NTJ10 ODF9:ODF10 ONB9:ONB10 OWX9:OWX10 PGT9:PGT10 PQP9:PQP10 QAL9:QAL10 QKH9:QKH10 QUD9:QUD10 RDZ9:RDZ10 RNV9:RNV10 RXR9:RXR10 SHN9:SHN10 SRJ9:SRJ10 TBF9:TBF10 TLB9:TLB10 TUX9:TUX10 UET9:UET10 UOP9:UOP10 UYL9:UYL10 VIH9:VIH10 VSD9:VSD10 WBZ9:WBZ10 WLV9:WLV10 WVR9:WVR10 J65545:J65546 JF65545:JF65546 TB65545:TB65546 ACX65545:ACX65546 AMT65545:AMT65546 AWP65545:AWP65546 BGL65545:BGL65546 BQH65545:BQH65546 CAD65545:CAD65546 CJZ65545:CJZ65546 CTV65545:CTV65546 DDR65545:DDR65546 DNN65545:DNN65546 DXJ65545:DXJ65546 EHF65545:EHF65546 ERB65545:ERB65546 FAX65545:FAX65546 FKT65545:FKT65546 FUP65545:FUP65546 GEL65545:GEL65546 GOH65545:GOH65546 GYD65545:GYD65546 HHZ65545:HHZ65546 HRV65545:HRV65546 IBR65545:IBR65546 ILN65545:ILN65546 IVJ65545:IVJ65546 JFF65545:JFF65546 JPB65545:JPB65546 JYX65545:JYX65546 KIT65545:KIT65546 KSP65545:KSP65546 LCL65545:LCL65546 LMH65545:LMH65546 LWD65545:LWD65546 MFZ65545:MFZ65546 MPV65545:MPV65546 MZR65545:MZR65546 NJN65545:NJN65546 NTJ65545:NTJ65546 ODF65545:ODF65546 ONB65545:ONB65546 OWX65545:OWX65546 PGT65545:PGT65546 PQP65545:PQP65546 QAL65545:QAL65546 QKH65545:QKH65546 QUD65545:QUD65546 RDZ65545:RDZ65546 RNV65545:RNV65546 RXR65545:RXR65546 SHN65545:SHN65546 SRJ65545:SRJ65546 TBF65545:TBF65546 TLB65545:TLB65546 TUX65545:TUX65546 UET65545:UET65546 UOP65545:UOP65546 UYL65545:UYL65546 VIH65545:VIH65546 VSD65545:VSD65546 WBZ65545:WBZ65546 WLV65545:WLV65546 WVR65545:WVR65546 J131081:J131082 JF131081:JF131082 TB131081:TB131082 ACX131081:ACX131082 AMT131081:AMT131082 AWP131081:AWP131082 BGL131081:BGL131082 BQH131081:BQH131082 CAD131081:CAD131082 CJZ131081:CJZ131082 CTV131081:CTV131082 DDR131081:DDR131082 DNN131081:DNN131082 DXJ131081:DXJ131082 EHF131081:EHF131082 ERB131081:ERB131082 FAX131081:FAX131082 FKT131081:FKT131082 FUP131081:FUP131082 GEL131081:GEL131082 GOH131081:GOH131082 GYD131081:GYD131082 HHZ131081:HHZ131082 HRV131081:HRV131082 IBR131081:IBR131082 ILN131081:ILN131082 IVJ131081:IVJ131082 JFF131081:JFF131082 JPB131081:JPB131082 JYX131081:JYX131082 KIT131081:KIT131082 KSP131081:KSP131082 LCL131081:LCL131082 LMH131081:LMH131082 LWD131081:LWD131082 MFZ131081:MFZ131082 MPV131081:MPV131082 MZR131081:MZR131082 NJN131081:NJN131082 NTJ131081:NTJ131082 ODF131081:ODF131082 ONB131081:ONB131082 OWX131081:OWX131082 PGT131081:PGT131082 PQP131081:PQP131082 QAL131081:QAL131082 QKH131081:QKH131082 QUD131081:QUD131082 RDZ131081:RDZ131082 RNV131081:RNV131082 RXR131081:RXR131082 SHN131081:SHN131082 SRJ131081:SRJ131082 TBF131081:TBF131082 TLB131081:TLB131082 TUX131081:TUX131082 UET131081:UET131082 UOP131081:UOP131082 UYL131081:UYL131082 VIH131081:VIH131082 VSD131081:VSD131082 WBZ131081:WBZ131082 WLV131081:WLV131082 WVR131081:WVR131082 J196617:J196618 JF196617:JF196618 TB196617:TB196618 ACX196617:ACX196618 AMT196617:AMT196618 AWP196617:AWP196618 BGL196617:BGL196618 BQH196617:BQH196618 CAD196617:CAD196618 CJZ196617:CJZ196618 CTV196617:CTV196618 DDR196617:DDR196618 DNN196617:DNN196618 DXJ196617:DXJ196618 EHF196617:EHF196618 ERB196617:ERB196618 FAX196617:FAX196618 FKT196617:FKT196618 FUP196617:FUP196618 GEL196617:GEL196618 GOH196617:GOH196618 GYD196617:GYD196618 HHZ196617:HHZ196618 HRV196617:HRV196618 IBR196617:IBR196618 ILN196617:ILN196618 IVJ196617:IVJ196618 JFF196617:JFF196618 JPB196617:JPB196618 JYX196617:JYX196618 KIT196617:KIT196618 KSP196617:KSP196618 LCL196617:LCL196618 LMH196617:LMH196618 LWD196617:LWD196618 MFZ196617:MFZ196618 MPV196617:MPV196618 MZR196617:MZR196618 NJN196617:NJN196618 NTJ196617:NTJ196618 ODF196617:ODF196618 ONB196617:ONB196618 OWX196617:OWX196618 PGT196617:PGT196618 PQP196617:PQP196618 QAL196617:QAL196618 QKH196617:QKH196618 QUD196617:QUD196618 RDZ196617:RDZ196618 RNV196617:RNV196618 RXR196617:RXR196618 SHN196617:SHN196618 SRJ196617:SRJ196618 TBF196617:TBF196618 TLB196617:TLB196618 TUX196617:TUX196618 UET196617:UET196618 UOP196617:UOP196618 UYL196617:UYL196618 VIH196617:VIH196618 VSD196617:VSD196618 WBZ196617:WBZ196618 WLV196617:WLV196618 WVR196617:WVR196618 J262153:J262154 JF262153:JF262154 TB262153:TB262154 ACX262153:ACX262154 AMT262153:AMT262154 AWP262153:AWP262154 BGL262153:BGL262154 BQH262153:BQH262154 CAD262153:CAD262154 CJZ262153:CJZ262154 CTV262153:CTV262154 DDR262153:DDR262154 DNN262153:DNN262154 DXJ262153:DXJ262154 EHF262153:EHF262154 ERB262153:ERB262154 FAX262153:FAX262154 FKT262153:FKT262154 FUP262153:FUP262154 GEL262153:GEL262154 GOH262153:GOH262154 GYD262153:GYD262154 HHZ262153:HHZ262154 HRV262153:HRV262154 IBR262153:IBR262154 ILN262153:ILN262154 IVJ262153:IVJ262154 JFF262153:JFF262154 JPB262153:JPB262154 JYX262153:JYX262154 KIT262153:KIT262154 KSP262153:KSP262154 LCL262153:LCL262154 LMH262153:LMH262154 LWD262153:LWD262154 MFZ262153:MFZ262154 MPV262153:MPV262154 MZR262153:MZR262154 NJN262153:NJN262154 NTJ262153:NTJ262154 ODF262153:ODF262154 ONB262153:ONB262154 OWX262153:OWX262154 PGT262153:PGT262154 PQP262153:PQP262154 QAL262153:QAL262154 QKH262153:QKH262154 QUD262153:QUD262154 RDZ262153:RDZ262154 RNV262153:RNV262154 RXR262153:RXR262154 SHN262153:SHN262154 SRJ262153:SRJ262154 TBF262153:TBF262154 TLB262153:TLB262154 TUX262153:TUX262154 UET262153:UET262154 UOP262153:UOP262154 UYL262153:UYL262154 VIH262153:VIH262154 VSD262153:VSD262154 WBZ262153:WBZ262154 WLV262153:WLV262154 WVR262153:WVR262154 J327689:J327690 JF327689:JF327690 TB327689:TB327690 ACX327689:ACX327690 AMT327689:AMT327690 AWP327689:AWP327690 BGL327689:BGL327690 BQH327689:BQH327690 CAD327689:CAD327690 CJZ327689:CJZ327690 CTV327689:CTV327690 DDR327689:DDR327690 DNN327689:DNN327690 DXJ327689:DXJ327690 EHF327689:EHF327690 ERB327689:ERB327690 FAX327689:FAX327690 FKT327689:FKT327690 FUP327689:FUP327690 GEL327689:GEL327690 GOH327689:GOH327690 GYD327689:GYD327690 HHZ327689:HHZ327690 HRV327689:HRV327690 IBR327689:IBR327690 ILN327689:ILN327690 IVJ327689:IVJ327690 JFF327689:JFF327690 JPB327689:JPB327690 JYX327689:JYX327690 KIT327689:KIT327690 KSP327689:KSP327690 LCL327689:LCL327690 LMH327689:LMH327690 LWD327689:LWD327690 MFZ327689:MFZ327690 MPV327689:MPV327690 MZR327689:MZR327690 NJN327689:NJN327690 NTJ327689:NTJ327690 ODF327689:ODF327690 ONB327689:ONB327690 OWX327689:OWX327690 PGT327689:PGT327690 PQP327689:PQP327690 QAL327689:QAL327690 QKH327689:QKH327690 QUD327689:QUD327690 RDZ327689:RDZ327690 RNV327689:RNV327690 RXR327689:RXR327690 SHN327689:SHN327690 SRJ327689:SRJ327690 TBF327689:TBF327690 TLB327689:TLB327690 TUX327689:TUX327690 UET327689:UET327690 UOP327689:UOP327690 UYL327689:UYL327690 VIH327689:VIH327690 VSD327689:VSD327690 WBZ327689:WBZ327690 WLV327689:WLV327690 WVR327689:WVR327690 J393225:J393226 JF393225:JF393226 TB393225:TB393226 ACX393225:ACX393226 AMT393225:AMT393226 AWP393225:AWP393226 BGL393225:BGL393226 BQH393225:BQH393226 CAD393225:CAD393226 CJZ393225:CJZ393226 CTV393225:CTV393226 DDR393225:DDR393226 DNN393225:DNN393226 DXJ393225:DXJ393226 EHF393225:EHF393226 ERB393225:ERB393226 FAX393225:FAX393226 FKT393225:FKT393226 FUP393225:FUP393226 GEL393225:GEL393226 GOH393225:GOH393226 GYD393225:GYD393226 HHZ393225:HHZ393226 HRV393225:HRV393226 IBR393225:IBR393226 ILN393225:ILN393226 IVJ393225:IVJ393226 JFF393225:JFF393226 JPB393225:JPB393226 JYX393225:JYX393226 KIT393225:KIT393226 KSP393225:KSP393226 LCL393225:LCL393226 LMH393225:LMH393226 LWD393225:LWD393226 MFZ393225:MFZ393226 MPV393225:MPV393226 MZR393225:MZR393226 NJN393225:NJN393226 NTJ393225:NTJ393226 ODF393225:ODF393226 ONB393225:ONB393226 OWX393225:OWX393226 PGT393225:PGT393226 PQP393225:PQP393226 QAL393225:QAL393226 QKH393225:QKH393226 QUD393225:QUD393226 RDZ393225:RDZ393226 RNV393225:RNV393226 RXR393225:RXR393226 SHN393225:SHN393226 SRJ393225:SRJ393226 TBF393225:TBF393226 TLB393225:TLB393226 TUX393225:TUX393226 UET393225:UET393226 UOP393225:UOP393226 UYL393225:UYL393226 VIH393225:VIH393226 VSD393225:VSD393226 WBZ393225:WBZ393226 WLV393225:WLV393226 WVR393225:WVR393226 J458761:J458762 JF458761:JF458762 TB458761:TB458762 ACX458761:ACX458762 AMT458761:AMT458762 AWP458761:AWP458762 BGL458761:BGL458762 BQH458761:BQH458762 CAD458761:CAD458762 CJZ458761:CJZ458762 CTV458761:CTV458762 DDR458761:DDR458762 DNN458761:DNN458762 DXJ458761:DXJ458762 EHF458761:EHF458762 ERB458761:ERB458762 FAX458761:FAX458762 FKT458761:FKT458762 FUP458761:FUP458762 GEL458761:GEL458762 GOH458761:GOH458762 GYD458761:GYD458762 HHZ458761:HHZ458762 HRV458761:HRV458762 IBR458761:IBR458762 ILN458761:ILN458762 IVJ458761:IVJ458762 JFF458761:JFF458762 JPB458761:JPB458762 JYX458761:JYX458762 KIT458761:KIT458762 KSP458761:KSP458762 LCL458761:LCL458762 LMH458761:LMH458762 LWD458761:LWD458762 MFZ458761:MFZ458762 MPV458761:MPV458762 MZR458761:MZR458762 NJN458761:NJN458762 NTJ458761:NTJ458762 ODF458761:ODF458762 ONB458761:ONB458762 OWX458761:OWX458762 PGT458761:PGT458762 PQP458761:PQP458762 QAL458761:QAL458762 QKH458761:QKH458762 QUD458761:QUD458762 RDZ458761:RDZ458762 RNV458761:RNV458762 RXR458761:RXR458762 SHN458761:SHN458762 SRJ458761:SRJ458762 TBF458761:TBF458762 TLB458761:TLB458762 TUX458761:TUX458762 UET458761:UET458762 UOP458761:UOP458762 UYL458761:UYL458762 VIH458761:VIH458762 VSD458761:VSD458762 WBZ458761:WBZ458762 WLV458761:WLV458762 WVR458761:WVR458762 J524297:J524298 JF524297:JF524298 TB524297:TB524298 ACX524297:ACX524298 AMT524297:AMT524298 AWP524297:AWP524298 BGL524297:BGL524298 BQH524297:BQH524298 CAD524297:CAD524298 CJZ524297:CJZ524298 CTV524297:CTV524298 DDR524297:DDR524298 DNN524297:DNN524298 DXJ524297:DXJ524298 EHF524297:EHF524298 ERB524297:ERB524298 FAX524297:FAX524298 FKT524297:FKT524298 FUP524297:FUP524298 GEL524297:GEL524298 GOH524297:GOH524298 GYD524297:GYD524298 HHZ524297:HHZ524298 HRV524297:HRV524298 IBR524297:IBR524298 ILN524297:ILN524298 IVJ524297:IVJ524298 JFF524297:JFF524298 JPB524297:JPB524298 JYX524297:JYX524298 KIT524297:KIT524298 KSP524297:KSP524298 LCL524297:LCL524298 LMH524297:LMH524298 LWD524297:LWD524298 MFZ524297:MFZ524298 MPV524297:MPV524298 MZR524297:MZR524298 NJN524297:NJN524298 NTJ524297:NTJ524298 ODF524297:ODF524298 ONB524297:ONB524298 OWX524297:OWX524298 PGT524297:PGT524298 PQP524297:PQP524298 QAL524297:QAL524298 QKH524297:QKH524298 QUD524297:QUD524298 RDZ524297:RDZ524298 RNV524297:RNV524298 RXR524297:RXR524298 SHN524297:SHN524298 SRJ524297:SRJ524298 TBF524297:TBF524298 TLB524297:TLB524298 TUX524297:TUX524298 UET524297:UET524298 UOP524297:UOP524298 UYL524297:UYL524298 VIH524297:VIH524298 VSD524297:VSD524298 WBZ524297:WBZ524298 WLV524297:WLV524298 WVR524297:WVR524298 J589833:J589834 JF589833:JF589834 TB589833:TB589834 ACX589833:ACX589834 AMT589833:AMT589834 AWP589833:AWP589834 BGL589833:BGL589834 BQH589833:BQH589834 CAD589833:CAD589834 CJZ589833:CJZ589834 CTV589833:CTV589834 DDR589833:DDR589834 DNN589833:DNN589834 DXJ589833:DXJ589834 EHF589833:EHF589834 ERB589833:ERB589834 FAX589833:FAX589834 FKT589833:FKT589834 FUP589833:FUP589834 GEL589833:GEL589834 GOH589833:GOH589834 GYD589833:GYD589834 HHZ589833:HHZ589834 HRV589833:HRV589834 IBR589833:IBR589834 ILN589833:ILN589834 IVJ589833:IVJ589834 JFF589833:JFF589834 JPB589833:JPB589834 JYX589833:JYX589834 KIT589833:KIT589834 KSP589833:KSP589834 LCL589833:LCL589834 LMH589833:LMH589834 LWD589833:LWD589834 MFZ589833:MFZ589834 MPV589833:MPV589834 MZR589833:MZR589834 NJN589833:NJN589834 NTJ589833:NTJ589834 ODF589833:ODF589834 ONB589833:ONB589834 OWX589833:OWX589834 PGT589833:PGT589834 PQP589833:PQP589834 QAL589833:QAL589834 QKH589833:QKH589834 QUD589833:QUD589834 RDZ589833:RDZ589834 RNV589833:RNV589834 RXR589833:RXR589834 SHN589833:SHN589834 SRJ589833:SRJ589834 TBF589833:TBF589834 TLB589833:TLB589834 TUX589833:TUX589834 UET589833:UET589834 UOP589833:UOP589834 UYL589833:UYL589834 VIH589833:VIH589834 VSD589833:VSD589834 WBZ589833:WBZ589834 WLV589833:WLV589834 WVR589833:WVR589834 J655369:J655370 JF655369:JF655370 TB655369:TB655370 ACX655369:ACX655370 AMT655369:AMT655370 AWP655369:AWP655370 BGL655369:BGL655370 BQH655369:BQH655370 CAD655369:CAD655370 CJZ655369:CJZ655370 CTV655369:CTV655370 DDR655369:DDR655370 DNN655369:DNN655370 DXJ655369:DXJ655370 EHF655369:EHF655370 ERB655369:ERB655370 FAX655369:FAX655370 FKT655369:FKT655370 FUP655369:FUP655370 GEL655369:GEL655370 GOH655369:GOH655370 GYD655369:GYD655370 HHZ655369:HHZ655370 HRV655369:HRV655370 IBR655369:IBR655370 ILN655369:ILN655370 IVJ655369:IVJ655370 JFF655369:JFF655370 JPB655369:JPB655370 JYX655369:JYX655370 KIT655369:KIT655370 KSP655369:KSP655370 LCL655369:LCL655370 LMH655369:LMH655370 LWD655369:LWD655370 MFZ655369:MFZ655370 MPV655369:MPV655370 MZR655369:MZR655370 NJN655369:NJN655370 NTJ655369:NTJ655370 ODF655369:ODF655370 ONB655369:ONB655370 OWX655369:OWX655370 PGT655369:PGT655370 PQP655369:PQP655370 QAL655369:QAL655370 QKH655369:QKH655370 QUD655369:QUD655370 RDZ655369:RDZ655370 RNV655369:RNV655370 RXR655369:RXR655370 SHN655369:SHN655370 SRJ655369:SRJ655370 TBF655369:TBF655370 TLB655369:TLB655370 TUX655369:TUX655370 UET655369:UET655370 UOP655369:UOP655370 UYL655369:UYL655370 VIH655369:VIH655370 VSD655369:VSD655370 WBZ655369:WBZ655370 WLV655369:WLV655370 WVR655369:WVR655370 J720905:J720906 JF720905:JF720906 TB720905:TB720906 ACX720905:ACX720906 AMT720905:AMT720906 AWP720905:AWP720906 BGL720905:BGL720906 BQH720905:BQH720906 CAD720905:CAD720906 CJZ720905:CJZ720906 CTV720905:CTV720906 DDR720905:DDR720906 DNN720905:DNN720906 DXJ720905:DXJ720906 EHF720905:EHF720906 ERB720905:ERB720906 FAX720905:FAX720906 FKT720905:FKT720906 FUP720905:FUP720906 GEL720905:GEL720906 GOH720905:GOH720906 GYD720905:GYD720906 HHZ720905:HHZ720906 HRV720905:HRV720906 IBR720905:IBR720906 ILN720905:ILN720906 IVJ720905:IVJ720906 JFF720905:JFF720906 JPB720905:JPB720906 JYX720905:JYX720906 KIT720905:KIT720906 KSP720905:KSP720906 LCL720905:LCL720906 LMH720905:LMH720906 LWD720905:LWD720906 MFZ720905:MFZ720906 MPV720905:MPV720906 MZR720905:MZR720906 NJN720905:NJN720906 NTJ720905:NTJ720906 ODF720905:ODF720906 ONB720905:ONB720906 OWX720905:OWX720906 PGT720905:PGT720906 PQP720905:PQP720906 QAL720905:QAL720906 QKH720905:QKH720906 QUD720905:QUD720906 RDZ720905:RDZ720906 RNV720905:RNV720906 RXR720905:RXR720906 SHN720905:SHN720906 SRJ720905:SRJ720906 TBF720905:TBF720906 TLB720905:TLB720906 TUX720905:TUX720906 UET720905:UET720906 UOP720905:UOP720906 UYL720905:UYL720906 VIH720905:VIH720906 VSD720905:VSD720906 WBZ720905:WBZ720906 WLV720905:WLV720906 WVR720905:WVR720906 J786441:J786442 JF786441:JF786442 TB786441:TB786442 ACX786441:ACX786442 AMT786441:AMT786442 AWP786441:AWP786442 BGL786441:BGL786442 BQH786441:BQH786442 CAD786441:CAD786442 CJZ786441:CJZ786442 CTV786441:CTV786442 DDR786441:DDR786442 DNN786441:DNN786442 DXJ786441:DXJ786442 EHF786441:EHF786442 ERB786441:ERB786442 FAX786441:FAX786442 FKT786441:FKT786442 FUP786441:FUP786442 GEL786441:GEL786442 GOH786441:GOH786442 GYD786441:GYD786442 HHZ786441:HHZ786442 HRV786441:HRV786442 IBR786441:IBR786442 ILN786441:ILN786442 IVJ786441:IVJ786442 JFF786441:JFF786442 JPB786441:JPB786442 JYX786441:JYX786442 KIT786441:KIT786442 KSP786441:KSP786442 LCL786441:LCL786442 LMH786441:LMH786442 LWD786441:LWD786442 MFZ786441:MFZ786442 MPV786441:MPV786442 MZR786441:MZR786442 NJN786441:NJN786442 NTJ786441:NTJ786442 ODF786441:ODF786442 ONB786441:ONB786442 OWX786441:OWX786442 PGT786441:PGT786442 PQP786441:PQP786442 QAL786441:QAL786442 QKH786441:QKH786442 QUD786441:QUD786442 RDZ786441:RDZ786442 RNV786441:RNV786442 RXR786441:RXR786442 SHN786441:SHN786442 SRJ786441:SRJ786442 TBF786441:TBF786442 TLB786441:TLB786442 TUX786441:TUX786442 UET786441:UET786442 UOP786441:UOP786442 UYL786441:UYL786442 VIH786441:VIH786442 VSD786441:VSD786442 WBZ786441:WBZ786442 WLV786441:WLV786442 WVR786441:WVR786442 J851977:J851978 JF851977:JF851978 TB851977:TB851978 ACX851977:ACX851978 AMT851977:AMT851978 AWP851977:AWP851978 BGL851977:BGL851978 BQH851977:BQH851978 CAD851977:CAD851978 CJZ851977:CJZ851978 CTV851977:CTV851978 DDR851977:DDR851978 DNN851977:DNN851978 DXJ851977:DXJ851978 EHF851977:EHF851978 ERB851977:ERB851978 FAX851977:FAX851978 FKT851977:FKT851978 FUP851977:FUP851978 GEL851977:GEL851978 GOH851977:GOH851978 GYD851977:GYD851978 HHZ851977:HHZ851978 HRV851977:HRV851978 IBR851977:IBR851978 ILN851977:ILN851978 IVJ851977:IVJ851978 JFF851977:JFF851978 JPB851977:JPB851978 JYX851977:JYX851978 KIT851977:KIT851978 KSP851977:KSP851978 LCL851977:LCL851978 LMH851977:LMH851978 LWD851977:LWD851978 MFZ851977:MFZ851978 MPV851977:MPV851978 MZR851977:MZR851978 NJN851977:NJN851978 NTJ851977:NTJ851978 ODF851977:ODF851978 ONB851977:ONB851978 OWX851977:OWX851978 PGT851977:PGT851978 PQP851977:PQP851978 QAL851977:QAL851978 QKH851977:QKH851978 QUD851977:QUD851978 RDZ851977:RDZ851978 RNV851977:RNV851978 RXR851977:RXR851978 SHN851977:SHN851978 SRJ851977:SRJ851978 TBF851977:TBF851978 TLB851977:TLB851978 TUX851977:TUX851978 UET851977:UET851978 UOP851977:UOP851978 UYL851977:UYL851978 VIH851977:VIH851978 VSD851977:VSD851978 WBZ851977:WBZ851978 WLV851977:WLV851978 WVR851977:WVR851978 J917513:J917514 JF917513:JF917514 TB917513:TB917514 ACX917513:ACX917514 AMT917513:AMT917514 AWP917513:AWP917514 BGL917513:BGL917514 BQH917513:BQH917514 CAD917513:CAD917514 CJZ917513:CJZ917514 CTV917513:CTV917514 DDR917513:DDR917514 DNN917513:DNN917514 DXJ917513:DXJ917514 EHF917513:EHF917514 ERB917513:ERB917514 FAX917513:FAX917514 FKT917513:FKT917514 FUP917513:FUP917514 GEL917513:GEL917514 GOH917513:GOH917514 GYD917513:GYD917514 HHZ917513:HHZ917514 HRV917513:HRV917514 IBR917513:IBR917514 ILN917513:ILN917514 IVJ917513:IVJ917514 JFF917513:JFF917514 JPB917513:JPB917514 JYX917513:JYX917514 KIT917513:KIT917514 KSP917513:KSP917514 LCL917513:LCL917514 LMH917513:LMH917514 LWD917513:LWD917514 MFZ917513:MFZ917514 MPV917513:MPV917514 MZR917513:MZR917514 NJN917513:NJN917514 NTJ917513:NTJ917514 ODF917513:ODF917514 ONB917513:ONB917514 OWX917513:OWX917514 PGT917513:PGT917514 PQP917513:PQP917514 QAL917513:QAL917514 QKH917513:QKH917514 QUD917513:QUD917514 RDZ917513:RDZ917514 RNV917513:RNV917514 RXR917513:RXR917514 SHN917513:SHN917514 SRJ917513:SRJ917514 TBF917513:TBF917514 TLB917513:TLB917514 TUX917513:TUX917514 UET917513:UET917514 UOP917513:UOP917514 UYL917513:UYL917514 VIH917513:VIH917514 VSD917513:VSD917514 WBZ917513:WBZ917514 WLV917513:WLV917514 WVR917513:WVR917514 J983049:J983050 JF983049:JF983050 TB983049:TB983050 ACX983049:ACX983050 AMT983049:AMT983050 AWP983049:AWP983050 BGL983049:BGL983050 BQH983049:BQH983050 CAD983049:CAD983050 CJZ983049:CJZ983050 CTV983049:CTV983050 DDR983049:DDR983050 DNN983049:DNN983050 DXJ983049:DXJ983050 EHF983049:EHF983050 ERB983049:ERB983050 FAX983049:FAX983050 FKT983049:FKT983050 FUP983049:FUP983050 GEL983049:GEL983050 GOH983049:GOH983050 GYD983049:GYD983050 HHZ983049:HHZ983050 HRV983049:HRV983050 IBR983049:IBR983050 ILN983049:ILN983050 IVJ983049:IVJ983050 JFF983049:JFF983050 JPB983049:JPB983050 JYX983049:JYX983050 KIT983049:KIT983050 KSP983049:KSP983050 LCL983049:LCL983050 LMH983049:LMH983050 LWD983049:LWD983050 MFZ983049:MFZ983050 MPV983049:MPV983050 MZR983049:MZR983050 NJN983049:NJN983050 NTJ983049:NTJ983050 ODF983049:ODF983050 ONB983049:ONB983050 OWX983049:OWX983050 PGT983049:PGT983050 PQP983049:PQP983050 QAL983049:QAL983050 QKH983049:QKH983050 QUD983049:QUD983050 RDZ983049:RDZ983050 RNV983049:RNV983050 RXR983049:RXR983050 SHN983049:SHN983050 SRJ983049:SRJ983050 TBF983049:TBF983050 TLB983049:TLB983050 TUX983049:TUX983050 UET983049:UET983050 UOP983049:UOP983050 UYL983049:UYL983050 VIH983049:VIH983050 VSD983049:VSD983050 WBZ983049:WBZ983050 WLV983049:WLV983050 WVR983049:WVR983050 J12:J14 JF12:JF14 TB12:TB14 ACX12:ACX14 AMT12:AMT14 AWP12:AWP14 BGL12:BGL14 BQH12:BQH14 CAD12:CAD14 CJZ12:CJZ14 CTV12:CTV14 DDR12:DDR14 DNN12:DNN14 DXJ12:DXJ14 EHF12:EHF14 ERB12:ERB14 FAX12:FAX14 FKT12:FKT14 FUP12:FUP14 GEL12:GEL14 GOH12:GOH14 GYD12:GYD14 HHZ12:HHZ14 HRV12:HRV14 IBR12:IBR14 ILN12:ILN14 IVJ12:IVJ14 JFF12:JFF14 JPB12:JPB14 JYX12:JYX14 KIT12:KIT14 KSP12:KSP14 LCL12:LCL14 LMH12:LMH14 LWD12:LWD14 MFZ12:MFZ14 MPV12:MPV14 MZR12:MZR14 NJN12:NJN14 NTJ12:NTJ14 ODF12:ODF14 ONB12:ONB14 OWX12:OWX14 PGT12:PGT14 PQP12:PQP14 QAL12:QAL14 QKH12:QKH14 QUD12:QUD14 RDZ12:RDZ14 RNV12:RNV14 RXR12:RXR14 SHN12:SHN14 SRJ12:SRJ14 TBF12:TBF14 TLB12:TLB14 TUX12:TUX14 UET12:UET14 UOP12:UOP14 UYL12:UYL14 VIH12:VIH14 VSD12:VSD14 WBZ12:WBZ14 WLV12:WLV14 WVR12:WVR14 J65548:J65550 JF65548:JF65550 TB65548:TB65550 ACX65548:ACX65550 AMT65548:AMT65550 AWP65548:AWP65550 BGL65548:BGL65550 BQH65548:BQH65550 CAD65548:CAD65550 CJZ65548:CJZ65550 CTV65548:CTV65550 DDR65548:DDR65550 DNN65548:DNN65550 DXJ65548:DXJ65550 EHF65548:EHF65550 ERB65548:ERB65550 FAX65548:FAX65550 FKT65548:FKT65550 FUP65548:FUP65550 GEL65548:GEL65550 GOH65548:GOH65550 GYD65548:GYD65550 HHZ65548:HHZ65550 HRV65548:HRV65550 IBR65548:IBR65550 ILN65548:ILN65550 IVJ65548:IVJ65550 JFF65548:JFF65550 JPB65548:JPB65550 JYX65548:JYX65550 KIT65548:KIT65550 KSP65548:KSP65550 LCL65548:LCL65550 LMH65548:LMH65550 LWD65548:LWD65550 MFZ65548:MFZ65550 MPV65548:MPV65550 MZR65548:MZR65550 NJN65548:NJN65550 NTJ65548:NTJ65550 ODF65548:ODF65550 ONB65548:ONB65550 OWX65548:OWX65550 PGT65548:PGT65550 PQP65548:PQP65550 QAL65548:QAL65550 QKH65548:QKH65550 QUD65548:QUD65550 RDZ65548:RDZ65550 RNV65548:RNV65550 RXR65548:RXR65550 SHN65548:SHN65550 SRJ65548:SRJ65550 TBF65548:TBF65550 TLB65548:TLB65550 TUX65548:TUX65550 UET65548:UET65550 UOP65548:UOP65550 UYL65548:UYL65550 VIH65548:VIH65550 VSD65548:VSD65550 WBZ65548:WBZ65550 WLV65548:WLV65550 WVR65548:WVR65550 J131084:J131086 JF131084:JF131086 TB131084:TB131086 ACX131084:ACX131086 AMT131084:AMT131086 AWP131084:AWP131086 BGL131084:BGL131086 BQH131084:BQH131086 CAD131084:CAD131086 CJZ131084:CJZ131086 CTV131084:CTV131086 DDR131084:DDR131086 DNN131084:DNN131086 DXJ131084:DXJ131086 EHF131084:EHF131086 ERB131084:ERB131086 FAX131084:FAX131086 FKT131084:FKT131086 FUP131084:FUP131086 GEL131084:GEL131086 GOH131084:GOH131086 GYD131084:GYD131086 HHZ131084:HHZ131086 HRV131084:HRV131086 IBR131084:IBR131086 ILN131084:ILN131086 IVJ131084:IVJ131086 JFF131084:JFF131086 JPB131084:JPB131086 JYX131084:JYX131086 KIT131084:KIT131086 KSP131084:KSP131086 LCL131084:LCL131086 LMH131084:LMH131086 LWD131084:LWD131086 MFZ131084:MFZ131086 MPV131084:MPV131086 MZR131084:MZR131086 NJN131084:NJN131086 NTJ131084:NTJ131086 ODF131084:ODF131086 ONB131084:ONB131086 OWX131084:OWX131086 PGT131084:PGT131086 PQP131084:PQP131086 QAL131084:QAL131086 QKH131084:QKH131086 QUD131084:QUD131086 RDZ131084:RDZ131086 RNV131084:RNV131086 RXR131084:RXR131086 SHN131084:SHN131086 SRJ131084:SRJ131086 TBF131084:TBF131086 TLB131084:TLB131086 TUX131084:TUX131086 UET131084:UET131086 UOP131084:UOP131086 UYL131084:UYL131086 VIH131084:VIH131086 VSD131084:VSD131086 WBZ131084:WBZ131086 WLV131084:WLV131086 WVR131084:WVR131086 J196620:J196622 JF196620:JF196622 TB196620:TB196622 ACX196620:ACX196622 AMT196620:AMT196622 AWP196620:AWP196622 BGL196620:BGL196622 BQH196620:BQH196622 CAD196620:CAD196622 CJZ196620:CJZ196622 CTV196620:CTV196622 DDR196620:DDR196622 DNN196620:DNN196622 DXJ196620:DXJ196622 EHF196620:EHF196622 ERB196620:ERB196622 FAX196620:FAX196622 FKT196620:FKT196622 FUP196620:FUP196622 GEL196620:GEL196622 GOH196620:GOH196622 GYD196620:GYD196622 HHZ196620:HHZ196622 HRV196620:HRV196622 IBR196620:IBR196622 ILN196620:ILN196622 IVJ196620:IVJ196622 JFF196620:JFF196622 JPB196620:JPB196622 JYX196620:JYX196622 KIT196620:KIT196622 KSP196620:KSP196622 LCL196620:LCL196622 LMH196620:LMH196622 LWD196620:LWD196622 MFZ196620:MFZ196622 MPV196620:MPV196622 MZR196620:MZR196622 NJN196620:NJN196622 NTJ196620:NTJ196622 ODF196620:ODF196622 ONB196620:ONB196622 OWX196620:OWX196622 PGT196620:PGT196622 PQP196620:PQP196622 QAL196620:QAL196622 QKH196620:QKH196622 QUD196620:QUD196622 RDZ196620:RDZ196622 RNV196620:RNV196622 RXR196620:RXR196622 SHN196620:SHN196622 SRJ196620:SRJ196622 TBF196620:TBF196622 TLB196620:TLB196622 TUX196620:TUX196622 UET196620:UET196622 UOP196620:UOP196622 UYL196620:UYL196622 VIH196620:VIH196622 VSD196620:VSD196622 WBZ196620:WBZ196622 WLV196620:WLV196622 WVR196620:WVR196622 J262156:J262158 JF262156:JF262158 TB262156:TB262158 ACX262156:ACX262158 AMT262156:AMT262158 AWP262156:AWP262158 BGL262156:BGL262158 BQH262156:BQH262158 CAD262156:CAD262158 CJZ262156:CJZ262158 CTV262156:CTV262158 DDR262156:DDR262158 DNN262156:DNN262158 DXJ262156:DXJ262158 EHF262156:EHF262158 ERB262156:ERB262158 FAX262156:FAX262158 FKT262156:FKT262158 FUP262156:FUP262158 GEL262156:GEL262158 GOH262156:GOH262158 GYD262156:GYD262158 HHZ262156:HHZ262158 HRV262156:HRV262158 IBR262156:IBR262158 ILN262156:ILN262158 IVJ262156:IVJ262158 JFF262156:JFF262158 JPB262156:JPB262158 JYX262156:JYX262158 KIT262156:KIT262158 KSP262156:KSP262158 LCL262156:LCL262158 LMH262156:LMH262158 LWD262156:LWD262158 MFZ262156:MFZ262158 MPV262156:MPV262158 MZR262156:MZR262158 NJN262156:NJN262158 NTJ262156:NTJ262158 ODF262156:ODF262158 ONB262156:ONB262158 OWX262156:OWX262158 PGT262156:PGT262158 PQP262156:PQP262158 QAL262156:QAL262158 QKH262156:QKH262158 QUD262156:QUD262158 RDZ262156:RDZ262158 RNV262156:RNV262158 RXR262156:RXR262158 SHN262156:SHN262158 SRJ262156:SRJ262158 TBF262156:TBF262158 TLB262156:TLB262158 TUX262156:TUX262158 UET262156:UET262158 UOP262156:UOP262158 UYL262156:UYL262158 VIH262156:VIH262158 VSD262156:VSD262158 WBZ262156:WBZ262158 WLV262156:WLV262158 WVR262156:WVR262158 J327692:J327694 JF327692:JF327694 TB327692:TB327694 ACX327692:ACX327694 AMT327692:AMT327694 AWP327692:AWP327694 BGL327692:BGL327694 BQH327692:BQH327694 CAD327692:CAD327694 CJZ327692:CJZ327694 CTV327692:CTV327694 DDR327692:DDR327694 DNN327692:DNN327694 DXJ327692:DXJ327694 EHF327692:EHF327694 ERB327692:ERB327694 FAX327692:FAX327694 FKT327692:FKT327694 FUP327692:FUP327694 GEL327692:GEL327694 GOH327692:GOH327694 GYD327692:GYD327694 HHZ327692:HHZ327694 HRV327692:HRV327694 IBR327692:IBR327694 ILN327692:ILN327694 IVJ327692:IVJ327694 JFF327692:JFF327694 JPB327692:JPB327694 JYX327692:JYX327694 KIT327692:KIT327694 KSP327692:KSP327694 LCL327692:LCL327694 LMH327692:LMH327694 LWD327692:LWD327694 MFZ327692:MFZ327694 MPV327692:MPV327694 MZR327692:MZR327694 NJN327692:NJN327694 NTJ327692:NTJ327694 ODF327692:ODF327694 ONB327692:ONB327694 OWX327692:OWX327694 PGT327692:PGT327694 PQP327692:PQP327694 QAL327692:QAL327694 QKH327692:QKH327694 QUD327692:QUD327694 RDZ327692:RDZ327694 RNV327692:RNV327694 RXR327692:RXR327694 SHN327692:SHN327694 SRJ327692:SRJ327694 TBF327692:TBF327694 TLB327692:TLB327694 TUX327692:TUX327694 UET327692:UET327694 UOP327692:UOP327694 UYL327692:UYL327694 VIH327692:VIH327694 VSD327692:VSD327694 WBZ327692:WBZ327694 WLV327692:WLV327694 WVR327692:WVR327694 J393228:J393230 JF393228:JF393230 TB393228:TB393230 ACX393228:ACX393230 AMT393228:AMT393230 AWP393228:AWP393230 BGL393228:BGL393230 BQH393228:BQH393230 CAD393228:CAD393230 CJZ393228:CJZ393230 CTV393228:CTV393230 DDR393228:DDR393230 DNN393228:DNN393230 DXJ393228:DXJ393230 EHF393228:EHF393230 ERB393228:ERB393230 FAX393228:FAX393230 FKT393228:FKT393230 FUP393228:FUP393230 GEL393228:GEL393230 GOH393228:GOH393230 GYD393228:GYD393230 HHZ393228:HHZ393230 HRV393228:HRV393230 IBR393228:IBR393230 ILN393228:ILN393230 IVJ393228:IVJ393230 JFF393228:JFF393230 JPB393228:JPB393230 JYX393228:JYX393230 KIT393228:KIT393230 KSP393228:KSP393230 LCL393228:LCL393230 LMH393228:LMH393230 LWD393228:LWD393230 MFZ393228:MFZ393230 MPV393228:MPV393230 MZR393228:MZR393230 NJN393228:NJN393230 NTJ393228:NTJ393230 ODF393228:ODF393230 ONB393228:ONB393230 OWX393228:OWX393230 PGT393228:PGT393230 PQP393228:PQP393230 QAL393228:QAL393230 QKH393228:QKH393230 QUD393228:QUD393230 RDZ393228:RDZ393230 RNV393228:RNV393230 RXR393228:RXR393230 SHN393228:SHN393230 SRJ393228:SRJ393230 TBF393228:TBF393230 TLB393228:TLB393230 TUX393228:TUX393230 UET393228:UET393230 UOP393228:UOP393230 UYL393228:UYL393230 VIH393228:VIH393230 VSD393228:VSD393230 WBZ393228:WBZ393230 WLV393228:WLV393230 WVR393228:WVR393230 J458764:J458766 JF458764:JF458766 TB458764:TB458766 ACX458764:ACX458766 AMT458764:AMT458766 AWP458764:AWP458766 BGL458764:BGL458766 BQH458764:BQH458766 CAD458764:CAD458766 CJZ458764:CJZ458766 CTV458764:CTV458766 DDR458764:DDR458766 DNN458764:DNN458766 DXJ458764:DXJ458766 EHF458764:EHF458766 ERB458764:ERB458766 FAX458764:FAX458766 FKT458764:FKT458766 FUP458764:FUP458766 GEL458764:GEL458766 GOH458764:GOH458766 GYD458764:GYD458766 HHZ458764:HHZ458766 HRV458764:HRV458766 IBR458764:IBR458766 ILN458764:ILN458766 IVJ458764:IVJ458766 JFF458764:JFF458766 JPB458764:JPB458766 JYX458764:JYX458766 KIT458764:KIT458766 KSP458764:KSP458766 LCL458764:LCL458766 LMH458764:LMH458766 LWD458764:LWD458766 MFZ458764:MFZ458766 MPV458764:MPV458766 MZR458764:MZR458766 NJN458764:NJN458766 NTJ458764:NTJ458766 ODF458764:ODF458766 ONB458764:ONB458766 OWX458764:OWX458766 PGT458764:PGT458766 PQP458764:PQP458766 QAL458764:QAL458766 QKH458764:QKH458766 QUD458764:QUD458766 RDZ458764:RDZ458766 RNV458764:RNV458766 RXR458764:RXR458766 SHN458764:SHN458766 SRJ458764:SRJ458766 TBF458764:TBF458766 TLB458764:TLB458766 TUX458764:TUX458766 UET458764:UET458766 UOP458764:UOP458766 UYL458764:UYL458766 VIH458764:VIH458766 VSD458764:VSD458766 WBZ458764:WBZ458766 WLV458764:WLV458766 WVR458764:WVR458766 J524300:J524302 JF524300:JF524302 TB524300:TB524302 ACX524300:ACX524302 AMT524300:AMT524302 AWP524300:AWP524302 BGL524300:BGL524302 BQH524300:BQH524302 CAD524300:CAD524302 CJZ524300:CJZ524302 CTV524300:CTV524302 DDR524300:DDR524302 DNN524300:DNN524302 DXJ524300:DXJ524302 EHF524300:EHF524302 ERB524300:ERB524302 FAX524300:FAX524302 FKT524300:FKT524302 FUP524300:FUP524302 GEL524300:GEL524302 GOH524300:GOH524302 GYD524300:GYD524302 HHZ524300:HHZ524302 HRV524300:HRV524302 IBR524300:IBR524302 ILN524300:ILN524302 IVJ524300:IVJ524302 JFF524300:JFF524302 JPB524300:JPB524302 JYX524300:JYX524302 KIT524300:KIT524302 KSP524300:KSP524302 LCL524300:LCL524302 LMH524300:LMH524302 LWD524300:LWD524302 MFZ524300:MFZ524302 MPV524300:MPV524302 MZR524300:MZR524302 NJN524300:NJN524302 NTJ524300:NTJ524302 ODF524300:ODF524302 ONB524300:ONB524302 OWX524300:OWX524302 PGT524300:PGT524302 PQP524300:PQP524302 QAL524300:QAL524302 QKH524300:QKH524302 QUD524300:QUD524302 RDZ524300:RDZ524302 RNV524300:RNV524302 RXR524300:RXR524302 SHN524300:SHN524302 SRJ524300:SRJ524302 TBF524300:TBF524302 TLB524300:TLB524302 TUX524300:TUX524302 UET524300:UET524302 UOP524300:UOP524302 UYL524300:UYL524302 VIH524300:VIH524302 VSD524300:VSD524302 WBZ524300:WBZ524302 WLV524300:WLV524302 WVR524300:WVR524302 J589836:J589838 JF589836:JF589838 TB589836:TB589838 ACX589836:ACX589838 AMT589836:AMT589838 AWP589836:AWP589838 BGL589836:BGL589838 BQH589836:BQH589838 CAD589836:CAD589838 CJZ589836:CJZ589838 CTV589836:CTV589838 DDR589836:DDR589838 DNN589836:DNN589838 DXJ589836:DXJ589838 EHF589836:EHF589838 ERB589836:ERB589838 FAX589836:FAX589838 FKT589836:FKT589838 FUP589836:FUP589838 GEL589836:GEL589838 GOH589836:GOH589838 GYD589836:GYD589838 HHZ589836:HHZ589838 HRV589836:HRV589838 IBR589836:IBR589838 ILN589836:ILN589838 IVJ589836:IVJ589838 JFF589836:JFF589838 JPB589836:JPB589838 JYX589836:JYX589838 KIT589836:KIT589838 KSP589836:KSP589838 LCL589836:LCL589838 LMH589836:LMH589838 LWD589836:LWD589838 MFZ589836:MFZ589838 MPV589836:MPV589838 MZR589836:MZR589838 NJN589836:NJN589838 NTJ589836:NTJ589838 ODF589836:ODF589838 ONB589836:ONB589838 OWX589836:OWX589838 PGT589836:PGT589838 PQP589836:PQP589838 QAL589836:QAL589838 QKH589836:QKH589838 QUD589836:QUD589838 RDZ589836:RDZ589838 RNV589836:RNV589838 RXR589836:RXR589838 SHN589836:SHN589838 SRJ589836:SRJ589838 TBF589836:TBF589838 TLB589836:TLB589838 TUX589836:TUX589838 UET589836:UET589838 UOP589836:UOP589838 UYL589836:UYL589838 VIH589836:VIH589838 VSD589836:VSD589838 WBZ589836:WBZ589838 WLV589836:WLV589838 WVR589836:WVR589838 J655372:J655374 JF655372:JF655374 TB655372:TB655374 ACX655372:ACX655374 AMT655372:AMT655374 AWP655372:AWP655374 BGL655372:BGL655374 BQH655372:BQH655374 CAD655372:CAD655374 CJZ655372:CJZ655374 CTV655372:CTV655374 DDR655372:DDR655374 DNN655372:DNN655374 DXJ655372:DXJ655374 EHF655372:EHF655374 ERB655372:ERB655374 FAX655372:FAX655374 FKT655372:FKT655374 FUP655372:FUP655374 GEL655372:GEL655374 GOH655372:GOH655374 GYD655372:GYD655374 HHZ655372:HHZ655374 HRV655372:HRV655374 IBR655372:IBR655374 ILN655372:ILN655374 IVJ655372:IVJ655374 JFF655372:JFF655374 JPB655372:JPB655374 JYX655372:JYX655374 KIT655372:KIT655374 KSP655372:KSP655374 LCL655372:LCL655374 LMH655372:LMH655374 LWD655372:LWD655374 MFZ655372:MFZ655374 MPV655372:MPV655374 MZR655372:MZR655374 NJN655372:NJN655374 NTJ655372:NTJ655374 ODF655372:ODF655374 ONB655372:ONB655374 OWX655372:OWX655374 PGT655372:PGT655374 PQP655372:PQP655374 QAL655372:QAL655374 QKH655372:QKH655374 QUD655372:QUD655374 RDZ655372:RDZ655374 RNV655372:RNV655374 RXR655372:RXR655374 SHN655372:SHN655374 SRJ655372:SRJ655374 TBF655372:TBF655374 TLB655372:TLB655374 TUX655372:TUX655374 UET655372:UET655374 UOP655372:UOP655374 UYL655372:UYL655374 VIH655372:VIH655374 VSD655372:VSD655374 WBZ655372:WBZ655374 WLV655372:WLV655374 WVR655372:WVR655374 J720908:J720910 JF720908:JF720910 TB720908:TB720910 ACX720908:ACX720910 AMT720908:AMT720910 AWP720908:AWP720910 BGL720908:BGL720910 BQH720908:BQH720910 CAD720908:CAD720910 CJZ720908:CJZ720910 CTV720908:CTV720910 DDR720908:DDR720910 DNN720908:DNN720910 DXJ720908:DXJ720910 EHF720908:EHF720910 ERB720908:ERB720910 FAX720908:FAX720910 FKT720908:FKT720910 FUP720908:FUP720910 GEL720908:GEL720910 GOH720908:GOH720910 GYD720908:GYD720910 HHZ720908:HHZ720910 HRV720908:HRV720910 IBR720908:IBR720910 ILN720908:ILN720910 IVJ720908:IVJ720910 JFF720908:JFF720910 JPB720908:JPB720910 JYX720908:JYX720910 KIT720908:KIT720910 KSP720908:KSP720910 LCL720908:LCL720910 LMH720908:LMH720910 LWD720908:LWD720910 MFZ720908:MFZ720910 MPV720908:MPV720910 MZR720908:MZR720910 NJN720908:NJN720910 NTJ720908:NTJ720910 ODF720908:ODF720910 ONB720908:ONB720910 OWX720908:OWX720910 PGT720908:PGT720910 PQP720908:PQP720910 QAL720908:QAL720910 QKH720908:QKH720910 QUD720908:QUD720910 RDZ720908:RDZ720910 RNV720908:RNV720910 RXR720908:RXR720910 SHN720908:SHN720910 SRJ720908:SRJ720910 TBF720908:TBF720910 TLB720908:TLB720910 TUX720908:TUX720910 UET720908:UET720910 UOP720908:UOP720910 UYL720908:UYL720910 VIH720908:VIH720910 VSD720908:VSD720910 WBZ720908:WBZ720910 WLV720908:WLV720910 WVR720908:WVR720910 J786444:J786446 JF786444:JF786446 TB786444:TB786446 ACX786444:ACX786446 AMT786444:AMT786446 AWP786444:AWP786446 BGL786444:BGL786446 BQH786444:BQH786446 CAD786444:CAD786446 CJZ786444:CJZ786446 CTV786444:CTV786446 DDR786444:DDR786446 DNN786444:DNN786446 DXJ786444:DXJ786446 EHF786444:EHF786446 ERB786444:ERB786446 FAX786444:FAX786446 FKT786444:FKT786446 FUP786444:FUP786446 GEL786444:GEL786446 GOH786444:GOH786446 GYD786444:GYD786446 HHZ786444:HHZ786446 HRV786444:HRV786446 IBR786444:IBR786446 ILN786444:ILN786446 IVJ786444:IVJ786446 JFF786444:JFF786446 JPB786444:JPB786446 JYX786444:JYX786446 KIT786444:KIT786446 KSP786444:KSP786446 LCL786444:LCL786446 LMH786444:LMH786446 LWD786444:LWD786446 MFZ786444:MFZ786446 MPV786444:MPV786446 MZR786444:MZR786446 NJN786444:NJN786446 NTJ786444:NTJ786446 ODF786444:ODF786446 ONB786444:ONB786446 OWX786444:OWX786446 PGT786444:PGT786446 PQP786444:PQP786446 QAL786444:QAL786446 QKH786444:QKH786446 QUD786444:QUD786446 RDZ786444:RDZ786446 RNV786444:RNV786446 RXR786444:RXR786446 SHN786444:SHN786446 SRJ786444:SRJ786446 TBF786444:TBF786446 TLB786444:TLB786446 TUX786444:TUX786446 UET786444:UET786446 UOP786444:UOP786446 UYL786444:UYL786446 VIH786444:VIH786446 VSD786444:VSD786446 WBZ786444:WBZ786446 WLV786444:WLV786446 WVR786444:WVR786446 J851980:J851982 JF851980:JF851982 TB851980:TB851982 ACX851980:ACX851982 AMT851980:AMT851982 AWP851980:AWP851982 BGL851980:BGL851982 BQH851980:BQH851982 CAD851980:CAD851982 CJZ851980:CJZ851982 CTV851980:CTV851982 DDR851980:DDR851982 DNN851980:DNN851982 DXJ851980:DXJ851982 EHF851980:EHF851982 ERB851980:ERB851982 FAX851980:FAX851982 FKT851980:FKT851982 FUP851980:FUP851982 GEL851980:GEL851982 GOH851980:GOH851982 GYD851980:GYD851982 HHZ851980:HHZ851982 HRV851980:HRV851982 IBR851980:IBR851982 ILN851980:ILN851982 IVJ851980:IVJ851982 JFF851980:JFF851982 JPB851980:JPB851982 JYX851980:JYX851982 KIT851980:KIT851982 KSP851980:KSP851982 LCL851980:LCL851982 LMH851980:LMH851982 LWD851980:LWD851982 MFZ851980:MFZ851982 MPV851980:MPV851982 MZR851980:MZR851982 NJN851980:NJN851982 NTJ851980:NTJ851982 ODF851980:ODF851982 ONB851980:ONB851982 OWX851980:OWX851982 PGT851980:PGT851982 PQP851980:PQP851982 QAL851980:QAL851982 QKH851980:QKH851982 QUD851980:QUD851982 RDZ851980:RDZ851982 RNV851980:RNV851982 RXR851980:RXR851982 SHN851980:SHN851982 SRJ851980:SRJ851982 TBF851980:TBF851982 TLB851980:TLB851982 TUX851980:TUX851982 UET851980:UET851982 UOP851980:UOP851982 UYL851980:UYL851982 VIH851980:VIH851982 VSD851980:VSD851982 WBZ851980:WBZ851982 WLV851980:WLV851982 WVR851980:WVR851982 J917516:J917518 JF917516:JF917518 TB917516:TB917518 ACX917516:ACX917518 AMT917516:AMT917518 AWP917516:AWP917518 BGL917516:BGL917518 BQH917516:BQH917518 CAD917516:CAD917518 CJZ917516:CJZ917518 CTV917516:CTV917518 DDR917516:DDR917518 DNN917516:DNN917518 DXJ917516:DXJ917518 EHF917516:EHF917518 ERB917516:ERB917518 FAX917516:FAX917518 FKT917516:FKT917518 FUP917516:FUP917518 GEL917516:GEL917518 GOH917516:GOH917518 GYD917516:GYD917518 HHZ917516:HHZ917518 HRV917516:HRV917518 IBR917516:IBR917518 ILN917516:ILN917518 IVJ917516:IVJ917518 JFF917516:JFF917518 JPB917516:JPB917518 JYX917516:JYX917518 KIT917516:KIT917518 KSP917516:KSP917518 LCL917516:LCL917518 LMH917516:LMH917518 LWD917516:LWD917518 MFZ917516:MFZ917518 MPV917516:MPV917518 MZR917516:MZR917518 NJN917516:NJN917518 NTJ917516:NTJ917518 ODF917516:ODF917518 ONB917516:ONB917518 OWX917516:OWX917518 PGT917516:PGT917518 PQP917516:PQP917518 QAL917516:QAL917518 QKH917516:QKH917518 QUD917516:QUD917518 RDZ917516:RDZ917518 RNV917516:RNV917518 RXR917516:RXR917518 SHN917516:SHN917518 SRJ917516:SRJ917518 TBF917516:TBF917518 TLB917516:TLB917518 TUX917516:TUX917518 UET917516:UET917518 UOP917516:UOP917518 UYL917516:UYL917518 VIH917516:VIH917518 VSD917516:VSD917518 WBZ917516:WBZ917518 WLV917516:WLV917518 WVR917516:WVR917518 J983052:J983054 JF983052:JF983054 TB983052:TB983054 ACX983052:ACX983054 AMT983052:AMT983054 AWP983052:AWP983054 BGL983052:BGL983054 BQH983052:BQH983054 CAD983052:CAD983054 CJZ983052:CJZ983054 CTV983052:CTV983054 DDR983052:DDR983054 DNN983052:DNN983054 DXJ983052:DXJ983054 EHF983052:EHF983054 ERB983052:ERB983054 FAX983052:FAX983054 FKT983052:FKT983054 FUP983052:FUP983054 GEL983052:GEL983054 GOH983052:GOH983054 GYD983052:GYD983054 HHZ983052:HHZ983054 HRV983052:HRV983054 IBR983052:IBR983054 ILN983052:ILN983054 IVJ983052:IVJ983054 JFF983052:JFF983054 JPB983052:JPB983054 JYX983052:JYX983054 KIT983052:KIT983054 KSP983052:KSP983054 LCL983052:LCL983054 LMH983052:LMH983054 LWD983052:LWD983054 MFZ983052:MFZ983054 MPV983052:MPV983054 MZR983052:MZR983054 NJN983052:NJN983054 NTJ983052:NTJ983054 ODF983052:ODF983054 ONB983052:ONB983054 OWX983052:OWX983054 PGT983052:PGT983054 PQP983052:PQP983054 QAL983052:QAL983054 QKH983052:QKH983054 QUD983052:QUD983054 RDZ983052:RDZ983054 RNV983052:RNV983054 RXR983052:RXR983054 SHN983052:SHN983054 SRJ983052:SRJ983054 TBF983052:TBF983054 TLB983052:TLB983054 TUX983052:TUX983054 UET983052:UET983054 UOP983052:UOP983054 UYL983052:UYL983054 VIH983052:VIH983054 VSD983052:VSD983054 WBZ983052:WBZ983054 WLV983052:WLV983054 WVR983052:WVR983054 J16 JF16 TB16 ACX16 AMT16 AWP16 BGL16 BQH16 CAD16 CJZ16 CTV16 DDR16 DNN16 DXJ16 EHF16 ERB16 FAX16 FKT16 FUP16 GEL16 GOH16 GYD16 HHZ16 HRV16 IBR16 ILN16 IVJ16 JFF16 JPB16 JYX16 KIT16 KSP16 LCL16 LMH16 LWD16 MFZ16 MPV16 MZR16 NJN16 NTJ16 ODF16 ONB16 OWX16 PGT16 PQP16 QAL16 QKH16 QUD16 RDZ16 RNV16 RXR16 SHN16 SRJ16 TBF16 TLB16 TUX16 UET16 UOP16 UYL16 VIH16 VSD16 WBZ16 WLV16 WVR16 J65552 JF65552 TB65552 ACX65552 AMT65552 AWP65552 BGL65552 BQH65552 CAD65552 CJZ65552 CTV65552 DDR65552 DNN65552 DXJ65552 EHF65552 ERB65552 FAX65552 FKT65552 FUP65552 GEL65552 GOH65552 GYD65552 HHZ65552 HRV65552 IBR65552 ILN65552 IVJ65552 JFF65552 JPB65552 JYX65552 KIT65552 KSP65552 LCL65552 LMH65552 LWD65552 MFZ65552 MPV65552 MZR65552 NJN65552 NTJ65552 ODF65552 ONB65552 OWX65552 PGT65552 PQP65552 QAL65552 QKH65552 QUD65552 RDZ65552 RNV65552 RXR65552 SHN65552 SRJ65552 TBF65552 TLB65552 TUX65552 UET65552 UOP65552 UYL65552 VIH65552 VSD65552 WBZ65552 WLV65552 WVR65552 J131088 JF131088 TB131088 ACX131088 AMT131088 AWP131088 BGL131088 BQH131088 CAD131088 CJZ131088 CTV131088 DDR131088 DNN131088 DXJ131088 EHF131088 ERB131088 FAX131088 FKT131088 FUP131088 GEL131088 GOH131088 GYD131088 HHZ131088 HRV131088 IBR131088 ILN131088 IVJ131088 JFF131088 JPB131088 JYX131088 KIT131088 KSP131088 LCL131088 LMH131088 LWD131088 MFZ131088 MPV131088 MZR131088 NJN131088 NTJ131088 ODF131088 ONB131088 OWX131088 PGT131088 PQP131088 QAL131088 QKH131088 QUD131088 RDZ131088 RNV131088 RXR131088 SHN131088 SRJ131088 TBF131088 TLB131088 TUX131088 UET131088 UOP131088 UYL131088 VIH131088 VSD131088 WBZ131088 WLV131088 WVR131088 J196624 JF196624 TB196624 ACX196624 AMT196624 AWP196624 BGL196624 BQH196624 CAD196624 CJZ196624 CTV196624 DDR196624 DNN196624 DXJ196624 EHF196624 ERB196624 FAX196624 FKT196624 FUP196624 GEL196624 GOH196624 GYD196624 HHZ196624 HRV196624 IBR196624 ILN196624 IVJ196624 JFF196624 JPB196624 JYX196624 KIT196624 KSP196624 LCL196624 LMH196624 LWD196624 MFZ196624 MPV196624 MZR196624 NJN196624 NTJ196624 ODF196624 ONB196624 OWX196624 PGT196624 PQP196624 QAL196624 QKH196624 QUD196624 RDZ196624 RNV196624 RXR196624 SHN196624 SRJ196624 TBF196624 TLB196624 TUX196624 UET196624 UOP196624 UYL196624 VIH196624 VSD196624 WBZ196624 WLV196624 WVR196624 J262160 JF262160 TB262160 ACX262160 AMT262160 AWP262160 BGL262160 BQH262160 CAD262160 CJZ262160 CTV262160 DDR262160 DNN262160 DXJ262160 EHF262160 ERB262160 FAX262160 FKT262160 FUP262160 GEL262160 GOH262160 GYD262160 HHZ262160 HRV262160 IBR262160 ILN262160 IVJ262160 JFF262160 JPB262160 JYX262160 KIT262160 KSP262160 LCL262160 LMH262160 LWD262160 MFZ262160 MPV262160 MZR262160 NJN262160 NTJ262160 ODF262160 ONB262160 OWX262160 PGT262160 PQP262160 QAL262160 QKH262160 QUD262160 RDZ262160 RNV262160 RXR262160 SHN262160 SRJ262160 TBF262160 TLB262160 TUX262160 UET262160 UOP262160 UYL262160 VIH262160 VSD262160 WBZ262160 WLV262160 WVR262160 J327696 JF327696 TB327696 ACX327696 AMT327696 AWP327696 BGL327696 BQH327696 CAD327696 CJZ327696 CTV327696 DDR327696 DNN327696 DXJ327696 EHF327696 ERB327696 FAX327696 FKT327696 FUP327696 GEL327696 GOH327696 GYD327696 HHZ327696 HRV327696 IBR327696 ILN327696 IVJ327696 JFF327696 JPB327696 JYX327696 KIT327696 KSP327696 LCL327696 LMH327696 LWD327696 MFZ327696 MPV327696 MZR327696 NJN327696 NTJ327696 ODF327696 ONB327696 OWX327696 PGT327696 PQP327696 QAL327696 QKH327696 QUD327696 RDZ327696 RNV327696 RXR327696 SHN327696 SRJ327696 TBF327696 TLB327696 TUX327696 UET327696 UOP327696 UYL327696 VIH327696 VSD327696 WBZ327696 WLV327696 WVR327696 J393232 JF393232 TB393232 ACX393232 AMT393232 AWP393232 BGL393232 BQH393232 CAD393232 CJZ393232 CTV393232 DDR393232 DNN393232 DXJ393232 EHF393232 ERB393232 FAX393232 FKT393232 FUP393232 GEL393232 GOH393232 GYD393232 HHZ393232 HRV393232 IBR393232 ILN393232 IVJ393232 JFF393232 JPB393232 JYX393232 KIT393232 KSP393232 LCL393232 LMH393232 LWD393232 MFZ393232 MPV393232 MZR393232 NJN393232 NTJ393232 ODF393232 ONB393232 OWX393232 PGT393232 PQP393232 QAL393232 QKH393232 QUD393232 RDZ393232 RNV393232 RXR393232 SHN393232 SRJ393232 TBF393232 TLB393232 TUX393232 UET393232 UOP393232 UYL393232 VIH393232 VSD393232 WBZ393232 WLV393232 WVR393232 J458768 JF458768 TB458768 ACX458768 AMT458768 AWP458768 BGL458768 BQH458768 CAD458768 CJZ458768 CTV458768 DDR458768 DNN458768 DXJ458768 EHF458768 ERB458768 FAX458768 FKT458768 FUP458768 GEL458768 GOH458768 GYD458768 HHZ458768 HRV458768 IBR458768 ILN458768 IVJ458768 JFF458768 JPB458768 JYX458768 KIT458768 KSP458768 LCL458768 LMH458768 LWD458768 MFZ458768 MPV458768 MZR458768 NJN458768 NTJ458768 ODF458768 ONB458768 OWX458768 PGT458768 PQP458768 QAL458768 QKH458768 QUD458768 RDZ458768 RNV458768 RXR458768 SHN458768 SRJ458768 TBF458768 TLB458768 TUX458768 UET458768 UOP458768 UYL458768 VIH458768 VSD458768 WBZ458768 WLV458768 WVR458768 J524304 JF524304 TB524304 ACX524304 AMT524304 AWP524304 BGL524304 BQH524304 CAD524304 CJZ524304 CTV524304 DDR524304 DNN524304 DXJ524304 EHF524304 ERB524304 FAX524304 FKT524304 FUP524304 GEL524304 GOH524304 GYD524304 HHZ524304 HRV524304 IBR524304 ILN524304 IVJ524304 JFF524304 JPB524304 JYX524304 KIT524304 KSP524304 LCL524304 LMH524304 LWD524304 MFZ524304 MPV524304 MZR524304 NJN524304 NTJ524304 ODF524304 ONB524304 OWX524304 PGT524304 PQP524304 QAL524304 QKH524304 QUD524304 RDZ524304 RNV524304 RXR524304 SHN524304 SRJ524304 TBF524304 TLB524304 TUX524304 UET524304 UOP524304 UYL524304 VIH524304 VSD524304 WBZ524304 WLV524304 WVR524304 J589840 JF589840 TB589840 ACX589840 AMT589840 AWP589840 BGL589840 BQH589840 CAD589840 CJZ589840 CTV589840 DDR589840 DNN589840 DXJ589840 EHF589840 ERB589840 FAX589840 FKT589840 FUP589840 GEL589840 GOH589840 GYD589840 HHZ589840 HRV589840 IBR589840 ILN589840 IVJ589840 JFF589840 JPB589840 JYX589840 KIT589840 KSP589840 LCL589840 LMH589840 LWD589840 MFZ589840 MPV589840 MZR589840 NJN589840 NTJ589840 ODF589840 ONB589840 OWX589840 PGT589840 PQP589840 QAL589840 QKH589840 QUD589840 RDZ589840 RNV589840 RXR589840 SHN589840 SRJ589840 TBF589840 TLB589840 TUX589840 UET589840 UOP589840 UYL589840 VIH589840 VSD589840 WBZ589840 WLV589840 WVR589840 J655376 JF655376 TB655376 ACX655376 AMT655376 AWP655376 BGL655376 BQH655376 CAD655376 CJZ655376 CTV655376 DDR655376 DNN655376 DXJ655376 EHF655376 ERB655376 FAX655376 FKT655376 FUP655376 GEL655376 GOH655376 GYD655376 HHZ655376 HRV655376 IBR655376 ILN655376 IVJ655376 JFF655376 JPB655376 JYX655376 KIT655376 KSP655376 LCL655376 LMH655376 LWD655376 MFZ655376 MPV655376 MZR655376 NJN655376 NTJ655376 ODF655376 ONB655376 OWX655376 PGT655376 PQP655376 QAL655376 QKH655376 QUD655376 RDZ655376 RNV655376 RXR655376 SHN655376 SRJ655376 TBF655376 TLB655376 TUX655376 UET655376 UOP655376 UYL655376 VIH655376 VSD655376 WBZ655376 WLV655376 WVR655376 J720912 JF720912 TB720912 ACX720912 AMT720912 AWP720912 BGL720912 BQH720912 CAD720912 CJZ720912 CTV720912 DDR720912 DNN720912 DXJ720912 EHF720912 ERB720912 FAX720912 FKT720912 FUP720912 GEL720912 GOH720912 GYD720912 HHZ720912 HRV720912 IBR720912 ILN720912 IVJ720912 JFF720912 JPB720912 JYX720912 KIT720912 KSP720912 LCL720912 LMH720912 LWD720912 MFZ720912 MPV720912 MZR720912 NJN720912 NTJ720912 ODF720912 ONB720912 OWX720912 PGT720912 PQP720912 QAL720912 QKH720912 QUD720912 RDZ720912 RNV720912 RXR720912 SHN720912 SRJ720912 TBF720912 TLB720912 TUX720912 UET720912 UOP720912 UYL720912 VIH720912 VSD720912 WBZ720912 WLV720912 WVR720912 J786448 JF786448 TB786448 ACX786448 AMT786448 AWP786448 BGL786448 BQH786448 CAD786448 CJZ786448 CTV786448 DDR786448 DNN786448 DXJ786448 EHF786448 ERB786448 FAX786448 FKT786448 FUP786448 GEL786448 GOH786448 GYD786448 HHZ786448 HRV786448 IBR786448 ILN786448 IVJ786448 JFF786448 JPB786448 JYX786448 KIT786448 KSP786448 LCL786448 LMH786448 LWD786448 MFZ786448 MPV786448 MZR786448 NJN786448 NTJ786448 ODF786448 ONB786448 OWX786448 PGT786448 PQP786448 QAL786448 QKH786448 QUD786448 RDZ786448 RNV786448 RXR786448 SHN786448 SRJ786448 TBF786448 TLB786448 TUX786448 UET786448 UOP786448 UYL786448 VIH786448 VSD786448 WBZ786448 WLV786448 WVR786448 J851984 JF851984 TB851984 ACX851984 AMT851984 AWP851984 BGL851984 BQH851984 CAD851984 CJZ851984 CTV851984 DDR851984 DNN851984 DXJ851984 EHF851984 ERB851984 FAX851984 FKT851984 FUP851984 GEL851984 GOH851984 GYD851984 HHZ851984 HRV851984 IBR851984 ILN851984 IVJ851984 JFF851984 JPB851984 JYX851984 KIT851984 KSP851984 LCL851984 LMH851984 LWD851984 MFZ851984 MPV851984 MZR851984 NJN851984 NTJ851984 ODF851984 ONB851984 OWX851984 PGT851984 PQP851984 QAL851984 QKH851984 QUD851984 RDZ851984 RNV851984 RXR851984 SHN851984 SRJ851984 TBF851984 TLB851984 TUX851984 UET851984 UOP851984 UYL851984 VIH851984 VSD851984 WBZ851984 WLV851984 WVR851984 J917520 JF917520 TB917520 ACX917520 AMT917520 AWP917520 BGL917520 BQH917520 CAD917520 CJZ917520 CTV917520 DDR917520 DNN917520 DXJ917520 EHF917520 ERB917520 FAX917520 FKT917520 FUP917520 GEL917520 GOH917520 GYD917520 HHZ917520 HRV917520 IBR917520 ILN917520 IVJ917520 JFF917520 JPB917520 JYX917520 KIT917520 KSP917520 LCL917520 LMH917520 LWD917520 MFZ917520 MPV917520 MZR917520 NJN917520 NTJ917520 ODF917520 ONB917520 OWX917520 PGT917520 PQP917520 QAL917520 QKH917520 QUD917520 RDZ917520 RNV917520 RXR917520 SHN917520 SRJ917520 TBF917520 TLB917520 TUX917520 UET917520 UOP917520 UYL917520 VIH917520 VSD917520 WBZ917520 WLV917520 WVR917520 J983056 JF983056 TB983056 ACX983056 AMT983056 AWP983056 BGL983056 BQH983056 CAD983056 CJZ983056 CTV983056 DDR983056 DNN983056 DXJ983056 EHF983056 ERB983056 FAX983056 FKT983056 FUP983056 GEL983056 GOH983056 GYD983056 HHZ983056 HRV983056 IBR983056 ILN983056 IVJ983056 JFF983056 JPB983056 JYX983056 KIT983056 KSP983056 LCL983056 LMH983056 LWD983056 MFZ983056 MPV983056 MZR983056 NJN983056 NTJ983056 ODF983056 ONB983056 OWX983056 PGT983056 PQP983056 QAL983056 QKH983056 QUD983056 RDZ983056 RNV983056 RXR983056 SHN983056 SRJ983056 TBF983056 TLB983056 TUX983056 UET983056 UOP983056 UYL983056 VIH983056 VSD983056 WBZ983056 WLV983056 WVR983056 J19:J22 JF19:JF22 TB19:TB22 ACX19:ACX22 AMT19:AMT22 AWP19:AWP22 BGL19:BGL22 BQH19:BQH22 CAD19:CAD22 CJZ19:CJZ22 CTV19:CTV22 DDR19:DDR22 DNN19:DNN22 DXJ19:DXJ22 EHF19:EHF22 ERB19:ERB22 FAX19:FAX22 FKT19:FKT22 FUP19:FUP22 GEL19:GEL22 GOH19:GOH22 GYD19:GYD22 HHZ19:HHZ22 HRV19:HRV22 IBR19:IBR22 ILN19:ILN22 IVJ19:IVJ22 JFF19:JFF22 JPB19:JPB22 JYX19:JYX22 KIT19:KIT22 KSP19:KSP22 LCL19:LCL22 LMH19:LMH22 LWD19:LWD22 MFZ19:MFZ22 MPV19:MPV22 MZR19:MZR22 NJN19:NJN22 NTJ19:NTJ22 ODF19:ODF22 ONB19:ONB22 OWX19:OWX22 PGT19:PGT22 PQP19:PQP22 QAL19:QAL22 QKH19:QKH22 QUD19:QUD22 RDZ19:RDZ22 RNV19:RNV22 RXR19:RXR22 SHN19:SHN22 SRJ19:SRJ22 TBF19:TBF22 TLB19:TLB22 TUX19:TUX22 UET19:UET22 UOP19:UOP22 UYL19:UYL22 VIH19:VIH22 VSD19:VSD22 WBZ19:WBZ22 WLV19:WLV22 WVR19:WVR22 J65555:J65558 JF65555:JF65558 TB65555:TB65558 ACX65555:ACX65558 AMT65555:AMT65558 AWP65555:AWP65558 BGL65555:BGL65558 BQH65555:BQH65558 CAD65555:CAD65558 CJZ65555:CJZ65558 CTV65555:CTV65558 DDR65555:DDR65558 DNN65555:DNN65558 DXJ65555:DXJ65558 EHF65555:EHF65558 ERB65555:ERB65558 FAX65555:FAX65558 FKT65555:FKT65558 FUP65555:FUP65558 GEL65555:GEL65558 GOH65555:GOH65558 GYD65555:GYD65558 HHZ65555:HHZ65558 HRV65555:HRV65558 IBR65555:IBR65558 ILN65555:ILN65558 IVJ65555:IVJ65558 JFF65555:JFF65558 JPB65555:JPB65558 JYX65555:JYX65558 KIT65555:KIT65558 KSP65555:KSP65558 LCL65555:LCL65558 LMH65555:LMH65558 LWD65555:LWD65558 MFZ65555:MFZ65558 MPV65555:MPV65558 MZR65555:MZR65558 NJN65555:NJN65558 NTJ65555:NTJ65558 ODF65555:ODF65558 ONB65555:ONB65558 OWX65555:OWX65558 PGT65555:PGT65558 PQP65555:PQP65558 QAL65555:QAL65558 QKH65555:QKH65558 QUD65555:QUD65558 RDZ65555:RDZ65558 RNV65555:RNV65558 RXR65555:RXR65558 SHN65555:SHN65558 SRJ65555:SRJ65558 TBF65555:TBF65558 TLB65555:TLB65558 TUX65555:TUX65558 UET65555:UET65558 UOP65555:UOP65558 UYL65555:UYL65558 VIH65555:VIH65558 VSD65555:VSD65558 WBZ65555:WBZ65558 WLV65555:WLV65558 WVR65555:WVR65558 J131091:J131094 JF131091:JF131094 TB131091:TB131094 ACX131091:ACX131094 AMT131091:AMT131094 AWP131091:AWP131094 BGL131091:BGL131094 BQH131091:BQH131094 CAD131091:CAD131094 CJZ131091:CJZ131094 CTV131091:CTV131094 DDR131091:DDR131094 DNN131091:DNN131094 DXJ131091:DXJ131094 EHF131091:EHF131094 ERB131091:ERB131094 FAX131091:FAX131094 FKT131091:FKT131094 FUP131091:FUP131094 GEL131091:GEL131094 GOH131091:GOH131094 GYD131091:GYD131094 HHZ131091:HHZ131094 HRV131091:HRV131094 IBR131091:IBR131094 ILN131091:ILN131094 IVJ131091:IVJ131094 JFF131091:JFF131094 JPB131091:JPB131094 JYX131091:JYX131094 KIT131091:KIT131094 KSP131091:KSP131094 LCL131091:LCL131094 LMH131091:LMH131094 LWD131091:LWD131094 MFZ131091:MFZ131094 MPV131091:MPV131094 MZR131091:MZR131094 NJN131091:NJN131094 NTJ131091:NTJ131094 ODF131091:ODF131094 ONB131091:ONB131094 OWX131091:OWX131094 PGT131091:PGT131094 PQP131091:PQP131094 QAL131091:QAL131094 QKH131091:QKH131094 QUD131091:QUD131094 RDZ131091:RDZ131094 RNV131091:RNV131094 RXR131091:RXR131094 SHN131091:SHN131094 SRJ131091:SRJ131094 TBF131091:TBF131094 TLB131091:TLB131094 TUX131091:TUX131094 UET131091:UET131094 UOP131091:UOP131094 UYL131091:UYL131094 VIH131091:VIH131094 VSD131091:VSD131094 WBZ131091:WBZ131094 WLV131091:WLV131094 WVR131091:WVR131094 J196627:J196630 JF196627:JF196630 TB196627:TB196630 ACX196627:ACX196630 AMT196627:AMT196630 AWP196627:AWP196630 BGL196627:BGL196630 BQH196627:BQH196630 CAD196627:CAD196630 CJZ196627:CJZ196630 CTV196627:CTV196630 DDR196627:DDR196630 DNN196627:DNN196630 DXJ196627:DXJ196630 EHF196627:EHF196630 ERB196627:ERB196630 FAX196627:FAX196630 FKT196627:FKT196630 FUP196627:FUP196630 GEL196627:GEL196630 GOH196627:GOH196630 GYD196627:GYD196630 HHZ196627:HHZ196630 HRV196627:HRV196630 IBR196627:IBR196630 ILN196627:ILN196630 IVJ196627:IVJ196630 JFF196627:JFF196630 JPB196627:JPB196630 JYX196627:JYX196630 KIT196627:KIT196630 KSP196627:KSP196630 LCL196627:LCL196630 LMH196627:LMH196630 LWD196627:LWD196630 MFZ196627:MFZ196630 MPV196627:MPV196630 MZR196627:MZR196630 NJN196627:NJN196630 NTJ196627:NTJ196630 ODF196627:ODF196630 ONB196627:ONB196630 OWX196627:OWX196630 PGT196627:PGT196630 PQP196627:PQP196630 QAL196627:QAL196630 QKH196627:QKH196630 QUD196627:QUD196630 RDZ196627:RDZ196630 RNV196627:RNV196630 RXR196627:RXR196630 SHN196627:SHN196630 SRJ196627:SRJ196630 TBF196627:TBF196630 TLB196627:TLB196630 TUX196627:TUX196630 UET196627:UET196630 UOP196627:UOP196630 UYL196627:UYL196630 VIH196627:VIH196630 VSD196627:VSD196630 WBZ196627:WBZ196630 WLV196627:WLV196630 WVR196627:WVR196630 J262163:J262166 JF262163:JF262166 TB262163:TB262166 ACX262163:ACX262166 AMT262163:AMT262166 AWP262163:AWP262166 BGL262163:BGL262166 BQH262163:BQH262166 CAD262163:CAD262166 CJZ262163:CJZ262166 CTV262163:CTV262166 DDR262163:DDR262166 DNN262163:DNN262166 DXJ262163:DXJ262166 EHF262163:EHF262166 ERB262163:ERB262166 FAX262163:FAX262166 FKT262163:FKT262166 FUP262163:FUP262166 GEL262163:GEL262166 GOH262163:GOH262166 GYD262163:GYD262166 HHZ262163:HHZ262166 HRV262163:HRV262166 IBR262163:IBR262166 ILN262163:ILN262166 IVJ262163:IVJ262166 JFF262163:JFF262166 JPB262163:JPB262166 JYX262163:JYX262166 KIT262163:KIT262166 KSP262163:KSP262166 LCL262163:LCL262166 LMH262163:LMH262166 LWD262163:LWD262166 MFZ262163:MFZ262166 MPV262163:MPV262166 MZR262163:MZR262166 NJN262163:NJN262166 NTJ262163:NTJ262166 ODF262163:ODF262166 ONB262163:ONB262166 OWX262163:OWX262166 PGT262163:PGT262166 PQP262163:PQP262166 QAL262163:QAL262166 QKH262163:QKH262166 QUD262163:QUD262166 RDZ262163:RDZ262166 RNV262163:RNV262166 RXR262163:RXR262166 SHN262163:SHN262166 SRJ262163:SRJ262166 TBF262163:TBF262166 TLB262163:TLB262166 TUX262163:TUX262166 UET262163:UET262166 UOP262163:UOP262166 UYL262163:UYL262166 VIH262163:VIH262166 VSD262163:VSD262166 WBZ262163:WBZ262166 WLV262163:WLV262166 WVR262163:WVR262166 J327699:J327702 JF327699:JF327702 TB327699:TB327702 ACX327699:ACX327702 AMT327699:AMT327702 AWP327699:AWP327702 BGL327699:BGL327702 BQH327699:BQH327702 CAD327699:CAD327702 CJZ327699:CJZ327702 CTV327699:CTV327702 DDR327699:DDR327702 DNN327699:DNN327702 DXJ327699:DXJ327702 EHF327699:EHF327702 ERB327699:ERB327702 FAX327699:FAX327702 FKT327699:FKT327702 FUP327699:FUP327702 GEL327699:GEL327702 GOH327699:GOH327702 GYD327699:GYD327702 HHZ327699:HHZ327702 HRV327699:HRV327702 IBR327699:IBR327702 ILN327699:ILN327702 IVJ327699:IVJ327702 JFF327699:JFF327702 JPB327699:JPB327702 JYX327699:JYX327702 KIT327699:KIT327702 KSP327699:KSP327702 LCL327699:LCL327702 LMH327699:LMH327702 LWD327699:LWD327702 MFZ327699:MFZ327702 MPV327699:MPV327702 MZR327699:MZR327702 NJN327699:NJN327702 NTJ327699:NTJ327702 ODF327699:ODF327702 ONB327699:ONB327702 OWX327699:OWX327702 PGT327699:PGT327702 PQP327699:PQP327702 QAL327699:QAL327702 QKH327699:QKH327702 QUD327699:QUD327702 RDZ327699:RDZ327702 RNV327699:RNV327702 RXR327699:RXR327702 SHN327699:SHN327702 SRJ327699:SRJ327702 TBF327699:TBF327702 TLB327699:TLB327702 TUX327699:TUX327702 UET327699:UET327702 UOP327699:UOP327702 UYL327699:UYL327702 VIH327699:VIH327702 VSD327699:VSD327702 WBZ327699:WBZ327702 WLV327699:WLV327702 WVR327699:WVR327702 J393235:J393238 JF393235:JF393238 TB393235:TB393238 ACX393235:ACX393238 AMT393235:AMT393238 AWP393235:AWP393238 BGL393235:BGL393238 BQH393235:BQH393238 CAD393235:CAD393238 CJZ393235:CJZ393238 CTV393235:CTV393238 DDR393235:DDR393238 DNN393235:DNN393238 DXJ393235:DXJ393238 EHF393235:EHF393238 ERB393235:ERB393238 FAX393235:FAX393238 FKT393235:FKT393238 FUP393235:FUP393238 GEL393235:GEL393238 GOH393235:GOH393238 GYD393235:GYD393238 HHZ393235:HHZ393238 HRV393235:HRV393238 IBR393235:IBR393238 ILN393235:ILN393238 IVJ393235:IVJ393238 JFF393235:JFF393238 JPB393235:JPB393238 JYX393235:JYX393238 KIT393235:KIT393238 KSP393235:KSP393238 LCL393235:LCL393238 LMH393235:LMH393238 LWD393235:LWD393238 MFZ393235:MFZ393238 MPV393235:MPV393238 MZR393235:MZR393238 NJN393235:NJN393238 NTJ393235:NTJ393238 ODF393235:ODF393238 ONB393235:ONB393238 OWX393235:OWX393238 PGT393235:PGT393238 PQP393235:PQP393238 QAL393235:QAL393238 QKH393235:QKH393238 QUD393235:QUD393238 RDZ393235:RDZ393238 RNV393235:RNV393238 RXR393235:RXR393238 SHN393235:SHN393238 SRJ393235:SRJ393238 TBF393235:TBF393238 TLB393235:TLB393238 TUX393235:TUX393238 UET393235:UET393238 UOP393235:UOP393238 UYL393235:UYL393238 VIH393235:VIH393238 VSD393235:VSD393238 WBZ393235:WBZ393238 WLV393235:WLV393238 WVR393235:WVR393238 J458771:J458774 JF458771:JF458774 TB458771:TB458774 ACX458771:ACX458774 AMT458771:AMT458774 AWP458771:AWP458774 BGL458771:BGL458774 BQH458771:BQH458774 CAD458771:CAD458774 CJZ458771:CJZ458774 CTV458771:CTV458774 DDR458771:DDR458774 DNN458771:DNN458774 DXJ458771:DXJ458774 EHF458771:EHF458774 ERB458771:ERB458774 FAX458771:FAX458774 FKT458771:FKT458774 FUP458771:FUP458774 GEL458771:GEL458774 GOH458771:GOH458774 GYD458771:GYD458774 HHZ458771:HHZ458774 HRV458771:HRV458774 IBR458771:IBR458774 ILN458771:ILN458774 IVJ458771:IVJ458774 JFF458771:JFF458774 JPB458771:JPB458774 JYX458771:JYX458774 KIT458771:KIT458774 KSP458771:KSP458774 LCL458771:LCL458774 LMH458771:LMH458774 LWD458771:LWD458774 MFZ458771:MFZ458774 MPV458771:MPV458774 MZR458771:MZR458774 NJN458771:NJN458774 NTJ458771:NTJ458774 ODF458771:ODF458774 ONB458771:ONB458774 OWX458771:OWX458774 PGT458771:PGT458774 PQP458771:PQP458774 QAL458771:QAL458774 QKH458771:QKH458774 QUD458771:QUD458774 RDZ458771:RDZ458774 RNV458771:RNV458774 RXR458771:RXR458774 SHN458771:SHN458774 SRJ458771:SRJ458774 TBF458771:TBF458774 TLB458771:TLB458774 TUX458771:TUX458774 UET458771:UET458774 UOP458771:UOP458774 UYL458771:UYL458774 VIH458771:VIH458774 VSD458771:VSD458774 WBZ458771:WBZ458774 WLV458771:WLV458774 WVR458771:WVR458774 J524307:J524310 JF524307:JF524310 TB524307:TB524310 ACX524307:ACX524310 AMT524307:AMT524310 AWP524307:AWP524310 BGL524307:BGL524310 BQH524307:BQH524310 CAD524307:CAD524310 CJZ524307:CJZ524310 CTV524307:CTV524310 DDR524307:DDR524310 DNN524307:DNN524310 DXJ524307:DXJ524310 EHF524307:EHF524310 ERB524307:ERB524310 FAX524307:FAX524310 FKT524307:FKT524310 FUP524307:FUP524310 GEL524307:GEL524310 GOH524307:GOH524310 GYD524307:GYD524310 HHZ524307:HHZ524310 HRV524307:HRV524310 IBR524307:IBR524310 ILN524307:ILN524310 IVJ524307:IVJ524310 JFF524307:JFF524310 JPB524307:JPB524310 JYX524307:JYX524310 KIT524307:KIT524310 KSP524307:KSP524310 LCL524307:LCL524310 LMH524307:LMH524310 LWD524307:LWD524310 MFZ524307:MFZ524310 MPV524307:MPV524310 MZR524307:MZR524310 NJN524307:NJN524310 NTJ524307:NTJ524310 ODF524307:ODF524310 ONB524307:ONB524310 OWX524307:OWX524310 PGT524307:PGT524310 PQP524307:PQP524310 QAL524307:QAL524310 QKH524307:QKH524310 QUD524307:QUD524310 RDZ524307:RDZ524310 RNV524307:RNV524310 RXR524307:RXR524310 SHN524307:SHN524310 SRJ524307:SRJ524310 TBF524307:TBF524310 TLB524307:TLB524310 TUX524307:TUX524310 UET524307:UET524310 UOP524307:UOP524310 UYL524307:UYL524310 VIH524307:VIH524310 VSD524307:VSD524310 WBZ524307:WBZ524310 WLV524307:WLV524310 WVR524307:WVR524310 J589843:J589846 JF589843:JF589846 TB589843:TB589846 ACX589843:ACX589846 AMT589843:AMT589846 AWP589843:AWP589846 BGL589843:BGL589846 BQH589843:BQH589846 CAD589843:CAD589846 CJZ589843:CJZ589846 CTV589843:CTV589846 DDR589843:DDR589846 DNN589843:DNN589846 DXJ589843:DXJ589846 EHF589843:EHF589846 ERB589843:ERB589846 FAX589843:FAX589846 FKT589843:FKT589846 FUP589843:FUP589846 GEL589843:GEL589846 GOH589843:GOH589846 GYD589843:GYD589846 HHZ589843:HHZ589846 HRV589843:HRV589846 IBR589843:IBR589846 ILN589843:ILN589846 IVJ589843:IVJ589846 JFF589843:JFF589846 JPB589843:JPB589846 JYX589843:JYX589846 KIT589843:KIT589846 KSP589843:KSP589846 LCL589843:LCL589846 LMH589843:LMH589846 LWD589843:LWD589846 MFZ589843:MFZ589846 MPV589843:MPV589846 MZR589843:MZR589846 NJN589843:NJN589846 NTJ589843:NTJ589846 ODF589843:ODF589846 ONB589843:ONB589846 OWX589843:OWX589846 PGT589843:PGT589846 PQP589843:PQP589846 QAL589843:QAL589846 QKH589843:QKH589846 QUD589843:QUD589846 RDZ589843:RDZ589846 RNV589843:RNV589846 RXR589843:RXR589846 SHN589843:SHN589846 SRJ589843:SRJ589846 TBF589843:TBF589846 TLB589843:TLB589846 TUX589843:TUX589846 UET589843:UET589846 UOP589843:UOP589846 UYL589843:UYL589846 VIH589843:VIH589846 VSD589843:VSD589846 WBZ589843:WBZ589846 WLV589843:WLV589846 WVR589843:WVR589846 J655379:J655382 JF655379:JF655382 TB655379:TB655382 ACX655379:ACX655382 AMT655379:AMT655382 AWP655379:AWP655382 BGL655379:BGL655382 BQH655379:BQH655382 CAD655379:CAD655382 CJZ655379:CJZ655382 CTV655379:CTV655382 DDR655379:DDR655382 DNN655379:DNN655382 DXJ655379:DXJ655382 EHF655379:EHF655382 ERB655379:ERB655382 FAX655379:FAX655382 FKT655379:FKT655382 FUP655379:FUP655382 GEL655379:GEL655382 GOH655379:GOH655382 GYD655379:GYD655382 HHZ655379:HHZ655382 HRV655379:HRV655382 IBR655379:IBR655382 ILN655379:ILN655382 IVJ655379:IVJ655382 JFF655379:JFF655382 JPB655379:JPB655382 JYX655379:JYX655382 KIT655379:KIT655382 KSP655379:KSP655382 LCL655379:LCL655382 LMH655379:LMH655382 LWD655379:LWD655382 MFZ655379:MFZ655382 MPV655379:MPV655382 MZR655379:MZR655382 NJN655379:NJN655382 NTJ655379:NTJ655382 ODF655379:ODF655382 ONB655379:ONB655382 OWX655379:OWX655382 PGT655379:PGT655382 PQP655379:PQP655382 QAL655379:QAL655382 QKH655379:QKH655382 QUD655379:QUD655382 RDZ655379:RDZ655382 RNV655379:RNV655382 RXR655379:RXR655382 SHN655379:SHN655382 SRJ655379:SRJ655382 TBF655379:TBF655382 TLB655379:TLB655382 TUX655379:TUX655382 UET655379:UET655382 UOP655379:UOP655382 UYL655379:UYL655382 VIH655379:VIH655382 VSD655379:VSD655382 WBZ655379:WBZ655382 WLV655379:WLV655382 WVR655379:WVR655382 J720915:J720918 JF720915:JF720918 TB720915:TB720918 ACX720915:ACX720918 AMT720915:AMT720918 AWP720915:AWP720918 BGL720915:BGL720918 BQH720915:BQH720918 CAD720915:CAD720918 CJZ720915:CJZ720918 CTV720915:CTV720918 DDR720915:DDR720918 DNN720915:DNN720918 DXJ720915:DXJ720918 EHF720915:EHF720918 ERB720915:ERB720918 FAX720915:FAX720918 FKT720915:FKT720918 FUP720915:FUP720918 GEL720915:GEL720918 GOH720915:GOH720918 GYD720915:GYD720918 HHZ720915:HHZ720918 HRV720915:HRV720918 IBR720915:IBR720918 ILN720915:ILN720918 IVJ720915:IVJ720918 JFF720915:JFF720918 JPB720915:JPB720918 JYX720915:JYX720918 KIT720915:KIT720918 KSP720915:KSP720918 LCL720915:LCL720918 LMH720915:LMH720918 LWD720915:LWD720918 MFZ720915:MFZ720918 MPV720915:MPV720918 MZR720915:MZR720918 NJN720915:NJN720918 NTJ720915:NTJ720918 ODF720915:ODF720918 ONB720915:ONB720918 OWX720915:OWX720918 PGT720915:PGT720918 PQP720915:PQP720918 QAL720915:QAL720918 QKH720915:QKH720918 QUD720915:QUD720918 RDZ720915:RDZ720918 RNV720915:RNV720918 RXR720915:RXR720918 SHN720915:SHN720918 SRJ720915:SRJ720918 TBF720915:TBF720918 TLB720915:TLB720918 TUX720915:TUX720918 UET720915:UET720918 UOP720915:UOP720918 UYL720915:UYL720918 VIH720915:VIH720918 VSD720915:VSD720918 WBZ720915:WBZ720918 WLV720915:WLV720918 WVR720915:WVR720918 J786451:J786454 JF786451:JF786454 TB786451:TB786454 ACX786451:ACX786454 AMT786451:AMT786454 AWP786451:AWP786454 BGL786451:BGL786454 BQH786451:BQH786454 CAD786451:CAD786454 CJZ786451:CJZ786454 CTV786451:CTV786454 DDR786451:DDR786454 DNN786451:DNN786454 DXJ786451:DXJ786454 EHF786451:EHF786454 ERB786451:ERB786454 FAX786451:FAX786454 FKT786451:FKT786454 FUP786451:FUP786454 GEL786451:GEL786454 GOH786451:GOH786454 GYD786451:GYD786454 HHZ786451:HHZ786454 HRV786451:HRV786454 IBR786451:IBR786454 ILN786451:ILN786454 IVJ786451:IVJ786454 JFF786451:JFF786454 JPB786451:JPB786454 JYX786451:JYX786454 KIT786451:KIT786454 KSP786451:KSP786454 LCL786451:LCL786454 LMH786451:LMH786454 LWD786451:LWD786454 MFZ786451:MFZ786454 MPV786451:MPV786454 MZR786451:MZR786454 NJN786451:NJN786454 NTJ786451:NTJ786454 ODF786451:ODF786454 ONB786451:ONB786454 OWX786451:OWX786454 PGT786451:PGT786454 PQP786451:PQP786454 QAL786451:QAL786454 QKH786451:QKH786454 QUD786451:QUD786454 RDZ786451:RDZ786454 RNV786451:RNV786454 RXR786451:RXR786454 SHN786451:SHN786454 SRJ786451:SRJ786454 TBF786451:TBF786454 TLB786451:TLB786454 TUX786451:TUX786454 UET786451:UET786454 UOP786451:UOP786454 UYL786451:UYL786454 VIH786451:VIH786454 VSD786451:VSD786454 WBZ786451:WBZ786454 WLV786451:WLV786454 WVR786451:WVR786454 J851987:J851990 JF851987:JF851990 TB851987:TB851990 ACX851987:ACX851990 AMT851987:AMT851990 AWP851987:AWP851990 BGL851987:BGL851990 BQH851987:BQH851990 CAD851987:CAD851990 CJZ851987:CJZ851990 CTV851987:CTV851990 DDR851987:DDR851990 DNN851987:DNN851990 DXJ851987:DXJ851990 EHF851987:EHF851990 ERB851987:ERB851990 FAX851987:FAX851990 FKT851987:FKT851990 FUP851987:FUP851990 GEL851987:GEL851990 GOH851987:GOH851990 GYD851987:GYD851990 HHZ851987:HHZ851990 HRV851987:HRV851990 IBR851987:IBR851990 ILN851987:ILN851990 IVJ851987:IVJ851990 JFF851987:JFF851990 JPB851987:JPB851990 JYX851987:JYX851990 KIT851987:KIT851990 KSP851987:KSP851990 LCL851987:LCL851990 LMH851987:LMH851990 LWD851987:LWD851990 MFZ851987:MFZ851990 MPV851987:MPV851990 MZR851987:MZR851990 NJN851987:NJN851990 NTJ851987:NTJ851990 ODF851987:ODF851990 ONB851987:ONB851990 OWX851987:OWX851990 PGT851987:PGT851990 PQP851987:PQP851990 QAL851987:QAL851990 QKH851987:QKH851990 QUD851987:QUD851990 RDZ851987:RDZ851990 RNV851987:RNV851990 RXR851987:RXR851990 SHN851987:SHN851990 SRJ851987:SRJ851990 TBF851987:TBF851990 TLB851987:TLB851990 TUX851987:TUX851990 UET851987:UET851990 UOP851987:UOP851990 UYL851987:UYL851990 VIH851987:VIH851990 VSD851987:VSD851990 WBZ851987:WBZ851990 WLV851987:WLV851990 WVR851987:WVR851990 J917523:J917526 JF917523:JF917526 TB917523:TB917526 ACX917523:ACX917526 AMT917523:AMT917526 AWP917523:AWP917526 BGL917523:BGL917526 BQH917523:BQH917526 CAD917523:CAD917526 CJZ917523:CJZ917526 CTV917523:CTV917526 DDR917523:DDR917526 DNN917523:DNN917526 DXJ917523:DXJ917526 EHF917523:EHF917526 ERB917523:ERB917526 FAX917523:FAX917526 FKT917523:FKT917526 FUP917523:FUP917526 GEL917523:GEL917526 GOH917523:GOH917526 GYD917523:GYD917526 HHZ917523:HHZ917526 HRV917523:HRV917526 IBR917523:IBR917526 ILN917523:ILN917526 IVJ917523:IVJ917526 JFF917523:JFF917526 JPB917523:JPB917526 JYX917523:JYX917526 KIT917523:KIT917526 KSP917523:KSP917526 LCL917523:LCL917526 LMH917523:LMH917526 LWD917523:LWD917526 MFZ917523:MFZ917526 MPV917523:MPV917526 MZR917523:MZR917526 NJN917523:NJN917526 NTJ917523:NTJ917526 ODF917523:ODF917526 ONB917523:ONB917526 OWX917523:OWX917526 PGT917523:PGT917526 PQP917523:PQP917526 QAL917523:QAL917526 QKH917523:QKH917526 QUD917523:QUD917526 RDZ917523:RDZ917526 RNV917523:RNV917526 RXR917523:RXR917526 SHN917523:SHN917526 SRJ917523:SRJ917526 TBF917523:TBF917526 TLB917523:TLB917526 TUX917523:TUX917526 UET917523:UET917526 UOP917523:UOP917526 UYL917523:UYL917526 VIH917523:VIH917526 VSD917523:VSD917526 WBZ917523:WBZ917526 WLV917523:WLV917526 WVR917523:WVR917526 J983059:J983062 JF983059:JF983062 TB983059:TB983062 ACX983059:ACX983062 AMT983059:AMT983062 AWP983059:AWP983062 BGL983059:BGL983062 BQH983059:BQH983062 CAD983059:CAD983062 CJZ983059:CJZ983062 CTV983059:CTV983062 DDR983059:DDR983062 DNN983059:DNN983062 DXJ983059:DXJ983062 EHF983059:EHF983062 ERB983059:ERB983062 FAX983059:FAX983062 FKT983059:FKT983062 FUP983059:FUP983062 GEL983059:GEL983062 GOH983059:GOH983062 GYD983059:GYD983062 HHZ983059:HHZ983062 HRV983059:HRV983062 IBR983059:IBR983062 ILN983059:ILN983062 IVJ983059:IVJ983062 JFF983059:JFF983062 JPB983059:JPB983062 JYX983059:JYX983062 KIT983059:KIT983062 KSP983059:KSP983062 LCL983059:LCL983062 LMH983059:LMH983062 LWD983059:LWD983062 MFZ983059:MFZ983062 MPV983059:MPV983062 MZR983059:MZR983062 NJN983059:NJN983062 NTJ983059:NTJ983062 ODF983059:ODF983062 ONB983059:ONB983062 OWX983059:OWX983062 PGT983059:PGT983062 PQP983059:PQP983062 QAL983059:QAL983062 QKH983059:QKH983062 QUD983059:QUD983062 RDZ983059:RDZ983062 RNV983059:RNV983062 RXR983059:RXR983062 SHN983059:SHN983062 SRJ983059:SRJ983062 TBF983059:TBF983062 TLB983059:TLB983062 TUX983059:TUX983062 UET983059:UET983062 UOP983059:UOP983062 UYL983059:UYL983062 VIH983059:VIH983062 VSD983059:VSD983062 WBZ983059:WBZ983062 WLV983059:WLV983062 WVR983059:WVR983062" xr:uid="{00000000-0002-0000-0100-000001000000}">
      <formula1>NA</formula1>
    </dataValidation>
  </dataValidations>
  <printOptions horizontalCentered="1"/>
  <pageMargins left="0.74803149606299213" right="0.74803149606299213" top="0.74803149606299213" bottom="0.74803149606299213" header="0.51181102362204722" footer="0.51181102362204722"/>
  <pageSetup scale="77" orientation="portrait" r:id="rId2"/>
  <headerFooter alignWithMargins="0"/>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Q338"/>
  <sheetViews>
    <sheetView tabSelected="1" topLeftCell="N1" zoomScaleNormal="100" workbookViewId="0">
      <selection activeCell="O1" sqref="O1"/>
    </sheetView>
  </sheetViews>
  <sheetFormatPr defaultColWidth="9.109375" defaultRowHeight="15.6" x14ac:dyDescent="0.25"/>
  <cols>
    <col min="1" max="1" width="2.5546875" style="75" customWidth="1"/>
    <col min="2" max="2" width="2.5546875" style="60" customWidth="1"/>
    <col min="3" max="13" width="11.5546875" style="60"/>
    <col min="14" max="14" width="2.5546875" style="60" customWidth="1"/>
    <col min="15" max="43" width="11.5546875" style="60"/>
    <col min="44" max="16384" width="9.109375" style="65"/>
  </cols>
  <sheetData>
    <row r="1" spans="1:43" ht="14.1" customHeight="1" x14ac:dyDescent="0.25">
      <c r="A1" s="56">
        <v>1</v>
      </c>
      <c r="B1" s="57"/>
      <c r="C1" s="58"/>
      <c r="D1" s="58"/>
      <c r="E1" s="58"/>
      <c r="F1" s="58"/>
      <c r="G1" s="58"/>
      <c r="H1" s="58"/>
      <c r="I1" s="58"/>
      <c r="J1" s="58"/>
      <c r="K1" s="58"/>
      <c r="L1" s="58"/>
      <c r="M1" s="59"/>
      <c r="O1" s="61" t="s">
        <v>521</v>
      </c>
      <c r="P1" s="62"/>
      <c r="Q1" s="62"/>
      <c r="R1" s="62"/>
      <c r="S1" s="62"/>
      <c r="T1" s="62"/>
      <c r="U1" s="62"/>
      <c r="V1" s="62"/>
      <c r="W1" s="62"/>
      <c r="X1" s="62"/>
      <c r="Y1" s="63"/>
      <c r="AA1" s="64" t="s">
        <v>81</v>
      </c>
    </row>
    <row r="2" spans="1:43" ht="14.1" customHeight="1" x14ac:dyDescent="0.25">
      <c r="A2" s="56">
        <v>2</v>
      </c>
      <c r="B2" s="66"/>
      <c r="C2" s="67"/>
      <c r="D2" s="67"/>
      <c r="E2" s="67"/>
      <c r="F2" s="67"/>
      <c r="G2" s="67"/>
      <c r="H2" s="68" t="s">
        <v>82</v>
      </c>
      <c r="I2" s="67"/>
      <c r="J2" s="67"/>
      <c r="K2" s="67"/>
      <c r="L2" s="67"/>
      <c r="M2" s="69"/>
      <c r="O2" s="70"/>
      <c r="T2" s="71" t="s">
        <v>82</v>
      </c>
      <c r="Y2" s="72"/>
      <c r="AA2" s="73" t="s">
        <v>83</v>
      </c>
    </row>
    <row r="3" spans="1:43" ht="14.1" customHeight="1" x14ac:dyDescent="0.25">
      <c r="A3" s="56">
        <v>3</v>
      </c>
      <c r="B3" s="66"/>
      <c r="C3" s="67"/>
      <c r="D3" s="67"/>
      <c r="E3" s="67"/>
      <c r="F3" s="67"/>
      <c r="G3" s="67"/>
      <c r="H3" s="68" t="s">
        <v>84</v>
      </c>
      <c r="I3" s="67"/>
      <c r="J3" s="67"/>
      <c r="K3" s="67"/>
      <c r="L3" s="67"/>
      <c r="M3" s="69"/>
      <c r="O3" s="70"/>
      <c r="T3" s="71" t="s">
        <v>84</v>
      </c>
      <c r="Y3" s="72"/>
      <c r="AA3" s="74" t="str">
        <f>IF(AB7="","",AB7)</f>
        <v/>
      </c>
    </row>
    <row r="4" spans="1:43" ht="14.1" customHeight="1" x14ac:dyDescent="0.25">
      <c r="A4" s="56">
        <v>4</v>
      </c>
      <c r="B4" s="66"/>
      <c r="C4" s="67"/>
      <c r="D4" s="67"/>
      <c r="E4" s="67"/>
      <c r="F4" s="67"/>
      <c r="G4" s="67"/>
      <c r="H4" s="67"/>
      <c r="I4" s="67"/>
      <c r="J4" s="67"/>
      <c r="K4" s="67"/>
      <c r="L4" s="67"/>
      <c r="M4" s="69"/>
      <c r="O4" s="70"/>
      <c r="T4" s="75"/>
      <c r="Y4" s="72"/>
      <c r="AA4" s="76" t="s">
        <v>85</v>
      </c>
      <c r="AB4" s="77" t="s">
        <v>86</v>
      </c>
    </row>
    <row r="5" spans="1:43" ht="14.1" customHeight="1" x14ac:dyDescent="0.25">
      <c r="A5" s="56">
        <v>5</v>
      </c>
      <c r="B5" s="66"/>
      <c r="C5" s="67"/>
      <c r="D5" s="67"/>
      <c r="E5" s="67"/>
      <c r="F5" s="67"/>
      <c r="G5" s="67"/>
      <c r="H5" s="68" t="str">
        <f>T5</f>
        <v>Stereotactic Breast Biopsy System Compliance Inspection</v>
      </c>
      <c r="I5" s="67"/>
      <c r="J5" s="67"/>
      <c r="K5" s="67"/>
      <c r="L5" s="67"/>
      <c r="M5" s="69"/>
      <c r="O5" s="70"/>
      <c r="T5" s="71" t="s">
        <v>87</v>
      </c>
      <c r="Y5" s="72"/>
    </row>
    <row r="6" spans="1:43" ht="14.1" customHeight="1" thickBot="1" x14ac:dyDescent="0.3">
      <c r="A6" s="56">
        <v>6</v>
      </c>
      <c r="B6" s="78"/>
      <c r="C6" s="79"/>
      <c r="D6" s="79"/>
      <c r="E6" s="79"/>
      <c r="F6" s="79"/>
      <c r="G6" s="79"/>
      <c r="H6" s="79"/>
      <c r="I6" s="79"/>
      <c r="J6" s="79"/>
      <c r="K6" s="79"/>
      <c r="L6" s="79"/>
      <c r="M6" s="80"/>
      <c r="O6" s="81"/>
      <c r="P6" s="82"/>
      <c r="Q6" s="82"/>
      <c r="R6" s="82"/>
      <c r="S6" s="82"/>
      <c r="T6" s="82"/>
      <c r="U6" s="82"/>
      <c r="V6" s="82"/>
      <c r="W6" s="82"/>
      <c r="X6" s="82"/>
      <c r="Y6" s="83"/>
      <c r="AA6" s="84" t="s">
        <v>88</v>
      </c>
      <c r="AB6" s="60" t="s">
        <v>89</v>
      </c>
      <c r="AD6" s="60" t="s">
        <v>90</v>
      </c>
    </row>
    <row r="7" spans="1:43" ht="14.1" customHeight="1" thickTop="1" x14ac:dyDescent="0.25">
      <c r="A7" s="56">
        <v>7</v>
      </c>
      <c r="O7" s="60" t="s">
        <v>91</v>
      </c>
      <c r="P7" s="85"/>
      <c r="Q7" s="86"/>
      <c r="W7" s="60" t="s">
        <v>92</v>
      </c>
      <c r="X7" s="87" t="str">
        <f>IF(Y7&lt;&gt;"",Y7,IF(AB9="","",AB9))</f>
        <v>Eugene Mah</v>
      </c>
      <c r="Y7" s="88" t="s">
        <v>93</v>
      </c>
      <c r="AA7" s="76" t="s">
        <v>81</v>
      </c>
      <c r="AB7" s="89"/>
      <c r="AC7" s="90" t="str">
        <f t="shared" ref="AC7:AC19" si="0">IF(AB7&lt;&gt;AD7,"Change","")</f>
        <v>Change</v>
      </c>
      <c r="AD7" s="91" t="str">
        <f>IF(OR(AA2="",AA2=0),"",AA2)</f>
        <v>Page1,HVLPage,ExpChart,ImgQuality,Compg1,GraphAcryl,LeedsTO10</v>
      </c>
    </row>
    <row r="8" spans="1:43" ht="14.1" customHeight="1" thickBot="1" x14ac:dyDescent="0.3">
      <c r="A8" s="56">
        <v>8</v>
      </c>
      <c r="G8" s="92"/>
      <c r="H8" s="92" t="s">
        <v>94</v>
      </c>
      <c r="O8" s="60" t="s">
        <v>95</v>
      </c>
      <c r="P8" s="93" t="str">
        <f>IF(AB8="","",AB8)</f>
        <v/>
      </c>
      <c r="Q8" s="94"/>
      <c r="T8" s="95" t="s">
        <v>94</v>
      </c>
      <c r="W8" s="82"/>
      <c r="X8" s="82"/>
      <c r="Y8" s="96"/>
      <c r="AA8" s="76" t="s">
        <v>96</v>
      </c>
      <c r="AB8" s="97"/>
      <c r="AC8" s="90" t="str">
        <f t="shared" si="0"/>
        <v/>
      </c>
      <c r="AD8" s="98" t="str">
        <f>IF(P7="","",P7)</f>
        <v/>
      </c>
    </row>
    <row r="9" spans="1:43" ht="14.1" customHeight="1" thickTop="1" x14ac:dyDescent="0.25">
      <c r="A9" s="56">
        <v>9</v>
      </c>
      <c r="B9" s="99"/>
      <c r="C9" s="100"/>
      <c r="D9" s="101" t="s">
        <v>97</v>
      </c>
      <c r="E9" s="100"/>
      <c r="F9" s="100"/>
      <c r="G9" s="100"/>
      <c r="H9" s="100"/>
      <c r="I9" s="100"/>
      <c r="J9" s="100"/>
      <c r="K9" s="100"/>
      <c r="L9" s="100"/>
      <c r="M9" s="102"/>
      <c r="O9" s="103"/>
      <c r="P9" s="104" t="s">
        <v>97</v>
      </c>
      <c r="Q9" s="62"/>
      <c r="R9" s="62"/>
      <c r="S9" s="105" t="s">
        <v>98</v>
      </c>
      <c r="T9" s="62"/>
      <c r="U9" s="62"/>
      <c r="V9" s="62"/>
      <c r="W9" s="105" t="s">
        <v>98</v>
      </c>
      <c r="X9" s="62"/>
      <c r="Y9" s="63"/>
      <c r="AA9" s="76" t="s">
        <v>99</v>
      </c>
      <c r="AB9" s="106"/>
      <c r="AC9" s="90" t="str">
        <f t="shared" si="0"/>
        <v>Change</v>
      </c>
      <c r="AD9" s="107" t="str">
        <f>IF(X7="","",X7)</f>
        <v>Eugene Mah</v>
      </c>
      <c r="AH9" s="75" t="s">
        <v>100</v>
      </c>
      <c r="AI9" s="75" t="s">
        <v>101</v>
      </c>
      <c r="AJ9" s="75" t="s">
        <v>102</v>
      </c>
      <c r="AK9" s="75" t="s">
        <v>103</v>
      </c>
      <c r="AL9" s="75" t="s">
        <v>104</v>
      </c>
      <c r="AM9" s="75" t="s">
        <v>105</v>
      </c>
      <c r="AN9" s="75" t="s">
        <v>106</v>
      </c>
      <c r="AO9" s="75" t="s">
        <v>107</v>
      </c>
      <c r="AP9" s="75" t="s">
        <v>108</v>
      </c>
      <c r="AQ9" s="75" t="s">
        <v>400</v>
      </c>
    </row>
    <row r="10" spans="1:43" ht="14.1" customHeight="1" x14ac:dyDescent="0.25">
      <c r="A10" s="56">
        <v>10</v>
      </c>
      <c r="B10" s="108"/>
      <c r="E10" s="76" t="s">
        <v>109</v>
      </c>
      <c r="F10" s="402" t="str">
        <f>IF(R10="","",R10)</f>
        <v/>
      </c>
      <c r="G10" s="402"/>
      <c r="J10" s="76" t="s">
        <v>110</v>
      </c>
      <c r="K10" s="402" t="str">
        <f>IF(V10="","",V10)</f>
        <v/>
      </c>
      <c r="L10" s="402"/>
      <c r="M10" s="109"/>
      <c r="O10" s="70"/>
      <c r="Q10" s="76" t="s">
        <v>109</v>
      </c>
      <c r="R10" s="87" t="str">
        <f>IF(S10&lt;&gt;"",S10,IF(AB10="","",AB10))</f>
        <v/>
      </c>
      <c r="S10" s="88"/>
      <c r="U10" s="76" t="s">
        <v>110</v>
      </c>
      <c r="V10" s="87" t="str">
        <f>IF(W10&lt;&gt;"",W10,IF(AB15="","",AB15))</f>
        <v/>
      </c>
      <c r="W10" s="88"/>
      <c r="Y10" s="72"/>
      <c r="AA10" s="76" t="s">
        <v>109</v>
      </c>
      <c r="AB10" s="106"/>
      <c r="AC10" s="90" t="str">
        <f t="shared" si="0"/>
        <v/>
      </c>
      <c r="AD10" s="107" t="str">
        <f>IF(R10="","",R10)</f>
        <v/>
      </c>
      <c r="AH10" s="110">
        <v>24</v>
      </c>
      <c r="AI10" s="110">
        <v>50</v>
      </c>
      <c r="AJ10" s="111">
        <v>0</v>
      </c>
      <c r="AK10" s="110" t="str">
        <f t="shared" ref="AK10:AK26" si="1">IF($V$21="","",$V$21)</f>
        <v>Mo</v>
      </c>
      <c r="AL10" s="110" t="str">
        <f t="shared" ref="AL10:AL26" si="2">IF($V$24="","",$V$24)</f>
        <v>Mo</v>
      </c>
      <c r="AM10" s="110"/>
      <c r="AN10" s="110"/>
      <c r="AO10" s="110"/>
      <c r="AP10" s="110"/>
      <c r="AQ10" s="112"/>
    </row>
    <row r="11" spans="1:43" ht="14.1" customHeight="1" x14ac:dyDescent="0.25">
      <c r="A11" s="56">
        <v>11</v>
      </c>
      <c r="B11" s="108"/>
      <c r="E11" s="76" t="s">
        <v>111</v>
      </c>
      <c r="F11" s="403" t="str">
        <f>IF(R11="","",R11)</f>
        <v/>
      </c>
      <c r="G11" s="403"/>
      <c r="J11" s="76" t="s">
        <v>112</v>
      </c>
      <c r="K11" s="402" t="str">
        <f>IF(V11="","",V11)</f>
        <v/>
      </c>
      <c r="L11" s="402"/>
      <c r="M11" s="109"/>
      <c r="O11" s="70"/>
      <c r="Q11" s="76" t="s">
        <v>111</v>
      </c>
      <c r="R11" s="87" t="str">
        <f>IF(S11&lt;&gt;"",S11,IF(AB11="","",AB11))</f>
        <v/>
      </c>
      <c r="S11" s="88"/>
      <c r="U11" s="76" t="s">
        <v>112</v>
      </c>
      <c r="V11" s="87" t="str">
        <f>IF(W11&lt;&gt;"",W11,IF(AB16="","",AB16))</f>
        <v/>
      </c>
      <c r="W11" s="88"/>
      <c r="Y11" s="72"/>
      <c r="AA11" s="76" t="s">
        <v>111</v>
      </c>
      <c r="AB11" s="106"/>
      <c r="AC11" s="90" t="str">
        <f t="shared" si="0"/>
        <v/>
      </c>
      <c r="AD11" s="107" t="str">
        <f>IF(R11="","",R11)</f>
        <v/>
      </c>
      <c r="AH11" s="110">
        <v>24</v>
      </c>
      <c r="AI11" s="110">
        <v>50</v>
      </c>
      <c r="AJ11" s="111">
        <v>0</v>
      </c>
      <c r="AK11" s="110" t="str">
        <f t="shared" si="1"/>
        <v>Mo</v>
      </c>
      <c r="AL11" s="110" t="str">
        <f t="shared" si="2"/>
        <v>Mo</v>
      </c>
      <c r="AM11" s="110"/>
      <c r="AN11" s="110"/>
      <c r="AO11" s="110"/>
      <c r="AP11" s="110"/>
      <c r="AQ11" s="112"/>
    </row>
    <row r="12" spans="1:43" ht="14.1" customHeight="1" x14ac:dyDescent="0.25">
      <c r="A12" s="56">
        <v>12</v>
      </c>
      <c r="B12" s="108"/>
      <c r="E12" s="76" t="s">
        <v>113</v>
      </c>
      <c r="F12" s="403" t="str">
        <f>IF(R12="","",R12)</f>
        <v/>
      </c>
      <c r="G12" s="403"/>
      <c r="J12" s="76" t="s">
        <v>114</v>
      </c>
      <c r="K12" s="404" t="str">
        <f>IF(V12="","",V12)</f>
        <v/>
      </c>
      <c r="L12" s="404"/>
      <c r="M12" s="109"/>
      <c r="O12" s="70"/>
      <c r="Q12" s="76" t="s">
        <v>113</v>
      </c>
      <c r="R12" s="87" t="str">
        <f>IF(S12&lt;&gt;"",S12,IF(AB12="","",AB12))</f>
        <v/>
      </c>
      <c r="S12" s="88"/>
      <c r="U12" s="76" t="s">
        <v>114</v>
      </c>
      <c r="V12" s="113" t="str">
        <f>IF(W12&lt;&gt;"",W12,IF(AB17="","",AB17))</f>
        <v/>
      </c>
      <c r="W12" s="114"/>
      <c r="Y12" s="72"/>
      <c r="AA12" s="76" t="s">
        <v>113</v>
      </c>
      <c r="AB12" s="106"/>
      <c r="AC12" s="90" t="str">
        <f t="shared" si="0"/>
        <v/>
      </c>
      <c r="AD12" s="107" t="str">
        <f>IF(R12="","",R12)</f>
        <v/>
      </c>
      <c r="AH12" s="110">
        <v>25</v>
      </c>
      <c r="AI12" s="110">
        <v>50</v>
      </c>
      <c r="AJ12" s="111">
        <v>0</v>
      </c>
      <c r="AK12" s="110" t="str">
        <f t="shared" si="1"/>
        <v>Mo</v>
      </c>
      <c r="AL12" s="110" t="str">
        <f t="shared" si="2"/>
        <v>Mo</v>
      </c>
      <c r="AM12" s="110"/>
      <c r="AN12" s="110"/>
      <c r="AO12" s="110"/>
      <c r="AP12" s="110"/>
      <c r="AQ12" s="112"/>
    </row>
    <row r="13" spans="1:43" ht="14.1" customHeight="1" x14ac:dyDescent="0.25">
      <c r="A13" s="56">
        <v>13</v>
      </c>
      <c r="B13" s="108"/>
      <c r="E13" s="76" t="s">
        <v>115</v>
      </c>
      <c r="F13" s="403" t="str">
        <f>IF(R13="","",R13)</f>
        <v/>
      </c>
      <c r="G13" s="403"/>
      <c r="J13" s="76" t="s">
        <v>116</v>
      </c>
      <c r="K13" s="402" t="str">
        <f>IF(V13="","",V13)</f>
        <v/>
      </c>
      <c r="L13" s="402"/>
      <c r="M13" s="109"/>
      <c r="O13" s="70"/>
      <c r="Q13" s="76" t="s">
        <v>115</v>
      </c>
      <c r="R13" s="87" t="str">
        <f>IF(S13&lt;&gt;"",S13,IF(AB13="","",AB13))</f>
        <v/>
      </c>
      <c r="S13" s="88"/>
      <c r="U13" s="76" t="s">
        <v>116</v>
      </c>
      <c r="V13" s="87" t="str">
        <f>IF(W13&lt;&gt;"",W13,IF(AB18="","",AB18))</f>
        <v/>
      </c>
      <c r="W13" s="88"/>
      <c r="Y13" s="72"/>
      <c r="AA13" s="76" t="s">
        <v>115</v>
      </c>
      <c r="AB13" s="106"/>
      <c r="AC13" s="90" t="str">
        <f t="shared" si="0"/>
        <v/>
      </c>
      <c r="AD13" s="107" t="str">
        <f>IF(R13="","",R13)</f>
        <v/>
      </c>
      <c r="AH13" s="110">
        <v>25</v>
      </c>
      <c r="AI13" s="110">
        <v>50</v>
      </c>
      <c r="AJ13" s="111">
        <v>0</v>
      </c>
      <c r="AK13" s="110" t="str">
        <f t="shared" si="1"/>
        <v>Mo</v>
      </c>
      <c r="AL13" s="110" t="str">
        <f t="shared" si="2"/>
        <v>Mo</v>
      </c>
      <c r="AM13" s="110"/>
      <c r="AN13" s="110"/>
      <c r="AO13" s="110"/>
      <c r="AP13" s="110"/>
      <c r="AQ13" s="112"/>
    </row>
    <row r="14" spans="1:43" ht="14.1" customHeight="1" x14ac:dyDescent="0.25">
      <c r="A14" s="56">
        <v>14</v>
      </c>
      <c r="B14" s="108"/>
      <c r="M14" s="109"/>
      <c r="O14" s="70"/>
      <c r="Q14" s="76" t="s">
        <v>117</v>
      </c>
      <c r="R14" s="87" t="str">
        <f>IF(S14&lt;&gt;"",S14,IF(AB14="","",AB14))</f>
        <v/>
      </c>
      <c r="S14" s="88"/>
      <c r="U14" s="76" t="s">
        <v>118</v>
      </c>
      <c r="V14" s="87" t="str">
        <f>IF(W14&lt;&gt;"",W14,IF(AB19="","",AB19))</f>
        <v/>
      </c>
      <c r="W14" s="88"/>
      <c r="Y14" s="72"/>
      <c r="AA14" s="76" t="s">
        <v>117</v>
      </c>
      <c r="AB14" s="115"/>
      <c r="AC14" s="90" t="str">
        <f t="shared" si="0"/>
        <v/>
      </c>
      <c r="AD14" s="107" t="str">
        <f>IF(R14="","",R14)</f>
        <v/>
      </c>
      <c r="AH14" s="110">
        <v>26</v>
      </c>
      <c r="AI14" s="110">
        <v>50</v>
      </c>
      <c r="AJ14" s="111">
        <v>0</v>
      </c>
      <c r="AK14" s="110" t="str">
        <f t="shared" si="1"/>
        <v>Mo</v>
      </c>
      <c r="AL14" s="110" t="str">
        <f t="shared" si="2"/>
        <v>Mo</v>
      </c>
      <c r="AM14" s="110"/>
      <c r="AN14" s="110"/>
      <c r="AO14" s="110"/>
      <c r="AP14" s="110"/>
      <c r="AQ14" s="112"/>
    </row>
    <row r="15" spans="1:43" ht="14.1" customHeight="1" x14ac:dyDescent="0.25">
      <c r="A15" s="56">
        <v>15</v>
      </c>
      <c r="B15" s="108"/>
      <c r="D15" s="116" t="s">
        <v>119</v>
      </c>
      <c r="M15" s="109"/>
      <c r="O15" s="70"/>
      <c r="Y15" s="72"/>
      <c r="AA15" s="76" t="s">
        <v>110</v>
      </c>
      <c r="AB15" s="106"/>
      <c r="AC15" s="90" t="str">
        <f t="shared" si="0"/>
        <v/>
      </c>
      <c r="AD15" s="107" t="str">
        <f>IF(V10="","",V10)</f>
        <v/>
      </c>
      <c r="AH15" s="110">
        <v>28</v>
      </c>
      <c r="AI15" s="110">
        <v>20</v>
      </c>
      <c r="AJ15" s="111">
        <v>0</v>
      </c>
      <c r="AK15" s="110" t="str">
        <f t="shared" si="1"/>
        <v>Mo</v>
      </c>
      <c r="AL15" s="110" t="str">
        <f t="shared" si="2"/>
        <v>Mo</v>
      </c>
      <c r="AM15" s="110"/>
      <c r="AN15" s="110"/>
      <c r="AO15" s="110"/>
      <c r="AP15" s="110"/>
      <c r="AQ15" s="112"/>
    </row>
    <row r="16" spans="1:43" ht="14.1" customHeight="1" x14ac:dyDescent="0.25">
      <c r="A16" s="56">
        <v>16</v>
      </c>
      <c r="B16" s="108"/>
      <c r="E16" s="76" t="s">
        <v>120</v>
      </c>
      <c r="F16" s="402" t="str">
        <f>IF(R17="","",R17)</f>
        <v/>
      </c>
      <c r="G16" s="402"/>
      <c r="J16" s="76" t="s">
        <v>121</v>
      </c>
      <c r="K16" s="404" t="str">
        <f>IF(V17="","",V17)</f>
        <v/>
      </c>
      <c r="L16" s="404"/>
      <c r="M16" s="109"/>
      <c r="O16" s="70"/>
      <c r="P16" s="116" t="s">
        <v>119</v>
      </c>
      <c r="Y16" s="72"/>
      <c r="AA16" s="76" t="s">
        <v>112</v>
      </c>
      <c r="AB16" s="106"/>
      <c r="AC16" s="90" t="str">
        <f t="shared" si="0"/>
        <v/>
      </c>
      <c r="AD16" s="107" t="str">
        <f>IF(V11="","",V11)</f>
        <v/>
      </c>
      <c r="AH16" s="110">
        <v>28</v>
      </c>
      <c r="AI16" s="110">
        <v>50</v>
      </c>
      <c r="AJ16" s="111">
        <v>0</v>
      </c>
      <c r="AK16" s="110" t="str">
        <f t="shared" si="1"/>
        <v>Mo</v>
      </c>
      <c r="AL16" s="110" t="str">
        <f t="shared" si="2"/>
        <v>Mo</v>
      </c>
      <c r="AM16" s="110"/>
      <c r="AN16" s="110"/>
      <c r="AO16" s="110"/>
      <c r="AP16" s="110"/>
      <c r="AQ16" s="112"/>
    </row>
    <row r="17" spans="1:43" ht="14.1" customHeight="1" x14ac:dyDescent="0.25">
      <c r="A17" s="56">
        <v>17</v>
      </c>
      <c r="B17" s="108"/>
      <c r="E17" s="76" t="s">
        <v>122</v>
      </c>
      <c r="F17" s="402" t="str">
        <f>IF(R18="","",R18)</f>
        <v/>
      </c>
      <c r="G17" s="402"/>
      <c r="J17" s="76" t="s">
        <v>123</v>
      </c>
      <c r="K17" s="402" t="str">
        <f>IF(V18="","",V18)</f>
        <v/>
      </c>
      <c r="L17" s="402"/>
      <c r="M17" s="109"/>
      <c r="O17" s="70"/>
      <c r="Q17" s="76" t="s">
        <v>120</v>
      </c>
      <c r="R17" s="87" t="str">
        <f>IF(S17&lt;&gt;"",S17,IF(AB21="","",AB21))</f>
        <v/>
      </c>
      <c r="S17" s="88"/>
      <c r="U17" s="76" t="s">
        <v>121</v>
      </c>
      <c r="V17" s="113" t="str">
        <f>IF(W17&lt;&gt;"",W17,IF(AB24="","",AB24))</f>
        <v/>
      </c>
      <c r="W17" s="114"/>
      <c r="Y17" s="72"/>
      <c r="AA17" s="76" t="s">
        <v>114</v>
      </c>
      <c r="AB17" s="117"/>
      <c r="AC17" s="90" t="str">
        <f t="shared" si="0"/>
        <v/>
      </c>
      <c r="AD17" s="118" t="str">
        <f>IF(V12="","",V12)</f>
        <v/>
      </c>
      <c r="AH17" s="110">
        <v>28</v>
      </c>
      <c r="AI17" s="110">
        <v>50</v>
      </c>
      <c r="AJ17" s="111">
        <v>0</v>
      </c>
      <c r="AK17" s="110" t="str">
        <f t="shared" si="1"/>
        <v>Mo</v>
      </c>
      <c r="AL17" s="110" t="str">
        <f t="shared" si="2"/>
        <v>Mo</v>
      </c>
      <c r="AM17" s="110"/>
      <c r="AN17" s="110"/>
      <c r="AO17" s="110"/>
      <c r="AP17" s="110"/>
      <c r="AQ17" s="112"/>
    </row>
    <row r="18" spans="1:43" ht="14.1" customHeight="1" x14ac:dyDescent="0.25">
      <c r="A18" s="56">
        <v>18</v>
      </c>
      <c r="B18" s="108"/>
      <c r="E18" s="76" t="s">
        <v>124</v>
      </c>
      <c r="F18" s="402" t="str">
        <f>IF(R19="","",R19)</f>
        <v/>
      </c>
      <c r="G18" s="402"/>
      <c r="J18" s="76" t="s">
        <v>125</v>
      </c>
      <c r="K18" s="402" t="str">
        <f>IF(V19="","",V19)</f>
        <v/>
      </c>
      <c r="L18" s="402"/>
      <c r="M18" s="109"/>
      <c r="O18" s="70"/>
      <c r="Q18" s="76" t="s">
        <v>122</v>
      </c>
      <c r="R18" s="87" t="str">
        <f>IF(S18&lt;&gt;"",S18,IF(AB22="","",AB22))</f>
        <v/>
      </c>
      <c r="S18" s="88"/>
      <c r="U18" s="76" t="s">
        <v>123</v>
      </c>
      <c r="V18" s="87" t="str">
        <f>IF(W18&lt;&gt;"",W18,IF(AB25="","",AB25))</f>
        <v/>
      </c>
      <c r="W18" s="88"/>
      <c r="Y18" s="72"/>
      <c r="AA18" s="76" t="s">
        <v>116</v>
      </c>
      <c r="AB18" s="106"/>
      <c r="AC18" s="90" t="str">
        <f t="shared" si="0"/>
        <v/>
      </c>
      <c r="AD18" s="107" t="str">
        <f>IF(V13="","",V13)</f>
        <v/>
      </c>
      <c r="AH18" s="110">
        <v>28</v>
      </c>
      <c r="AI18" s="110">
        <v>50</v>
      </c>
      <c r="AJ18" s="111">
        <v>0</v>
      </c>
      <c r="AK18" s="110" t="str">
        <f t="shared" si="1"/>
        <v>Mo</v>
      </c>
      <c r="AL18" s="110" t="str">
        <f t="shared" si="2"/>
        <v>Mo</v>
      </c>
      <c r="AM18" s="110"/>
      <c r="AN18" s="110"/>
      <c r="AO18" s="110"/>
      <c r="AP18" s="110"/>
      <c r="AQ18" s="112"/>
    </row>
    <row r="19" spans="1:43" ht="14.1" customHeight="1" x14ac:dyDescent="0.25">
      <c r="A19" s="56">
        <v>19</v>
      </c>
      <c r="B19" s="108"/>
      <c r="M19" s="109"/>
      <c r="O19" s="70"/>
      <c r="Q19" s="76" t="s">
        <v>124</v>
      </c>
      <c r="R19" s="87" t="str">
        <f>IF(S19&lt;&gt;"",S19,IF(AB23="","",AB23))</f>
        <v/>
      </c>
      <c r="S19" s="88"/>
      <c r="U19" s="76" t="s">
        <v>125</v>
      </c>
      <c r="V19" s="87" t="str">
        <f>IF(W19&lt;&gt;"",W19,IF(AB26="","",AB26))</f>
        <v/>
      </c>
      <c r="W19" s="88"/>
      <c r="Y19" s="72"/>
      <c r="AA19" s="76" t="s">
        <v>126</v>
      </c>
      <c r="AB19" s="106"/>
      <c r="AC19" s="90" t="str">
        <f t="shared" si="0"/>
        <v/>
      </c>
      <c r="AD19" s="107" t="str">
        <f>IF(V14="","",V14)</f>
        <v/>
      </c>
      <c r="AH19" s="110">
        <v>28</v>
      </c>
      <c r="AI19" s="110">
        <v>50</v>
      </c>
      <c r="AJ19" s="111">
        <v>0</v>
      </c>
      <c r="AK19" s="110" t="str">
        <f t="shared" si="1"/>
        <v>Mo</v>
      </c>
      <c r="AL19" s="110" t="str">
        <f t="shared" si="2"/>
        <v>Mo</v>
      </c>
      <c r="AM19" s="110"/>
      <c r="AN19" s="110"/>
      <c r="AO19" s="110"/>
      <c r="AP19" s="110"/>
      <c r="AQ19" s="112"/>
    </row>
    <row r="20" spans="1:43" ht="14.1" customHeight="1" x14ac:dyDescent="0.25">
      <c r="A20" s="56">
        <v>20</v>
      </c>
      <c r="B20" s="108"/>
      <c r="D20" s="116" t="s">
        <v>127</v>
      </c>
      <c r="J20" s="119"/>
      <c r="M20" s="109"/>
      <c r="O20" s="70"/>
      <c r="Y20" s="72"/>
      <c r="AA20" s="84" t="s">
        <v>119</v>
      </c>
      <c r="AH20" s="110">
        <v>28</v>
      </c>
      <c r="AI20" s="110">
        <v>100</v>
      </c>
      <c r="AJ20" s="111">
        <v>0</v>
      </c>
      <c r="AK20" s="110" t="str">
        <f t="shared" si="1"/>
        <v>Mo</v>
      </c>
      <c r="AL20" s="110" t="str">
        <f t="shared" si="2"/>
        <v>Mo</v>
      </c>
      <c r="AM20" s="110"/>
      <c r="AN20" s="110"/>
      <c r="AO20" s="110"/>
      <c r="AP20" s="110"/>
      <c r="AQ20" s="112"/>
    </row>
    <row r="21" spans="1:43" ht="14.1" customHeight="1" x14ac:dyDescent="0.25">
      <c r="A21" s="56">
        <v>21</v>
      </c>
      <c r="B21" s="108"/>
      <c r="E21" s="76" t="s">
        <v>128</v>
      </c>
      <c r="F21" s="402" t="str">
        <f>IF(R22="","",R22)</f>
        <v/>
      </c>
      <c r="G21" s="402"/>
      <c r="J21" s="76" t="s">
        <v>129</v>
      </c>
      <c r="K21" s="402" t="str">
        <f>IF(V21="","",V21)</f>
        <v>Mo</v>
      </c>
      <c r="L21" s="402"/>
      <c r="M21" s="109"/>
      <c r="O21" s="70"/>
      <c r="P21" s="116" t="s">
        <v>127</v>
      </c>
      <c r="U21" s="116" t="s">
        <v>129</v>
      </c>
      <c r="V21" s="87" t="str">
        <f>IF(W21&lt;&gt;"",W21,IF(AB38="","",AB38))</f>
        <v>Mo</v>
      </c>
      <c r="W21" s="88" t="s">
        <v>130</v>
      </c>
      <c r="Y21" s="72"/>
      <c r="AA21" s="76" t="s">
        <v>120</v>
      </c>
      <c r="AB21" s="106"/>
      <c r="AC21" s="90" t="str">
        <f t="shared" ref="AC21:AC26" si="3">IF(AB21&lt;&gt;AD21,"Change","")</f>
        <v/>
      </c>
      <c r="AD21" s="107" t="str">
        <f>IF(R17="","",R17)</f>
        <v/>
      </c>
      <c r="AH21" s="110">
        <v>28</v>
      </c>
      <c r="AI21" s="110">
        <v>300</v>
      </c>
      <c r="AJ21" s="111">
        <v>0</v>
      </c>
      <c r="AK21" s="110" t="str">
        <f t="shared" si="1"/>
        <v>Mo</v>
      </c>
      <c r="AL21" s="110" t="str">
        <f t="shared" si="2"/>
        <v>Mo</v>
      </c>
      <c r="AM21" s="110"/>
      <c r="AN21" s="110"/>
      <c r="AO21" s="110"/>
      <c r="AP21" s="110"/>
      <c r="AQ21" s="112"/>
    </row>
    <row r="22" spans="1:43" ht="14.1" customHeight="1" x14ac:dyDescent="0.25">
      <c r="A22" s="56">
        <v>22</v>
      </c>
      <c r="B22" s="108"/>
      <c r="E22" s="76" t="s">
        <v>121</v>
      </c>
      <c r="F22" s="404" t="str">
        <f>IF(R23="","",R23)</f>
        <v/>
      </c>
      <c r="G22" s="404"/>
      <c r="J22" s="76"/>
      <c r="K22" s="402" t="str">
        <f>IF(V22="","",V22)</f>
        <v/>
      </c>
      <c r="L22" s="402"/>
      <c r="M22" s="109"/>
      <c r="O22" s="70"/>
      <c r="Q22" s="76" t="s">
        <v>128</v>
      </c>
      <c r="R22" s="87" t="str">
        <f>IF(S22&lt;&gt;"",S22,IF(AB28="","",AB28))</f>
        <v/>
      </c>
      <c r="S22" s="88"/>
      <c r="V22" s="87" t="str">
        <f>IF(W22&lt;&gt;"",W22,IF(AB39="","",AB39))</f>
        <v/>
      </c>
      <c r="W22" s="88"/>
      <c r="Y22" s="72"/>
      <c r="AA22" s="76" t="s">
        <v>122</v>
      </c>
      <c r="AB22" s="106"/>
      <c r="AC22" s="90" t="str">
        <f t="shared" si="3"/>
        <v/>
      </c>
      <c r="AD22" s="107" t="str">
        <f>IF(R18="","",R18)</f>
        <v/>
      </c>
      <c r="AH22" s="110">
        <v>30</v>
      </c>
      <c r="AI22" s="110">
        <v>50</v>
      </c>
      <c r="AJ22" s="111">
        <v>0</v>
      </c>
      <c r="AK22" s="110" t="str">
        <f t="shared" si="1"/>
        <v>Mo</v>
      </c>
      <c r="AL22" s="110" t="str">
        <f t="shared" si="2"/>
        <v>Mo</v>
      </c>
      <c r="AM22" s="110"/>
      <c r="AN22" s="110"/>
      <c r="AO22" s="110"/>
      <c r="AP22" s="110"/>
      <c r="AQ22" s="112"/>
    </row>
    <row r="23" spans="1:43" ht="14.1" customHeight="1" x14ac:dyDescent="0.25">
      <c r="A23" s="56">
        <v>23</v>
      </c>
      <c r="B23" s="108"/>
      <c r="D23" s="116" t="s">
        <v>131</v>
      </c>
      <c r="J23" s="76" t="s">
        <v>132</v>
      </c>
      <c r="K23" s="402" t="str">
        <f>IF(V24="","",V24)</f>
        <v>Mo</v>
      </c>
      <c r="L23" s="402"/>
      <c r="M23" s="109"/>
      <c r="O23" s="70"/>
      <c r="Q23" s="76" t="s">
        <v>121</v>
      </c>
      <c r="R23" s="113" t="str">
        <f>IF(S23&lt;&gt;"",S23,IF(AB29="","",AB29))</f>
        <v/>
      </c>
      <c r="S23" s="114"/>
      <c r="V23" s="67"/>
      <c r="W23" s="67"/>
      <c r="Y23" s="72"/>
      <c r="AA23" s="76" t="s">
        <v>124</v>
      </c>
      <c r="AB23" s="106"/>
      <c r="AC23" s="90" t="str">
        <f t="shared" si="3"/>
        <v/>
      </c>
      <c r="AD23" s="107" t="str">
        <f>IF(R19="","",R19)</f>
        <v/>
      </c>
      <c r="AH23" s="110">
        <v>32</v>
      </c>
      <c r="AI23" s="110">
        <v>50</v>
      </c>
      <c r="AJ23" s="111">
        <v>0</v>
      </c>
      <c r="AK23" s="110" t="str">
        <f t="shared" si="1"/>
        <v>Mo</v>
      </c>
      <c r="AL23" s="110" t="str">
        <f t="shared" si="2"/>
        <v>Mo</v>
      </c>
      <c r="AM23" s="110"/>
      <c r="AN23" s="110"/>
      <c r="AO23" s="110"/>
      <c r="AP23" s="110"/>
      <c r="AQ23" s="112"/>
    </row>
    <row r="24" spans="1:43" ht="14.1" customHeight="1" x14ac:dyDescent="0.25">
      <c r="A24" s="56">
        <v>24</v>
      </c>
      <c r="B24" s="108"/>
      <c r="E24" s="76" t="s">
        <v>120</v>
      </c>
      <c r="F24" s="402" t="str">
        <f>IF(R25="","",R25)</f>
        <v/>
      </c>
      <c r="G24" s="402"/>
      <c r="K24" s="402" t="str">
        <f>IF(V25="","",V25)</f>
        <v/>
      </c>
      <c r="L24" s="402"/>
      <c r="M24" s="109"/>
      <c r="O24" s="70"/>
      <c r="P24" s="116" t="s">
        <v>131</v>
      </c>
      <c r="U24" s="116" t="s">
        <v>132</v>
      </c>
      <c r="V24" s="87" t="str">
        <f>IF(W24&lt;&gt;"",W24,IF(AB40="","",AB40))</f>
        <v>Mo</v>
      </c>
      <c r="W24" s="88" t="s">
        <v>130</v>
      </c>
      <c r="Y24" s="72"/>
      <c r="AA24" s="76" t="s">
        <v>121</v>
      </c>
      <c r="AB24" s="117"/>
      <c r="AC24" s="90" t="str">
        <f t="shared" si="3"/>
        <v/>
      </c>
      <c r="AD24" s="118" t="str">
        <f>IF(V17="","",V17)</f>
        <v/>
      </c>
      <c r="AH24" s="110">
        <v>32</v>
      </c>
      <c r="AI24" s="110">
        <v>50</v>
      </c>
      <c r="AJ24" s="111">
        <v>0</v>
      </c>
      <c r="AK24" s="110" t="str">
        <f t="shared" si="1"/>
        <v>Mo</v>
      </c>
      <c r="AL24" s="110" t="str">
        <f t="shared" si="2"/>
        <v>Mo</v>
      </c>
      <c r="AM24" s="110"/>
      <c r="AN24" s="110"/>
      <c r="AO24" s="110"/>
      <c r="AP24" s="110"/>
      <c r="AQ24" s="112"/>
    </row>
    <row r="25" spans="1:43" ht="14.1" customHeight="1" x14ac:dyDescent="0.25">
      <c r="A25" s="56">
        <v>25</v>
      </c>
      <c r="B25" s="108"/>
      <c r="E25" s="76" t="s">
        <v>122</v>
      </c>
      <c r="F25" s="402" t="str">
        <f>IF(R26="","",R26)</f>
        <v/>
      </c>
      <c r="G25" s="402"/>
      <c r="J25" s="67"/>
      <c r="K25" s="67"/>
      <c r="L25" s="67"/>
      <c r="M25" s="109"/>
      <c r="O25" s="70"/>
      <c r="Q25" s="76" t="s">
        <v>120</v>
      </c>
      <c r="R25" s="87" t="str">
        <f>IF(S25&lt;&gt;"",S25,IF(AB30="","",AB30))</f>
        <v/>
      </c>
      <c r="S25" s="88"/>
      <c r="V25" s="87" t="str">
        <f>IF(W25&lt;&gt;"",W25,IF(AB44="","",AB44))</f>
        <v/>
      </c>
      <c r="W25" s="88"/>
      <c r="Y25" s="72"/>
      <c r="AA25" s="76" t="s">
        <v>123</v>
      </c>
      <c r="AB25" s="106"/>
      <c r="AC25" s="90" t="str">
        <f t="shared" si="3"/>
        <v/>
      </c>
      <c r="AD25" s="107" t="str">
        <f>IF(V18="","",V18)</f>
        <v/>
      </c>
      <c r="AH25" s="110">
        <v>34</v>
      </c>
      <c r="AI25" s="110">
        <v>50</v>
      </c>
      <c r="AJ25" s="111">
        <v>0</v>
      </c>
      <c r="AK25" s="110" t="str">
        <f t="shared" si="1"/>
        <v>Mo</v>
      </c>
      <c r="AL25" s="110" t="str">
        <f t="shared" si="2"/>
        <v>Mo</v>
      </c>
      <c r="AM25" s="110"/>
      <c r="AN25" s="110"/>
      <c r="AO25" s="110"/>
      <c r="AP25" s="110"/>
      <c r="AQ25" s="112"/>
    </row>
    <row r="26" spans="1:43" ht="14.1" customHeight="1" x14ac:dyDescent="0.25">
      <c r="A26" s="56">
        <v>26</v>
      </c>
      <c r="B26" s="108"/>
      <c r="E26" s="76" t="s">
        <v>123</v>
      </c>
      <c r="F26" s="402" t="str">
        <f>IF(R27="","",R27)</f>
        <v/>
      </c>
      <c r="G26" s="402"/>
      <c r="I26" s="116" t="s">
        <v>133</v>
      </c>
      <c r="J26" s="67"/>
      <c r="K26" s="67"/>
      <c r="L26" s="67"/>
      <c r="M26" s="109"/>
      <c r="O26" s="70"/>
      <c r="Q26" s="76" t="s">
        <v>122</v>
      </c>
      <c r="R26" s="87" t="str">
        <f>IF(S26&lt;&gt;"",S26,IF(AB31="","",AB31))</f>
        <v/>
      </c>
      <c r="S26" s="88"/>
      <c r="V26" s="67"/>
      <c r="W26" s="67"/>
      <c r="Y26" s="72"/>
      <c r="AA26" s="76" t="s">
        <v>125</v>
      </c>
      <c r="AB26" s="106"/>
      <c r="AC26" s="90" t="str">
        <f t="shared" si="3"/>
        <v/>
      </c>
      <c r="AD26" s="107" t="str">
        <f>IF(V19="","",V19)</f>
        <v/>
      </c>
      <c r="AH26" s="110">
        <v>34</v>
      </c>
      <c r="AI26" s="110">
        <v>50</v>
      </c>
      <c r="AJ26" s="111">
        <v>0</v>
      </c>
      <c r="AK26" s="110" t="str">
        <f t="shared" si="1"/>
        <v>Mo</v>
      </c>
      <c r="AL26" s="110" t="str">
        <f t="shared" si="2"/>
        <v>Mo</v>
      </c>
      <c r="AM26" s="110"/>
      <c r="AN26" s="110"/>
      <c r="AO26" s="110"/>
      <c r="AP26" s="110"/>
      <c r="AQ26" s="112"/>
    </row>
    <row r="27" spans="1:43" ht="14.1" customHeight="1" x14ac:dyDescent="0.25">
      <c r="A27" s="56">
        <v>27</v>
      </c>
      <c r="B27" s="108"/>
      <c r="D27" s="116" t="s">
        <v>134</v>
      </c>
      <c r="J27" s="76" t="s">
        <v>135</v>
      </c>
      <c r="K27" s="402" t="str">
        <f>IF(V28="","",V28)</f>
        <v/>
      </c>
      <c r="L27" s="402"/>
      <c r="M27" s="109"/>
      <c r="O27" s="70"/>
      <c r="Q27" s="76" t="s">
        <v>123</v>
      </c>
      <c r="R27" s="87" t="str">
        <f>IF(S27&lt;&gt;"",S27,IF(AB32="","",AB32))</f>
        <v/>
      </c>
      <c r="S27" s="88"/>
      <c r="U27" s="119" t="s">
        <v>133</v>
      </c>
      <c r="Y27" s="72"/>
      <c r="AA27" s="116" t="s">
        <v>127</v>
      </c>
    </row>
    <row r="28" spans="1:43" ht="14.1" customHeight="1" x14ac:dyDescent="0.25">
      <c r="A28" s="56">
        <v>28</v>
      </c>
      <c r="B28" s="108"/>
      <c r="E28" s="76" t="s">
        <v>120</v>
      </c>
      <c r="F28" s="402" t="str">
        <f>IF(R29="","",R29)</f>
        <v/>
      </c>
      <c r="G28" s="402"/>
      <c r="I28" s="67"/>
      <c r="J28" s="76" t="s">
        <v>136</v>
      </c>
      <c r="K28" s="402" t="str">
        <f>IF(V29="","",V29)</f>
        <v/>
      </c>
      <c r="L28" s="402"/>
      <c r="M28" s="109"/>
      <c r="O28" s="70"/>
      <c r="P28" s="116" t="s">
        <v>134</v>
      </c>
      <c r="U28" s="76" t="s">
        <v>135</v>
      </c>
      <c r="V28" s="87" t="str">
        <f>IF(W28&lt;&gt;"",W28,IF(AB36="","",AB36))</f>
        <v/>
      </c>
      <c r="W28" s="88"/>
      <c r="Y28" s="72"/>
      <c r="AA28" s="76" t="s">
        <v>128</v>
      </c>
      <c r="AB28" s="106"/>
      <c r="AC28" s="90" t="str">
        <f t="shared" ref="AC28:AC43" si="4">IF(AB28&lt;&gt;AD28,"Change","")</f>
        <v/>
      </c>
      <c r="AD28" s="107" t="str">
        <f>IF(R22="","",R22)</f>
        <v/>
      </c>
    </row>
    <row r="29" spans="1:43" ht="14.1" customHeight="1" x14ac:dyDescent="0.25">
      <c r="A29" s="56">
        <v>29</v>
      </c>
      <c r="B29" s="108"/>
      <c r="E29" s="76" t="s">
        <v>122</v>
      </c>
      <c r="F29" s="402" t="str">
        <f>IF(R30="","",R30)</f>
        <v/>
      </c>
      <c r="G29" s="402"/>
      <c r="I29" s="116" t="s">
        <v>137</v>
      </c>
      <c r="J29" s="76" t="s">
        <v>138</v>
      </c>
      <c r="K29" s="402" t="str">
        <f>IF(V32="","",V32)</f>
        <v/>
      </c>
      <c r="L29" s="402"/>
      <c r="M29" s="109"/>
      <c r="O29" s="70"/>
      <c r="Q29" s="76" t="s">
        <v>120</v>
      </c>
      <c r="R29" s="87" t="str">
        <f>IF(S29&lt;&gt;"",S29,IF(AB33="","",AB33))</f>
        <v/>
      </c>
      <c r="S29" s="88"/>
      <c r="U29" s="76" t="s">
        <v>136</v>
      </c>
      <c r="V29" s="87" t="str">
        <f>IF(W29&lt;&gt;"",W29,IF(AB37="","",AB37))</f>
        <v/>
      </c>
      <c r="W29" s="88"/>
      <c r="Y29" s="72"/>
      <c r="AA29" s="76" t="s">
        <v>121</v>
      </c>
      <c r="AB29" s="117"/>
      <c r="AC29" s="90" t="str">
        <f t="shared" si="4"/>
        <v/>
      </c>
      <c r="AD29" s="118" t="str">
        <f>IF(R23="","",R23)</f>
        <v/>
      </c>
      <c r="AH29"/>
      <c r="AI29"/>
      <c r="AJ29"/>
      <c r="AK29"/>
      <c r="AL29"/>
      <c r="AM29"/>
      <c r="AN29"/>
      <c r="AO29"/>
      <c r="AP29"/>
      <c r="AQ29"/>
    </row>
    <row r="30" spans="1:43" ht="14.1" customHeight="1" x14ac:dyDescent="0.25">
      <c r="A30" s="56">
        <v>30</v>
      </c>
      <c r="B30" s="108"/>
      <c r="E30" s="76" t="s">
        <v>123</v>
      </c>
      <c r="F30" s="402" t="str">
        <f>IF(R31="","",R31)</f>
        <v/>
      </c>
      <c r="G30" s="402"/>
      <c r="J30" s="76" t="s">
        <v>139</v>
      </c>
      <c r="K30" s="402" t="str">
        <f>IF(V33="","",V33)</f>
        <v/>
      </c>
      <c r="L30" s="402"/>
      <c r="M30" s="109"/>
      <c r="O30" s="70"/>
      <c r="Q30" s="76" t="s">
        <v>122</v>
      </c>
      <c r="R30" s="87" t="str">
        <f>IF(S30&lt;&gt;"",S30,IF(AB34="","",AB34))</f>
        <v/>
      </c>
      <c r="S30" s="88"/>
      <c r="Y30" s="72"/>
      <c r="AA30" s="76" t="s">
        <v>120</v>
      </c>
      <c r="AB30" s="106"/>
      <c r="AC30" s="90" t="str">
        <f t="shared" si="4"/>
        <v/>
      </c>
      <c r="AD30" s="107" t="str">
        <f>IF(R25="","",R25)</f>
        <v/>
      </c>
      <c r="AH30"/>
      <c r="AI30"/>
      <c r="AJ30"/>
      <c r="AK30"/>
      <c r="AL30"/>
      <c r="AM30"/>
      <c r="AN30"/>
      <c r="AO30"/>
      <c r="AP30"/>
      <c r="AQ30"/>
    </row>
    <row r="31" spans="1:43" ht="14.1" customHeight="1" thickBot="1" x14ac:dyDescent="0.3">
      <c r="A31" s="56">
        <v>31</v>
      </c>
      <c r="B31" s="120"/>
      <c r="C31" s="121"/>
      <c r="D31" s="121"/>
      <c r="E31" s="121"/>
      <c r="F31" s="121"/>
      <c r="G31" s="121"/>
      <c r="H31" s="121"/>
      <c r="I31" s="121"/>
      <c r="J31" s="121"/>
      <c r="K31" s="121"/>
      <c r="L31" s="121"/>
      <c r="M31" s="122"/>
      <c r="O31" s="70"/>
      <c r="Q31" s="76" t="s">
        <v>123</v>
      </c>
      <c r="R31" s="87" t="str">
        <f>IF(S31&lt;&gt;"",S31,IF(AB35="","",AB35))</f>
        <v/>
      </c>
      <c r="S31" s="88"/>
      <c r="U31" s="116" t="s">
        <v>137</v>
      </c>
      <c r="Y31" s="72"/>
      <c r="AA31" s="76" t="s">
        <v>122</v>
      </c>
      <c r="AB31" s="106"/>
      <c r="AC31" s="90" t="str">
        <f t="shared" si="4"/>
        <v/>
      </c>
      <c r="AD31" s="107" t="str">
        <f>IF(R26="","",R26)</f>
        <v/>
      </c>
      <c r="AH31"/>
      <c r="AI31"/>
      <c r="AJ31"/>
      <c r="AK31"/>
      <c r="AL31"/>
      <c r="AM31"/>
      <c r="AN31"/>
      <c r="AO31"/>
      <c r="AP31"/>
      <c r="AQ31"/>
    </row>
    <row r="32" spans="1:43" ht="14.1" customHeight="1" thickTop="1" x14ac:dyDescent="0.25">
      <c r="A32" s="56">
        <v>32</v>
      </c>
      <c r="O32" s="70"/>
      <c r="U32" s="76" t="s">
        <v>138</v>
      </c>
      <c r="V32" s="87" t="str">
        <f>IF(W32&lt;&gt;"",W32,IF(AB45="","",AB45))</f>
        <v/>
      </c>
      <c r="W32" s="88"/>
      <c r="Y32" s="72"/>
      <c r="AA32" s="76" t="s">
        <v>123</v>
      </c>
      <c r="AB32" s="106"/>
      <c r="AC32" s="90" t="str">
        <f t="shared" si="4"/>
        <v/>
      </c>
      <c r="AD32" s="107" t="str">
        <f>IF(R27="","",R27)</f>
        <v/>
      </c>
      <c r="AH32"/>
      <c r="AI32"/>
      <c r="AJ32"/>
      <c r="AK32"/>
      <c r="AL32"/>
      <c r="AM32"/>
      <c r="AN32"/>
      <c r="AO32"/>
      <c r="AP32"/>
      <c r="AQ32"/>
    </row>
    <row r="33" spans="1:43" ht="14.1" customHeight="1" thickBot="1" x14ac:dyDescent="0.3">
      <c r="A33" s="56">
        <v>33</v>
      </c>
      <c r="H33" s="92" t="s">
        <v>140</v>
      </c>
      <c r="O33" s="70"/>
      <c r="U33" s="76" t="s">
        <v>139</v>
      </c>
      <c r="V33" s="87" t="str">
        <f>IF(W33&lt;&gt;"",W33,IF(AB46="","",AB46))</f>
        <v/>
      </c>
      <c r="W33" s="88"/>
      <c r="Y33" s="72"/>
      <c r="AA33" s="76" t="s">
        <v>120</v>
      </c>
      <c r="AB33" s="106"/>
      <c r="AC33" s="90" t="str">
        <f t="shared" si="4"/>
        <v/>
      </c>
      <c r="AD33" s="107" t="str">
        <f>IF(R29="","",R29)</f>
        <v/>
      </c>
      <c r="AH33"/>
      <c r="AI33"/>
      <c r="AJ33"/>
      <c r="AK33"/>
      <c r="AL33"/>
      <c r="AM33"/>
      <c r="AN33"/>
      <c r="AO33"/>
      <c r="AP33"/>
      <c r="AQ33"/>
    </row>
    <row r="34" spans="1:43" ht="14.1" customHeight="1" thickTop="1" thickBot="1" x14ac:dyDescent="0.3">
      <c r="A34" s="56">
        <v>34</v>
      </c>
      <c r="B34" s="99"/>
      <c r="C34" s="100"/>
      <c r="D34" s="100"/>
      <c r="E34" s="100"/>
      <c r="F34" s="100"/>
      <c r="G34" s="100"/>
      <c r="H34" s="100"/>
      <c r="I34" s="100"/>
      <c r="J34" s="100"/>
      <c r="K34" s="100"/>
      <c r="L34" s="100"/>
      <c r="M34" s="102"/>
      <c r="O34" s="70"/>
      <c r="U34" s="67"/>
      <c r="V34" s="67"/>
      <c r="W34" s="67"/>
      <c r="Y34" s="72"/>
      <c r="AA34" s="76" t="s">
        <v>122</v>
      </c>
      <c r="AB34" s="106"/>
      <c r="AC34" s="90" t="str">
        <f t="shared" si="4"/>
        <v/>
      </c>
      <c r="AD34" s="107" t="str">
        <f>IF(R30="","",R30)</f>
        <v/>
      </c>
      <c r="AH34"/>
      <c r="AI34"/>
      <c r="AJ34"/>
      <c r="AK34"/>
      <c r="AL34"/>
      <c r="AM34"/>
      <c r="AN34"/>
      <c r="AO34"/>
      <c r="AP34"/>
      <c r="AQ34"/>
    </row>
    <row r="35" spans="1:43" ht="14.1" customHeight="1" thickTop="1" thickBot="1" x14ac:dyDescent="0.3">
      <c r="A35" s="56">
        <v>35</v>
      </c>
      <c r="B35" s="108"/>
      <c r="C35" s="123" t="s">
        <v>141</v>
      </c>
      <c r="D35" s="405" t="s">
        <v>142</v>
      </c>
      <c r="E35" s="405"/>
      <c r="F35" s="405"/>
      <c r="G35" s="405" t="s">
        <v>143</v>
      </c>
      <c r="H35" s="405"/>
      <c r="I35" s="405"/>
      <c r="J35" s="405" t="s">
        <v>144</v>
      </c>
      <c r="K35" s="405"/>
      <c r="L35" s="405"/>
      <c r="M35" s="109"/>
      <c r="O35" s="81"/>
      <c r="P35" s="82"/>
      <c r="Q35" s="82"/>
      <c r="R35" s="82"/>
      <c r="S35" s="82"/>
      <c r="T35" s="82"/>
      <c r="U35" s="82"/>
      <c r="V35" s="82"/>
      <c r="W35" s="82"/>
      <c r="X35" s="82"/>
      <c r="Y35" s="83"/>
      <c r="AA35" s="76" t="s">
        <v>123</v>
      </c>
      <c r="AB35" s="106"/>
      <c r="AC35" s="90" t="str">
        <f t="shared" si="4"/>
        <v/>
      </c>
      <c r="AD35" s="107" t="str">
        <f>IF(R31="","",R31)</f>
        <v/>
      </c>
      <c r="AH35"/>
      <c r="AI35"/>
      <c r="AJ35"/>
      <c r="AK35"/>
      <c r="AL35"/>
      <c r="AM35"/>
      <c r="AN35"/>
      <c r="AO35"/>
      <c r="AP35"/>
      <c r="AQ35"/>
    </row>
    <row r="36" spans="1:43" ht="14.1" customHeight="1" x14ac:dyDescent="0.25">
      <c r="A36" s="56">
        <v>36</v>
      </c>
      <c r="B36" s="108"/>
      <c r="C36" s="124" t="s">
        <v>145</v>
      </c>
      <c r="D36" s="125"/>
      <c r="E36" s="126"/>
      <c r="F36" s="127"/>
      <c r="G36" s="406" t="s">
        <v>146</v>
      </c>
      <c r="H36" s="406"/>
      <c r="I36" s="406"/>
      <c r="J36" s="125"/>
      <c r="K36" s="126"/>
      <c r="L36" s="127"/>
      <c r="M36" s="109"/>
      <c r="AA36" s="76" t="s">
        <v>135</v>
      </c>
      <c r="AB36" s="106"/>
      <c r="AC36" s="90" t="str">
        <f t="shared" si="4"/>
        <v/>
      </c>
      <c r="AD36" s="107" t="str">
        <f>IF(V28="","",V28)</f>
        <v/>
      </c>
      <c r="AH36"/>
      <c r="AI36"/>
      <c r="AJ36"/>
      <c r="AK36"/>
      <c r="AL36"/>
      <c r="AM36"/>
      <c r="AN36"/>
      <c r="AO36"/>
      <c r="AP36"/>
      <c r="AQ36"/>
    </row>
    <row r="37" spans="1:43" ht="14.1" customHeight="1" thickBot="1" x14ac:dyDescent="0.3">
      <c r="A37" s="56">
        <v>37</v>
      </c>
      <c r="B37" s="108"/>
      <c r="C37" s="124" t="s">
        <v>147</v>
      </c>
      <c r="D37" s="128" t="s">
        <v>148</v>
      </c>
      <c r="E37" s="129" t="s">
        <v>105</v>
      </c>
      <c r="F37" s="130" t="s">
        <v>149</v>
      </c>
      <c r="G37" s="128" t="s">
        <v>148</v>
      </c>
      <c r="H37" s="129" t="s">
        <v>105</v>
      </c>
      <c r="I37" s="130" t="s">
        <v>149</v>
      </c>
      <c r="J37" s="128" t="s">
        <v>148</v>
      </c>
      <c r="K37" s="129" t="s">
        <v>105</v>
      </c>
      <c r="L37" s="130" t="s">
        <v>149</v>
      </c>
      <c r="M37" s="109"/>
      <c r="T37" s="95" t="s">
        <v>150</v>
      </c>
      <c r="AA37" s="76" t="s">
        <v>136</v>
      </c>
      <c r="AB37" s="106"/>
      <c r="AC37" s="90" t="str">
        <f t="shared" si="4"/>
        <v/>
      </c>
      <c r="AD37" s="107" t="str">
        <f>IF(V29="","",V29)</f>
        <v/>
      </c>
      <c r="AH37"/>
      <c r="AI37"/>
      <c r="AJ37"/>
      <c r="AK37"/>
      <c r="AL37"/>
      <c r="AM37"/>
      <c r="AN37"/>
      <c r="AO37"/>
      <c r="AP37"/>
      <c r="AQ37"/>
    </row>
    <row r="38" spans="1:43" ht="14.1" customHeight="1" thickTop="1" x14ac:dyDescent="0.25">
      <c r="A38" s="56">
        <v>38</v>
      </c>
      <c r="B38" s="108"/>
      <c r="C38" s="131" t="s">
        <v>151</v>
      </c>
      <c r="D38" s="132" t="str">
        <f t="shared" ref="D38:L41" si="5">P100</f>
        <v/>
      </c>
      <c r="E38" s="133" t="str">
        <f t="shared" si="5"/>
        <v/>
      </c>
      <c r="F38" s="134" t="str">
        <f t="shared" si="5"/>
        <v/>
      </c>
      <c r="G38" s="132" t="str">
        <f t="shared" si="5"/>
        <v/>
      </c>
      <c r="H38" s="133" t="str">
        <f t="shared" si="5"/>
        <v/>
      </c>
      <c r="I38" s="134" t="str">
        <f t="shared" si="5"/>
        <v/>
      </c>
      <c r="J38" s="132" t="str">
        <f t="shared" si="5"/>
        <v/>
      </c>
      <c r="K38" s="133" t="str">
        <f t="shared" si="5"/>
        <v/>
      </c>
      <c r="L38" s="134" t="str">
        <f t="shared" si="5"/>
        <v/>
      </c>
      <c r="M38" s="109"/>
      <c r="O38" s="135" t="s">
        <v>152</v>
      </c>
      <c r="P38" s="62"/>
      <c r="Q38" s="62"/>
      <c r="R38" s="62"/>
      <c r="S38" s="62"/>
      <c r="T38" s="62"/>
      <c r="U38" s="62"/>
      <c r="V38" s="62"/>
      <c r="W38" s="62"/>
      <c r="X38" s="62"/>
      <c r="Y38" s="63"/>
      <c r="AA38" s="76" t="s">
        <v>153</v>
      </c>
      <c r="AB38" s="106"/>
      <c r="AC38" s="90" t="str">
        <f t="shared" si="4"/>
        <v>Change</v>
      </c>
      <c r="AD38" s="107" t="str">
        <f>IF(V21="","",V21)</f>
        <v>Mo</v>
      </c>
      <c r="AH38"/>
      <c r="AI38"/>
      <c r="AJ38"/>
      <c r="AK38"/>
      <c r="AL38"/>
      <c r="AM38"/>
      <c r="AN38"/>
      <c r="AO38"/>
      <c r="AP38"/>
      <c r="AQ38"/>
    </row>
    <row r="39" spans="1:43" ht="14.1" customHeight="1" x14ac:dyDescent="0.25">
      <c r="A39" s="56">
        <v>39</v>
      </c>
      <c r="B39" s="108"/>
      <c r="C39" s="136" t="s">
        <v>154</v>
      </c>
      <c r="D39" s="137" t="str">
        <f t="shared" si="5"/>
        <v/>
      </c>
      <c r="E39" s="110" t="str">
        <f t="shared" si="5"/>
        <v/>
      </c>
      <c r="F39" s="138" t="str">
        <f t="shared" si="5"/>
        <v/>
      </c>
      <c r="G39" s="137" t="str">
        <f t="shared" si="5"/>
        <v/>
      </c>
      <c r="H39" s="110" t="str">
        <f t="shared" si="5"/>
        <v/>
      </c>
      <c r="I39" s="138" t="str">
        <f t="shared" si="5"/>
        <v/>
      </c>
      <c r="J39" s="137" t="str">
        <f t="shared" si="5"/>
        <v/>
      </c>
      <c r="K39" s="110" t="str">
        <f t="shared" si="5"/>
        <v/>
      </c>
      <c r="L39" s="138" t="str">
        <f t="shared" si="5"/>
        <v/>
      </c>
      <c r="M39" s="109"/>
      <c r="O39" s="139"/>
      <c r="P39" s="77" t="s">
        <v>155</v>
      </c>
      <c r="Y39" s="72"/>
      <c r="AA39" s="76" t="s">
        <v>156</v>
      </c>
      <c r="AB39" s="106"/>
      <c r="AC39" s="90" t="str">
        <f t="shared" si="4"/>
        <v/>
      </c>
      <c r="AD39" s="107" t="str">
        <f>IF(V22="","",V22)</f>
        <v/>
      </c>
      <c r="AH39"/>
      <c r="AI39"/>
      <c r="AJ39"/>
      <c r="AK39"/>
      <c r="AL39"/>
      <c r="AM39"/>
      <c r="AN39"/>
      <c r="AO39"/>
      <c r="AP39"/>
      <c r="AQ39"/>
    </row>
    <row r="40" spans="1:43" ht="14.1" customHeight="1" x14ac:dyDescent="0.25">
      <c r="A40" s="56">
        <v>40</v>
      </c>
      <c r="B40" s="108"/>
      <c r="C40" s="136" t="s">
        <v>157</v>
      </c>
      <c r="D40" s="137" t="str">
        <f t="shared" si="5"/>
        <v/>
      </c>
      <c r="E40" s="110" t="str">
        <f t="shared" si="5"/>
        <v/>
      </c>
      <c r="F40" s="138" t="str">
        <f t="shared" si="5"/>
        <v/>
      </c>
      <c r="G40" s="137" t="str">
        <f t="shared" si="5"/>
        <v/>
      </c>
      <c r="H40" s="110" t="str">
        <f t="shared" si="5"/>
        <v/>
      </c>
      <c r="I40" s="138" t="str">
        <f t="shared" si="5"/>
        <v/>
      </c>
      <c r="J40" s="137" t="str">
        <f t="shared" si="5"/>
        <v/>
      </c>
      <c r="K40" s="110" t="str">
        <f t="shared" si="5"/>
        <v/>
      </c>
      <c r="L40" s="138" t="str">
        <f t="shared" si="5"/>
        <v/>
      </c>
      <c r="M40" s="109"/>
      <c r="O40" s="139"/>
      <c r="P40" s="77" t="s">
        <v>504</v>
      </c>
      <c r="Y40" s="72"/>
      <c r="AA40" s="76" t="s">
        <v>158</v>
      </c>
      <c r="AB40" s="106"/>
      <c r="AC40" s="90" t="str">
        <f t="shared" si="4"/>
        <v>Change</v>
      </c>
      <c r="AD40" s="107" t="str">
        <f>IF(V24="","",V24)</f>
        <v>Mo</v>
      </c>
      <c r="AH40"/>
      <c r="AI40"/>
      <c r="AJ40"/>
      <c r="AK40"/>
      <c r="AL40"/>
      <c r="AM40"/>
      <c r="AN40"/>
      <c r="AO40"/>
      <c r="AP40"/>
      <c r="AQ40"/>
    </row>
    <row r="41" spans="1:43" ht="14.1" customHeight="1" thickBot="1" x14ac:dyDescent="0.3">
      <c r="A41" s="56">
        <v>41</v>
      </c>
      <c r="B41" s="108"/>
      <c r="C41" s="140" t="s">
        <v>159</v>
      </c>
      <c r="D41" s="141" t="str">
        <f t="shared" si="5"/>
        <v/>
      </c>
      <c r="E41" s="142" t="str">
        <f t="shared" si="5"/>
        <v/>
      </c>
      <c r="F41" s="143" t="str">
        <f t="shared" si="5"/>
        <v/>
      </c>
      <c r="G41" s="141" t="str">
        <f t="shared" si="5"/>
        <v/>
      </c>
      <c r="H41" s="142" t="str">
        <f t="shared" si="5"/>
        <v/>
      </c>
      <c r="I41" s="143" t="str">
        <f t="shared" si="5"/>
        <v/>
      </c>
      <c r="J41" s="141" t="str">
        <f t="shared" si="5"/>
        <v/>
      </c>
      <c r="K41" s="142" t="str">
        <f t="shared" si="5"/>
        <v/>
      </c>
      <c r="L41" s="143" t="str">
        <f t="shared" si="5"/>
        <v/>
      </c>
      <c r="M41" s="109"/>
      <c r="O41" s="139"/>
      <c r="P41" s="77" t="s">
        <v>160</v>
      </c>
      <c r="Y41" s="72"/>
      <c r="AA41" s="76" t="s">
        <v>161</v>
      </c>
      <c r="AB41" s="106"/>
      <c r="AC41" s="90" t="str">
        <f t="shared" si="4"/>
        <v/>
      </c>
      <c r="AD41" s="107" t="str">
        <f>IF(V25="","",V25)</f>
        <v/>
      </c>
    </row>
    <row r="42" spans="1:43" ht="14.1" customHeight="1" thickTop="1" x14ac:dyDescent="0.25">
      <c r="A42" s="56">
        <v>42</v>
      </c>
      <c r="B42" s="108"/>
      <c r="M42" s="109"/>
      <c r="O42" s="139"/>
      <c r="P42" s="77" t="s">
        <v>162</v>
      </c>
      <c r="Y42" s="72"/>
      <c r="AA42" s="76" t="s">
        <v>138</v>
      </c>
      <c r="AB42" s="106"/>
      <c r="AC42" s="90" t="str">
        <f t="shared" si="4"/>
        <v/>
      </c>
      <c r="AD42" s="107" t="str">
        <f>IF(V32="","",V32)</f>
        <v/>
      </c>
    </row>
    <row r="43" spans="1:43" ht="14.1" customHeight="1" x14ac:dyDescent="0.25">
      <c r="A43" s="56">
        <v>43</v>
      </c>
      <c r="B43" s="108"/>
      <c r="H43" s="92" t="s">
        <v>150</v>
      </c>
      <c r="M43" s="109"/>
      <c r="O43" s="139"/>
      <c r="P43" s="77" t="s">
        <v>163</v>
      </c>
      <c r="Y43" s="72"/>
      <c r="AA43" s="76" t="s">
        <v>164</v>
      </c>
      <c r="AB43" s="106"/>
      <c r="AC43" s="90" t="str">
        <f t="shared" si="4"/>
        <v/>
      </c>
      <c r="AD43" s="107" t="str">
        <f>IF(V33="","",V33)</f>
        <v/>
      </c>
      <c r="AH43" s="75"/>
      <c r="AI43" s="75"/>
      <c r="AJ43" s="144"/>
      <c r="AK43" s="75"/>
      <c r="AL43" s="75"/>
      <c r="AM43" s="75"/>
      <c r="AN43" s="75"/>
      <c r="AO43" s="75"/>
      <c r="AP43" s="75"/>
      <c r="AQ43" s="145"/>
    </row>
    <row r="44" spans="1:43" ht="14.1" customHeight="1" x14ac:dyDescent="0.25">
      <c r="A44" s="56">
        <v>44</v>
      </c>
      <c r="B44" s="108"/>
      <c r="C44" s="146" t="s">
        <v>165</v>
      </c>
      <c r="L44" s="407" t="s">
        <v>166</v>
      </c>
      <c r="M44" s="407"/>
      <c r="O44" s="70"/>
      <c r="Y44" s="72"/>
      <c r="AA44" s="116" t="s">
        <v>140</v>
      </c>
      <c r="AH44" s="75"/>
      <c r="AI44" s="75"/>
      <c r="AJ44" s="144"/>
      <c r="AK44" s="75"/>
      <c r="AL44" s="75"/>
      <c r="AM44" s="75"/>
      <c r="AN44" s="75"/>
      <c r="AO44" s="75"/>
      <c r="AP44" s="75"/>
      <c r="AQ44" s="145"/>
    </row>
    <row r="45" spans="1:43" ht="14.1" customHeight="1" x14ac:dyDescent="0.25">
      <c r="A45" s="56">
        <v>45</v>
      </c>
      <c r="B45" s="108"/>
      <c r="C45" s="77" t="s">
        <v>167</v>
      </c>
      <c r="E45" s="77" t="s">
        <v>155</v>
      </c>
      <c r="L45" s="147" t="str">
        <f>IF(O39="","TBD",IF(O39=1,"YES",IF(O39=3,"NA","")))</f>
        <v>TBD</v>
      </c>
      <c r="M45" s="148" t="str">
        <f>IF(O39=2,"NO","")</f>
        <v/>
      </c>
      <c r="O45" s="70"/>
      <c r="T45" s="95" t="s">
        <v>168</v>
      </c>
      <c r="Y45" s="72"/>
      <c r="AA45" s="84" t="s">
        <v>142</v>
      </c>
      <c r="AH45" s="75"/>
      <c r="AI45" s="75"/>
      <c r="AJ45" s="144"/>
      <c r="AK45" s="75"/>
      <c r="AL45" s="75"/>
      <c r="AM45" s="75"/>
      <c r="AN45" s="75"/>
      <c r="AO45" s="75"/>
      <c r="AP45" s="75"/>
      <c r="AQ45" s="145"/>
    </row>
    <row r="46" spans="1:43" ht="14.1" customHeight="1" x14ac:dyDescent="0.25">
      <c r="A46" s="56">
        <v>46</v>
      </c>
      <c r="B46" s="108"/>
      <c r="C46" s="77" t="s">
        <v>505</v>
      </c>
      <c r="E46" s="77" t="s">
        <v>504</v>
      </c>
      <c r="L46" s="147" t="str">
        <f>IF(O40="","TBD",IF(O40=1,"YES",IF(O40=3,"NA","")))</f>
        <v>TBD</v>
      </c>
      <c r="M46" s="148" t="str">
        <f>IF(O40=2,"NO","")</f>
        <v/>
      </c>
      <c r="O46" s="139"/>
      <c r="P46" s="60" t="s">
        <v>169</v>
      </c>
      <c r="Y46" s="72"/>
      <c r="AA46" s="76" t="s">
        <v>170</v>
      </c>
      <c r="AB46" s="106"/>
      <c r="AD46" s="107" t="str">
        <f>IF(P100="","",P100)</f>
        <v/>
      </c>
      <c r="AH46" s="75"/>
      <c r="AI46" s="75"/>
      <c r="AJ46" s="144"/>
      <c r="AK46" s="75"/>
      <c r="AL46" s="75"/>
      <c r="AM46" s="75"/>
      <c r="AN46" s="75"/>
      <c r="AO46" s="75"/>
      <c r="AP46" s="75"/>
      <c r="AQ46" s="145"/>
    </row>
    <row r="47" spans="1:43" ht="14.1" customHeight="1" x14ac:dyDescent="0.25">
      <c r="A47" s="56">
        <v>47</v>
      </c>
      <c r="B47" s="108"/>
      <c r="C47" s="77" t="s">
        <v>171</v>
      </c>
      <c r="E47" s="77" t="s">
        <v>160</v>
      </c>
      <c r="L47" s="147" t="str">
        <f>IF(O41="","TBD",IF(O41=1,"YES",IF(O41=3,"NA","")))</f>
        <v>TBD</v>
      </c>
      <c r="M47" s="148" t="str">
        <f>IF(O41=2,"NO","")</f>
        <v/>
      </c>
      <c r="O47" s="139"/>
      <c r="P47" s="60" t="s">
        <v>172</v>
      </c>
      <c r="Y47" s="72"/>
      <c r="AA47" s="76" t="s">
        <v>173</v>
      </c>
      <c r="AB47" s="106"/>
      <c r="AD47" s="107" t="str">
        <f>IF(Q100="","",Q100)</f>
        <v/>
      </c>
      <c r="AH47" s="75"/>
      <c r="AI47" s="75"/>
      <c r="AJ47" s="144"/>
      <c r="AK47" s="75"/>
      <c r="AL47" s="75"/>
      <c r="AM47" s="75"/>
      <c r="AN47" s="75"/>
      <c r="AO47" s="75"/>
      <c r="AP47" s="75"/>
      <c r="AQ47" s="145"/>
    </row>
    <row r="48" spans="1:43" ht="14.1" customHeight="1" x14ac:dyDescent="0.25">
      <c r="A48" s="56">
        <v>48</v>
      </c>
      <c r="B48" s="108"/>
      <c r="E48" s="77" t="s">
        <v>162</v>
      </c>
      <c r="L48" s="147" t="str">
        <f>IF(O42="","TBD",IF(O42=1,"YES",IF(O42=3,"NA","")))</f>
        <v>TBD</v>
      </c>
      <c r="M48" s="148" t="str">
        <f>IF(O42=2,"NO","")</f>
        <v/>
      </c>
      <c r="O48" s="139"/>
      <c r="P48" s="60" t="s">
        <v>174</v>
      </c>
      <c r="Y48" s="72"/>
      <c r="AA48" s="76" t="s">
        <v>175</v>
      </c>
      <c r="AB48" s="106"/>
      <c r="AD48" s="107" t="str">
        <f>IF(R100="","",R100)</f>
        <v/>
      </c>
      <c r="AH48" s="75"/>
      <c r="AI48" s="75"/>
      <c r="AJ48" s="144"/>
      <c r="AK48" s="75"/>
      <c r="AL48" s="75"/>
      <c r="AM48" s="75"/>
      <c r="AN48" s="75"/>
      <c r="AO48" s="75"/>
      <c r="AP48" s="75"/>
      <c r="AQ48" s="145"/>
    </row>
    <row r="49" spans="1:43" ht="14.1" customHeight="1" x14ac:dyDescent="0.25">
      <c r="A49" s="56">
        <v>49</v>
      </c>
      <c r="B49" s="108"/>
      <c r="E49" s="77" t="s">
        <v>163</v>
      </c>
      <c r="L49" s="147" t="str">
        <f>IF(O43="","TBD",IF(O43=1,"YES",IF(O43=3,"NA","")))</f>
        <v>TBD</v>
      </c>
      <c r="M49" s="148" t="str">
        <f>IF(O43=2,"NO","")</f>
        <v/>
      </c>
      <c r="O49" s="139"/>
      <c r="P49" s="60" t="s">
        <v>176</v>
      </c>
      <c r="Y49" s="72"/>
      <c r="AA49" s="76" t="s">
        <v>170</v>
      </c>
      <c r="AB49" s="106"/>
      <c r="AD49" s="107" t="str">
        <f>IF(P101="","",P101)</f>
        <v/>
      </c>
      <c r="AH49" s="75"/>
      <c r="AI49" s="75"/>
      <c r="AJ49" s="144"/>
      <c r="AK49" s="75"/>
      <c r="AL49" s="75"/>
      <c r="AM49" s="75"/>
      <c r="AN49" s="75"/>
      <c r="AO49" s="75"/>
      <c r="AP49" s="75"/>
      <c r="AQ49" s="145"/>
    </row>
    <row r="50" spans="1:43" ht="14.1" customHeight="1" x14ac:dyDescent="0.25">
      <c r="A50" s="56">
        <v>50</v>
      </c>
      <c r="B50" s="108"/>
      <c r="H50" s="95" t="s">
        <v>168</v>
      </c>
      <c r="M50" s="109"/>
      <c r="O50" s="139"/>
      <c r="P50" s="60" t="s">
        <v>177</v>
      </c>
      <c r="Y50" s="72"/>
      <c r="AA50" s="76" t="s">
        <v>173</v>
      </c>
      <c r="AB50" s="106"/>
      <c r="AD50" s="107" t="str">
        <f>IF(Q101="","",Q101)</f>
        <v/>
      </c>
      <c r="AH50" s="75"/>
      <c r="AI50" s="75"/>
      <c r="AJ50" s="144"/>
      <c r="AK50" s="75"/>
      <c r="AL50" s="75"/>
      <c r="AM50" s="75"/>
      <c r="AN50" s="75"/>
      <c r="AO50" s="75"/>
      <c r="AP50" s="75"/>
      <c r="AQ50" s="145"/>
    </row>
    <row r="51" spans="1:43" ht="14.1" customHeight="1" x14ac:dyDescent="0.25">
      <c r="A51" s="56">
        <v>51</v>
      </c>
      <c r="B51" s="108"/>
      <c r="E51" s="60" t="s">
        <v>169</v>
      </c>
      <c r="L51" s="147" t="str">
        <f t="shared" ref="L51:L62" si="6">IF(O46="","TBD",IF(O46=1,"YES",IF(O46=3,"NA","")))</f>
        <v>TBD</v>
      </c>
      <c r="M51" s="148" t="str">
        <f t="shared" ref="M51:M62" si="7">IF(O46=2,"NO","")</f>
        <v/>
      </c>
      <c r="O51" s="139"/>
      <c r="P51" s="60" t="s">
        <v>178</v>
      </c>
      <c r="Y51" s="72"/>
      <c r="AA51" s="76" t="s">
        <v>175</v>
      </c>
      <c r="AB51" s="106"/>
      <c r="AD51" s="107" t="str">
        <f>IF(R101="","",R101)</f>
        <v/>
      </c>
      <c r="AH51" s="75"/>
      <c r="AI51" s="75"/>
      <c r="AJ51" s="144"/>
      <c r="AK51" s="75"/>
      <c r="AL51" s="75"/>
      <c r="AM51" s="75"/>
      <c r="AN51" s="75"/>
      <c r="AO51" s="75"/>
      <c r="AP51" s="75"/>
      <c r="AQ51" s="145"/>
    </row>
    <row r="52" spans="1:43" ht="14.1" customHeight="1" x14ac:dyDescent="0.25">
      <c r="A52" s="56">
        <v>52</v>
      </c>
      <c r="B52" s="108"/>
      <c r="E52" s="60" t="s">
        <v>172</v>
      </c>
      <c r="L52" s="147" t="str">
        <f t="shared" si="6"/>
        <v>TBD</v>
      </c>
      <c r="M52" s="148" t="str">
        <f t="shared" si="7"/>
        <v/>
      </c>
      <c r="O52" s="149">
        <v>1</v>
      </c>
      <c r="P52" s="60" t="s">
        <v>179</v>
      </c>
      <c r="Y52" s="72"/>
      <c r="AA52" s="76" t="s">
        <v>170</v>
      </c>
      <c r="AB52" s="106"/>
      <c r="AD52" s="107" t="str">
        <f>IF(P102="","",P102)</f>
        <v/>
      </c>
      <c r="AH52" s="75"/>
      <c r="AI52" s="75"/>
      <c r="AJ52" s="144"/>
      <c r="AK52" s="75"/>
      <c r="AL52" s="75"/>
      <c r="AM52" s="75"/>
      <c r="AN52" s="75"/>
      <c r="AO52" s="75"/>
      <c r="AP52" s="75"/>
      <c r="AQ52" s="145"/>
    </row>
    <row r="53" spans="1:43" ht="14.1" customHeight="1" x14ac:dyDescent="0.25">
      <c r="A53" s="56">
        <v>53</v>
      </c>
      <c r="B53" s="108"/>
      <c r="E53" s="60" t="s">
        <v>174</v>
      </c>
      <c r="L53" s="147" t="str">
        <f t="shared" si="6"/>
        <v>TBD</v>
      </c>
      <c r="M53" s="148" t="str">
        <f t="shared" si="7"/>
        <v/>
      </c>
      <c r="O53" s="139"/>
      <c r="P53" s="60" t="s">
        <v>180</v>
      </c>
      <c r="Y53" s="72"/>
      <c r="AA53" s="76" t="s">
        <v>173</v>
      </c>
      <c r="AB53" s="106"/>
      <c r="AD53" s="107" t="str">
        <f>IF(Q102="","",Q102)</f>
        <v/>
      </c>
      <c r="AH53" s="75"/>
      <c r="AI53" s="75"/>
      <c r="AJ53" s="144"/>
      <c r="AK53" s="75"/>
      <c r="AL53" s="75"/>
      <c r="AM53" s="75"/>
      <c r="AN53" s="75"/>
      <c r="AO53" s="75"/>
      <c r="AP53" s="75"/>
      <c r="AQ53" s="145"/>
    </row>
    <row r="54" spans="1:43" ht="14.1" customHeight="1" x14ac:dyDescent="0.25">
      <c r="A54" s="56">
        <v>54</v>
      </c>
      <c r="B54" s="108"/>
      <c r="E54" s="60" t="s">
        <v>176</v>
      </c>
      <c r="L54" s="147" t="str">
        <f t="shared" si="6"/>
        <v>TBD</v>
      </c>
      <c r="M54" s="148" t="str">
        <f t="shared" si="7"/>
        <v/>
      </c>
      <c r="O54" s="139"/>
      <c r="P54" s="60" t="s">
        <v>181</v>
      </c>
      <c r="Y54" s="72"/>
      <c r="AA54" s="76" t="s">
        <v>175</v>
      </c>
      <c r="AB54" s="106"/>
      <c r="AD54" s="107" t="str">
        <f>IF(R102="","",R102)</f>
        <v/>
      </c>
      <c r="AH54" s="75"/>
      <c r="AI54" s="75"/>
      <c r="AJ54" s="144"/>
      <c r="AK54" s="75"/>
      <c r="AL54" s="75"/>
      <c r="AM54" s="75"/>
      <c r="AN54" s="75"/>
      <c r="AO54" s="75"/>
      <c r="AP54" s="75"/>
      <c r="AQ54" s="145"/>
    </row>
    <row r="55" spans="1:43" ht="14.1" customHeight="1" x14ac:dyDescent="0.25">
      <c r="A55" s="56">
        <v>55</v>
      </c>
      <c r="B55" s="108"/>
      <c r="E55" s="60" t="s">
        <v>177</v>
      </c>
      <c r="L55" s="147" t="str">
        <f t="shared" si="6"/>
        <v>TBD</v>
      </c>
      <c r="M55" s="148" t="str">
        <f t="shared" si="7"/>
        <v/>
      </c>
      <c r="O55" s="139"/>
      <c r="P55" s="60" t="s">
        <v>182</v>
      </c>
      <c r="Y55" s="72"/>
      <c r="AA55" s="76" t="s">
        <v>170</v>
      </c>
      <c r="AB55" s="106"/>
      <c r="AD55" s="107" t="str">
        <f>IF(P103="","",P103)</f>
        <v/>
      </c>
      <c r="AH55" s="75"/>
      <c r="AI55" s="75"/>
      <c r="AJ55" s="144"/>
      <c r="AK55" s="75"/>
      <c r="AL55" s="75"/>
      <c r="AM55" s="75"/>
      <c r="AN55" s="75"/>
      <c r="AO55" s="75"/>
      <c r="AP55" s="75"/>
      <c r="AQ55" s="145"/>
    </row>
    <row r="56" spans="1:43" ht="14.1" customHeight="1" x14ac:dyDescent="0.25">
      <c r="A56" s="56">
        <v>56</v>
      </c>
      <c r="B56" s="108"/>
      <c r="E56" s="60" t="s">
        <v>178</v>
      </c>
      <c r="L56" s="147" t="str">
        <f t="shared" si="6"/>
        <v>TBD</v>
      </c>
      <c r="M56" s="148" t="str">
        <f t="shared" si="7"/>
        <v/>
      </c>
      <c r="O56" s="139"/>
      <c r="P56" s="60" t="s">
        <v>183</v>
      </c>
      <c r="Y56" s="72"/>
      <c r="AA56" s="76" t="s">
        <v>173</v>
      </c>
      <c r="AB56" s="106"/>
      <c r="AD56" s="107"/>
      <c r="AH56" s="75"/>
      <c r="AI56" s="75"/>
      <c r="AJ56" s="144"/>
      <c r="AK56" s="75"/>
      <c r="AL56" s="75"/>
      <c r="AM56" s="75"/>
      <c r="AN56" s="75"/>
      <c r="AO56" s="75"/>
      <c r="AP56" s="75"/>
      <c r="AQ56" s="145"/>
    </row>
    <row r="57" spans="1:43" ht="14.1" customHeight="1" x14ac:dyDescent="0.25">
      <c r="A57" s="56">
        <v>57</v>
      </c>
      <c r="B57" s="108"/>
      <c r="E57" s="60" t="s">
        <v>184</v>
      </c>
      <c r="L57" s="147" t="str">
        <f t="shared" si="6"/>
        <v>YES</v>
      </c>
      <c r="M57" s="148" t="str">
        <f t="shared" si="7"/>
        <v/>
      </c>
      <c r="O57" s="139"/>
      <c r="P57" s="60" t="s">
        <v>185</v>
      </c>
      <c r="Y57" s="72"/>
      <c r="AA57" s="76" t="s">
        <v>175</v>
      </c>
      <c r="AB57" s="106"/>
      <c r="AD57" s="107"/>
      <c r="AH57" s="75"/>
      <c r="AI57" s="75"/>
      <c r="AJ57" s="144"/>
      <c r="AK57" s="75"/>
      <c r="AL57" s="75"/>
      <c r="AM57" s="75"/>
      <c r="AN57" s="75"/>
      <c r="AO57" s="75"/>
      <c r="AP57" s="75"/>
      <c r="AQ57" s="145"/>
    </row>
    <row r="58" spans="1:43" ht="14.1" customHeight="1" x14ac:dyDescent="0.25">
      <c r="A58" s="56">
        <v>58</v>
      </c>
      <c r="B58" s="108"/>
      <c r="E58" s="60" t="s">
        <v>180</v>
      </c>
      <c r="L58" s="147" t="str">
        <f t="shared" si="6"/>
        <v>TBD</v>
      </c>
      <c r="M58" s="148" t="str">
        <f t="shared" si="7"/>
        <v/>
      </c>
      <c r="O58" s="70"/>
      <c r="Y58" s="72"/>
      <c r="AA58" s="84" t="s">
        <v>186</v>
      </c>
      <c r="AH58" s="75"/>
      <c r="AI58" s="75"/>
      <c r="AJ58" s="144"/>
      <c r="AK58" s="75"/>
      <c r="AL58" s="75"/>
      <c r="AM58" s="75"/>
      <c r="AN58" s="75"/>
      <c r="AO58" s="75"/>
      <c r="AP58" s="75"/>
      <c r="AQ58" s="145"/>
    </row>
    <row r="59" spans="1:43" ht="14.1" customHeight="1" x14ac:dyDescent="0.25">
      <c r="A59" s="56">
        <v>59</v>
      </c>
      <c r="B59" s="108"/>
      <c r="E59" s="60" t="s">
        <v>181</v>
      </c>
      <c r="L59" s="147" t="str">
        <f t="shared" si="6"/>
        <v>TBD</v>
      </c>
      <c r="M59" s="148" t="str">
        <f t="shared" si="7"/>
        <v/>
      </c>
      <c r="O59" s="70"/>
      <c r="Y59" s="72"/>
      <c r="AA59" s="76" t="s">
        <v>170</v>
      </c>
      <c r="AB59" s="106"/>
      <c r="AD59" s="107" t="str">
        <f>IF(S100="","",S100)</f>
        <v/>
      </c>
      <c r="AH59" s="75"/>
      <c r="AI59" s="75"/>
      <c r="AJ59" s="144"/>
      <c r="AK59" s="75"/>
      <c r="AL59" s="75"/>
      <c r="AM59" s="75"/>
      <c r="AN59" s="75"/>
      <c r="AO59" s="75"/>
      <c r="AP59" s="75"/>
      <c r="AQ59" s="145"/>
    </row>
    <row r="60" spans="1:43" ht="14.1" customHeight="1" x14ac:dyDescent="0.25">
      <c r="A60" s="56">
        <v>60</v>
      </c>
      <c r="B60" s="108"/>
      <c r="E60" s="60" t="s">
        <v>182</v>
      </c>
      <c r="L60" s="147" t="str">
        <f t="shared" si="6"/>
        <v>TBD</v>
      </c>
      <c r="M60" s="148" t="str">
        <f t="shared" si="7"/>
        <v/>
      </c>
      <c r="O60" s="70"/>
      <c r="T60" s="95" t="s">
        <v>187</v>
      </c>
      <c r="Y60" s="72"/>
      <c r="AA60" s="76" t="s">
        <v>173</v>
      </c>
      <c r="AB60" s="106"/>
      <c r="AD60" s="107" t="str">
        <f>IF(T100="","",T100)</f>
        <v/>
      </c>
      <c r="AH60" s="75"/>
      <c r="AI60" s="75"/>
      <c r="AJ60" s="144"/>
      <c r="AK60" s="75"/>
      <c r="AL60" s="75"/>
      <c r="AM60" s="75"/>
      <c r="AN60" s="75"/>
      <c r="AO60" s="75"/>
      <c r="AP60" s="75"/>
      <c r="AQ60" s="145"/>
    </row>
    <row r="61" spans="1:43" ht="14.1" customHeight="1" x14ac:dyDescent="0.25">
      <c r="A61" s="56">
        <v>61</v>
      </c>
      <c r="B61" s="108"/>
      <c r="E61" s="60" t="s">
        <v>183</v>
      </c>
      <c r="L61" s="147" t="str">
        <f t="shared" si="6"/>
        <v>TBD</v>
      </c>
      <c r="M61" s="148" t="str">
        <f t="shared" si="7"/>
        <v/>
      </c>
      <c r="O61" s="139"/>
      <c r="P61" s="60" t="s">
        <v>188</v>
      </c>
      <c r="Y61" s="72"/>
      <c r="AA61" s="76" t="s">
        <v>175</v>
      </c>
      <c r="AB61" s="106"/>
      <c r="AD61" s="107" t="str">
        <f>IF(U100="","",U100)</f>
        <v/>
      </c>
      <c r="AH61" s="75"/>
      <c r="AI61" s="75"/>
      <c r="AJ61" s="144"/>
      <c r="AK61" s="75"/>
      <c r="AL61" s="75"/>
      <c r="AM61" s="75"/>
      <c r="AN61" s="75"/>
      <c r="AO61" s="75"/>
      <c r="AP61" s="75"/>
      <c r="AQ61" s="145"/>
    </row>
    <row r="62" spans="1:43" ht="14.1" customHeight="1" x14ac:dyDescent="0.25">
      <c r="A62" s="56">
        <v>62</v>
      </c>
      <c r="B62" s="108"/>
      <c r="E62" s="60" t="s">
        <v>185</v>
      </c>
      <c r="L62" s="147" t="str">
        <f t="shared" si="6"/>
        <v>TBD</v>
      </c>
      <c r="M62" s="148" t="str">
        <f t="shared" si="7"/>
        <v/>
      </c>
      <c r="O62" s="139"/>
      <c r="P62" s="60" t="s">
        <v>189</v>
      </c>
      <c r="Y62" s="72"/>
      <c r="AA62" s="76" t="s">
        <v>170</v>
      </c>
      <c r="AB62" s="106"/>
      <c r="AD62" s="107" t="str">
        <f>IF(S101="","",S101)</f>
        <v/>
      </c>
      <c r="AH62" s="75"/>
      <c r="AI62" s="75"/>
      <c r="AJ62" s="144"/>
      <c r="AK62" s="75"/>
      <c r="AL62" s="75"/>
      <c r="AM62" s="75"/>
      <c r="AN62" s="75"/>
      <c r="AO62" s="75"/>
      <c r="AP62" s="75"/>
      <c r="AQ62" s="145"/>
    </row>
    <row r="63" spans="1:43" ht="14.1" customHeight="1" x14ac:dyDescent="0.25">
      <c r="A63" s="56">
        <v>63</v>
      </c>
      <c r="B63" s="108"/>
      <c r="L63" s="147"/>
      <c r="M63" s="148"/>
      <c r="O63" s="139">
        <v>3</v>
      </c>
      <c r="P63" s="60" t="s">
        <v>190</v>
      </c>
      <c r="Y63" s="72"/>
      <c r="AA63" s="76" t="s">
        <v>173</v>
      </c>
      <c r="AB63" s="106"/>
      <c r="AD63" s="107" t="str">
        <f>IF(T101="","",T101)</f>
        <v/>
      </c>
      <c r="AH63" s="75"/>
      <c r="AI63" s="75"/>
      <c r="AJ63" s="144"/>
      <c r="AK63" s="75"/>
      <c r="AL63" s="75"/>
      <c r="AM63" s="75"/>
      <c r="AN63" s="75"/>
      <c r="AO63" s="75"/>
      <c r="AP63" s="75"/>
      <c r="AQ63" s="145"/>
    </row>
    <row r="64" spans="1:43" ht="14.1" customHeight="1" x14ac:dyDescent="0.25">
      <c r="A64" s="56">
        <v>64</v>
      </c>
      <c r="B64" s="108"/>
      <c r="L64" s="147"/>
      <c r="M64" s="148"/>
      <c r="O64" s="139"/>
      <c r="P64" s="60" t="s">
        <v>191</v>
      </c>
      <c r="Y64" s="72"/>
      <c r="AA64" s="76" t="s">
        <v>175</v>
      </c>
      <c r="AB64" s="106"/>
      <c r="AD64" s="107" t="str">
        <f>IF(U101="","",U101)</f>
        <v/>
      </c>
      <c r="AH64" s="75"/>
      <c r="AI64" s="75"/>
      <c r="AJ64" s="144"/>
      <c r="AK64" s="75"/>
      <c r="AL64" s="75"/>
      <c r="AM64" s="75"/>
      <c r="AN64" s="75"/>
      <c r="AO64" s="75"/>
      <c r="AP64" s="75"/>
      <c r="AQ64" s="145"/>
    </row>
    <row r="65" spans="1:43" ht="14.1" customHeight="1" x14ac:dyDescent="0.25">
      <c r="A65" s="56">
        <v>65</v>
      </c>
      <c r="B65" s="108"/>
      <c r="L65" s="147"/>
      <c r="M65" s="148"/>
      <c r="O65" s="139">
        <v>3</v>
      </c>
      <c r="P65" s="60" t="s">
        <v>192</v>
      </c>
      <c r="Y65" s="72"/>
      <c r="AA65" s="76" t="s">
        <v>170</v>
      </c>
      <c r="AB65" s="106"/>
      <c r="AD65" s="107" t="str">
        <f>IF(S102="","",S102)</f>
        <v/>
      </c>
      <c r="AH65" s="75"/>
      <c r="AI65" s="75"/>
      <c r="AJ65" s="144"/>
      <c r="AK65" s="75"/>
      <c r="AL65" s="75"/>
      <c r="AM65" s="75"/>
      <c r="AN65" s="75"/>
      <c r="AO65" s="75"/>
      <c r="AP65" s="75"/>
      <c r="AQ65" s="145"/>
    </row>
    <row r="66" spans="1:43" ht="14.1" customHeight="1" thickBot="1" x14ac:dyDescent="0.3">
      <c r="A66" s="56">
        <v>66</v>
      </c>
      <c r="B66" s="120"/>
      <c r="C66" s="121"/>
      <c r="D66" s="121"/>
      <c r="E66" s="121"/>
      <c r="F66" s="121"/>
      <c r="G66" s="121"/>
      <c r="H66" s="121"/>
      <c r="I66" s="121"/>
      <c r="J66" s="121"/>
      <c r="K66" s="121"/>
      <c r="L66" s="150"/>
      <c r="M66" s="151"/>
      <c r="O66" s="139"/>
      <c r="P66" s="60" t="s">
        <v>193</v>
      </c>
      <c r="Y66" s="72"/>
      <c r="AA66" s="76" t="s">
        <v>173</v>
      </c>
      <c r="AB66" s="106"/>
      <c r="AD66" s="107" t="str">
        <f>IF(T102="","",T102)</f>
        <v/>
      </c>
      <c r="AH66" s="75"/>
      <c r="AI66" s="75"/>
      <c r="AJ66" s="144"/>
      <c r="AK66" s="75"/>
      <c r="AL66" s="75"/>
      <c r="AM66" s="75"/>
      <c r="AN66" s="75"/>
      <c r="AO66" s="75"/>
      <c r="AP66" s="75"/>
      <c r="AQ66" s="145"/>
    </row>
    <row r="67" spans="1:43" ht="14.1" customHeight="1" thickTop="1" x14ac:dyDescent="0.25">
      <c r="A67" s="56">
        <v>67</v>
      </c>
      <c r="C67" s="152" t="s">
        <v>91</v>
      </c>
      <c r="D67" s="153" t="str">
        <f>IF($P$7="","",$P$7)</f>
        <v/>
      </c>
      <c r="E67" s="67"/>
      <c r="F67" s="67"/>
      <c r="G67" s="67"/>
      <c r="H67" s="67"/>
      <c r="I67" s="67"/>
      <c r="J67" s="67"/>
      <c r="K67" s="67"/>
      <c r="L67" s="152" t="s">
        <v>92</v>
      </c>
      <c r="M67" s="154" t="str">
        <f>IF($X$7="","",$X$7)</f>
        <v>Eugene Mah</v>
      </c>
      <c r="O67" s="149">
        <v>3</v>
      </c>
      <c r="P67" s="60" t="s">
        <v>194</v>
      </c>
      <c r="Y67" s="72"/>
      <c r="AA67" s="76" t="s">
        <v>175</v>
      </c>
      <c r="AB67" s="106"/>
      <c r="AD67" s="107" t="str">
        <f>IF(U102="","",U102)</f>
        <v/>
      </c>
      <c r="AH67" s="75"/>
      <c r="AI67" s="75"/>
      <c r="AJ67" s="144"/>
      <c r="AK67" s="75"/>
      <c r="AL67" s="75"/>
      <c r="AM67" s="75"/>
      <c r="AN67" s="75"/>
      <c r="AO67" s="75"/>
      <c r="AP67" s="75"/>
      <c r="AQ67" s="145"/>
    </row>
    <row r="68" spans="1:43" ht="14.1" customHeight="1" x14ac:dyDescent="0.25">
      <c r="A68" s="56">
        <v>68</v>
      </c>
      <c r="C68" s="152" t="s">
        <v>195</v>
      </c>
      <c r="D68" s="155" t="str">
        <f>IF($R$14="","",$R$14)</f>
        <v/>
      </c>
      <c r="E68" s="67"/>
      <c r="F68" s="67"/>
      <c r="G68" s="67"/>
      <c r="H68" s="67"/>
      <c r="I68" s="67"/>
      <c r="J68" s="67"/>
      <c r="K68" s="67"/>
      <c r="L68" s="152" t="s">
        <v>115</v>
      </c>
      <c r="M68" s="154" t="str">
        <f>IF($R$13="","",$R$13)</f>
        <v/>
      </c>
      <c r="O68" s="139">
        <v>3</v>
      </c>
      <c r="P68" s="60" t="s">
        <v>196</v>
      </c>
      <c r="Y68" s="72"/>
      <c r="AA68" s="76" t="s">
        <v>170</v>
      </c>
      <c r="AB68" s="106"/>
      <c r="AD68" s="107" t="str">
        <f>IF(S103="","",S103)</f>
        <v/>
      </c>
      <c r="AH68" s="75"/>
      <c r="AI68" s="75"/>
      <c r="AJ68" s="75"/>
      <c r="AK68" s="75"/>
      <c r="AL68" s="75"/>
      <c r="AM68" s="75"/>
      <c r="AN68" s="75"/>
      <c r="AO68" s="75"/>
      <c r="AP68" s="75"/>
      <c r="AQ68" s="145"/>
    </row>
    <row r="69" spans="1:43" ht="14.1" customHeight="1" x14ac:dyDescent="0.25">
      <c r="A69" s="56">
        <v>1</v>
      </c>
      <c r="M69" s="156" t="str">
        <f>$H$2</f>
        <v>Medical University of South Carolina</v>
      </c>
      <c r="O69" s="139">
        <v>3</v>
      </c>
      <c r="P69" s="60" t="s">
        <v>197</v>
      </c>
      <c r="Y69" s="72"/>
      <c r="AA69" s="76" t="s">
        <v>173</v>
      </c>
      <c r="AB69" s="106"/>
      <c r="AD69" s="107" t="str">
        <f>IF(T103="","",T103)</f>
        <v/>
      </c>
    </row>
    <row r="70" spans="1:43" ht="14.1" customHeight="1" thickBot="1" x14ac:dyDescent="0.3">
      <c r="A70" s="56">
        <v>2</v>
      </c>
      <c r="H70" s="92" t="s">
        <v>150</v>
      </c>
      <c r="M70" s="157" t="str">
        <f>$H$5</f>
        <v>Stereotactic Breast Biopsy System Compliance Inspection</v>
      </c>
      <c r="O70" s="139"/>
      <c r="P70" s="60" t="s">
        <v>198</v>
      </c>
      <c r="Y70" s="72"/>
      <c r="AA70" s="76" t="s">
        <v>175</v>
      </c>
      <c r="AB70" s="106"/>
      <c r="AD70" s="107" t="str">
        <f>IF(U103="","",U103)</f>
        <v/>
      </c>
    </row>
    <row r="71" spans="1:43" ht="14.1" customHeight="1" thickTop="1" x14ac:dyDescent="0.25">
      <c r="A71" s="56">
        <v>3</v>
      </c>
      <c r="B71" s="99"/>
      <c r="C71" s="158" t="s">
        <v>165</v>
      </c>
      <c r="D71" s="100"/>
      <c r="E71" s="100"/>
      <c r="F71" s="100"/>
      <c r="G71" s="100"/>
      <c r="H71" s="159" t="s">
        <v>187</v>
      </c>
      <c r="I71" s="100"/>
      <c r="J71" s="100"/>
      <c r="K71" s="100"/>
      <c r="L71" s="100"/>
      <c r="M71" s="102"/>
      <c r="O71" s="139"/>
      <c r="P71" s="60" t="s">
        <v>199</v>
      </c>
      <c r="Y71" s="72"/>
      <c r="AA71" s="84" t="s">
        <v>144</v>
      </c>
    </row>
    <row r="72" spans="1:43" ht="14.1" customHeight="1" x14ac:dyDescent="0.25">
      <c r="A72" s="56">
        <v>4</v>
      </c>
      <c r="B72" s="108"/>
      <c r="C72" s="60" t="s">
        <v>200</v>
      </c>
      <c r="E72" s="60" t="s">
        <v>201</v>
      </c>
      <c r="L72" s="147" t="str">
        <f t="shared" ref="L72:L103" si="8">IF(O61="","TBD",IF(O61=1,"YES",IF(O61=3,"NA","")))</f>
        <v>TBD</v>
      </c>
      <c r="M72" s="148" t="str">
        <f t="shared" ref="M72:M103" si="9">IF(O61=2,"NO","")</f>
        <v/>
      </c>
      <c r="O72" s="139"/>
      <c r="P72" s="60" t="s">
        <v>202</v>
      </c>
      <c r="Y72" s="72"/>
      <c r="AA72" s="76" t="s">
        <v>170</v>
      </c>
      <c r="AB72" s="106"/>
      <c r="AD72" s="107" t="str">
        <f>IF(V100="","",V100)</f>
        <v/>
      </c>
    </row>
    <row r="73" spans="1:43" ht="14.1" customHeight="1" x14ac:dyDescent="0.25">
      <c r="A73" s="56">
        <v>5</v>
      </c>
      <c r="B73" s="108"/>
      <c r="C73" s="60" t="s">
        <v>203</v>
      </c>
      <c r="E73" s="60" t="s">
        <v>204</v>
      </c>
      <c r="L73" s="147" t="str">
        <f t="shared" si="8"/>
        <v>TBD</v>
      </c>
      <c r="M73" s="148" t="str">
        <f t="shared" si="9"/>
        <v/>
      </c>
      <c r="O73" s="139"/>
      <c r="P73" s="60" t="s">
        <v>205</v>
      </c>
      <c r="Y73" s="72"/>
      <c r="AA73" s="76" t="s">
        <v>173</v>
      </c>
      <c r="AB73" s="106"/>
      <c r="AD73" s="107" t="str">
        <f>IF(W100="","",W100)</f>
        <v/>
      </c>
    </row>
    <row r="74" spans="1:43" ht="14.1" customHeight="1" x14ac:dyDescent="0.25">
      <c r="A74" s="56">
        <v>6</v>
      </c>
      <c r="B74" s="108"/>
      <c r="C74" s="60" t="s">
        <v>206</v>
      </c>
      <c r="E74" s="60" t="s">
        <v>190</v>
      </c>
      <c r="L74" s="147" t="str">
        <f t="shared" si="8"/>
        <v>NA</v>
      </c>
      <c r="M74" s="148" t="str">
        <f t="shared" si="9"/>
        <v/>
      </c>
      <c r="O74" s="139"/>
      <c r="P74" s="60" t="s">
        <v>207</v>
      </c>
      <c r="Y74" s="72"/>
      <c r="AA74" s="76" t="s">
        <v>175</v>
      </c>
      <c r="AB74" s="106"/>
      <c r="AD74" s="107" t="str">
        <f>IF(X100="","",X100)</f>
        <v/>
      </c>
    </row>
    <row r="75" spans="1:43" ht="14.1" customHeight="1" x14ac:dyDescent="0.25">
      <c r="A75" s="56">
        <v>7</v>
      </c>
      <c r="B75" s="108"/>
      <c r="C75" s="60" t="s">
        <v>208</v>
      </c>
      <c r="E75" s="60" t="s">
        <v>209</v>
      </c>
      <c r="L75" s="147" t="str">
        <f t="shared" si="8"/>
        <v>TBD</v>
      </c>
      <c r="M75" s="148" t="str">
        <f t="shared" si="9"/>
        <v/>
      </c>
      <c r="O75" s="139"/>
      <c r="P75" s="60" t="s">
        <v>210</v>
      </c>
      <c r="Y75" s="72"/>
      <c r="AA75" s="76" t="s">
        <v>170</v>
      </c>
      <c r="AB75" s="106"/>
      <c r="AD75" s="107" t="str">
        <f>IF(V101="","",V101)</f>
        <v/>
      </c>
    </row>
    <row r="76" spans="1:43" ht="14.1" customHeight="1" x14ac:dyDescent="0.25">
      <c r="A76" s="56">
        <v>8</v>
      </c>
      <c r="B76" s="108"/>
      <c r="C76" s="60" t="s">
        <v>211</v>
      </c>
      <c r="E76" s="60" t="s">
        <v>192</v>
      </c>
      <c r="L76" s="147" t="str">
        <f t="shared" si="8"/>
        <v>NA</v>
      </c>
      <c r="M76" s="148" t="str">
        <f t="shared" si="9"/>
        <v/>
      </c>
      <c r="O76" s="139"/>
      <c r="P76" s="60" t="s">
        <v>212</v>
      </c>
      <c r="Y76" s="72"/>
      <c r="AA76" s="76" t="s">
        <v>173</v>
      </c>
      <c r="AB76" s="106"/>
      <c r="AD76" s="107" t="str">
        <f>IF(W101="","",W101)</f>
        <v/>
      </c>
    </row>
    <row r="77" spans="1:43" ht="14.1" customHeight="1" x14ac:dyDescent="0.25">
      <c r="A77" s="56">
        <v>9</v>
      </c>
      <c r="B77" s="108"/>
      <c r="C77" s="60" t="s">
        <v>213</v>
      </c>
      <c r="E77" s="60" t="s">
        <v>214</v>
      </c>
      <c r="L77" s="147" t="str">
        <f t="shared" si="8"/>
        <v>TBD</v>
      </c>
      <c r="M77" s="148" t="str">
        <f t="shared" si="9"/>
        <v/>
      </c>
      <c r="O77" s="139"/>
      <c r="P77" s="60" t="s">
        <v>215</v>
      </c>
      <c r="Y77" s="72"/>
      <c r="AA77" s="76" t="s">
        <v>175</v>
      </c>
      <c r="AB77" s="106"/>
      <c r="AD77" s="107" t="str">
        <f>IF(X101="","",X101)</f>
        <v/>
      </c>
    </row>
    <row r="78" spans="1:43" ht="14.1" customHeight="1" x14ac:dyDescent="0.25">
      <c r="A78" s="56">
        <v>10</v>
      </c>
      <c r="B78" s="108"/>
      <c r="C78" s="60" t="s">
        <v>216</v>
      </c>
      <c r="E78" s="60" t="s">
        <v>194</v>
      </c>
      <c r="L78" s="147" t="str">
        <f t="shared" si="8"/>
        <v>NA</v>
      </c>
      <c r="M78" s="148" t="str">
        <f t="shared" si="9"/>
        <v/>
      </c>
      <c r="O78" s="139"/>
      <c r="P78" s="60" t="s">
        <v>217</v>
      </c>
      <c r="Y78" s="72"/>
      <c r="AA78" s="76" t="s">
        <v>170</v>
      </c>
      <c r="AB78" s="106"/>
      <c r="AD78" s="107" t="str">
        <f>IF(V102="","",V102)</f>
        <v/>
      </c>
    </row>
    <row r="79" spans="1:43" ht="14.1" customHeight="1" x14ac:dyDescent="0.25">
      <c r="A79" s="56">
        <v>11</v>
      </c>
      <c r="B79" s="108"/>
      <c r="C79" s="60" t="s">
        <v>218</v>
      </c>
      <c r="E79" s="60" t="s">
        <v>219</v>
      </c>
      <c r="L79" s="147" t="str">
        <f t="shared" si="8"/>
        <v>NA</v>
      </c>
      <c r="M79" s="148" t="str">
        <f t="shared" si="9"/>
        <v/>
      </c>
      <c r="O79" s="139"/>
      <c r="P79" s="60" t="s">
        <v>220</v>
      </c>
      <c r="Y79" s="72"/>
      <c r="AA79" s="76" t="s">
        <v>173</v>
      </c>
      <c r="AB79" s="106"/>
      <c r="AD79" s="107" t="str">
        <f>IF(W102="","",W102)</f>
        <v/>
      </c>
    </row>
    <row r="80" spans="1:43" ht="14.1" customHeight="1" x14ac:dyDescent="0.25">
      <c r="A80" s="56">
        <v>12</v>
      </c>
      <c r="B80" s="108"/>
      <c r="C80" s="60" t="s">
        <v>221</v>
      </c>
      <c r="E80" s="60" t="s">
        <v>197</v>
      </c>
      <c r="L80" s="147" t="str">
        <f t="shared" si="8"/>
        <v>NA</v>
      </c>
      <c r="M80" s="148" t="str">
        <f t="shared" si="9"/>
        <v/>
      </c>
      <c r="O80" s="139"/>
      <c r="P80" s="60" t="s">
        <v>222</v>
      </c>
      <c r="Y80" s="72"/>
      <c r="AA80" s="76" t="s">
        <v>175</v>
      </c>
      <c r="AB80" s="106"/>
      <c r="AD80" s="107" t="str">
        <f>IF(X102="","",X102)</f>
        <v/>
      </c>
    </row>
    <row r="81" spans="1:30" ht="14.1" customHeight="1" x14ac:dyDescent="0.25">
      <c r="A81" s="56">
        <v>13</v>
      </c>
      <c r="B81" s="108"/>
      <c r="C81" s="60" t="s">
        <v>223</v>
      </c>
      <c r="E81" s="60" t="s">
        <v>198</v>
      </c>
      <c r="L81" s="147" t="str">
        <f t="shared" si="8"/>
        <v>TBD</v>
      </c>
      <c r="M81" s="148" t="str">
        <f t="shared" si="9"/>
        <v/>
      </c>
      <c r="O81" s="139"/>
      <c r="P81" s="60" t="s">
        <v>224</v>
      </c>
      <c r="Y81" s="72"/>
      <c r="AA81" s="76" t="s">
        <v>170</v>
      </c>
      <c r="AB81" s="106"/>
      <c r="AD81" s="107" t="str">
        <f>IF(V103="","",V103)</f>
        <v/>
      </c>
    </row>
    <row r="82" spans="1:30" ht="14.1" customHeight="1" x14ac:dyDescent="0.25">
      <c r="A82" s="56">
        <v>14</v>
      </c>
      <c r="B82" s="108"/>
      <c r="C82" s="60" t="s">
        <v>223</v>
      </c>
      <c r="E82" s="60" t="s">
        <v>199</v>
      </c>
      <c r="L82" s="147" t="str">
        <f t="shared" si="8"/>
        <v>TBD</v>
      </c>
      <c r="M82" s="148" t="str">
        <f t="shared" si="9"/>
        <v/>
      </c>
      <c r="O82" s="139"/>
      <c r="P82" s="60" t="s">
        <v>225</v>
      </c>
      <c r="Y82" s="72"/>
      <c r="AA82" s="76" t="s">
        <v>173</v>
      </c>
      <c r="AB82" s="106"/>
      <c r="AD82" s="107" t="str">
        <f>IF(W103="","",W103)</f>
        <v/>
      </c>
    </row>
    <row r="83" spans="1:30" ht="14.1" customHeight="1" x14ac:dyDescent="0.25">
      <c r="A83" s="56">
        <v>15</v>
      </c>
      <c r="B83" s="108"/>
      <c r="C83" s="60" t="s">
        <v>226</v>
      </c>
      <c r="E83" s="60" t="s">
        <v>202</v>
      </c>
      <c r="L83" s="147" t="str">
        <f t="shared" si="8"/>
        <v>TBD</v>
      </c>
      <c r="M83" s="148" t="str">
        <f t="shared" si="9"/>
        <v/>
      </c>
      <c r="O83" s="139">
        <v>3</v>
      </c>
      <c r="P83" s="60" t="s">
        <v>227</v>
      </c>
      <c r="Y83" s="72"/>
      <c r="AA83" s="76" t="s">
        <v>175</v>
      </c>
      <c r="AB83" s="106"/>
      <c r="AD83" s="107" t="str">
        <f>IF(X103="","",X103)</f>
        <v/>
      </c>
    </row>
    <row r="84" spans="1:30" ht="14.1" customHeight="1" x14ac:dyDescent="0.25">
      <c r="A84" s="56">
        <v>16</v>
      </c>
      <c r="B84" s="108"/>
      <c r="C84" s="60" t="s">
        <v>228</v>
      </c>
      <c r="E84" s="60" t="s">
        <v>205</v>
      </c>
      <c r="L84" s="147" t="str">
        <f t="shared" si="8"/>
        <v>TBD</v>
      </c>
      <c r="M84" s="148" t="str">
        <f t="shared" si="9"/>
        <v/>
      </c>
      <c r="O84" s="139">
        <v>3</v>
      </c>
      <c r="P84" s="60" t="s">
        <v>229</v>
      </c>
      <c r="Y84" s="72"/>
    </row>
    <row r="85" spans="1:30" ht="14.1" customHeight="1" x14ac:dyDescent="0.25">
      <c r="A85" s="56">
        <v>17</v>
      </c>
      <c r="B85" s="108"/>
      <c r="C85" s="67"/>
      <c r="E85" s="60" t="s">
        <v>207</v>
      </c>
      <c r="L85" s="147" t="str">
        <f t="shared" si="8"/>
        <v>TBD</v>
      </c>
      <c r="M85" s="148" t="str">
        <f t="shared" si="9"/>
        <v/>
      </c>
      <c r="O85" s="139">
        <v>3</v>
      </c>
      <c r="P85" s="60" t="s">
        <v>230</v>
      </c>
      <c r="Y85" s="72"/>
      <c r="AA85" s="76" t="s">
        <v>231</v>
      </c>
      <c r="AB85" s="106"/>
      <c r="AD85" s="160" t="e">
        <f>IF(X216="","",X216)</f>
        <v>#N/A</v>
      </c>
    </row>
    <row r="86" spans="1:30" ht="14.1" customHeight="1" x14ac:dyDescent="0.25">
      <c r="A86" s="56">
        <v>18</v>
      </c>
      <c r="B86" s="108"/>
      <c r="C86" s="60" t="s">
        <v>232</v>
      </c>
      <c r="E86" s="60" t="s">
        <v>210</v>
      </c>
      <c r="L86" s="147" t="str">
        <f t="shared" si="8"/>
        <v>TBD</v>
      </c>
      <c r="M86" s="148" t="str">
        <f t="shared" si="9"/>
        <v/>
      </c>
      <c r="O86" s="139">
        <v>3</v>
      </c>
      <c r="P86" s="60" t="s">
        <v>233</v>
      </c>
      <c r="Y86" s="72"/>
      <c r="AA86" s="76" t="s">
        <v>234</v>
      </c>
      <c r="AB86" s="106"/>
      <c r="AD86" s="161" t="str">
        <f>IF(W247="","",W247)</f>
        <v/>
      </c>
    </row>
    <row r="87" spans="1:30" ht="14.1" customHeight="1" x14ac:dyDescent="0.25">
      <c r="A87" s="56">
        <v>19</v>
      </c>
      <c r="B87" s="108"/>
      <c r="C87" s="60" t="s">
        <v>235</v>
      </c>
      <c r="E87" s="60" t="s">
        <v>212</v>
      </c>
      <c r="L87" s="147" t="str">
        <f t="shared" si="8"/>
        <v>TBD</v>
      </c>
      <c r="M87" s="148" t="str">
        <f t="shared" si="9"/>
        <v/>
      </c>
      <c r="O87" s="139"/>
      <c r="P87" s="60" t="s">
        <v>236</v>
      </c>
      <c r="Y87" s="72"/>
      <c r="AA87" s="76" t="s">
        <v>237</v>
      </c>
      <c r="AB87" s="106"/>
      <c r="AD87" s="160" t="str">
        <f>IF(X247="","",X247)</f>
        <v/>
      </c>
    </row>
    <row r="88" spans="1:30" ht="14.1" customHeight="1" x14ac:dyDescent="0.25">
      <c r="A88" s="56">
        <v>20</v>
      </c>
      <c r="B88" s="108"/>
      <c r="C88" s="60" t="s">
        <v>238</v>
      </c>
      <c r="E88" s="60" t="s">
        <v>215</v>
      </c>
      <c r="L88" s="147" t="str">
        <f t="shared" si="8"/>
        <v>TBD</v>
      </c>
      <c r="M88" s="148" t="str">
        <f t="shared" si="9"/>
        <v/>
      </c>
      <c r="O88" s="139">
        <v>3</v>
      </c>
      <c r="P88" s="60" t="s">
        <v>239</v>
      </c>
      <c r="Y88" s="72"/>
      <c r="AA88" s="76" t="s">
        <v>240</v>
      </c>
      <c r="AB88" s="106"/>
      <c r="AD88" s="160" t="str">
        <f>IF(R160="","",R160)</f>
        <v/>
      </c>
    </row>
    <row r="89" spans="1:30" ht="14.1" customHeight="1" x14ac:dyDescent="0.25">
      <c r="A89" s="56">
        <v>21</v>
      </c>
      <c r="B89" s="108"/>
      <c r="C89" s="60" t="s">
        <v>241</v>
      </c>
      <c r="E89" s="60" t="s">
        <v>242</v>
      </c>
      <c r="L89" s="147" t="str">
        <f t="shared" si="8"/>
        <v>TBD</v>
      </c>
      <c r="M89" s="148" t="str">
        <f t="shared" si="9"/>
        <v/>
      </c>
      <c r="O89" s="139">
        <v>3</v>
      </c>
      <c r="P89" s="60" t="s">
        <v>243</v>
      </c>
      <c r="Y89" s="72"/>
      <c r="AA89" s="76" t="s">
        <v>244</v>
      </c>
      <c r="AB89" s="106"/>
      <c r="AD89" s="160" t="str">
        <f>IF(S160="","",S160)</f>
        <v/>
      </c>
    </row>
    <row r="90" spans="1:30" ht="14.1" customHeight="1" x14ac:dyDescent="0.25">
      <c r="A90" s="56">
        <v>22</v>
      </c>
      <c r="B90" s="108"/>
      <c r="C90" s="60" t="s">
        <v>245</v>
      </c>
      <c r="E90" s="60" t="s">
        <v>246</v>
      </c>
      <c r="L90" s="147" t="str">
        <f t="shared" si="8"/>
        <v>TBD</v>
      </c>
      <c r="M90" s="148" t="str">
        <f t="shared" si="9"/>
        <v/>
      </c>
      <c r="O90" s="139">
        <v>3</v>
      </c>
      <c r="P90" s="60" t="s">
        <v>247</v>
      </c>
      <c r="Y90" s="72"/>
      <c r="AA90" s="76" t="s">
        <v>248</v>
      </c>
      <c r="AB90" s="106"/>
      <c r="AD90" s="160" t="str">
        <f>IF(T160="","",T160)</f>
        <v/>
      </c>
    </row>
    <row r="91" spans="1:30" ht="14.1" customHeight="1" x14ac:dyDescent="0.25">
      <c r="A91" s="56">
        <v>23</v>
      </c>
      <c r="B91" s="108"/>
      <c r="C91" s="60" t="s">
        <v>249</v>
      </c>
      <c r="E91" s="60" t="s">
        <v>222</v>
      </c>
      <c r="L91" s="147" t="str">
        <f t="shared" si="8"/>
        <v>TBD</v>
      </c>
      <c r="M91" s="148" t="str">
        <f t="shared" si="9"/>
        <v/>
      </c>
      <c r="O91" s="139"/>
      <c r="P91" s="60" t="s">
        <v>250</v>
      </c>
      <c r="Y91" s="72"/>
      <c r="AA91" s="76" t="s">
        <v>251</v>
      </c>
      <c r="AB91" s="106"/>
      <c r="AD91" s="160" t="str">
        <f>IF(U160="","",U160)</f>
        <v/>
      </c>
    </row>
    <row r="92" spans="1:30" ht="14.1" customHeight="1" x14ac:dyDescent="0.25">
      <c r="A92" s="56">
        <v>24</v>
      </c>
      <c r="B92" s="108"/>
      <c r="C92" s="60" t="s">
        <v>252</v>
      </c>
      <c r="E92" s="60" t="s">
        <v>224</v>
      </c>
      <c r="L92" s="147" t="str">
        <f t="shared" si="8"/>
        <v>TBD</v>
      </c>
      <c r="M92" s="148" t="str">
        <f t="shared" si="9"/>
        <v/>
      </c>
      <c r="O92" s="139"/>
      <c r="P92" s="60" t="s">
        <v>253</v>
      </c>
      <c r="Y92" s="72"/>
      <c r="AA92" s="67"/>
      <c r="AB92" s="67"/>
      <c r="AC92" s="67"/>
      <c r="AD92" s="67"/>
    </row>
    <row r="93" spans="1:30" ht="14.1" customHeight="1" thickBot="1" x14ac:dyDescent="0.3">
      <c r="A93" s="56">
        <v>25</v>
      </c>
      <c r="B93" s="108"/>
      <c r="C93" s="60" t="s">
        <v>254</v>
      </c>
      <c r="E93" s="60" t="s">
        <v>225</v>
      </c>
      <c r="L93" s="147" t="str">
        <f t="shared" si="8"/>
        <v>TBD</v>
      </c>
      <c r="M93" s="148" t="str">
        <f t="shared" si="9"/>
        <v/>
      </c>
      <c r="O93" s="81"/>
      <c r="P93" s="82"/>
      <c r="Q93" s="82"/>
      <c r="R93" s="82"/>
      <c r="S93" s="82"/>
      <c r="T93" s="82"/>
      <c r="U93" s="82"/>
      <c r="V93" s="82"/>
      <c r="W93" s="82"/>
      <c r="X93" s="82"/>
      <c r="Y93" s="83"/>
      <c r="AA93" s="116" t="s">
        <v>255</v>
      </c>
    </row>
    <row r="94" spans="1:30" ht="14.1" customHeight="1" x14ac:dyDescent="0.25">
      <c r="A94" s="56">
        <v>26</v>
      </c>
      <c r="B94" s="108"/>
      <c r="C94" s="60" t="s">
        <v>256</v>
      </c>
      <c r="E94" s="60" t="s">
        <v>227</v>
      </c>
      <c r="L94" s="147" t="str">
        <f t="shared" si="8"/>
        <v>NA</v>
      </c>
      <c r="M94" s="148" t="str">
        <f t="shared" si="9"/>
        <v/>
      </c>
      <c r="AA94" s="76" t="s">
        <v>257</v>
      </c>
      <c r="AB94" s="106"/>
      <c r="AD94" s="107">
        <f t="shared" ref="AD94:AD99" si="10">IF(Q285="","",Q285)</f>
        <v>28</v>
      </c>
    </row>
    <row r="95" spans="1:30" ht="14.1" customHeight="1" thickBot="1" x14ac:dyDescent="0.3">
      <c r="A95" s="56">
        <v>27</v>
      </c>
      <c r="B95" s="108"/>
      <c r="C95" s="60" t="s">
        <v>258</v>
      </c>
      <c r="E95" s="60" t="s">
        <v>229</v>
      </c>
      <c r="L95" s="147" t="str">
        <f t="shared" si="8"/>
        <v>NA</v>
      </c>
      <c r="M95" s="148" t="str">
        <f t="shared" si="9"/>
        <v/>
      </c>
      <c r="T95" s="95" t="s">
        <v>259</v>
      </c>
      <c r="AA95" s="76" t="s">
        <v>260</v>
      </c>
      <c r="AB95" s="106"/>
      <c r="AD95" s="107">
        <f t="shared" si="10"/>
        <v>0</v>
      </c>
    </row>
    <row r="96" spans="1:30" ht="14.1" customHeight="1" thickBot="1" x14ac:dyDescent="0.3">
      <c r="A96" s="56">
        <v>28</v>
      </c>
      <c r="B96" s="108"/>
      <c r="C96" s="67"/>
      <c r="E96" s="60" t="s">
        <v>230</v>
      </c>
      <c r="L96" s="147" t="str">
        <f t="shared" si="8"/>
        <v>NA</v>
      </c>
      <c r="M96" s="148" t="str">
        <f t="shared" si="9"/>
        <v/>
      </c>
      <c r="O96" s="103"/>
      <c r="P96" s="62"/>
      <c r="Q96" s="62"/>
      <c r="R96" s="62"/>
      <c r="S96" s="62"/>
      <c r="T96" s="62"/>
      <c r="U96" s="62"/>
      <c r="V96" s="62"/>
      <c r="W96" s="62"/>
      <c r="X96" s="62"/>
      <c r="Y96" s="63"/>
      <c r="AA96" s="76" t="s">
        <v>261</v>
      </c>
      <c r="AB96" s="106"/>
      <c r="AD96" s="107">
        <f t="shared" si="10"/>
        <v>0</v>
      </c>
    </row>
    <row r="97" spans="1:30" ht="14.1" customHeight="1" thickTop="1" x14ac:dyDescent="0.25">
      <c r="A97" s="56">
        <v>29</v>
      </c>
      <c r="B97" s="108"/>
      <c r="E97" s="60" t="s">
        <v>233</v>
      </c>
      <c r="L97" s="147" t="str">
        <f t="shared" si="8"/>
        <v>NA</v>
      </c>
      <c r="M97" s="148" t="str">
        <f t="shared" si="9"/>
        <v/>
      </c>
      <c r="O97" s="123" t="s">
        <v>141</v>
      </c>
      <c r="P97" s="405" t="s">
        <v>142</v>
      </c>
      <c r="Q97" s="405"/>
      <c r="R97" s="405"/>
      <c r="S97" s="405" t="s">
        <v>143</v>
      </c>
      <c r="T97" s="405"/>
      <c r="U97" s="405"/>
      <c r="V97" s="405" t="s">
        <v>144</v>
      </c>
      <c r="W97" s="405"/>
      <c r="X97" s="405"/>
      <c r="Y97" s="72"/>
      <c r="AA97" s="76" t="s">
        <v>262</v>
      </c>
      <c r="AB97" s="106"/>
      <c r="AD97" s="107" t="str">
        <f t="shared" si="10"/>
        <v/>
      </c>
    </row>
    <row r="98" spans="1:30" ht="14.1" customHeight="1" x14ac:dyDescent="0.25">
      <c r="A98" s="56">
        <v>30</v>
      </c>
      <c r="B98" s="108"/>
      <c r="C98" s="60" t="s">
        <v>263</v>
      </c>
      <c r="E98" s="60" t="s">
        <v>236</v>
      </c>
      <c r="L98" s="147" t="str">
        <f t="shared" si="8"/>
        <v>TBD</v>
      </c>
      <c r="M98" s="148" t="str">
        <f t="shared" si="9"/>
        <v/>
      </c>
      <c r="O98" s="124" t="s">
        <v>145</v>
      </c>
      <c r="P98" s="125"/>
      <c r="Q98" s="126"/>
      <c r="R98" s="127"/>
      <c r="S98" s="406" t="s">
        <v>146</v>
      </c>
      <c r="T98" s="406"/>
      <c r="U98" s="406"/>
      <c r="V98" s="125"/>
      <c r="W98" s="126"/>
      <c r="X98" s="127"/>
      <c r="Y98" s="72"/>
      <c r="AA98" s="76" t="s">
        <v>264</v>
      </c>
      <c r="AB98" s="106"/>
      <c r="AD98" s="107" t="str">
        <f t="shared" si="10"/>
        <v/>
      </c>
    </row>
    <row r="99" spans="1:30" ht="14.1" customHeight="1" thickBot="1" x14ac:dyDescent="0.3">
      <c r="A99" s="56">
        <v>31</v>
      </c>
      <c r="B99" s="108"/>
      <c r="C99" s="60" t="s">
        <v>265</v>
      </c>
      <c r="E99" s="60" t="s">
        <v>239</v>
      </c>
      <c r="L99" s="147" t="str">
        <f t="shared" si="8"/>
        <v>NA</v>
      </c>
      <c r="M99" s="148" t="str">
        <f t="shared" si="9"/>
        <v/>
      </c>
      <c r="O99" s="124" t="s">
        <v>147</v>
      </c>
      <c r="P99" s="128" t="s">
        <v>148</v>
      </c>
      <c r="Q99" s="129" t="s">
        <v>105</v>
      </c>
      <c r="R99" s="130" t="s">
        <v>149</v>
      </c>
      <c r="S99" s="128" t="s">
        <v>148</v>
      </c>
      <c r="T99" s="129" t="s">
        <v>105</v>
      </c>
      <c r="U99" s="130" t="s">
        <v>149</v>
      </c>
      <c r="V99" s="128" t="s">
        <v>148</v>
      </c>
      <c r="W99" s="129" t="s">
        <v>105</v>
      </c>
      <c r="X99" s="130" t="s">
        <v>149</v>
      </c>
      <c r="Y99" s="72"/>
      <c r="AA99" s="76" t="s">
        <v>266</v>
      </c>
      <c r="AB99" s="106"/>
      <c r="AD99" s="107" t="str">
        <f t="shared" si="10"/>
        <v/>
      </c>
    </row>
    <row r="100" spans="1:30" ht="14.1" customHeight="1" thickTop="1" x14ac:dyDescent="0.25">
      <c r="A100" s="56">
        <v>32</v>
      </c>
      <c r="B100" s="108"/>
      <c r="C100" s="60" t="s">
        <v>267</v>
      </c>
      <c r="E100" s="60" t="s">
        <v>268</v>
      </c>
      <c r="L100" s="147" t="str">
        <f t="shared" si="8"/>
        <v>NA</v>
      </c>
      <c r="M100" s="148" t="str">
        <f t="shared" si="9"/>
        <v/>
      </c>
      <c r="O100" s="131" t="s">
        <v>151</v>
      </c>
      <c r="P100" s="162" t="str">
        <f>IF(P108&lt;&gt;"",P108,IF(AB46="","",AB46))</f>
        <v/>
      </c>
      <c r="Q100" s="163" t="str">
        <f>IF(Q108&lt;&gt;"",Q108,IF(AB47="","",AB47))</f>
        <v/>
      </c>
      <c r="R100" s="164" t="str">
        <f>IF(R108&lt;&gt;"",R108,IF(AB48="","",AB48))</f>
        <v/>
      </c>
      <c r="S100" s="162" t="str">
        <f>IF(S108&lt;&gt;"",S108,IF(AB59="","",AB59))</f>
        <v/>
      </c>
      <c r="T100" s="163" t="str">
        <f>IF(T108&lt;&gt;"",T108,IF(AB60="","",AB60))</f>
        <v/>
      </c>
      <c r="U100" s="164" t="str">
        <f>IF(U108&lt;&gt;"",U108,IF(AB61="","",AB61))</f>
        <v/>
      </c>
      <c r="V100" s="162" t="str">
        <f>IF(V108&lt;&gt;"",V108,IF(AB72="","",AB72))</f>
        <v/>
      </c>
      <c r="W100" s="163" t="str">
        <f>IF(W108&lt;&gt;"",W108,IF(AB73="","",AB73))</f>
        <v/>
      </c>
      <c r="X100" s="164" t="str">
        <f>IF(X108&lt;&gt;"",X108,IF(AB74="","",AB74))</f>
        <v/>
      </c>
      <c r="Y100" s="72"/>
      <c r="AA100" s="76" t="s">
        <v>269</v>
      </c>
      <c r="AB100" s="106"/>
      <c r="AD100" s="107" t="str">
        <f>IF(U336="","",U336)</f>
        <v/>
      </c>
    </row>
    <row r="101" spans="1:30" ht="14.1" customHeight="1" x14ac:dyDescent="0.25">
      <c r="A101" s="56">
        <v>33</v>
      </c>
      <c r="B101" s="108"/>
      <c r="C101" s="60" t="s">
        <v>270</v>
      </c>
      <c r="E101" s="60" t="s">
        <v>247</v>
      </c>
      <c r="L101" s="147" t="str">
        <f t="shared" si="8"/>
        <v>NA</v>
      </c>
      <c r="M101" s="148" t="str">
        <f t="shared" si="9"/>
        <v/>
      </c>
      <c r="O101" s="136" t="s">
        <v>154</v>
      </c>
      <c r="P101" s="165" t="str">
        <f>IF(P109&lt;&gt;"",P109,IF(AB49="","",AB49))</f>
        <v/>
      </c>
      <c r="Q101" s="166" t="str">
        <f>IF(Q109&lt;&gt;"",Q109,IF(AB50="","",AB50))</f>
        <v/>
      </c>
      <c r="R101" s="167" t="str">
        <f>IF(R109&lt;&gt;"",R109,IF(AB51="","",AB51))</f>
        <v/>
      </c>
      <c r="S101" s="165" t="str">
        <f>IF(S109&lt;&gt;"",S109,IF(AB60="","",AB60))</f>
        <v/>
      </c>
      <c r="T101" s="166" t="str">
        <f>IF(T109&lt;&gt;"",T109,IF(AB63="","",AB63))</f>
        <v/>
      </c>
      <c r="U101" s="167" t="str">
        <f>IF(U109&lt;&gt;"",U109,IF(AB64="","",AB64))</f>
        <v/>
      </c>
      <c r="V101" s="165" t="str">
        <f>IF(V109&lt;&gt;"",V109,IF(AB75="","",AB75))</f>
        <v/>
      </c>
      <c r="W101" s="166" t="str">
        <f>IF(W109&lt;&gt;"",W109,IF(AB76="","",AB76))</f>
        <v/>
      </c>
      <c r="X101" s="167" t="str">
        <f>IF(X109&lt;&gt;"",X109,IF(AB77="","",AB77))</f>
        <v/>
      </c>
      <c r="Y101" s="72"/>
      <c r="AA101" s="76" t="s">
        <v>271</v>
      </c>
      <c r="AB101" s="106"/>
      <c r="AD101" s="107" t="str">
        <f>IF(U337="","",U337)</f>
        <v/>
      </c>
    </row>
    <row r="102" spans="1:30" ht="14.1" customHeight="1" x14ac:dyDescent="0.25">
      <c r="A102" s="56">
        <v>34</v>
      </c>
      <c r="B102" s="108"/>
      <c r="C102" s="60" t="s">
        <v>272</v>
      </c>
      <c r="E102" s="60" t="s">
        <v>250</v>
      </c>
      <c r="L102" s="147" t="str">
        <f t="shared" si="8"/>
        <v>TBD</v>
      </c>
      <c r="M102" s="148" t="str">
        <f t="shared" si="9"/>
        <v/>
      </c>
      <c r="O102" s="136" t="s">
        <v>157</v>
      </c>
      <c r="P102" s="165" t="str">
        <f>IF(P110&lt;&gt;"",P110,IF(AB52="","",AB52))</f>
        <v/>
      </c>
      <c r="Q102" s="166" t="str">
        <f>IF(Q110&lt;&gt;"",Q110,IF(AB53="","",AB53))</f>
        <v/>
      </c>
      <c r="R102" s="167" t="str">
        <f>IF(R110&lt;&gt;"",R110,IF(AB54="","",AB54))</f>
        <v/>
      </c>
      <c r="S102" s="165" t="str">
        <f>IF(S110&lt;&gt;"",S110,IF(AB61="","",AB61))</f>
        <v/>
      </c>
      <c r="T102" s="166" t="str">
        <f>IF(T110&lt;&gt;"",T110,IF(AB66="","",AB66))</f>
        <v/>
      </c>
      <c r="U102" s="167" t="str">
        <f>IF(U110&lt;&gt;"",U110,IF(AB67="","",AB67))</f>
        <v/>
      </c>
      <c r="V102" s="165" t="str">
        <f>IF(V110&lt;&gt;"",V110,IF(AB78="","",AB78))</f>
        <v/>
      </c>
      <c r="W102" s="166" t="str">
        <f>IF(W110&lt;&gt;"",W110,IF(AB79="","",AB79))</f>
        <v/>
      </c>
      <c r="X102" s="167" t="str">
        <f>IF(X110&lt;&gt;"",X110,IF(AB80="","",AB80))</f>
        <v/>
      </c>
      <c r="Y102" s="72"/>
      <c r="AA102" s="76" t="s">
        <v>257</v>
      </c>
      <c r="AB102" s="106"/>
      <c r="AD102" s="107">
        <f t="shared" ref="AD102:AD107" si="11">IF(R285="","",R285)</f>
        <v>28</v>
      </c>
    </row>
    <row r="103" spans="1:30" ht="14.1" customHeight="1" thickBot="1" x14ac:dyDescent="0.3">
      <c r="A103" s="56">
        <v>35</v>
      </c>
      <c r="B103" s="108"/>
      <c r="C103" s="60" t="s">
        <v>273</v>
      </c>
      <c r="E103" s="60" t="s">
        <v>253</v>
      </c>
      <c r="L103" s="147" t="str">
        <f t="shared" si="8"/>
        <v>TBD</v>
      </c>
      <c r="M103" s="148" t="str">
        <f t="shared" si="9"/>
        <v/>
      </c>
      <c r="O103" s="140" t="s">
        <v>159</v>
      </c>
      <c r="P103" s="168" t="str">
        <f>IF(P111&lt;&gt;"",P111,IF(AB55="","",AB55))</f>
        <v/>
      </c>
      <c r="Q103" s="169" t="str">
        <f>IF(Q111&lt;&gt;"",Q111,IF(AB56="","",AB56))</f>
        <v/>
      </c>
      <c r="R103" s="170" t="str">
        <f>IF(R111&lt;&gt;"",R111,IF(AB57="","",AB57))</f>
        <v/>
      </c>
      <c r="S103" s="168" t="str">
        <f>IF(S111&lt;&gt;"",S111,IF(AB62="","",AB62))</f>
        <v/>
      </c>
      <c r="T103" s="169" t="str">
        <f>IF(T111&lt;&gt;"",T111,IF(AB69="","",AB69))</f>
        <v/>
      </c>
      <c r="U103" s="170" t="str">
        <f>IF(U111&lt;&gt;"",U111,IF(AB70="","",AB70))</f>
        <v/>
      </c>
      <c r="V103" s="168" t="str">
        <f>IF(V111&lt;&gt;"",V111,IF(AB81="","",AB81))</f>
        <v/>
      </c>
      <c r="W103" s="169" t="str">
        <f>IF(W111&lt;&gt;"",W111,IF(AB82="","",AB82))</f>
        <v/>
      </c>
      <c r="X103" s="170" t="str">
        <f>IF(X111&lt;&gt;"",X111,IF(AB83="","",AB83))</f>
        <v/>
      </c>
      <c r="Y103" s="72"/>
      <c r="AA103" s="76" t="s">
        <v>260</v>
      </c>
      <c r="AB103" s="106"/>
      <c r="AD103" s="107">
        <f t="shared" si="11"/>
        <v>138.9</v>
      </c>
    </row>
    <row r="104" spans="1:30" ht="14.1" customHeight="1" thickTop="1" thickBot="1" x14ac:dyDescent="0.3">
      <c r="A104" s="56">
        <v>36</v>
      </c>
      <c r="B104" s="120"/>
      <c r="C104" s="121"/>
      <c r="D104" s="121"/>
      <c r="E104" s="121"/>
      <c r="F104" s="121"/>
      <c r="G104" s="121"/>
      <c r="H104" s="121"/>
      <c r="I104" s="121"/>
      <c r="J104" s="121"/>
      <c r="K104" s="121"/>
      <c r="L104" s="121"/>
      <c r="M104" s="122"/>
      <c r="O104" s="70"/>
      <c r="Y104" s="72"/>
      <c r="AA104" s="76" t="s">
        <v>261</v>
      </c>
      <c r="AB104" s="106"/>
      <c r="AD104" s="107">
        <f t="shared" si="11"/>
        <v>0</v>
      </c>
    </row>
    <row r="105" spans="1:30" ht="14.1" customHeight="1" thickTop="1" x14ac:dyDescent="0.25">
      <c r="A105" s="56">
        <v>37</v>
      </c>
      <c r="O105" s="123" t="s">
        <v>141</v>
      </c>
      <c r="P105" s="405" t="s">
        <v>142</v>
      </c>
      <c r="Q105" s="405"/>
      <c r="R105" s="405"/>
      <c r="S105" s="405" t="s">
        <v>143</v>
      </c>
      <c r="T105" s="405"/>
      <c r="U105" s="405"/>
      <c r="V105" s="405" t="s">
        <v>144</v>
      </c>
      <c r="W105" s="405"/>
      <c r="X105" s="405"/>
      <c r="Y105" s="72"/>
      <c r="AA105" s="76" t="s">
        <v>262</v>
      </c>
      <c r="AB105" s="106"/>
      <c r="AD105" s="107" t="str">
        <f t="shared" si="11"/>
        <v/>
      </c>
    </row>
    <row r="106" spans="1:30" ht="14.1" customHeight="1" x14ac:dyDescent="0.25">
      <c r="A106" s="56">
        <v>38</v>
      </c>
      <c r="O106" s="124" t="s">
        <v>145</v>
      </c>
      <c r="P106" s="125"/>
      <c r="Q106" s="126"/>
      <c r="R106" s="127"/>
      <c r="S106" s="406" t="s">
        <v>146</v>
      </c>
      <c r="T106" s="406"/>
      <c r="U106" s="406"/>
      <c r="V106" s="125"/>
      <c r="W106" s="126"/>
      <c r="X106" s="127"/>
      <c r="Y106" s="72"/>
      <c r="AA106" s="76" t="s">
        <v>264</v>
      </c>
      <c r="AB106" s="106"/>
      <c r="AD106" s="107" t="str">
        <f t="shared" si="11"/>
        <v/>
      </c>
    </row>
    <row r="107" spans="1:30" ht="14.1" customHeight="1" thickBot="1" x14ac:dyDescent="0.3">
      <c r="A107" s="56">
        <v>39</v>
      </c>
      <c r="O107" s="124" t="s">
        <v>147</v>
      </c>
      <c r="P107" s="128" t="s">
        <v>148</v>
      </c>
      <c r="Q107" s="129" t="s">
        <v>105</v>
      </c>
      <c r="R107" s="130" t="s">
        <v>149</v>
      </c>
      <c r="S107" s="128" t="s">
        <v>148</v>
      </c>
      <c r="T107" s="129" t="s">
        <v>105</v>
      </c>
      <c r="U107" s="130" t="s">
        <v>149</v>
      </c>
      <c r="V107" s="128" t="s">
        <v>148</v>
      </c>
      <c r="W107" s="129" t="s">
        <v>105</v>
      </c>
      <c r="X107" s="130" t="s">
        <v>149</v>
      </c>
      <c r="Y107" s="72"/>
      <c r="AA107" s="76" t="s">
        <v>266</v>
      </c>
      <c r="AB107" s="106"/>
      <c r="AD107" s="107" t="str">
        <f t="shared" si="11"/>
        <v/>
      </c>
    </row>
    <row r="108" spans="1:30" ht="14.1" customHeight="1" thickTop="1" x14ac:dyDescent="0.25">
      <c r="A108" s="56">
        <v>40</v>
      </c>
      <c r="E108" s="67"/>
      <c r="O108" s="131" t="s">
        <v>151</v>
      </c>
      <c r="P108" s="171"/>
      <c r="Q108" s="172"/>
      <c r="R108" s="173"/>
      <c r="S108" s="171"/>
      <c r="T108" s="172"/>
      <c r="U108" s="173"/>
      <c r="V108" s="171"/>
      <c r="W108" s="172"/>
      <c r="X108" s="173"/>
      <c r="Y108" s="72"/>
      <c r="AA108" s="76" t="s">
        <v>269</v>
      </c>
      <c r="AB108" s="106"/>
      <c r="AD108" s="107" t="str">
        <f>IF(R293="","",R293)</f>
        <v/>
      </c>
    </row>
    <row r="109" spans="1:30" ht="14.1" customHeight="1" x14ac:dyDescent="0.25">
      <c r="A109" s="56">
        <v>41</v>
      </c>
      <c r="E109" s="67"/>
      <c r="O109" s="136" t="s">
        <v>154</v>
      </c>
      <c r="P109" s="174"/>
      <c r="Q109" s="175"/>
      <c r="R109" s="176"/>
      <c r="S109" s="174"/>
      <c r="T109" s="175"/>
      <c r="U109" s="176"/>
      <c r="V109" s="174"/>
      <c r="W109" s="175"/>
      <c r="X109" s="176"/>
      <c r="Y109" s="72"/>
      <c r="AA109" s="76" t="s">
        <v>271</v>
      </c>
      <c r="AB109" s="106"/>
      <c r="AD109" s="107" t="str">
        <f>IF(R294="","",R294)</f>
        <v/>
      </c>
    </row>
    <row r="110" spans="1:30" ht="14.1" customHeight="1" x14ac:dyDescent="0.25">
      <c r="A110" s="56">
        <v>42</v>
      </c>
      <c r="E110" s="67"/>
      <c r="O110" s="136" t="s">
        <v>157</v>
      </c>
      <c r="P110" s="174"/>
      <c r="Q110" s="175"/>
      <c r="R110" s="176"/>
      <c r="S110" s="174"/>
      <c r="T110" s="175"/>
      <c r="U110" s="176"/>
      <c r="V110" s="174"/>
      <c r="W110" s="175"/>
      <c r="X110" s="176"/>
      <c r="Y110" s="72"/>
    </row>
    <row r="111" spans="1:30" ht="14.1" customHeight="1" thickBot="1" x14ac:dyDescent="0.3">
      <c r="A111" s="56">
        <v>43</v>
      </c>
      <c r="E111" s="67"/>
      <c r="O111" s="177" t="s">
        <v>159</v>
      </c>
      <c r="P111" s="178"/>
      <c r="Q111" s="179"/>
      <c r="R111" s="180"/>
      <c r="S111" s="178"/>
      <c r="T111" s="179"/>
      <c r="U111" s="180"/>
      <c r="V111" s="178"/>
      <c r="W111" s="179"/>
      <c r="X111" s="180"/>
      <c r="Y111" s="83"/>
    </row>
    <row r="112" spans="1:30" ht="14.1" customHeight="1" x14ac:dyDescent="0.25">
      <c r="A112" s="56">
        <v>44</v>
      </c>
      <c r="E112" s="67"/>
      <c r="O112" s="67"/>
      <c r="P112" s="67"/>
      <c r="Q112" s="67"/>
      <c r="R112" s="67"/>
      <c r="S112" s="67"/>
      <c r="T112" s="67"/>
      <c r="U112" s="67"/>
      <c r="V112" s="67"/>
      <c r="W112" s="67"/>
      <c r="X112" s="67"/>
    </row>
    <row r="113" spans="1:30" ht="14.1" customHeight="1" thickBot="1" x14ac:dyDescent="0.3">
      <c r="A113" s="56">
        <v>45</v>
      </c>
      <c r="E113" s="67"/>
      <c r="T113" s="95" t="s">
        <v>150</v>
      </c>
      <c r="AA113" s="84" t="s">
        <v>274</v>
      </c>
      <c r="AB113" s="89"/>
      <c r="AC113" s="90" t="str">
        <f>IF(AB113&lt;&gt;AD113,"Change","")</f>
        <v/>
      </c>
      <c r="AD113" s="91" t="str">
        <f>IF(Q295="","",Q295)</f>
        <v/>
      </c>
    </row>
    <row r="114" spans="1:30" ht="14.1" customHeight="1" x14ac:dyDescent="0.25">
      <c r="A114" s="56">
        <v>46</v>
      </c>
      <c r="E114" s="67"/>
      <c r="O114" s="181" t="s">
        <v>275</v>
      </c>
      <c r="P114" s="62"/>
      <c r="Q114" s="62"/>
      <c r="R114" s="62"/>
      <c r="S114" s="62"/>
      <c r="T114" s="62"/>
      <c r="U114" s="62"/>
      <c r="V114" s="62"/>
      <c r="W114" s="62"/>
      <c r="X114" s="62"/>
      <c r="Y114" s="63"/>
      <c r="AA114" s="76"/>
      <c r="AB114" s="77"/>
      <c r="AD114" s="77"/>
    </row>
    <row r="115" spans="1:30" ht="14.1" customHeight="1" x14ac:dyDescent="0.25">
      <c r="A115" s="56">
        <v>47</v>
      </c>
      <c r="E115" s="67"/>
      <c r="O115" s="70"/>
      <c r="Q115" s="60" t="s">
        <v>276</v>
      </c>
      <c r="R115" s="60" t="s">
        <v>277</v>
      </c>
      <c r="S115" s="60" t="s">
        <v>278</v>
      </c>
      <c r="T115" s="60" t="s">
        <v>279</v>
      </c>
      <c r="Y115" s="72"/>
      <c r="AA115" s="76"/>
      <c r="AB115" s="89"/>
      <c r="AC115" s="90" t="str">
        <f>IF(AB115&lt;&gt;AD115,"Change","")</f>
        <v/>
      </c>
      <c r="AD115" s="91" t="str">
        <f>IF(Q297="","",Q297)</f>
        <v/>
      </c>
    </row>
    <row r="116" spans="1:30" ht="14.1" customHeight="1" x14ac:dyDescent="0.25">
      <c r="A116" s="56">
        <v>48</v>
      </c>
      <c r="E116" s="67"/>
      <c r="O116" s="70"/>
      <c r="P116" s="60" t="s">
        <v>280</v>
      </c>
      <c r="Q116" s="182"/>
      <c r="R116" s="182"/>
      <c r="S116" s="182"/>
      <c r="T116" s="182"/>
      <c r="Y116" s="72"/>
      <c r="AA116" s="76"/>
      <c r="AB116" s="77"/>
      <c r="AD116" s="77"/>
    </row>
    <row r="117" spans="1:30" ht="14.1" customHeight="1" x14ac:dyDescent="0.25">
      <c r="A117" s="56">
        <v>49</v>
      </c>
      <c r="E117" s="67"/>
      <c r="O117" s="70"/>
      <c r="P117" s="60" t="s">
        <v>281</v>
      </c>
      <c r="Q117" s="182"/>
      <c r="R117" s="182"/>
      <c r="S117" s="182"/>
      <c r="T117" s="182"/>
      <c r="Y117" s="72"/>
      <c r="AA117" s="76"/>
      <c r="AB117" s="89"/>
      <c r="AC117" s="90" t="str">
        <f>IF(AB117&lt;&gt;AD117,"Change","")</f>
        <v/>
      </c>
      <c r="AD117" s="91" t="str">
        <f>IF(Q299="","",Q299)</f>
        <v/>
      </c>
    </row>
    <row r="118" spans="1:30" ht="14.1" customHeight="1" x14ac:dyDescent="0.25">
      <c r="A118" s="56">
        <v>50</v>
      </c>
      <c r="E118" s="67"/>
      <c r="O118" s="70"/>
      <c r="P118" s="67" t="s">
        <v>282</v>
      </c>
      <c r="Q118" s="67" t="s">
        <v>283</v>
      </c>
      <c r="Y118" s="72"/>
      <c r="AA118" s="76"/>
      <c r="AB118" s="77"/>
      <c r="AD118" s="77"/>
    </row>
    <row r="119" spans="1:30" ht="14.1" customHeight="1" x14ac:dyDescent="0.25">
      <c r="A119" s="56">
        <v>51</v>
      </c>
      <c r="E119" s="67"/>
      <c r="O119" s="70"/>
      <c r="P119" s="67"/>
      <c r="Q119" s="67" t="s">
        <v>284</v>
      </c>
      <c r="Y119" s="72"/>
      <c r="AA119" s="76"/>
      <c r="AB119" s="89"/>
      <c r="AC119" s="90" t="str">
        <f>IF(AB119&lt;&gt;AD119,"Change","")</f>
        <v/>
      </c>
      <c r="AD119" s="91" t="str">
        <f>IF(Q301="","",Q301)</f>
        <v/>
      </c>
    </row>
    <row r="120" spans="1:30" ht="14.1" customHeight="1" x14ac:dyDescent="0.25">
      <c r="A120" s="56">
        <v>52</v>
      </c>
      <c r="E120" s="67"/>
      <c r="O120" s="70"/>
      <c r="Y120" s="72"/>
      <c r="AA120" s="76"/>
      <c r="AB120" s="77"/>
      <c r="AD120" s="77"/>
    </row>
    <row r="121" spans="1:30" ht="14.1" customHeight="1" x14ac:dyDescent="0.25">
      <c r="A121" s="56">
        <v>53</v>
      </c>
      <c r="E121" s="67"/>
      <c r="O121" s="183" t="s">
        <v>285</v>
      </c>
      <c r="Y121" s="72"/>
      <c r="AA121" s="76"/>
      <c r="AB121" s="89"/>
      <c r="AC121" s="90" t="str">
        <f>IF(AB121&lt;&gt;AD121,"Change","")</f>
        <v/>
      </c>
      <c r="AD121" s="91" t="str">
        <f>IF(Q303="","",Q303)</f>
        <v/>
      </c>
    </row>
    <row r="122" spans="1:30" ht="14.1" customHeight="1" x14ac:dyDescent="0.25">
      <c r="A122" s="56">
        <v>54</v>
      </c>
      <c r="E122" s="67"/>
      <c r="O122" s="70"/>
      <c r="P122" s="60" t="s">
        <v>286</v>
      </c>
      <c r="Q122" s="75" t="s">
        <v>276</v>
      </c>
      <c r="R122" s="75" t="s">
        <v>287</v>
      </c>
      <c r="Y122" s="72"/>
      <c r="AA122" s="76"/>
      <c r="AB122" s="77"/>
      <c r="AD122" s="77"/>
    </row>
    <row r="123" spans="1:30" ht="14.1" customHeight="1" x14ac:dyDescent="0.25">
      <c r="A123" s="56">
        <v>55</v>
      </c>
      <c r="E123" s="67"/>
      <c r="O123" s="70"/>
      <c r="P123" s="75">
        <v>1</v>
      </c>
      <c r="Q123" s="184"/>
      <c r="R123" s="185" t="str">
        <f t="shared" ref="R123:R130" si="12">IF(Q123="","",ABS(Q123-P123))</f>
        <v/>
      </c>
      <c r="Y123" s="72"/>
      <c r="AA123" s="76"/>
      <c r="AB123" s="89"/>
      <c r="AC123" s="90" t="str">
        <f>IF(AB123&lt;&gt;AD123,"Change","")</f>
        <v/>
      </c>
      <c r="AD123" s="91" t="str">
        <f>IF(Q305="","",Q305)</f>
        <v/>
      </c>
    </row>
    <row r="124" spans="1:30" ht="14.1" customHeight="1" x14ac:dyDescent="0.25">
      <c r="A124" s="56">
        <v>56</v>
      </c>
      <c r="O124" s="70"/>
      <c r="P124" s="75">
        <v>2</v>
      </c>
      <c r="Q124" s="184"/>
      <c r="R124" s="185" t="str">
        <f t="shared" si="12"/>
        <v/>
      </c>
      <c r="Y124" s="72"/>
      <c r="AA124" s="76"/>
      <c r="AB124" s="77"/>
      <c r="AD124" s="77"/>
    </row>
    <row r="125" spans="1:30" ht="14.1" customHeight="1" x14ac:dyDescent="0.25">
      <c r="A125" s="56">
        <v>57</v>
      </c>
      <c r="O125" s="70"/>
      <c r="P125" s="75">
        <v>4</v>
      </c>
      <c r="Q125" s="184"/>
      <c r="R125" s="185" t="str">
        <f t="shared" si="12"/>
        <v/>
      </c>
      <c r="S125" s="76" t="s">
        <v>288</v>
      </c>
      <c r="T125" s="186" t="str">
        <f>IF(OR(Q125="",Q126="",Q127="",Q128=""),"",AVERAGE(Q125:Q128))</f>
        <v/>
      </c>
      <c r="Y125" s="72"/>
      <c r="AA125" s="76"/>
      <c r="AB125" s="89"/>
      <c r="AC125" s="90" t="str">
        <f>IF(AB125&lt;&gt;AD125,"Change","")</f>
        <v/>
      </c>
      <c r="AD125" s="91" t="str">
        <f>IF(Q307="","",Q307)</f>
        <v/>
      </c>
    </row>
    <row r="126" spans="1:30" ht="14.1" customHeight="1" x14ac:dyDescent="0.25">
      <c r="A126" s="56">
        <v>58</v>
      </c>
      <c r="O126" s="70"/>
      <c r="P126" s="75">
        <v>4</v>
      </c>
      <c r="Q126" s="184"/>
      <c r="R126" s="185" t="str">
        <f t="shared" si="12"/>
        <v/>
      </c>
      <c r="S126" s="76" t="s">
        <v>289</v>
      </c>
      <c r="T126" s="187" t="str">
        <f>IF(OR(Q125="",Q126="",Q127="",Q128=""),"",STDEV(Q125:Q128))</f>
        <v/>
      </c>
      <c r="Y126" s="72"/>
    </row>
    <row r="127" spans="1:30" ht="14.1" customHeight="1" x14ac:dyDescent="0.25">
      <c r="A127" s="56">
        <v>59</v>
      </c>
      <c r="O127" s="70"/>
      <c r="P127" s="75">
        <v>4</v>
      </c>
      <c r="Q127" s="184"/>
      <c r="R127" s="185" t="str">
        <f t="shared" si="12"/>
        <v/>
      </c>
      <c r="Y127" s="72"/>
    </row>
    <row r="128" spans="1:30" ht="14.1" customHeight="1" x14ac:dyDescent="0.25">
      <c r="A128" s="56">
        <v>60</v>
      </c>
      <c r="O128" s="70"/>
      <c r="P128" s="75">
        <v>4</v>
      </c>
      <c r="Q128" s="184"/>
      <c r="R128" s="185" t="str">
        <f t="shared" si="12"/>
        <v/>
      </c>
      <c r="T128" s="152" t="s">
        <v>282</v>
      </c>
      <c r="U128" s="67" t="s">
        <v>290</v>
      </c>
      <c r="Y128" s="72"/>
    </row>
    <row r="129" spans="1:25" ht="14.1" customHeight="1" x14ac:dyDescent="0.25">
      <c r="A129" s="56">
        <v>61</v>
      </c>
      <c r="O129" s="70"/>
      <c r="P129" s="75">
        <v>6</v>
      </c>
      <c r="Q129" s="184"/>
      <c r="R129" s="185" t="str">
        <f t="shared" si="12"/>
        <v/>
      </c>
      <c r="Y129" s="72"/>
    </row>
    <row r="130" spans="1:25" ht="14.1" customHeight="1" x14ac:dyDescent="0.25">
      <c r="A130" s="56">
        <v>62</v>
      </c>
      <c r="O130" s="70"/>
      <c r="P130" s="75">
        <v>8</v>
      </c>
      <c r="Q130" s="184"/>
      <c r="R130" s="185" t="str">
        <f t="shared" si="12"/>
        <v/>
      </c>
      <c r="Y130" s="72"/>
    </row>
    <row r="131" spans="1:25" ht="14.1" customHeight="1" x14ac:dyDescent="0.25">
      <c r="A131" s="56">
        <v>63</v>
      </c>
      <c r="O131" s="70"/>
      <c r="Y131" s="72"/>
    </row>
    <row r="132" spans="1:25" ht="14.1" customHeight="1" x14ac:dyDescent="0.25">
      <c r="A132" s="56">
        <v>64</v>
      </c>
      <c r="O132" s="139"/>
      <c r="P132" s="60" t="s">
        <v>291</v>
      </c>
      <c r="S132" s="188" t="str">
        <f>IF(R123="","",IF(OR(R123&gt;0.2,R124&gt;0.2,R125&gt;0.2,R126&gt;0.2,R127&gt;0.2,R128&gt;0.2,R129&gt;0.2,R130&gt;0.2),"Fail","Pass"))</f>
        <v/>
      </c>
      <c r="T132" s="77" t="s">
        <v>292</v>
      </c>
      <c r="Y132" s="72"/>
    </row>
    <row r="133" spans="1:25" ht="14.1" customHeight="1" x14ac:dyDescent="0.25">
      <c r="A133" s="56">
        <v>65</v>
      </c>
      <c r="C133" s="67"/>
      <c r="D133" s="67"/>
      <c r="E133" s="67"/>
      <c r="F133" s="67"/>
      <c r="G133" s="67"/>
      <c r="H133" s="67"/>
      <c r="I133" s="67"/>
      <c r="J133" s="67"/>
      <c r="K133" s="67"/>
      <c r="L133" s="67"/>
      <c r="M133" s="67"/>
      <c r="O133" s="139"/>
      <c r="P133" s="60" t="s">
        <v>293</v>
      </c>
      <c r="Y133" s="72"/>
    </row>
    <row r="134" spans="1:25" ht="14.1" customHeight="1" x14ac:dyDescent="0.25">
      <c r="A134" s="56">
        <v>66</v>
      </c>
      <c r="C134" s="67"/>
      <c r="D134" s="67"/>
      <c r="E134" s="67"/>
      <c r="F134" s="67"/>
      <c r="G134" s="67"/>
      <c r="H134" s="67"/>
      <c r="I134" s="67"/>
      <c r="J134" s="67"/>
      <c r="K134" s="67"/>
      <c r="L134" s="67"/>
      <c r="M134" s="67"/>
      <c r="O134" s="70"/>
      <c r="Y134" s="72"/>
    </row>
    <row r="135" spans="1:25" ht="14.1" customHeight="1" x14ac:dyDescent="0.25">
      <c r="A135" s="56">
        <v>67</v>
      </c>
      <c r="B135" s="67"/>
      <c r="C135" s="152" t="s">
        <v>91</v>
      </c>
      <c r="D135" s="153" t="str">
        <f>IF($P$7="","",$P$7)</f>
        <v/>
      </c>
      <c r="E135" s="67"/>
      <c r="F135" s="67"/>
      <c r="G135" s="67"/>
      <c r="H135" s="67"/>
      <c r="I135" s="67"/>
      <c r="J135" s="67"/>
      <c r="K135" s="67"/>
      <c r="L135" s="152" t="s">
        <v>92</v>
      </c>
      <c r="M135" s="154" t="str">
        <f>IF($X$7="","",$X$7)</f>
        <v>Eugene Mah</v>
      </c>
      <c r="O135" s="183" t="s">
        <v>294</v>
      </c>
      <c r="Y135" s="72"/>
    </row>
    <row r="136" spans="1:25" ht="14.1" customHeight="1" x14ac:dyDescent="0.25">
      <c r="A136" s="56">
        <v>68</v>
      </c>
      <c r="B136" s="67"/>
      <c r="C136" s="152" t="s">
        <v>195</v>
      </c>
      <c r="D136" s="155" t="str">
        <f>IF($R$14="","",$R$14)</f>
        <v/>
      </c>
      <c r="E136" s="67"/>
      <c r="F136" s="67"/>
      <c r="G136" s="67"/>
      <c r="H136" s="67"/>
      <c r="I136" s="67"/>
      <c r="J136" s="67"/>
      <c r="K136" s="67"/>
      <c r="L136" s="152" t="s">
        <v>115</v>
      </c>
      <c r="M136" s="154" t="str">
        <f>IF($R$13="","",$R$13)</f>
        <v/>
      </c>
      <c r="O136" s="70"/>
      <c r="P136" s="76"/>
      <c r="Q136" s="75"/>
      <c r="R136" s="76" t="s">
        <v>257</v>
      </c>
      <c r="S136" s="182">
        <v>28</v>
      </c>
      <c r="T136" s="75"/>
      <c r="Y136" s="72"/>
    </row>
    <row r="137" spans="1:25" ht="14.1" customHeight="1" x14ac:dyDescent="0.25">
      <c r="A137" s="56">
        <v>1</v>
      </c>
      <c r="M137" s="156" t="str">
        <f>$H$2</f>
        <v>Medical University of South Carolina</v>
      </c>
      <c r="O137" s="70"/>
      <c r="P137" s="76" t="s">
        <v>129</v>
      </c>
      <c r="Q137" s="182" t="s">
        <v>130</v>
      </c>
      <c r="R137" s="76" t="s">
        <v>295</v>
      </c>
      <c r="S137" s="182"/>
      <c r="T137" s="75"/>
      <c r="Y137" s="72"/>
    </row>
    <row r="138" spans="1:25" ht="14.1" customHeight="1" thickBot="1" x14ac:dyDescent="0.3">
      <c r="A138" s="56">
        <v>2</v>
      </c>
      <c r="H138" s="92" t="s">
        <v>150</v>
      </c>
      <c r="M138" s="157" t="str">
        <f>$H$5</f>
        <v>Stereotactic Breast Biopsy System Compliance Inspection</v>
      </c>
      <c r="O138" s="70"/>
      <c r="P138" s="76" t="s">
        <v>132</v>
      </c>
      <c r="Q138" s="182" t="s">
        <v>130</v>
      </c>
      <c r="R138" s="76" t="s">
        <v>296</v>
      </c>
      <c r="S138" s="182"/>
      <c r="T138" s="75"/>
      <c r="Y138" s="72"/>
    </row>
    <row r="139" spans="1:25" ht="14.1" customHeight="1" thickTop="1" x14ac:dyDescent="0.25">
      <c r="A139" s="56">
        <v>3</v>
      </c>
      <c r="B139" s="99"/>
      <c r="C139" s="101" t="s">
        <v>275</v>
      </c>
      <c r="D139" s="100"/>
      <c r="E139" s="100"/>
      <c r="F139" s="100"/>
      <c r="G139" s="100"/>
      <c r="H139" s="100"/>
      <c r="I139" s="100"/>
      <c r="J139" s="100"/>
      <c r="K139" s="100"/>
      <c r="L139" s="100"/>
      <c r="M139" s="102"/>
      <c r="O139" s="70"/>
      <c r="P139" s="76" t="s">
        <v>297</v>
      </c>
      <c r="Q139" s="110" t="s">
        <v>298</v>
      </c>
      <c r="R139" s="76" t="s">
        <v>299</v>
      </c>
      <c r="S139" s="182"/>
      <c r="T139" s="75"/>
      <c r="Y139" s="72"/>
    </row>
    <row r="140" spans="1:25" ht="14.1" customHeight="1" x14ac:dyDescent="0.25">
      <c r="A140" s="56">
        <v>4</v>
      </c>
      <c r="B140" s="108"/>
      <c r="E140" s="60" t="s">
        <v>276</v>
      </c>
      <c r="F140" s="60" t="s">
        <v>277</v>
      </c>
      <c r="G140" s="60" t="s">
        <v>278</v>
      </c>
      <c r="H140" s="75" t="s">
        <v>279</v>
      </c>
      <c r="M140" s="109"/>
      <c r="O140" s="70"/>
      <c r="P140" s="67"/>
      <c r="Q140" s="67"/>
      <c r="R140" s="75"/>
      <c r="S140" s="75"/>
      <c r="T140" s="75"/>
      <c r="Y140" s="72"/>
    </row>
    <row r="141" spans="1:25" ht="14.1" customHeight="1" thickBot="1" x14ac:dyDescent="0.3">
      <c r="A141" s="56">
        <v>5</v>
      </c>
      <c r="B141" s="108"/>
      <c r="D141" s="60" t="s">
        <v>280</v>
      </c>
      <c r="E141" s="110" t="str">
        <f t="shared" ref="E141:H142" si="13">IF(Q116="","",Q116)</f>
        <v/>
      </c>
      <c r="F141" s="110" t="str">
        <f t="shared" si="13"/>
        <v/>
      </c>
      <c r="G141" s="110" t="str">
        <f t="shared" si="13"/>
        <v/>
      </c>
      <c r="H141" s="110" t="str">
        <f t="shared" si="13"/>
        <v/>
      </c>
      <c r="M141" s="109"/>
      <c r="O141" s="70"/>
      <c r="P141" s="152" t="s">
        <v>80</v>
      </c>
      <c r="Q141" s="67"/>
      <c r="R141" s="189"/>
      <c r="S141" s="189"/>
      <c r="T141" s="189"/>
      <c r="U141" s="189"/>
      <c r="V141" s="189"/>
      <c r="W141" s="189"/>
      <c r="X141" s="189"/>
      <c r="Y141" s="72"/>
    </row>
    <row r="142" spans="1:25" ht="14.1" customHeight="1" x14ac:dyDescent="0.25">
      <c r="A142" s="56">
        <v>6</v>
      </c>
      <c r="B142" s="108"/>
      <c r="D142" s="60" t="s">
        <v>281</v>
      </c>
      <c r="E142" s="110" t="str">
        <f t="shared" si="13"/>
        <v/>
      </c>
      <c r="F142" s="110" t="str">
        <f t="shared" si="13"/>
        <v/>
      </c>
      <c r="G142" s="110" t="str">
        <f t="shared" si="13"/>
        <v/>
      </c>
      <c r="H142" s="110" t="str">
        <f t="shared" si="13"/>
        <v/>
      </c>
      <c r="J142" s="76" t="s">
        <v>299</v>
      </c>
      <c r="K142" s="190" t="str">
        <f>IF(OR(F141="",F142=""),"",IF(AND(F141&gt;25,F142&lt;=45),"Pass","Fail"))</f>
        <v/>
      </c>
      <c r="M142" s="109"/>
      <c r="O142" s="70"/>
      <c r="P142" s="191" t="s">
        <v>300</v>
      </c>
      <c r="Q142" s="192"/>
      <c r="R142" s="193"/>
      <c r="S142" s="193"/>
      <c r="T142" s="193"/>
      <c r="U142" s="193"/>
      <c r="V142" s="193"/>
      <c r="W142" s="193"/>
      <c r="X142" s="193"/>
      <c r="Y142" s="72"/>
    </row>
    <row r="143" spans="1:25" ht="14.1" customHeight="1" x14ac:dyDescent="0.25">
      <c r="A143" s="56">
        <v>7</v>
      </c>
      <c r="B143" s="108"/>
      <c r="D143" s="157" t="s">
        <v>282</v>
      </c>
      <c r="E143" s="67" t="s">
        <v>283</v>
      </c>
      <c r="M143" s="109"/>
      <c r="O143" s="70"/>
      <c r="P143" s="152" t="s">
        <v>301</v>
      </c>
      <c r="Q143" s="194"/>
      <c r="R143" s="193"/>
      <c r="S143" s="193"/>
      <c r="T143" s="193"/>
      <c r="U143" s="193"/>
      <c r="V143" s="193"/>
      <c r="W143" s="193"/>
      <c r="X143" s="193"/>
      <c r="Y143" s="72"/>
    </row>
    <row r="144" spans="1:25" ht="14.1" customHeight="1" x14ac:dyDescent="0.25">
      <c r="A144" s="56">
        <v>8</v>
      </c>
      <c r="B144" s="108"/>
      <c r="D144" s="67"/>
      <c r="E144" s="67" t="s">
        <v>284</v>
      </c>
      <c r="M144" s="109"/>
      <c r="O144" s="81"/>
      <c r="P144" s="82"/>
      <c r="Q144" s="82"/>
      <c r="R144" s="82"/>
      <c r="S144" s="82"/>
      <c r="T144" s="82"/>
      <c r="U144" s="82"/>
      <c r="V144" s="82"/>
      <c r="W144" s="82"/>
      <c r="X144" s="82"/>
      <c r="Y144" s="83"/>
    </row>
    <row r="145" spans="1:25" ht="14.1" customHeight="1" x14ac:dyDescent="0.25">
      <c r="A145" s="56">
        <v>9</v>
      </c>
      <c r="B145" s="108"/>
      <c r="M145" s="109"/>
      <c r="O145" s="183" t="s">
        <v>302</v>
      </c>
      <c r="Y145" s="72"/>
    </row>
    <row r="146" spans="1:25" ht="14.1" customHeight="1" x14ac:dyDescent="0.25">
      <c r="A146" s="56">
        <v>10</v>
      </c>
      <c r="B146" s="108"/>
      <c r="C146" s="116" t="s">
        <v>285</v>
      </c>
      <c r="M146" s="109"/>
      <c r="O146" s="139">
        <v>65</v>
      </c>
      <c r="P146" s="60" t="s">
        <v>303</v>
      </c>
      <c r="U146" s="75"/>
      <c r="Y146" s="72"/>
    </row>
    <row r="147" spans="1:25" ht="14.1" customHeight="1" x14ac:dyDescent="0.25">
      <c r="A147" s="56">
        <v>11</v>
      </c>
      <c r="B147" s="108"/>
      <c r="D147" s="60" t="s">
        <v>286</v>
      </c>
      <c r="E147" s="75" t="s">
        <v>276</v>
      </c>
      <c r="F147" s="75" t="s">
        <v>287</v>
      </c>
      <c r="I147" s="67"/>
      <c r="J147" s="76" t="s">
        <v>304</v>
      </c>
      <c r="K147" s="195" t="str">
        <f>IF(O132="","TBD",IF(O132=1,"YES",IF(O132=3,"NA","")))</f>
        <v>TBD</v>
      </c>
      <c r="L147" s="147" t="str">
        <f>IF(O132=2,"NO","")</f>
        <v/>
      </c>
      <c r="M147" s="109"/>
      <c r="O147" s="70"/>
      <c r="P147" s="67" t="s">
        <v>305</v>
      </c>
      <c r="Q147" s="75"/>
      <c r="R147" s="75"/>
      <c r="S147" s="75"/>
      <c r="T147" s="67"/>
      <c r="U147" s="67"/>
      <c r="V147" s="75"/>
      <c r="W147" s="75"/>
      <c r="X147" s="75"/>
      <c r="Y147" s="72"/>
    </row>
    <row r="148" spans="1:25" ht="14.1" customHeight="1" thickBot="1" x14ac:dyDescent="0.3">
      <c r="A148" s="56">
        <v>12</v>
      </c>
      <c r="B148" s="108"/>
      <c r="D148" s="75">
        <v>1</v>
      </c>
      <c r="E148" s="185" t="str">
        <f t="shared" ref="E148:F155" si="14">IF(Q123="","",Q123)</f>
        <v/>
      </c>
      <c r="F148" s="185" t="str">
        <f t="shared" si="14"/>
        <v/>
      </c>
      <c r="I148" s="67"/>
      <c r="J148" s="76" t="s">
        <v>306</v>
      </c>
      <c r="K148" s="195" t="str">
        <f>IF(O133="","TBD",IF(O133=1,"YES",IF(O133=3,"NA","")))</f>
        <v>TBD</v>
      </c>
      <c r="L148" s="147" t="str">
        <f>IF(O133=2,"NO","")</f>
        <v/>
      </c>
      <c r="M148" s="109"/>
      <c r="O148" s="70"/>
      <c r="R148" s="75" t="s">
        <v>307</v>
      </c>
      <c r="S148" s="75"/>
      <c r="T148" s="75"/>
      <c r="U148" s="67"/>
      <c r="V148" s="75"/>
      <c r="W148" s="75"/>
      <c r="X148" s="75"/>
      <c r="Y148" s="72"/>
    </row>
    <row r="149" spans="1:25" ht="14.1" customHeight="1" x14ac:dyDescent="0.25">
      <c r="A149" s="56">
        <v>13</v>
      </c>
      <c r="B149" s="108"/>
      <c r="D149" s="75">
        <v>2</v>
      </c>
      <c r="E149" s="185" t="str">
        <f t="shared" si="14"/>
        <v/>
      </c>
      <c r="F149" s="185" t="str">
        <f t="shared" si="14"/>
        <v/>
      </c>
      <c r="J149" s="76" t="s">
        <v>292</v>
      </c>
      <c r="K149" s="195" t="str">
        <f>IF(S132="","TBD",S132)</f>
        <v>TBD</v>
      </c>
      <c r="M149" s="109"/>
      <c r="O149" s="70"/>
      <c r="P149" s="76" t="s">
        <v>308</v>
      </c>
      <c r="Q149" s="196"/>
      <c r="R149" s="197" t="str">
        <f>IF(OR(Q149="",$O$146=""),"",Q149/$O$146)</f>
        <v/>
      </c>
      <c r="S149" s="198"/>
      <c r="T149" s="144"/>
      <c r="U149" s="67"/>
      <c r="V149" s="199"/>
      <c r="W149" s="199"/>
      <c r="X149" s="199"/>
      <c r="Y149" s="72"/>
    </row>
    <row r="150" spans="1:25" ht="14.1" customHeight="1" x14ac:dyDescent="0.25">
      <c r="A150" s="56">
        <v>14</v>
      </c>
      <c r="B150" s="108"/>
      <c r="D150" s="75">
        <v>4</v>
      </c>
      <c r="E150" s="185" t="str">
        <f t="shared" si="14"/>
        <v/>
      </c>
      <c r="F150" s="185" t="str">
        <f t="shared" si="14"/>
        <v/>
      </c>
      <c r="G150" s="76" t="s">
        <v>288</v>
      </c>
      <c r="H150" s="186" t="str">
        <f>IF(T125="","",T125)</f>
        <v/>
      </c>
      <c r="M150" s="109"/>
      <c r="O150" s="70"/>
      <c r="P150" s="76" t="s">
        <v>309</v>
      </c>
      <c r="Q150" s="200"/>
      <c r="R150" s="201" t="str">
        <f t="shared" ref="R150:R152" si="15">IF(OR(Q150="",$O$146=""),"",Q150/$O$146)</f>
        <v/>
      </c>
      <c r="S150" s="198"/>
      <c r="T150" s="144"/>
      <c r="U150" s="67"/>
      <c r="V150" s="199"/>
      <c r="W150" s="199"/>
      <c r="X150" s="199"/>
      <c r="Y150" s="72"/>
    </row>
    <row r="151" spans="1:25" ht="14.1" customHeight="1" x14ac:dyDescent="0.25">
      <c r="A151" s="56">
        <v>15</v>
      </c>
      <c r="B151" s="108"/>
      <c r="D151" s="75">
        <v>4</v>
      </c>
      <c r="E151" s="185" t="str">
        <f t="shared" si="14"/>
        <v/>
      </c>
      <c r="F151" s="185" t="str">
        <f t="shared" si="14"/>
        <v/>
      </c>
      <c r="G151" s="76" t="s">
        <v>289</v>
      </c>
      <c r="H151" s="187" t="str">
        <f>IF(T126="","",T126)</f>
        <v/>
      </c>
      <c r="M151" s="109"/>
      <c r="O151" s="70"/>
      <c r="P151" s="76" t="s">
        <v>310</v>
      </c>
      <c r="Q151" s="200"/>
      <c r="R151" s="201" t="str">
        <f t="shared" si="15"/>
        <v/>
      </c>
      <c r="S151" s="198"/>
      <c r="T151" s="144"/>
      <c r="U151" s="67"/>
      <c r="V151" s="199"/>
      <c r="W151" s="199"/>
      <c r="X151" s="199"/>
      <c r="Y151" s="72"/>
    </row>
    <row r="152" spans="1:25" ht="14.1" customHeight="1" thickBot="1" x14ac:dyDescent="0.3">
      <c r="A152" s="56">
        <v>16</v>
      </c>
      <c r="B152" s="108"/>
      <c r="D152" s="75">
        <v>4</v>
      </c>
      <c r="E152" s="185" t="str">
        <f t="shared" si="14"/>
        <v/>
      </c>
      <c r="F152" s="185" t="str">
        <f t="shared" si="14"/>
        <v/>
      </c>
      <c r="G152" s="152" t="s">
        <v>282</v>
      </c>
      <c r="H152" s="67" t="s">
        <v>290</v>
      </c>
      <c r="M152" s="109"/>
      <c r="O152" s="70"/>
      <c r="P152" s="76" t="s">
        <v>311</v>
      </c>
      <c r="Q152" s="202"/>
      <c r="R152" s="203" t="str">
        <f t="shared" si="15"/>
        <v/>
      </c>
      <c r="S152" s="198"/>
      <c r="T152" s="144"/>
      <c r="U152" s="67"/>
      <c r="V152" s="199"/>
      <c r="W152" s="199"/>
      <c r="X152" s="199"/>
      <c r="Y152" s="72"/>
    </row>
    <row r="153" spans="1:25" ht="14.1" customHeight="1" thickBot="1" x14ac:dyDescent="0.3">
      <c r="A153" s="56">
        <v>17</v>
      </c>
      <c r="B153" s="108"/>
      <c r="D153" s="75">
        <v>4</v>
      </c>
      <c r="E153" s="185" t="str">
        <f t="shared" si="14"/>
        <v/>
      </c>
      <c r="F153" s="185" t="str">
        <f t="shared" si="14"/>
        <v/>
      </c>
      <c r="M153" s="109"/>
      <c r="O153" s="70"/>
      <c r="Q153" s="67"/>
      <c r="R153" s="204" t="str">
        <f>IF(Q149="","",IF(MAX(Q149:Q152)&gt;0.5,"Fail","Pass"))</f>
        <v/>
      </c>
      <c r="S153" s="144"/>
      <c r="T153" s="144"/>
      <c r="U153" s="67"/>
      <c r="V153" s="199"/>
      <c r="W153" s="199"/>
      <c r="X153" s="199"/>
      <c r="Y153" s="72"/>
    </row>
    <row r="154" spans="1:25" ht="14.1" customHeight="1" x14ac:dyDescent="0.25">
      <c r="A154" s="56">
        <v>18</v>
      </c>
      <c r="B154" s="108"/>
      <c r="D154" s="75">
        <v>6</v>
      </c>
      <c r="E154" s="185" t="str">
        <f t="shared" si="14"/>
        <v/>
      </c>
      <c r="F154" s="185" t="str">
        <f t="shared" si="14"/>
        <v/>
      </c>
      <c r="M154" s="109"/>
      <c r="O154" s="70"/>
      <c r="P154" s="152" t="s">
        <v>282</v>
      </c>
      <c r="Q154" s="67" t="s">
        <v>312</v>
      </c>
      <c r="Y154" s="72"/>
    </row>
    <row r="155" spans="1:25" ht="14.1" customHeight="1" x14ac:dyDescent="0.25">
      <c r="A155" s="56">
        <v>19</v>
      </c>
      <c r="B155" s="108"/>
      <c r="D155" s="75">
        <v>8</v>
      </c>
      <c r="E155" s="185" t="str">
        <f t="shared" si="14"/>
        <v/>
      </c>
      <c r="F155" s="185" t="str">
        <f t="shared" si="14"/>
        <v/>
      </c>
      <c r="M155" s="109"/>
      <c r="O155" s="70"/>
      <c r="Q155" s="67" t="s">
        <v>313</v>
      </c>
      <c r="Y155" s="72"/>
    </row>
    <row r="156" spans="1:25" ht="14.1" customHeight="1" x14ac:dyDescent="0.25">
      <c r="A156" s="56">
        <v>20</v>
      </c>
      <c r="B156" s="205"/>
      <c r="C156" s="82"/>
      <c r="D156" s="82"/>
      <c r="E156" s="82"/>
      <c r="F156" s="82"/>
      <c r="G156" s="82"/>
      <c r="H156" s="82"/>
      <c r="I156" s="82"/>
      <c r="J156" s="82"/>
      <c r="K156" s="82"/>
      <c r="L156" s="82"/>
      <c r="M156" s="206"/>
      <c r="O156" s="139"/>
      <c r="P156" s="77" t="s">
        <v>314</v>
      </c>
      <c r="Q156" s="67"/>
      <c r="Y156" s="72"/>
    </row>
    <row r="157" spans="1:25" ht="14.1" customHeight="1" x14ac:dyDescent="0.25">
      <c r="A157" s="56">
        <v>21</v>
      </c>
      <c r="B157" s="108"/>
      <c r="C157" s="116" t="s">
        <v>294</v>
      </c>
      <c r="M157" s="109"/>
      <c r="O157" s="70"/>
      <c r="Q157" s="67"/>
      <c r="Y157" s="72"/>
    </row>
    <row r="158" spans="1:25" ht="14.1" customHeight="1" x14ac:dyDescent="0.25">
      <c r="A158" s="56">
        <v>22</v>
      </c>
      <c r="B158" s="108"/>
      <c r="D158" s="76"/>
      <c r="E158" s="75"/>
      <c r="F158" s="75"/>
      <c r="G158" s="75"/>
      <c r="H158" s="75"/>
      <c r="M158" s="109"/>
      <c r="O158" s="183" t="s">
        <v>315</v>
      </c>
      <c r="R158" s="408">
        <v>512</v>
      </c>
      <c r="S158" s="408"/>
      <c r="T158" s="408">
        <v>1024</v>
      </c>
      <c r="U158" s="408"/>
      <c r="Y158" s="72"/>
    </row>
    <row r="159" spans="1:25" ht="14.1" customHeight="1" x14ac:dyDescent="0.25">
      <c r="A159" s="56">
        <v>23</v>
      </c>
      <c r="B159" s="108"/>
      <c r="D159" s="76" t="s">
        <v>129</v>
      </c>
      <c r="E159" s="110" t="str">
        <f>IF(Q137="","",Q137)</f>
        <v>Mo</v>
      </c>
      <c r="F159" s="75"/>
      <c r="G159" s="75"/>
      <c r="H159" s="75"/>
      <c r="M159" s="109"/>
      <c r="O159" s="70"/>
      <c r="P159" s="67"/>
      <c r="Q159" s="76"/>
      <c r="R159" s="110" t="s">
        <v>316</v>
      </c>
      <c r="S159" s="110" t="s">
        <v>317</v>
      </c>
      <c r="T159" s="110" t="s">
        <v>316</v>
      </c>
      <c r="U159" s="110" t="s">
        <v>317</v>
      </c>
      <c r="Y159" s="72"/>
    </row>
    <row r="160" spans="1:25" ht="14.1" customHeight="1" x14ac:dyDescent="0.25">
      <c r="A160" s="56">
        <v>24</v>
      </c>
      <c r="B160" s="108"/>
      <c r="D160" s="76" t="s">
        <v>132</v>
      </c>
      <c r="E160" s="110" t="str">
        <f>IF(Q138="","",Q138)</f>
        <v>Mo</v>
      </c>
      <c r="F160" s="75"/>
      <c r="G160" s="75"/>
      <c r="H160" s="75"/>
      <c r="M160" s="109"/>
      <c r="O160" s="139">
        <v>28</v>
      </c>
      <c r="P160" s="60" t="s">
        <v>318</v>
      </c>
      <c r="Q160" s="76" t="s">
        <v>319</v>
      </c>
      <c r="R160" s="182"/>
      <c r="S160" s="182"/>
      <c r="T160" s="182"/>
      <c r="U160" s="182"/>
      <c r="Y160" s="72"/>
    </row>
    <row r="161" spans="1:25" ht="14.1" customHeight="1" x14ac:dyDescent="0.25">
      <c r="A161" s="56">
        <v>25</v>
      </c>
      <c r="B161" s="108"/>
      <c r="D161" s="76" t="s">
        <v>297</v>
      </c>
      <c r="E161" s="110" t="str">
        <f>IF(Q139="","",Q139)</f>
        <v>Large</v>
      </c>
      <c r="F161" s="75"/>
      <c r="G161" s="75"/>
      <c r="H161" s="75"/>
      <c r="M161" s="109"/>
      <c r="O161" s="139">
        <v>65</v>
      </c>
      <c r="P161" s="60" t="s">
        <v>149</v>
      </c>
      <c r="Q161" s="76" t="s">
        <v>320</v>
      </c>
      <c r="R161" s="207" t="str">
        <f>IF(AB88="","",AB88)</f>
        <v/>
      </c>
      <c r="S161" s="207" t="str">
        <f>IF(AB89="","",AB89)</f>
        <v/>
      </c>
      <c r="T161" s="207" t="str">
        <f>IF(AB90="","",AB90)</f>
        <v/>
      </c>
      <c r="U161" s="207" t="str">
        <f>IF(AB91="","",AB91)</f>
        <v/>
      </c>
      <c r="Y161" s="72"/>
    </row>
    <row r="162" spans="1:25" ht="14.1" customHeight="1" x14ac:dyDescent="0.25">
      <c r="A162" s="56">
        <v>26</v>
      </c>
      <c r="B162" s="108"/>
      <c r="D162" s="76" t="s">
        <v>257</v>
      </c>
      <c r="E162" s="110">
        <f>IF(S136="","",S136)</f>
        <v>28</v>
      </c>
      <c r="F162" s="75"/>
      <c r="G162" s="75"/>
      <c r="H162" s="75"/>
      <c r="M162" s="109"/>
      <c r="O162" s="70"/>
      <c r="P162" s="67"/>
      <c r="Q162" s="76" t="s">
        <v>299</v>
      </c>
      <c r="R162" s="110" t="str">
        <f>IF(OR(R160="",R161=""),"",IF(R160&gt;=R161,"Pass","Fail"))</f>
        <v/>
      </c>
      <c r="S162" s="110" t="str">
        <f>IF(OR(S160="",S161=""),"",IF(S160&gt;=S161,"Pass","Fail"))</f>
        <v/>
      </c>
      <c r="T162" s="110" t="str">
        <f t="shared" ref="T162:U162" si="16">IF(OR(T160="",T161=""),"",IF(T160&gt;=T161,"Pass","Fail"))</f>
        <v/>
      </c>
      <c r="U162" s="110" t="str">
        <f t="shared" si="16"/>
        <v/>
      </c>
      <c r="Y162" s="72"/>
    </row>
    <row r="163" spans="1:25" ht="14.1" customHeight="1" x14ac:dyDescent="0.25">
      <c r="A163" s="56">
        <v>27</v>
      </c>
      <c r="B163" s="108"/>
      <c r="D163" s="76" t="s">
        <v>295</v>
      </c>
      <c r="E163" s="110" t="str">
        <f>IF(S137="","",S137)</f>
        <v/>
      </c>
      <c r="F163" s="75"/>
      <c r="G163" s="75"/>
      <c r="H163" s="75"/>
      <c r="M163" s="109"/>
      <c r="O163" s="70"/>
      <c r="P163" s="67"/>
      <c r="Q163" s="152" t="s">
        <v>282</v>
      </c>
      <c r="R163" s="67" t="s">
        <v>321</v>
      </c>
      <c r="S163" s="67"/>
      <c r="Y163" s="72"/>
    </row>
    <row r="164" spans="1:25" ht="14.1" customHeight="1" x14ac:dyDescent="0.25">
      <c r="A164" s="56">
        <v>28</v>
      </c>
      <c r="B164" s="108"/>
      <c r="D164" s="76" t="s">
        <v>296</v>
      </c>
      <c r="E164" s="110" t="str">
        <f>IF(S138="","",S138)</f>
        <v/>
      </c>
      <c r="F164" s="75"/>
      <c r="G164" s="75"/>
      <c r="H164" s="75"/>
      <c r="M164" s="109"/>
      <c r="O164" s="81"/>
      <c r="P164" s="82"/>
      <c r="Q164" s="82"/>
      <c r="R164" s="82"/>
      <c r="S164" s="82"/>
      <c r="T164" s="82"/>
      <c r="U164" s="82"/>
      <c r="V164" s="82"/>
      <c r="W164" s="82"/>
      <c r="X164" s="82"/>
      <c r="Y164" s="83"/>
    </row>
    <row r="165" spans="1:25" ht="14.1" customHeight="1" x14ac:dyDescent="0.25">
      <c r="A165" s="56">
        <v>29</v>
      </c>
      <c r="B165" s="108"/>
      <c r="D165" s="76" t="s">
        <v>299</v>
      </c>
      <c r="E165" s="110" t="str">
        <f>IF(S139="","",S139)</f>
        <v/>
      </c>
      <c r="F165" s="75"/>
      <c r="G165" s="75"/>
      <c r="H165" s="75"/>
      <c r="M165" s="109"/>
      <c r="O165" s="183" t="s">
        <v>322</v>
      </c>
      <c r="Y165" s="72"/>
    </row>
    <row r="166" spans="1:25" ht="14.1" customHeight="1" x14ac:dyDescent="0.25">
      <c r="A166" s="56">
        <v>30</v>
      </c>
      <c r="B166" s="108"/>
      <c r="D166" s="157" t="s">
        <v>282</v>
      </c>
      <c r="E166" s="67" t="s">
        <v>323</v>
      </c>
      <c r="M166" s="109"/>
      <c r="O166" s="70" t="s">
        <v>324</v>
      </c>
      <c r="P166" s="184" t="s">
        <v>325</v>
      </c>
      <c r="R166" s="76" t="s">
        <v>326</v>
      </c>
      <c r="S166" s="184"/>
      <c r="U166" s="76"/>
      <c r="V166" s="75"/>
      <c r="Y166" s="72"/>
    </row>
    <row r="167" spans="1:25" ht="14.1" customHeight="1" x14ac:dyDescent="0.25">
      <c r="A167" s="56">
        <v>31</v>
      </c>
      <c r="B167" s="108"/>
      <c r="D167" s="152" t="str">
        <f>P141</f>
        <v>Comments:</v>
      </c>
      <c r="E167" s="155" t="str">
        <f>IF(Q141="","",IF(LEN(Q141)&lt;=135,Q141,IF(LEN(Q141)&lt;=260,LEFT(Q141,SEARCH(" ",Q141,125)),LEFT(Q141,SEARCH(" ",Q141,130)))))</f>
        <v/>
      </c>
      <c r="F167" s="154"/>
      <c r="G167" s="154"/>
      <c r="H167" s="154"/>
      <c r="I167" s="154"/>
      <c r="J167" s="154"/>
      <c r="K167" s="154"/>
      <c r="L167" s="154"/>
      <c r="M167" s="208"/>
      <c r="O167" s="70"/>
      <c r="P167" s="75" t="s">
        <v>147</v>
      </c>
      <c r="U167" s="75" t="s">
        <v>327</v>
      </c>
      <c r="W167" s="67"/>
      <c r="Y167" s="72"/>
    </row>
    <row r="168" spans="1:25" ht="14.1" customHeight="1" thickBot="1" x14ac:dyDescent="0.3">
      <c r="A168" s="56">
        <v>32</v>
      </c>
      <c r="B168" s="108"/>
      <c r="D168" s="67"/>
      <c r="E168" s="209" t="str">
        <f>IF(LEN(Q141)&lt;=135,"",IF(LEN(Q141)&lt;=260,RIGHT(Q141,LEN(Q141)-SEARCH(" ",Q141,125)),MID(Q141,SEARCH(" ",Q141,130),IF(LEN(Q141)&lt;=265,LEN(Q141),SEARCH(" ",Q141,255)-SEARCH(" ",Q141,130)))))</f>
        <v/>
      </c>
      <c r="F168" s="210"/>
      <c r="G168" s="210"/>
      <c r="H168" s="210"/>
      <c r="I168" s="210"/>
      <c r="J168" s="210"/>
      <c r="K168" s="210"/>
      <c r="L168" s="210"/>
      <c r="M168" s="211"/>
      <c r="O168" s="70"/>
      <c r="P168" s="75" t="s">
        <v>328</v>
      </c>
      <c r="Q168" s="75" t="s">
        <v>104</v>
      </c>
      <c r="R168" s="75" t="s">
        <v>318</v>
      </c>
      <c r="S168" s="75" t="s">
        <v>149</v>
      </c>
      <c r="T168" s="75" t="s">
        <v>329</v>
      </c>
      <c r="U168" s="75" t="s">
        <v>330</v>
      </c>
      <c r="V168" s="75" t="s">
        <v>331</v>
      </c>
      <c r="W168" s="67"/>
      <c r="Y168" s="72"/>
    </row>
    <row r="169" spans="1:25" ht="14.1" customHeight="1" x14ac:dyDescent="0.25">
      <c r="A169" s="56">
        <v>33</v>
      </c>
      <c r="B169" s="108"/>
      <c r="D169" s="67"/>
      <c r="E169" s="209" t="str">
        <f>IF(LEN(Q141)&lt;=265,"",RIGHT(Q141,LEN(Q141)-SEARCH(" ",Q141,255)))</f>
        <v/>
      </c>
      <c r="F169" s="210"/>
      <c r="G169" s="210"/>
      <c r="H169" s="210"/>
      <c r="I169" s="210"/>
      <c r="J169" s="210"/>
      <c r="K169" s="210"/>
      <c r="L169" s="210"/>
      <c r="M169" s="211"/>
      <c r="O169" s="70"/>
      <c r="P169" s="212">
        <v>2</v>
      </c>
      <c r="Q169" s="213"/>
      <c r="R169" s="214"/>
      <c r="S169" s="214"/>
      <c r="T169" s="214"/>
      <c r="U169" s="214"/>
      <c r="V169" s="215" t="str">
        <f>IF(OR(T169="",$T$176=""),"",ABS((T169-$T$176)/$T$176))</f>
        <v/>
      </c>
      <c r="W169" s="67"/>
      <c r="Y169" s="72"/>
    </row>
    <row r="170" spans="1:25" ht="14.1" customHeight="1" thickBot="1" x14ac:dyDescent="0.3">
      <c r="A170" s="56">
        <v>34</v>
      </c>
      <c r="B170" s="205"/>
      <c r="C170" s="82"/>
      <c r="D170" s="82"/>
      <c r="E170" s="82"/>
      <c r="F170" s="82"/>
      <c r="G170" s="82"/>
      <c r="H170" s="82"/>
      <c r="I170" s="82"/>
      <c r="J170" s="82"/>
      <c r="K170" s="82"/>
      <c r="L170" s="82"/>
      <c r="M170" s="206"/>
      <c r="O170" s="70"/>
      <c r="P170" s="216">
        <v>4</v>
      </c>
      <c r="Q170" s="217"/>
      <c r="R170" s="182"/>
      <c r="S170" s="182"/>
      <c r="T170" s="182"/>
      <c r="U170" s="182"/>
      <c r="V170" s="218" t="str">
        <f t="shared" ref="V170:V175" si="17">IF(OR(T170="",$T$176=""),"",ABS((T170-$T$176)/$T$176))</f>
        <v/>
      </c>
      <c r="W170" s="67"/>
      <c r="Y170" s="72"/>
    </row>
    <row r="171" spans="1:25" ht="14.1" customHeight="1" x14ac:dyDescent="0.25">
      <c r="A171" s="56">
        <v>35</v>
      </c>
      <c r="B171" s="108"/>
      <c r="C171" s="116" t="s">
        <v>302</v>
      </c>
      <c r="M171" s="109"/>
      <c r="O171" s="70"/>
      <c r="P171" s="216">
        <v>4</v>
      </c>
      <c r="Q171" s="219">
        <f>Q170</f>
        <v>0</v>
      </c>
      <c r="R171" s="110">
        <f>R170</f>
        <v>0</v>
      </c>
      <c r="S171" s="182"/>
      <c r="T171" s="182"/>
      <c r="U171" s="182"/>
      <c r="V171" s="218" t="str">
        <f t="shared" si="17"/>
        <v/>
      </c>
      <c r="W171" s="67"/>
      <c r="Y171" s="72"/>
    </row>
    <row r="172" spans="1:25" ht="14.1" customHeight="1" x14ac:dyDescent="0.25">
      <c r="A172" s="56">
        <v>36</v>
      </c>
      <c r="B172" s="108"/>
      <c r="D172" s="75"/>
      <c r="E172" s="75"/>
      <c r="F172" s="75"/>
      <c r="G172" s="75"/>
      <c r="I172" s="75"/>
      <c r="J172" s="75"/>
      <c r="M172" s="109"/>
      <c r="O172" s="70"/>
      <c r="P172" s="216">
        <v>4</v>
      </c>
      <c r="Q172" s="219">
        <f>Q170</f>
        <v>0</v>
      </c>
      <c r="R172" s="110">
        <f>R170</f>
        <v>0</v>
      </c>
      <c r="S172" s="182"/>
      <c r="T172" s="182"/>
      <c r="U172" s="182"/>
      <c r="V172" s="218" t="str">
        <f t="shared" si="17"/>
        <v/>
      </c>
      <c r="W172" s="67"/>
      <c r="Y172" s="72"/>
    </row>
    <row r="173" spans="1:25" ht="14.1" customHeight="1" x14ac:dyDescent="0.25">
      <c r="A173" s="56">
        <v>37</v>
      </c>
      <c r="B173" s="108"/>
      <c r="C173" s="67"/>
      <c r="D173" s="75" t="s">
        <v>307</v>
      </c>
      <c r="E173" s="75"/>
      <c r="F173" s="75"/>
      <c r="G173" s="75"/>
      <c r="I173" s="75"/>
      <c r="J173" s="75"/>
      <c r="M173" s="109"/>
      <c r="O173" s="70"/>
      <c r="P173" s="216">
        <v>4</v>
      </c>
      <c r="Q173" s="219">
        <f>Q170</f>
        <v>0</v>
      </c>
      <c r="R173" s="110">
        <f>R170</f>
        <v>0</v>
      </c>
      <c r="S173" s="182"/>
      <c r="T173" s="182"/>
      <c r="U173" s="182"/>
      <c r="V173" s="218" t="str">
        <f t="shared" si="17"/>
        <v/>
      </c>
      <c r="W173" s="67"/>
      <c r="Y173" s="72"/>
    </row>
    <row r="174" spans="1:25" ht="14.1" customHeight="1" x14ac:dyDescent="0.25">
      <c r="A174" s="56">
        <v>38</v>
      </c>
      <c r="B174" s="108"/>
      <c r="C174" s="76" t="s">
        <v>308</v>
      </c>
      <c r="D174" s="220" t="str">
        <f>IF(R149="","",R149)</f>
        <v/>
      </c>
      <c r="E174" s="221"/>
      <c r="F174" s="186" t="str">
        <f>IF(O156="","",IF(O156=1,"Pass","Fail"))</f>
        <v/>
      </c>
      <c r="G174" s="60" t="s">
        <v>313</v>
      </c>
      <c r="I174" s="144"/>
      <c r="J174" s="144"/>
      <c r="M174" s="109"/>
      <c r="O174" s="70"/>
      <c r="P174" s="216">
        <v>6</v>
      </c>
      <c r="Q174" s="217"/>
      <c r="R174" s="182"/>
      <c r="S174" s="182"/>
      <c r="T174" s="182"/>
      <c r="U174" s="182"/>
      <c r="V174" s="218" t="str">
        <f t="shared" si="17"/>
        <v/>
      </c>
      <c r="W174" s="67"/>
      <c r="Y174" s="72"/>
    </row>
    <row r="175" spans="1:25" ht="14.1" customHeight="1" thickBot="1" x14ac:dyDescent="0.3">
      <c r="A175" s="56">
        <v>39</v>
      </c>
      <c r="B175" s="108"/>
      <c r="C175" s="76" t="s">
        <v>309</v>
      </c>
      <c r="D175" s="220" t="str">
        <f>IF(R150="","",R150)</f>
        <v/>
      </c>
      <c r="E175" s="67"/>
      <c r="F175" s="152" t="s">
        <v>282</v>
      </c>
      <c r="G175" s="67" t="s">
        <v>312</v>
      </c>
      <c r="M175" s="109"/>
      <c r="O175" s="70"/>
      <c r="P175" s="216">
        <v>8</v>
      </c>
      <c r="Q175" s="217"/>
      <c r="R175" s="182"/>
      <c r="S175" s="182"/>
      <c r="T175" s="182"/>
      <c r="U175" s="182"/>
      <c r="V175" s="218" t="str">
        <f t="shared" si="17"/>
        <v/>
      </c>
      <c r="W175" s="67"/>
      <c r="Y175" s="72"/>
    </row>
    <row r="176" spans="1:25" ht="14.1" customHeight="1" thickBot="1" x14ac:dyDescent="0.3">
      <c r="A176" s="56">
        <v>40</v>
      </c>
      <c r="B176" s="108"/>
      <c r="C176" s="76" t="s">
        <v>310</v>
      </c>
      <c r="D176" s="220" t="str">
        <f>IF(R151="","",R151)</f>
        <v/>
      </c>
      <c r="G176" s="67" t="s">
        <v>313</v>
      </c>
      <c r="M176" s="109"/>
      <c r="O176" s="70"/>
      <c r="S176" s="76" t="s">
        <v>269</v>
      </c>
      <c r="T176" s="222" t="str">
        <f>IF(T169="","",AVERAGE(T169:T175))</f>
        <v/>
      </c>
      <c r="W176" s="67"/>
      <c r="Y176" s="72"/>
    </row>
    <row r="177" spans="1:25" ht="14.1" customHeight="1" x14ac:dyDescent="0.25">
      <c r="A177" s="56">
        <v>41</v>
      </c>
      <c r="B177" s="108"/>
      <c r="C177" s="76" t="s">
        <v>311</v>
      </c>
      <c r="D177" s="220" t="str">
        <f>IF(R152="","",R152)</f>
        <v/>
      </c>
      <c r="F177" s="67"/>
      <c r="G177" s="67"/>
      <c r="M177" s="109"/>
      <c r="O177" s="70"/>
      <c r="P177" s="152" t="s">
        <v>282</v>
      </c>
      <c r="Q177" s="67" t="s">
        <v>332</v>
      </c>
      <c r="S177" s="76"/>
      <c r="T177" s="144"/>
      <c r="W177" s="67"/>
      <c r="Y177" s="72"/>
    </row>
    <row r="178" spans="1:25" ht="14.1" customHeight="1" x14ac:dyDescent="0.25">
      <c r="A178" s="56">
        <v>42</v>
      </c>
      <c r="B178" s="108"/>
      <c r="C178" s="75" t="s">
        <v>299</v>
      </c>
      <c r="D178" s="378" t="str">
        <f>IF(R153="","",R153)</f>
        <v/>
      </c>
      <c r="F178" s="67"/>
      <c r="G178" s="67"/>
      <c r="M178" s="109"/>
      <c r="O178" s="70"/>
      <c r="P178" s="152"/>
      <c r="Q178" s="67"/>
      <c r="Y178" s="72"/>
    </row>
    <row r="179" spans="1:25" ht="14.1" customHeight="1" x14ac:dyDescent="0.25">
      <c r="A179" s="56">
        <v>43</v>
      </c>
      <c r="B179" s="108"/>
      <c r="C179" s="116" t="s">
        <v>315</v>
      </c>
      <c r="E179" s="408">
        <v>512</v>
      </c>
      <c r="F179" s="408"/>
      <c r="G179" s="408">
        <v>1024</v>
      </c>
      <c r="H179" s="408"/>
      <c r="M179" s="109"/>
      <c r="O179" s="70"/>
      <c r="Y179" s="72"/>
    </row>
    <row r="180" spans="1:25" ht="14.1" customHeight="1" x14ac:dyDescent="0.25">
      <c r="A180" s="56">
        <v>44</v>
      </c>
      <c r="B180" s="108"/>
      <c r="D180" s="76"/>
      <c r="E180" s="110" t="s">
        <v>317</v>
      </c>
      <c r="F180" s="110" t="s">
        <v>316</v>
      </c>
      <c r="G180" s="110" t="s">
        <v>317</v>
      </c>
      <c r="H180" s="110" t="s">
        <v>316</v>
      </c>
      <c r="M180" s="109"/>
      <c r="O180" s="183" t="s">
        <v>333</v>
      </c>
      <c r="Y180" s="72"/>
    </row>
    <row r="181" spans="1:25" ht="14.1" customHeight="1" x14ac:dyDescent="0.25">
      <c r="A181" s="56">
        <v>45</v>
      </c>
      <c r="B181" s="108"/>
      <c r="D181" s="76" t="s">
        <v>319</v>
      </c>
      <c r="E181" s="110" t="str">
        <f>IF(R160="","",R160)</f>
        <v/>
      </c>
      <c r="F181" s="110" t="str">
        <f>IF(S160="","",S160)</f>
        <v/>
      </c>
      <c r="G181" s="110" t="str">
        <f>IF(T160="","",T160)</f>
        <v/>
      </c>
      <c r="H181" s="110" t="str">
        <f>IF(U160="","",U160)</f>
        <v/>
      </c>
      <c r="I181" s="76" t="s">
        <v>299</v>
      </c>
      <c r="J181" s="190" t="str">
        <f>IF(AND(R162="",S162=""),"",IF(OR(R162="Fail",S162="Fail"),"Fail","Pass"))</f>
        <v/>
      </c>
      <c r="M181" s="109"/>
      <c r="O181" s="70" t="s">
        <v>324</v>
      </c>
      <c r="P181" s="185" t="str">
        <f>P166</f>
        <v>Auto-time</v>
      </c>
      <c r="R181" s="76" t="s">
        <v>326</v>
      </c>
      <c r="S181" s="185">
        <f>S166</f>
        <v>0</v>
      </c>
      <c r="T181" s="75" t="s">
        <v>327</v>
      </c>
      <c r="U181" s="67"/>
      <c r="Y181" s="72"/>
    </row>
    <row r="182" spans="1:25" ht="14.1" customHeight="1" x14ac:dyDescent="0.25">
      <c r="A182" s="56">
        <v>46</v>
      </c>
      <c r="B182" s="205"/>
      <c r="C182" s="82"/>
      <c r="D182" s="223" t="s">
        <v>282</v>
      </c>
      <c r="E182" s="224" t="str">
        <f>R163</f>
        <v>Note any significant degradation from previous measurement</v>
      </c>
      <c r="F182" s="82"/>
      <c r="G182" s="82"/>
      <c r="H182" s="82"/>
      <c r="I182" s="82"/>
      <c r="J182" s="82"/>
      <c r="K182" s="82"/>
      <c r="L182" s="82"/>
      <c r="M182" s="206"/>
      <c r="O182" s="70"/>
      <c r="P182" s="75" t="s">
        <v>334</v>
      </c>
      <c r="Q182" s="75" t="s">
        <v>318</v>
      </c>
      <c r="R182" s="75" t="s">
        <v>149</v>
      </c>
      <c r="S182" s="75" t="s">
        <v>329</v>
      </c>
      <c r="T182" s="75" t="s">
        <v>330</v>
      </c>
      <c r="U182" s="75" t="s">
        <v>335</v>
      </c>
      <c r="V182" s="67"/>
      <c r="X182" s="75" t="s">
        <v>336</v>
      </c>
      <c r="Y182" s="225" t="s">
        <v>337</v>
      </c>
    </row>
    <row r="183" spans="1:25" ht="14.1" customHeight="1" x14ac:dyDescent="0.25">
      <c r="A183" s="56">
        <v>47</v>
      </c>
      <c r="B183" s="108"/>
      <c r="C183" s="116" t="s">
        <v>338</v>
      </c>
      <c r="D183" s="67"/>
      <c r="E183" s="67"/>
      <c r="F183" s="67"/>
      <c r="M183" s="109"/>
      <c r="O183" s="70"/>
      <c r="P183" s="226">
        <v>-3</v>
      </c>
      <c r="Q183" s="214"/>
      <c r="R183" s="214"/>
      <c r="S183" s="214"/>
      <c r="T183" s="227"/>
      <c r="U183" s="228" t="str">
        <f>IF(OR(S183="",$S$186=""),"",S183/$S$186)</f>
        <v/>
      </c>
      <c r="V183" s="67"/>
      <c r="X183" s="75">
        <v>0.5</v>
      </c>
      <c r="Y183" s="225">
        <v>0.61</v>
      </c>
    </row>
    <row r="184" spans="1:25" ht="14.1" customHeight="1" x14ac:dyDescent="0.25">
      <c r="A184" s="56">
        <v>48</v>
      </c>
      <c r="B184" s="66"/>
      <c r="C184" s="76" t="s">
        <v>257</v>
      </c>
      <c r="D184" s="185">
        <f>IF(Q194="","",Q194)</f>
        <v>28</v>
      </c>
      <c r="E184" s="76" t="s">
        <v>260</v>
      </c>
      <c r="F184" s="185">
        <f>IF(Q195="","",Q195)</f>
        <v>0</v>
      </c>
      <c r="G184" s="67"/>
      <c r="H184" s="67"/>
      <c r="I184" s="67"/>
      <c r="J184" s="67"/>
      <c r="K184" s="67"/>
      <c r="L184" s="67"/>
      <c r="M184" s="69"/>
      <c r="O184" s="70"/>
      <c r="P184" s="219">
        <v>-2</v>
      </c>
      <c r="Q184" s="229"/>
      <c r="R184" s="182"/>
      <c r="S184" s="182"/>
      <c r="T184" s="230"/>
      <c r="U184" s="231" t="str">
        <f>IF(OR(S184="",$S$186=""),"",S184/$S$186)</f>
        <v/>
      </c>
      <c r="V184" s="67"/>
      <c r="X184" s="75">
        <v>0.63</v>
      </c>
      <c r="Y184" s="225">
        <v>0.77</v>
      </c>
    </row>
    <row r="185" spans="1:25" ht="14.1" customHeight="1" x14ac:dyDescent="0.25">
      <c r="A185" s="56">
        <v>49</v>
      </c>
      <c r="B185" s="108"/>
      <c r="C185" s="232"/>
      <c r="D185" s="233" t="s">
        <v>329</v>
      </c>
      <c r="E185" s="233" t="s">
        <v>339</v>
      </c>
      <c r="F185" s="233" t="s">
        <v>340</v>
      </c>
      <c r="G185" s="233" t="s">
        <v>331</v>
      </c>
      <c r="H185" s="67"/>
      <c r="I185" s="67"/>
      <c r="J185" s="199"/>
      <c r="K185" s="199"/>
      <c r="L185" s="199"/>
      <c r="M185" s="109"/>
      <c r="O185" s="70"/>
      <c r="P185" s="219">
        <v>-1</v>
      </c>
      <c r="Q185" s="234"/>
      <c r="R185" s="182"/>
      <c r="S185" s="182"/>
      <c r="T185" s="182"/>
      <c r="U185" s="231" t="str">
        <f>IF(OR(S185="",$S$186=""),"",S185/$S$186)</f>
        <v/>
      </c>
      <c r="V185" s="67"/>
      <c r="X185" s="75">
        <v>0.77</v>
      </c>
      <c r="Y185" s="225">
        <v>0.94</v>
      </c>
    </row>
    <row r="186" spans="1:25" ht="14.1" customHeight="1" x14ac:dyDescent="0.25">
      <c r="A186" s="56">
        <v>50</v>
      </c>
      <c r="B186" s="108"/>
      <c r="C186" s="235" t="s">
        <v>341</v>
      </c>
      <c r="D186" s="236" t="str">
        <f t="shared" ref="D186:F190" si="18">IF(Q197="","",Q197)</f>
        <v/>
      </c>
      <c r="E186" s="236" t="str">
        <f t="shared" si="18"/>
        <v/>
      </c>
      <c r="F186" s="236" t="str">
        <f t="shared" si="18"/>
        <v/>
      </c>
      <c r="G186" s="237"/>
      <c r="H186" s="76"/>
      <c r="I186" s="199"/>
      <c r="J186" s="199"/>
      <c r="K186" s="199"/>
      <c r="L186" s="199"/>
      <c r="M186" s="109"/>
      <c r="O186" s="70"/>
      <c r="P186" s="219">
        <v>0</v>
      </c>
      <c r="Q186" s="234"/>
      <c r="R186" s="110" t="str">
        <f>IF(S170="","",AVERAGE(S170:S173))</f>
        <v/>
      </c>
      <c r="S186" s="110" t="str">
        <f>IF(T170="","",AVERAGE(T170:T173))</f>
        <v/>
      </c>
      <c r="T186" s="112" t="str">
        <f>IF(U170="","",AVERAGE(U170:U173))</f>
        <v/>
      </c>
      <c r="U186" s="231"/>
      <c r="V186" s="67"/>
      <c r="X186" s="75"/>
      <c r="Y186" s="225"/>
    </row>
    <row r="187" spans="1:25" ht="14.1" customHeight="1" x14ac:dyDescent="0.25">
      <c r="A187" s="56">
        <v>51</v>
      </c>
      <c r="B187" s="108"/>
      <c r="C187" s="238" t="s">
        <v>342</v>
      </c>
      <c r="D187" s="239" t="str">
        <f t="shared" si="18"/>
        <v/>
      </c>
      <c r="E187" s="239" t="str">
        <f t="shared" si="18"/>
        <v/>
      </c>
      <c r="F187" s="236" t="str">
        <f t="shared" si="18"/>
        <v/>
      </c>
      <c r="G187" s="240" t="str">
        <f>IF(T198="","",T198)</f>
        <v/>
      </c>
      <c r="H187" s="67"/>
      <c r="M187" s="109"/>
      <c r="O187" s="70"/>
      <c r="P187" s="219">
        <v>1</v>
      </c>
      <c r="Q187" s="234"/>
      <c r="R187" s="182"/>
      <c r="S187" s="182"/>
      <c r="T187" s="182"/>
      <c r="U187" s="231" t="str">
        <f>IF(OR(S187="",$S$186=""),"",S187/$S$186)</f>
        <v/>
      </c>
      <c r="V187" s="67"/>
      <c r="X187" s="75">
        <v>1.04</v>
      </c>
      <c r="Y187" s="225">
        <v>1.27</v>
      </c>
    </row>
    <row r="188" spans="1:25" ht="14.1" customHeight="1" x14ac:dyDescent="0.25">
      <c r="A188" s="56">
        <v>52</v>
      </c>
      <c r="B188" s="108"/>
      <c r="C188" s="238" t="s">
        <v>343</v>
      </c>
      <c r="D188" s="239" t="str">
        <f t="shared" si="18"/>
        <v/>
      </c>
      <c r="E188" s="239" t="str">
        <f t="shared" si="18"/>
        <v/>
      </c>
      <c r="F188" s="236" t="str">
        <f t="shared" si="18"/>
        <v/>
      </c>
      <c r="G188" s="240" t="str">
        <f>IF(T199="","",T199)</f>
        <v/>
      </c>
      <c r="H188" s="67"/>
      <c r="M188" s="109"/>
      <c r="O188" s="70"/>
      <c r="P188" s="219">
        <v>2</v>
      </c>
      <c r="Q188" s="234"/>
      <c r="R188" s="182"/>
      <c r="S188" s="182"/>
      <c r="T188" s="182"/>
      <c r="U188" s="231" t="str">
        <f>IF(OR(S188="",$S$186=""),"",S188/$S$186)</f>
        <v/>
      </c>
      <c r="V188" s="67"/>
      <c r="X188" s="75">
        <v>1.17</v>
      </c>
      <c r="Y188" s="225">
        <v>1.43</v>
      </c>
    </row>
    <row r="189" spans="1:25" ht="14.1" customHeight="1" x14ac:dyDescent="0.25">
      <c r="A189" s="56">
        <v>53</v>
      </c>
      <c r="B189" s="108"/>
      <c r="C189" s="238" t="s">
        <v>344</v>
      </c>
      <c r="D189" s="239" t="str">
        <f t="shared" si="18"/>
        <v/>
      </c>
      <c r="E189" s="239" t="str">
        <f t="shared" si="18"/>
        <v/>
      </c>
      <c r="F189" s="236" t="str">
        <f t="shared" si="18"/>
        <v/>
      </c>
      <c r="G189" s="240" t="str">
        <f>IF(T200="","",T200)</f>
        <v/>
      </c>
      <c r="M189" s="109"/>
      <c r="O189" s="70"/>
      <c r="P189" s="219">
        <v>3</v>
      </c>
      <c r="Q189" s="234"/>
      <c r="R189" s="182"/>
      <c r="S189" s="182"/>
      <c r="T189" s="182"/>
      <c r="U189" s="231" t="str">
        <f>IF(OR(S189="",$S$186=""),"",S189/$S$186)</f>
        <v/>
      </c>
      <c r="V189" s="67"/>
      <c r="X189" s="75">
        <v>1.31</v>
      </c>
      <c r="Y189" s="225">
        <v>1.6</v>
      </c>
    </row>
    <row r="190" spans="1:25" ht="14.1" customHeight="1" x14ac:dyDescent="0.25">
      <c r="A190" s="56">
        <v>54</v>
      </c>
      <c r="B190" s="108"/>
      <c r="C190" s="238" t="s">
        <v>345</v>
      </c>
      <c r="D190" s="239" t="str">
        <f t="shared" si="18"/>
        <v/>
      </c>
      <c r="E190" s="239" t="str">
        <f t="shared" si="18"/>
        <v/>
      </c>
      <c r="F190" s="236" t="str">
        <f t="shared" si="18"/>
        <v/>
      </c>
      <c r="G190" s="240" t="str">
        <f>IF(T201="","",T201)</f>
        <v/>
      </c>
      <c r="M190" s="109"/>
      <c r="O190" s="70"/>
      <c r="P190" s="241">
        <v>4</v>
      </c>
      <c r="Q190" s="242"/>
      <c r="R190" s="243"/>
      <c r="S190" s="243"/>
      <c r="T190" s="243"/>
      <c r="U190" s="244" t="str">
        <f>IF(OR(S190="",$S$186=""),"",S190/$S$186)</f>
        <v/>
      </c>
      <c r="V190" s="67"/>
      <c r="X190" s="75">
        <v>1.44</v>
      </c>
      <c r="Y190" s="225">
        <v>1.76</v>
      </c>
    </row>
    <row r="191" spans="1:25" ht="14.1" customHeight="1" x14ac:dyDescent="0.25">
      <c r="A191" s="56">
        <v>55</v>
      </c>
      <c r="B191" s="108"/>
      <c r="C191" s="238" t="s">
        <v>346</v>
      </c>
      <c r="D191" s="245" t="str">
        <f>IF(Q202="","",Q202)</f>
        <v/>
      </c>
      <c r="E191" s="75"/>
      <c r="F191" s="245" t="str">
        <f>IF(S202="","",S202)</f>
        <v/>
      </c>
      <c r="G191" s="75"/>
      <c r="M191" s="109"/>
      <c r="O191" s="70"/>
      <c r="P191" s="152" t="s">
        <v>282</v>
      </c>
      <c r="Q191" s="67" t="s">
        <v>347</v>
      </c>
      <c r="R191" s="67"/>
      <c r="S191" s="67"/>
      <c r="T191" s="67"/>
      <c r="U191" s="67"/>
      <c r="V191" s="67"/>
      <c r="Y191" s="72"/>
    </row>
    <row r="192" spans="1:25" ht="14.1" customHeight="1" thickBot="1" x14ac:dyDescent="0.3">
      <c r="A192" s="56">
        <v>56</v>
      </c>
      <c r="B192" s="108"/>
      <c r="C192" s="238" t="s">
        <v>339</v>
      </c>
      <c r="D192" s="246" t="str">
        <f>IF(Q203="","",Q203)</f>
        <v/>
      </c>
      <c r="E192" s="75"/>
      <c r="F192" s="246" t="str">
        <f>IF(S203="","",S203)</f>
        <v/>
      </c>
      <c r="G192" s="75"/>
      <c r="M192" s="109"/>
      <c r="O192" s="70"/>
      <c r="P192" s="152"/>
      <c r="Q192" s="67"/>
      <c r="Y192" s="72"/>
    </row>
    <row r="193" spans="1:29" ht="14.1" customHeight="1" x14ac:dyDescent="0.25">
      <c r="A193" s="56">
        <v>57</v>
      </c>
      <c r="B193" s="108"/>
      <c r="D193" s="247"/>
      <c r="E193" s="75"/>
      <c r="F193" s="247"/>
      <c r="G193" s="238" t="str">
        <f>IF(T204="","",T204)</f>
        <v/>
      </c>
      <c r="M193" s="109"/>
      <c r="O193" s="248" t="s">
        <v>338</v>
      </c>
      <c r="P193" s="249"/>
      <c r="Q193" s="249"/>
      <c r="R193" s="62"/>
      <c r="S193" s="62"/>
      <c r="T193" s="62"/>
      <c r="U193" s="62"/>
      <c r="V193" s="62"/>
      <c r="W193" s="62"/>
      <c r="X193" s="62"/>
      <c r="Y193" s="63"/>
    </row>
    <row r="194" spans="1:29" ht="14.1" customHeight="1" x14ac:dyDescent="0.25">
      <c r="A194" s="56">
        <v>58</v>
      </c>
      <c r="B194" s="108"/>
      <c r="C194" s="250" t="s">
        <v>282</v>
      </c>
      <c r="D194" s="251" t="s">
        <v>348</v>
      </c>
      <c r="E194" s="67"/>
      <c r="F194" s="67"/>
      <c r="G194" s="67"/>
      <c r="M194" s="109"/>
      <c r="O194" s="252"/>
      <c r="P194" s="76" t="s">
        <v>257</v>
      </c>
      <c r="Q194" s="185">
        <f>S136</f>
        <v>28</v>
      </c>
      <c r="Y194" s="72"/>
    </row>
    <row r="195" spans="1:29" ht="14.1" customHeight="1" x14ac:dyDescent="0.25">
      <c r="A195" s="56">
        <v>59</v>
      </c>
      <c r="B195" s="66"/>
      <c r="C195" s="67"/>
      <c r="D195" s="67"/>
      <c r="E195" s="67"/>
      <c r="F195" s="67"/>
      <c r="G195" s="67"/>
      <c r="H195" s="67"/>
      <c r="I195" s="67"/>
      <c r="J195" s="67"/>
      <c r="K195" s="67"/>
      <c r="L195" s="67"/>
      <c r="M195" s="69"/>
      <c r="O195" s="252"/>
      <c r="P195" s="76" t="s">
        <v>295</v>
      </c>
      <c r="Q195" s="185">
        <f>S137</f>
        <v>0</v>
      </c>
      <c r="Y195" s="72"/>
    </row>
    <row r="196" spans="1:29" ht="14.1" customHeight="1" x14ac:dyDescent="0.25">
      <c r="A196" s="56">
        <v>60</v>
      </c>
      <c r="B196" s="66"/>
      <c r="C196" s="67"/>
      <c r="D196" s="67"/>
      <c r="E196" s="67"/>
      <c r="F196" s="67"/>
      <c r="G196" s="67"/>
      <c r="H196" s="67"/>
      <c r="I196" s="67"/>
      <c r="J196" s="67"/>
      <c r="K196" s="67"/>
      <c r="L196" s="67"/>
      <c r="M196" s="69"/>
      <c r="O196" s="252"/>
      <c r="P196" s="232"/>
      <c r="Q196" s="233" t="s">
        <v>329</v>
      </c>
      <c r="R196" s="233" t="s">
        <v>339</v>
      </c>
      <c r="S196" s="233" t="s">
        <v>340</v>
      </c>
      <c r="T196" s="233" t="s">
        <v>331</v>
      </c>
      <c r="Y196" s="72"/>
    </row>
    <row r="197" spans="1:29" ht="14.1" customHeight="1" x14ac:dyDescent="0.25">
      <c r="A197" s="56">
        <v>61</v>
      </c>
      <c r="B197" s="66"/>
      <c r="C197" s="67"/>
      <c r="D197" s="67"/>
      <c r="E197" s="67"/>
      <c r="F197" s="67"/>
      <c r="G197" s="67"/>
      <c r="H197" s="67"/>
      <c r="I197" s="67"/>
      <c r="J197" s="67"/>
      <c r="K197" s="67"/>
      <c r="L197" s="67"/>
      <c r="M197" s="69"/>
      <c r="O197" s="252"/>
      <c r="P197" s="235" t="s">
        <v>341</v>
      </c>
      <c r="Q197" s="253"/>
      <c r="R197" s="253"/>
      <c r="S197" s="236" t="str">
        <f>IF(OR(Q197="",R197=""),"",Q197/R197)</f>
        <v/>
      </c>
      <c r="T197" s="237"/>
      <c r="Y197" s="72"/>
    </row>
    <row r="198" spans="1:29" ht="14.1" customHeight="1" x14ac:dyDescent="0.25">
      <c r="A198" s="56">
        <v>62</v>
      </c>
      <c r="B198" s="66"/>
      <c r="C198" s="67"/>
      <c r="D198" s="67"/>
      <c r="E198" s="67"/>
      <c r="F198" s="67"/>
      <c r="G198" s="67"/>
      <c r="H198" s="67"/>
      <c r="I198" s="67"/>
      <c r="J198" s="67"/>
      <c r="K198" s="67"/>
      <c r="L198" s="67"/>
      <c r="M198" s="69"/>
      <c r="O198" s="252"/>
      <c r="P198" s="238" t="s">
        <v>342</v>
      </c>
      <c r="Q198" s="254"/>
      <c r="R198" s="254"/>
      <c r="S198" s="236" t="str">
        <f>IF(OR(Q198="",R198=""),"",Q198/R198)</f>
        <v/>
      </c>
      <c r="T198" s="240" t="str">
        <f>IF(OR($S$197="",S198=""),"",ABS(S198-$S$197)/$S$197)</f>
        <v/>
      </c>
      <c r="Y198" s="72"/>
    </row>
    <row r="199" spans="1:29" ht="14.1" customHeight="1" x14ac:dyDescent="0.25">
      <c r="A199" s="56">
        <v>63</v>
      </c>
      <c r="B199" s="66"/>
      <c r="C199" s="67"/>
      <c r="D199" s="67"/>
      <c r="E199" s="67"/>
      <c r="F199" s="67"/>
      <c r="G199" s="67"/>
      <c r="H199" s="67"/>
      <c r="I199" s="67"/>
      <c r="J199" s="67"/>
      <c r="K199" s="67"/>
      <c r="L199" s="67"/>
      <c r="M199" s="69"/>
      <c r="O199" s="252"/>
      <c r="P199" s="238" t="s">
        <v>343</v>
      </c>
      <c r="Q199" s="254"/>
      <c r="R199" s="254"/>
      <c r="S199" s="236" t="str">
        <f>IF(OR(Q199="",R199=""),"",Q199/R199)</f>
        <v/>
      </c>
      <c r="T199" s="240" t="str">
        <f>IF(OR($S$197="",S199=""),"",ABS(S199-$S$197)/$S$197)</f>
        <v/>
      </c>
      <c r="Y199" s="72"/>
    </row>
    <row r="200" spans="1:29" ht="14.1" customHeight="1" x14ac:dyDescent="0.25">
      <c r="A200" s="56">
        <v>64</v>
      </c>
      <c r="B200" s="66"/>
      <c r="C200" s="67"/>
      <c r="D200" s="67"/>
      <c r="E200" s="67"/>
      <c r="F200" s="67"/>
      <c r="G200" s="67"/>
      <c r="H200" s="67"/>
      <c r="I200" s="67"/>
      <c r="J200" s="67"/>
      <c r="K200" s="67"/>
      <c r="L200" s="67"/>
      <c r="M200" s="69"/>
      <c r="O200" s="252"/>
      <c r="P200" s="238" t="s">
        <v>344</v>
      </c>
      <c r="Q200" s="254"/>
      <c r="R200" s="254"/>
      <c r="S200" s="236" t="str">
        <f>IF(OR(Q200="",R200=""),"",Q200/R200)</f>
        <v/>
      </c>
      <c r="T200" s="240" t="str">
        <f>IF(OR($S$197="",S200=""),"",ABS(S200-$S$197)/$S$197)</f>
        <v/>
      </c>
      <c r="Y200" s="72"/>
    </row>
    <row r="201" spans="1:29" ht="14.1" customHeight="1" x14ac:dyDescent="0.25">
      <c r="A201" s="56">
        <v>65</v>
      </c>
      <c r="B201" s="66"/>
      <c r="C201" s="67"/>
      <c r="D201" s="67"/>
      <c r="E201" s="67"/>
      <c r="F201" s="67"/>
      <c r="G201" s="67"/>
      <c r="H201" s="67"/>
      <c r="I201" s="67"/>
      <c r="J201" s="67"/>
      <c r="K201" s="67"/>
      <c r="L201" s="67"/>
      <c r="M201" s="69"/>
      <c r="O201" s="252"/>
      <c r="P201" s="238" t="s">
        <v>345</v>
      </c>
      <c r="Q201" s="254"/>
      <c r="R201" s="254"/>
      <c r="S201" s="236" t="str">
        <f>IF(OR(Q201="",R201=""),"",Q201/R201)</f>
        <v/>
      </c>
      <c r="T201" s="240" t="str">
        <f>IF(OR($S$197="",S201=""),"",ABS(S201-$S$197)/$S$197)</f>
        <v/>
      </c>
      <c r="Y201" s="72"/>
    </row>
    <row r="202" spans="1:29" ht="14.1" customHeight="1" thickBot="1" x14ac:dyDescent="0.3">
      <c r="A202" s="56">
        <v>66</v>
      </c>
      <c r="B202" s="78"/>
      <c r="C202" s="79"/>
      <c r="D202" s="79"/>
      <c r="E202" s="79"/>
      <c r="F202" s="79"/>
      <c r="G202" s="79"/>
      <c r="H202" s="79"/>
      <c r="I202" s="79"/>
      <c r="J202" s="79"/>
      <c r="K202" s="79"/>
      <c r="L202" s="79"/>
      <c r="M202" s="80"/>
      <c r="O202" s="252"/>
      <c r="P202" s="238" t="s">
        <v>346</v>
      </c>
      <c r="Q202" s="245" t="str">
        <f>IF(Q197="","",AVERAGE(Q197:Q201))</f>
        <v/>
      </c>
      <c r="R202" s="75"/>
      <c r="S202" s="245" t="str">
        <f>IF(S197="","",AVERAGE(S197:S201))</f>
        <v/>
      </c>
      <c r="T202" s="75"/>
      <c r="Y202" s="72"/>
    </row>
    <row r="203" spans="1:29" ht="14.1" customHeight="1" thickTop="1" x14ac:dyDescent="0.25">
      <c r="A203" s="56">
        <v>67</v>
      </c>
      <c r="C203" s="152" t="s">
        <v>91</v>
      </c>
      <c r="D203" s="153" t="str">
        <f>IF($P$7="","",$P$7)</f>
        <v/>
      </c>
      <c r="E203" s="67"/>
      <c r="F203" s="67"/>
      <c r="G203" s="67"/>
      <c r="H203" s="67"/>
      <c r="I203" s="67"/>
      <c r="J203" s="67"/>
      <c r="K203" s="67"/>
      <c r="L203" s="152" t="s">
        <v>92</v>
      </c>
      <c r="M203" s="154" t="str">
        <f>IF($X$7="","",$X$7)</f>
        <v>Eugene Mah</v>
      </c>
      <c r="O203" s="252"/>
      <c r="P203" s="238" t="s">
        <v>339</v>
      </c>
      <c r="Q203" s="246" t="str">
        <f>IF(Q197="","",STDEV(Q197:Q201))</f>
        <v/>
      </c>
      <c r="R203" s="75"/>
      <c r="S203" s="246" t="str">
        <f>IF(S197="","",STDEV(S197:S201))</f>
        <v/>
      </c>
      <c r="T203" s="75"/>
      <c r="Y203" s="72"/>
    </row>
    <row r="204" spans="1:29" ht="14.1" customHeight="1" x14ac:dyDescent="0.25">
      <c r="A204" s="56">
        <v>68</v>
      </c>
      <c r="C204" s="152" t="s">
        <v>195</v>
      </c>
      <c r="D204" s="155" t="str">
        <f>IF($R$14="","",$R$14)</f>
        <v/>
      </c>
      <c r="E204" s="67"/>
      <c r="F204" s="67"/>
      <c r="G204" s="67"/>
      <c r="H204" s="67"/>
      <c r="I204" s="67"/>
      <c r="J204" s="67"/>
      <c r="K204" s="67"/>
      <c r="L204" s="152" t="s">
        <v>115</v>
      </c>
      <c r="M204" s="154" t="str">
        <f>IF($R$13="","",$R$13)</f>
        <v/>
      </c>
      <c r="O204" s="252"/>
      <c r="Q204" s="247"/>
      <c r="R204" s="75"/>
      <c r="S204" s="247"/>
      <c r="T204" s="238" t="str">
        <f>IF(T198="","",IF(MAX(T198:T201)&lt;=0.15,"Pass","Fail"))</f>
        <v/>
      </c>
      <c r="Y204" s="72"/>
    </row>
    <row r="205" spans="1:29" ht="14.1" customHeight="1" x14ac:dyDescent="0.25">
      <c r="A205" s="56">
        <v>1</v>
      </c>
      <c r="M205" s="156" t="str">
        <f>$H$2</f>
        <v>Medical University of South Carolina</v>
      </c>
      <c r="O205" s="255"/>
      <c r="P205" s="250" t="s">
        <v>282</v>
      </c>
      <c r="Q205" s="251" t="s">
        <v>348</v>
      </c>
      <c r="R205" s="67"/>
      <c r="S205" s="67"/>
      <c r="T205" s="67"/>
      <c r="U205" s="67"/>
      <c r="V205" s="67"/>
      <c r="W205" s="67"/>
      <c r="X205" s="67"/>
      <c r="Y205" s="256"/>
    </row>
    <row r="206" spans="1:29" ht="14.1" customHeight="1" thickBot="1" x14ac:dyDescent="0.3">
      <c r="A206" s="56">
        <v>2</v>
      </c>
      <c r="H206" s="92" t="s">
        <v>150</v>
      </c>
      <c r="M206" s="157" t="str">
        <f>$H$5</f>
        <v>Stereotactic Breast Biopsy System Compliance Inspection</v>
      </c>
      <c r="O206" s="257"/>
      <c r="P206" s="67"/>
      <c r="Q206" s="67"/>
      <c r="R206" s="67"/>
      <c r="S206" s="67"/>
      <c r="T206" s="67"/>
      <c r="U206" s="67"/>
      <c r="V206" s="67"/>
      <c r="W206" s="67"/>
      <c r="X206" s="67"/>
      <c r="Y206" s="256"/>
    </row>
    <row r="207" spans="1:29" ht="14.1" customHeight="1" thickTop="1" x14ac:dyDescent="0.25">
      <c r="A207" s="56">
        <v>3</v>
      </c>
      <c r="B207" s="99"/>
      <c r="C207" s="101" t="s">
        <v>322</v>
      </c>
      <c r="D207" s="100"/>
      <c r="E207" s="100"/>
      <c r="F207" s="100"/>
      <c r="G207" s="100"/>
      <c r="H207" s="100"/>
      <c r="I207" s="100"/>
      <c r="J207" s="100"/>
      <c r="K207" s="100"/>
      <c r="L207" s="100"/>
      <c r="M207" s="102"/>
      <c r="O207" s="257"/>
      <c r="P207" s="67"/>
      <c r="Q207" s="67"/>
      <c r="R207" s="67"/>
      <c r="S207" s="67"/>
      <c r="T207" s="67"/>
      <c r="U207" s="67"/>
      <c r="V207" s="67"/>
      <c r="W207" s="67"/>
      <c r="X207" s="67"/>
      <c r="Y207" s="256"/>
    </row>
    <row r="208" spans="1:29" ht="14.1" customHeight="1" thickBot="1" x14ac:dyDescent="0.3">
      <c r="A208" s="56">
        <v>4</v>
      </c>
      <c r="B208" s="108"/>
      <c r="C208" s="76" t="s">
        <v>324</v>
      </c>
      <c r="D208" s="258" t="str">
        <f>IF(P166="","",P166)</f>
        <v>Auto-time</v>
      </c>
      <c r="F208" s="76" t="s">
        <v>326</v>
      </c>
      <c r="G208" s="258" t="str">
        <f>IF(S166="","",S166)</f>
        <v/>
      </c>
      <c r="M208" s="109"/>
      <c r="O208" s="259"/>
      <c r="P208" s="224"/>
      <c r="Q208" s="224"/>
      <c r="R208" s="224"/>
      <c r="S208" s="224"/>
      <c r="T208" s="224"/>
      <c r="U208" s="224"/>
      <c r="V208" s="224"/>
      <c r="W208" s="224"/>
      <c r="X208" s="224"/>
      <c r="Y208" s="260"/>
      <c r="AA208" s="75"/>
      <c r="AB208" s="75"/>
      <c r="AC208" s="75"/>
    </row>
    <row r="209" spans="1:29" ht="14.1" customHeight="1" x14ac:dyDescent="0.25">
      <c r="A209" s="56">
        <v>5</v>
      </c>
      <c r="B209" s="108"/>
      <c r="D209" s="75" t="s">
        <v>147</v>
      </c>
      <c r="I209" s="75" t="s">
        <v>327</v>
      </c>
      <c r="K209" s="67"/>
      <c r="M209" s="109"/>
      <c r="O209" s="181" t="s">
        <v>349</v>
      </c>
      <c r="P209" s="62"/>
      <c r="Q209" s="62"/>
      <c r="R209" s="62"/>
      <c r="S209" s="62"/>
      <c r="T209" s="62"/>
      <c r="U209" s="62"/>
      <c r="V209" s="62"/>
      <c r="W209" s="62"/>
      <c r="X209" s="62"/>
      <c r="Y209" s="63"/>
      <c r="AA209" s="75"/>
      <c r="AB209" s="75"/>
      <c r="AC209" s="75"/>
    </row>
    <row r="210" spans="1:29" ht="14.1" customHeight="1" thickBot="1" x14ac:dyDescent="0.3">
      <c r="A210" s="56">
        <v>6</v>
      </c>
      <c r="B210" s="108"/>
      <c r="D210" s="75" t="s">
        <v>328</v>
      </c>
      <c r="E210" s="75" t="s">
        <v>104</v>
      </c>
      <c r="F210" s="75" t="s">
        <v>318</v>
      </c>
      <c r="G210" s="75" t="s">
        <v>149</v>
      </c>
      <c r="H210" s="75" t="s">
        <v>350</v>
      </c>
      <c r="I210" s="75" t="s">
        <v>330</v>
      </c>
      <c r="J210" s="75" t="s">
        <v>331</v>
      </c>
      <c r="K210" s="67"/>
      <c r="M210" s="109"/>
      <c r="O210" s="70"/>
      <c r="P210" s="76" t="s">
        <v>351</v>
      </c>
      <c r="Q210" s="184"/>
      <c r="S210" s="76" t="s">
        <v>257</v>
      </c>
      <c r="T210" s="184">
        <v>28</v>
      </c>
      <c r="V210" s="67"/>
      <c r="W210" s="67"/>
      <c r="Y210" s="72"/>
      <c r="AA210" s="75"/>
      <c r="AB210" s="75"/>
      <c r="AC210" s="75"/>
    </row>
    <row r="211" spans="1:29" ht="14.1" customHeight="1" x14ac:dyDescent="0.25">
      <c r="A211" s="56">
        <v>7</v>
      </c>
      <c r="B211" s="108"/>
      <c r="D211" s="226">
        <f t="shared" ref="D211:J217" si="19">IF(P169="","",P169)</f>
        <v>2</v>
      </c>
      <c r="E211" s="261" t="str">
        <f t="shared" si="19"/>
        <v/>
      </c>
      <c r="F211" s="261" t="str">
        <f t="shared" si="19"/>
        <v/>
      </c>
      <c r="G211" s="261" t="str">
        <f t="shared" si="19"/>
        <v/>
      </c>
      <c r="H211" s="261" t="str">
        <f t="shared" si="19"/>
        <v/>
      </c>
      <c r="I211" s="261" t="str">
        <f t="shared" si="19"/>
        <v/>
      </c>
      <c r="J211" s="215" t="str">
        <f t="shared" si="19"/>
        <v/>
      </c>
      <c r="K211" s="67"/>
      <c r="M211" s="109"/>
      <c r="O211" s="70"/>
      <c r="P211" s="76" t="s">
        <v>170</v>
      </c>
      <c r="Q211" s="184" t="s">
        <v>352</v>
      </c>
      <c r="S211" s="76" t="s">
        <v>260</v>
      </c>
      <c r="T211" s="184"/>
      <c r="Y211" s="72"/>
      <c r="AA211" s="75"/>
      <c r="AB211" s="75"/>
      <c r="AC211" s="75"/>
    </row>
    <row r="212" spans="1:29" ht="14.1" customHeight="1" x14ac:dyDescent="0.25">
      <c r="A212" s="56">
        <v>8</v>
      </c>
      <c r="B212" s="108"/>
      <c r="D212" s="219">
        <f t="shared" si="19"/>
        <v>4</v>
      </c>
      <c r="E212" s="110" t="str">
        <f t="shared" si="19"/>
        <v/>
      </c>
      <c r="F212" s="110" t="str">
        <f t="shared" si="19"/>
        <v/>
      </c>
      <c r="G212" s="110" t="str">
        <f t="shared" si="19"/>
        <v/>
      </c>
      <c r="H212" s="110" t="str">
        <f t="shared" si="19"/>
        <v/>
      </c>
      <c r="I212" s="110" t="str">
        <f t="shared" si="19"/>
        <v/>
      </c>
      <c r="J212" s="218" t="str">
        <f t="shared" si="19"/>
        <v/>
      </c>
      <c r="K212" s="67"/>
      <c r="M212" s="109"/>
      <c r="O212" s="70"/>
      <c r="S212" s="75" t="s">
        <v>327</v>
      </c>
      <c r="U212" s="60" t="s">
        <v>353</v>
      </c>
      <c r="Y212" s="72"/>
      <c r="AA212" s="75"/>
      <c r="AB212" s="75"/>
      <c r="AC212" s="75"/>
    </row>
    <row r="213" spans="1:29" ht="14.1" customHeight="1" x14ac:dyDescent="0.25">
      <c r="A213" s="56">
        <v>9</v>
      </c>
      <c r="B213" s="108"/>
      <c r="D213" s="219">
        <f t="shared" si="19"/>
        <v>4</v>
      </c>
      <c r="E213" s="110">
        <f t="shared" si="19"/>
        <v>0</v>
      </c>
      <c r="F213" s="110">
        <f t="shared" si="19"/>
        <v>0</v>
      </c>
      <c r="G213" s="110" t="str">
        <f t="shared" si="19"/>
        <v/>
      </c>
      <c r="H213" s="110" t="str">
        <f t="shared" si="19"/>
        <v/>
      </c>
      <c r="I213" s="110" t="str">
        <f t="shared" si="19"/>
        <v/>
      </c>
      <c r="J213" s="218" t="str">
        <f t="shared" si="19"/>
        <v/>
      </c>
      <c r="K213" s="67"/>
      <c r="M213" s="109"/>
      <c r="O213" s="257"/>
      <c r="Q213" s="75" t="s">
        <v>149</v>
      </c>
      <c r="R213" s="75" t="s">
        <v>350</v>
      </c>
      <c r="S213" s="75" t="s">
        <v>330</v>
      </c>
      <c r="T213" s="75" t="s">
        <v>354</v>
      </c>
      <c r="U213" s="75" t="s">
        <v>355</v>
      </c>
      <c r="W213" s="76" t="s">
        <v>356</v>
      </c>
      <c r="X213" s="186" t="str">
        <f>IF(T210="","",VLOOKUP(T210,Tables!B75:C78,2))</f>
        <v/>
      </c>
      <c r="Y213" s="72"/>
      <c r="AA213" s="75"/>
      <c r="AB213" s="75"/>
      <c r="AC213" s="75"/>
    </row>
    <row r="214" spans="1:29" ht="14.1" customHeight="1" x14ac:dyDescent="0.25">
      <c r="A214" s="56">
        <v>10</v>
      </c>
      <c r="B214" s="108"/>
      <c r="D214" s="219">
        <f t="shared" si="19"/>
        <v>4</v>
      </c>
      <c r="E214" s="110">
        <f t="shared" si="19"/>
        <v>0</v>
      </c>
      <c r="F214" s="110">
        <f t="shared" si="19"/>
        <v>0</v>
      </c>
      <c r="G214" s="110" t="str">
        <f t="shared" si="19"/>
        <v/>
      </c>
      <c r="H214" s="110" t="str">
        <f t="shared" si="19"/>
        <v/>
      </c>
      <c r="I214" s="110" t="str">
        <f t="shared" si="19"/>
        <v/>
      </c>
      <c r="J214" s="218" t="str">
        <f t="shared" si="19"/>
        <v/>
      </c>
      <c r="K214" s="67"/>
      <c r="M214" s="109"/>
      <c r="O214" s="257"/>
      <c r="Q214" s="182"/>
      <c r="R214" s="182"/>
      <c r="S214" s="182"/>
      <c r="T214" s="262" t="str">
        <f>IF(Q214="","",Q214/$T$211)</f>
        <v/>
      </c>
      <c r="U214" s="112" t="str">
        <f>IF(Q214="","",($T$210^2*Tables!$D$70+Tables!$D$71)*Q214)</f>
        <v/>
      </c>
      <c r="W214" s="76" t="s">
        <v>357</v>
      </c>
      <c r="X214" s="186" t="str">
        <f>IF(U218="","",Q218*($T$210^2*Tables!$D$70+Tables!$D$71))</f>
        <v/>
      </c>
      <c r="Y214" s="72"/>
      <c r="AA214" s="75"/>
      <c r="AB214" s="75"/>
      <c r="AC214" s="75"/>
    </row>
    <row r="215" spans="1:29" ht="14.1" customHeight="1" x14ac:dyDescent="0.25">
      <c r="A215" s="56">
        <v>11</v>
      </c>
      <c r="B215" s="108"/>
      <c r="D215" s="219">
        <f t="shared" si="19"/>
        <v>4</v>
      </c>
      <c r="E215" s="110">
        <f t="shared" si="19"/>
        <v>0</v>
      </c>
      <c r="F215" s="110">
        <f t="shared" si="19"/>
        <v>0</v>
      </c>
      <c r="G215" s="110" t="str">
        <f t="shared" si="19"/>
        <v/>
      </c>
      <c r="H215" s="110" t="str">
        <f t="shared" si="19"/>
        <v/>
      </c>
      <c r="I215" s="110" t="str">
        <f t="shared" si="19"/>
        <v/>
      </c>
      <c r="J215" s="218" t="str">
        <f t="shared" si="19"/>
        <v/>
      </c>
      <c r="K215" s="67"/>
      <c r="M215" s="109"/>
      <c r="O215" s="257"/>
      <c r="Q215" s="182"/>
      <c r="R215" s="182"/>
      <c r="S215" s="182"/>
      <c r="T215" s="262" t="str">
        <f>IF(Q215="","",Q215/$T$211)</f>
        <v/>
      </c>
      <c r="U215" s="112" t="str">
        <f>IF(Q215="","",($T$210^2*Tables!$D$70+Tables!$D$71)*Q215)</f>
        <v/>
      </c>
      <c r="W215" s="76" t="s">
        <v>358</v>
      </c>
      <c r="X215" s="263" t="e">
        <f>IF(Q211="","",HLOOKUP(Q211,Tables!A83:E84,2))</f>
        <v>#N/A</v>
      </c>
      <c r="Y215" s="72"/>
      <c r="AA215" s="75"/>
      <c r="AB215" s="75"/>
      <c r="AC215" s="75"/>
    </row>
    <row r="216" spans="1:29" ht="14.1" customHeight="1" x14ac:dyDescent="0.25">
      <c r="A216" s="56">
        <v>12</v>
      </c>
      <c r="B216" s="108"/>
      <c r="D216" s="219">
        <f t="shared" si="19"/>
        <v>6</v>
      </c>
      <c r="E216" s="110" t="str">
        <f t="shared" si="19"/>
        <v/>
      </c>
      <c r="F216" s="110" t="str">
        <f t="shared" si="19"/>
        <v/>
      </c>
      <c r="G216" s="110" t="str">
        <f t="shared" si="19"/>
        <v/>
      </c>
      <c r="H216" s="110" t="str">
        <f t="shared" si="19"/>
        <v/>
      </c>
      <c r="I216" s="110" t="str">
        <f t="shared" si="19"/>
        <v/>
      </c>
      <c r="J216" s="218" t="str">
        <f t="shared" si="19"/>
        <v/>
      </c>
      <c r="K216" s="67"/>
      <c r="M216" s="109"/>
      <c r="O216" s="257"/>
      <c r="Q216" s="182"/>
      <c r="R216" s="182"/>
      <c r="S216" s="182"/>
      <c r="T216" s="262" t="str">
        <f>IF(Q216="","",Q216/$T$211)</f>
        <v/>
      </c>
      <c r="U216" s="112" t="str">
        <f>IF(Q216="","",($T$210^2*Tables!$D$70+Tables!$D$71)*Q216)</f>
        <v/>
      </c>
      <c r="W216" s="76" t="s">
        <v>359</v>
      </c>
      <c r="X216" s="186" t="e">
        <f>IF(OR(X214="",X215=""),"",(X215*(X214/8.76))/100)</f>
        <v>#N/A</v>
      </c>
      <c r="Y216" s="72"/>
      <c r="AA216" s="75"/>
      <c r="AB216" s="75"/>
      <c r="AC216" s="75"/>
    </row>
    <row r="217" spans="1:29" ht="14.1" customHeight="1" thickBot="1" x14ac:dyDescent="0.3">
      <c r="A217" s="56">
        <v>13</v>
      </c>
      <c r="B217" s="108"/>
      <c r="D217" s="241">
        <f t="shared" si="19"/>
        <v>8</v>
      </c>
      <c r="E217" s="273" t="str">
        <f t="shared" si="19"/>
        <v/>
      </c>
      <c r="F217" s="273" t="str">
        <f t="shared" si="19"/>
        <v/>
      </c>
      <c r="G217" s="273" t="str">
        <f t="shared" si="19"/>
        <v/>
      </c>
      <c r="H217" s="273" t="str">
        <f t="shared" si="19"/>
        <v/>
      </c>
      <c r="I217" s="273" t="str">
        <f t="shared" si="19"/>
        <v/>
      </c>
      <c r="J217" s="288" t="str">
        <f t="shared" si="19"/>
        <v/>
      </c>
      <c r="K217" s="67"/>
      <c r="M217" s="109"/>
      <c r="O217" s="257"/>
      <c r="Q217" s="182"/>
      <c r="R217" s="182"/>
      <c r="S217" s="182"/>
      <c r="T217" s="262" t="str">
        <f>IF(Q217="","",Q217/$T$211)</f>
        <v/>
      </c>
      <c r="U217" s="112" t="str">
        <f>IF(Q217="","",($T$210^2*Tables!$D$70+Tables!$D$71)*Q217)</f>
        <v/>
      </c>
      <c r="W217" s="76" t="s">
        <v>360</v>
      </c>
      <c r="X217" s="264" t="str">
        <f>IF(AB85="","",AB85)</f>
        <v/>
      </c>
      <c r="Y217" s="72"/>
    </row>
    <row r="218" spans="1:29" ht="14.1" customHeight="1" thickBot="1" x14ac:dyDescent="0.3">
      <c r="A218" s="56">
        <v>14</v>
      </c>
      <c r="B218" s="108"/>
      <c r="D218" s="75"/>
      <c r="E218" s="75"/>
      <c r="F218" s="75"/>
      <c r="G218" s="76" t="s">
        <v>269</v>
      </c>
      <c r="H218" s="347" t="str">
        <f>IF(T176="","",T176)</f>
        <v/>
      </c>
      <c r="I218" s="75"/>
      <c r="J218" s="199"/>
      <c r="K218" s="67"/>
      <c r="M218" s="109"/>
      <c r="O218" s="257"/>
      <c r="P218" s="76" t="s">
        <v>269</v>
      </c>
      <c r="Q218" s="111" t="str">
        <f>IF(OR(Q214="",Q215="",Q216="",Q217=""),"",AVERAGE(Q214:Q217))</f>
        <v/>
      </c>
      <c r="R218" s="265" t="str">
        <f>IF(OR(R214="",R215="",R216="",R217=""),"",AVERAGE(R214:R217))</f>
        <v/>
      </c>
      <c r="S218" s="112" t="str">
        <f>IF(OR(S214="",S215="",S216="",S217=""),"",AVERAGE(S214:S217))</f>
        <v/>
      </c>
      <c r="T218" s="262" t="str">
        <f>IF(OR(T214="",T215="",T216="",T217=""),"",AVERAGE(T214:T217))</f>
        <v/>
      </c>
      <c r="U218" s="112" t="str">
        <f>IF(OR(U214="",U215="",U216="",U217=""),"",AVERAGE(U214:U217))</f>
        <v/>
      </c>
      <c r="W218" s="76" t="s">
        <v>361</v>
      </c>
      <c r="X218" s="266" t="e">
        <f>IF(OR(X216="",X217=""),"",(X216-X217)/X217)</f>
        <v>#N/A</v>
      </c>
      <c r="Y218" s="72"/>
    </row>
    <row r="219" spans="1:29" ht="14.1" customHeight="1" x14ac:dyDescent="0.25">
      <c r="A219" s="56">
        <v>15</v>
      </c>
      <c r="B219" s="108"/>
      <c r="G219" s="67"/>
      <c r="H219" s="67"/>
      <c r="K219" s="67"/>
      <c r="M219" s="109"/>
      <c r="O219" s="257"/>
      <c r="P219" s="76" t="s">
        <v>362</v>
      </c>
      <c r="Q219" s="220" t="str">
        <f>IF(Q218="","",STDEV(Q214:Q217)/Q218)</f>
        <v/>
      </c>
      <c r="R219" s="220" t="str">
        <f>IF(R218="","",STDEV(R214:R217)/R218)</f>
        <v/>
      </c>
      <c r="S219" s="220" t="str">
        <f>IF(S218="","",STDEV(S214:S217)/S218)</f>
        <v/>
      </c>
      <c r="T219" s="220" t="str">
        <f>IF(T218="","",STDEV(T214:T217)/T218)</f>
        <v/>
      </c>
      <c r="U219" s="220" t="str">
        <f>IF(U218="","",STDEV(U214:U217)/U218)</f>
        <v/>
      </c>
      <c r="W219" s="67"/>
      <c r="X219" s="67"/>
      <c r="Y219" s="72"/>
    </row>
    <row r="220" spans="1:29" ht="14.1" customHeight="1" x14ac:dyDescent="0.25">
      <c r="A220" s="56">
        <v>16</v>
      </c>
      <c r="B220" s="108"/>
      <c r="D220" s="157" t="s">
        <v>282</v>
      </c>
      <c r="E220" s="67" t="s">
        <v>332</v>
      </c>
      <c r="M220" s="109"/>
      <c r="O220" s="70"/>
      <c r="P220" s="67"/>
      <c r="Q220" s="67"/>
      <c r="R220" s="67"/>
      <c r="S220" s="67"/>
      <c r="T220" s="67"/>
      <c r="U220" s="67"/>
      <c r="Y220" s="72"/>
    </row>
    <row r="221" spans="1:29" ht="14.1" customHeight="1" x14ac:dyDescent="0.25">
      <c r="A221" s="56">
        <v>17</v>
      </c>
      <c r="B221" s="108"/>
      <c r="M221" s="109"/>
      <c r="O221" s="70"/>
      <c r="P221" s="157" t="s">
        <v>282</v>
      </c>
      <c r="Q221" s="146" t="s">
        <v>363</v>
      </c>
      <c r="W221" s="76" t="s">
        <v>364</v>
      </c>
      <c r="X221" s="266" t="e">
        <f>IF(OR(S214="",X216=""),"",(X216-AVERAGE(S214:S217))/AVERAGE(S214:S217))</f>
        <v>#N/A</v>
      </c>
      <c r="Y221" s="72"/>
    </row>
    <row r="222" spans="1:29" ht="14.1" customHeight="1" x14ac:dyDescent="0.25">
      <c r="A222" s="56">
        <v>18</v>
      </c>
      <c r="B222" s="108"/>
      <c r="C222" s="116" t="s">
        <v>333</v>
      </c>
      <c r="I222" s="75"/>
      <c r="M222" s="109"/>
      <c r="O222" s="70"/>
      <c r="P222" s="67"/>
      <c r="Q222" s="146" t="s">
        <v>365</v>
      </c>
      <c r="W222" s="76" t="s">
        <v>366</v>
      </c>
      <c r="X222" s="263" t="e">
        <f>IF(OR(X216="",Q218=""),"",3/(X216/Q218))</f>
        <v>#N/A</v>
      </c>
      <c r="Y222" s="72"/>
    </row>
    <row r="223" spans="1:29" ht="14.1" customHeight="1" x14ac:dyDescent="0.25">
      <c r="A223" s="56">
        <v>19</v>
      </c>
      <c r="B223" s="108"/>
      <c r="C223" s="76" t="s">
        <v>324</v>
      </c>
      <c r="D223" s="258" t="str">
        <f>IF(P181="","",P181)</f>
        <v>Auto-time</v>
      </c>
      <c r="F223" s="76" t="s">
        <v>326</v>
      </c>
      <c r="G223" s="188">
        <f>IF(S181="","",S181)</f>
        <v>0</v>
      </c>
      <c r="H223" s="75"/>
      <c r="I223" s="76" t="s">
        <v>257</v>
      </c>
      <c r="J223" s="188" t="str">
        <f>IF(Q183="","",Q183)</f>
        <v/>
      </c>
      <c r="M223" s="109"/>
      <c r="O223" s="81"/>
      <c r="P223" s="224"/>
      <c r="Q223" s="224"/>
      <c r="R223" s="82"/>
      <c r="S223" s="82"/>
      <c r="T223" s="224"/>
      <c r="U223" s="224"/>
      <c r="V223" s="82"/>
      <c r="W223" s="267"/>
      <c r="X223" s="82"/>
      <c r="Y223" s="83"/>
    </row>
    <row r="224" spans="1:29" ht="14.1" customHeight="1" x14ac:dyDescent="0.25">
      <c r="A224" s="56">
        <v>20</v>
      </c>
      <c r="B224" s="108"/>
      <c r="D224" s="67"/>
      <c r="E224" s="67"/>
      <c r="F224" s="67"/>
      <c r="G224" s="75" t="s">
        <v>327</v>
      </c>
      <c r="H224" s="67"/>
      <c r="J224" s="67"/>
      <c r="M224" s="109"/>
      <c r="O224" s="181" t="s">
        <v>367</v>
      </c>
      <c r="P224" s="268"/>
      <c r="Q224" s="268"/>
      <c r="R224" s="62"/>
      <c r="S224" s="62"/>
      <c r="T224" s="268"/>
      <c r="U224" s="268"/>
      <c r="V224" s="62"/>
      <c r="W224" s="62"/>
      <c r="X224" s="62"/>
      <c r="Y224" s="63"/>
    </row>
    <row r="225" spans="1:27" ht="14.1" customHeight="1" x14ac:dyDescent="0.25">
      <c r="A225" s="56">
        <v>21</v>
      </c>
      <c r="B225" s="108"/>
      <c r="D225" s="226" t="s">
        <v>334</v>
      </c>
      <c r="E225" s="261" t="s">
        <v>149</v>
      </c>
      <c r="F225" s="261" t="s">
        <v>350</v>
      </c>
      <c r="G225" s="261" t="s">
        <v>330</v>
      </c>
      <c r="H225" s="261" t="s">
        <v>335</v>
      </c>
      <c r="I225" s="269" t="s">
        <v>368</v>
      </c>
      <c r="J225" s="67"/>
      <c r="M225" s="109"/>
      <c r="O225" s="70" t="s">
        <v>369</v>
      </c>
      <c r="P225" s="184"/>
      <c r="R225" s="76" t="s">
        <v>370</v>
      </c>
      <c r="S225" s="409"/>
      <c r="T225" s="409"/>
      <c r="Y225" s="72"/>
    </row>
    <row r="226" spans="1:27" ht="14.1" customHeight="1" x14ac:dyDescent="0.25">
      <c r="A226" s="56">
        <v>22</v>
      </c>
      <c r="B226" s="108"/>
      <c r="D226" s="219">
        <f t="shared" ref="D226:D233" si="20">P183</f>
        <v>-3</v>
      </c>
      <c r="E226" s="110" t="str">
        <f t="shared" ref="E226:H233" si="21">IF(R183="","",R183)</f>
        <v/>
      </c>
      <c r="F226" s="110" t="str">
        <f t="shared" si="21"/>
        <v/>
      </c>
      <c r="G226" s="112" t="str">
        <f t="shared" si="21"/>
        <v/>
      </c>
      <c r="H226" s="112" t="str">
        <f t="shared" si="21"/>
        <v/>
      </c>
      <c r="I226" s="270" t="str">
        <f>IF(U183="","",IF(AND(U183&gt;=X183,U183&lt;=Y183),"Pass","Fail"))</f>
        <v/>
      </c>
      <c r="J226" s="67"/>
      <c r="M226" s="109"/>
      <c r="O226" s="70" t="s">
        <v>371</v>
      </c>
      <c r="P226" s="271"/>
      <c r="R226" s="76" t="s">
        <v>372</v>
      </c>
      <c r="S226" s="409"/>
      <c r="T226" s="409"/>
      <c r="Y226" s="72"/>
    </row>
    <row r="227" spans="1:27" ht="14.1" customHeight="1" x14ac:dyDescent="0.25">
      <c r="A227" s="56">
        <v>23</v>
      </c>
      <c r="B227" s="108"/>
      <c r="D227" s="219">
        <f t="shared" si="20"/>
        <v>-2</v>
      </c>
      <c r="E227" s="110" t="str">
        <f t="shared" si="21"/>
        <v/>
      </c>
      <c r="F227" s="110" t="str">
        <f t="shared" si="21"/>
        <v/>
      </c>
      <c r="G227" s="112" t="str">
        <f t="shared" si="21"/>
        <v/>
      </c>
      <c r="H227" s="112" t="str">
        <f t="shared" si="21"/>
        <v/>
      </c>
      <c r="I227" s="270" t="str">
        <f>IF(U184="","",IF(AND(U184&gt;=X184,U184&lt;=Y184),"Pass","Fail"))</f>
        <v/>
      </c>
      <c r="J227" s="67"/>
      <c r="M227" s="109"/>
      <c r="O227" s="70"/>
      <c r="Y227" s="72"/>
    </row>
    <row r="228" spans="1:27" ht="14.1" customHeight="1" x14ac:dyDescent="0.25">
      <c r="A228" s="56">
        <v>24</v>
      </c>
      <c r="B228" s="108"/>
      <c r="D228" s="219">
        <f t="shared" si="20"/>
        <v>-1</v>
      </c>
      <c r="E228" s="110" t="str">
        <f t="shared" si="21"/>
        <v/>
      </c>
      <c r="F228" s="110" t="str">
        <f t="shared" si="21"/>
        <v/>
      </c>
      <c r="G228" s="110" t="str">
        <f t="shared" si="21"/>
        <v/>
      </c>
      <c r="H228" s="112" t="str">
        <f t="shared" si="21"/>
        <v/>
      </c>
      <c r="I228" s="270" t="str">
        <f>IF(U185="","",IF(AND(U185&gt;=X185,U185&lt;=Y185),"Pass","Fail"))</f>
        <v/>
      </c>
      <c r="J228" s="67"/>
      <c r="M228" s="109"/>
      <c r="O228" s="70"/>
      <c r="T228" s="408" t="s">
        <v>373</v>
      </c>
      <c r="U228" s="408"/>
      <c r="V228" s="408"/>
      <c r="W228" s="408"/>
      <c r="X228" s="408"/>
      <c r="Y228" s="72"/>
    </row>
    <row r="229" spans="1:27" ht="14.1" customHeight="1" x14ac:dyDescent="0.25">
      <c r="A229" s="56">
        <v>25</v>
      </c>
      <c r="B229" s="108"/>
      <c r="D229" s="219">
        <f t="shared" si="20"/>
        <v>0</v>
      </c>
      <c r="E229" s="110" t="str">
        <f t="shared" si="21"/>
        <v/>
      </c>
      <c r="F229" s="265" t="str">
        <f t="shared" si="21"/>
        <v/>
      </c>
      <c r="G229" s="112" t="str">
        <f t="shared" si="21"/>
        <v/>
      </c>
      <c r="H229" s="112" t="str">
        <f t="shared" si="21"/>
        <v/>
      </c>
      <c r="I229" s="272"/>
      <c r="J229" s="67"/>
      <c r="M229" s="109"/>
      <c r="O229" s="70"/>
      <c r="P229" s="75" t="s">
        <v>129</v>
      </c>
      <c r="Q229" s="75" t="s">
        <v>104</v>
      </c>
      <c r="R229" s="75" t="s">
        <v>318</v>
      </c>
      <c r="S229" s="75" t="s">
        <v>149</v>
      </c>
      <c r="T229" s="75" t="s">
        <v>105</v>
      </c>
      <c r="U229" s="75" t="s">
        <v>106</v>
      </c>
      <c r="V229" s="75" t="s">
        <v>107</v>
      </c>
      <c r="W229" s="75" t="s">
        <v>374</v>
      </c>
      <c r="X229" s="75" t="s">
        <v>375</v>
      </c>
      <c r="Y229" s="72"/>
    </row>
    <row r="230" spans="1:27" ht="14.1" customHeight="1" x14ac:dyDescent="0.25">
      <c r="A230" s="56">
        <v>26</v>
      </c>
      <c r="B230" s="108"/>
      <c r="D230" s="219">
        <f t="shared" si="20"/>
        <v>1</v>
      </c>
      <c r="E230" s="110" t="str">
        <f t="shared" si="21"/>
        <v/>
      </c>
      <c r="F230" s="110" t="str">
        <f t="shared" si="21"/>
        <v/>
      </c>
      <c r="G230" s="110" t="str">
        <f t="shared" si="21"/>
        <v/>
      </c>
      <c r="H230" s="112" t="str">
        <f t="shared" si="21"/>
        <v/>
      </c>
      <c r="I230" s="270" t="str">
        <f>IF(U187="","",IF(AND(U187&gt;=X187,U187&lt;=Y187),"Pass","Fail"))</f>
        <v/>
      </c>
      <c r="J230" s="67"/>
      <c r="M230" s="109"/>
      <c r="O230" s="70"/>
      <c r="P230" s="110" t="str">
        <f>IF(Sheet2!C4="","",Sheet2!C4)</f>
        <v>W</v>
      </c>
      <c r="Q230" s="110" t="str">
        <f>IF(Sheet2!D4="","",Sheet2!D4)</f>
        <v>Ag</v>
      </c>
      <c r="R230" s="110">
        <f>IF(Sheet2!A4="","",Sheet2!A4)</f>
        <v>24</v>
      </c>
      <c r="S230" s="110">
        <f>IF(Sheet2!B4="","",Sheet2!B4)</f>
        <v>50</v>
      </c>
      <c r="T230" s="112" t="str">
        <f>IF(Sheet2!F4="","",Sheet2!F4)</f>
        <v/>
      </c>
      <c r="U230" s="111" t="str">
        <f>IF(Sheet2!G4="","",Sheet2!G4)</f>
        <v/>
      </c>
      <c r="V230" s="112" t="str">
        <f>IF(Sheet2!H4="","",Sheet2!H4)</f>
        <v/>
      </c>
      <c r="W230" s="262" t="str">
        <f t="shared" ref="W230:W236" si="22">IF(V230="","",V230/S230)</f>
        <v/>
      </c>
      <c r="X230" s="112" t="str">
        <f t="shared" ref="X230:X236" si="23">IF(OR(V230="",U230=""),"",V230/(U230/1000))</f>
        <v/>
      </c>
      <c r="Y230" s="72"/>
    </row>
    <row r="231" spans="1:27" ht="14.1" customHeight="1" x14ac:dyDescent="0.25">
      <c r="A231" s="56">
        <v>27</v>
      </c>
      <c r="B231" s="108"/>
      <c r="D231" s="219">
        <f t="shared" si="20"/>
        <v>2</v>
      </c>
      <c r="E231" s="110" t="str">
        <f t="shared" si="21"/>
        <v/>
      </c>
      <c r="F231" s="110" t="str">
        <f t="shared" si="21"/>
        <v/>
      </c>
      <c r="G231" s="110" t="str">
        <f t="shared" si="21"/>
        <v/>
      </c>
      <c r="H231" s="112" t="str">
        <f t="shared" si="21"/>
        <v/>
      </c>
      <c r="I231" s="270" t="str">
        <f>IF(U188="","",IF(AND(U188&gt;=X188,U188&lt;=Y188),"Pass","Fail"))</f>
        <v/>
      </c>
      <c r="J231" s="67"/>
      <c r="M231" s="109"/>
      <c r="O231" s="70"/>
      <c r="P231" s="110" t="str">
        <f>IF(Sheet2!C5="","",Sheet2!C5)</f>
        <v>W</v>
      </c>
      <c r="Q231" s="110" t="str">
        <f>IF(Sheet2!D5="","",Sheet2!D5)</f>
        <v>Ag</v>
      </c>
      <c r="R231" s="110">
        <f>IF(Sheet2!A5="","",Sheet2!A5)</f>
        <v>25</v>
      </c>
      <c r="S231" s="110">
        <f>IF(Sheet2!B5="","",Sheet2!B5)</f>
        <v>50</v>
      </c>
      <c r="T231" s="112" t="str">
        <f>IF(Sheet2!F5="","",Sheet2!F5)</f>
        <v/>
      </c>
      <c r="U231" s="111" t="str">
        <f>IF(Sheet2!G5="","",Sheet2!G5)</f>
        <v/>
      </c>
      <c r="V231" s="112" t="str">
        <f>IF(Sheet2!H5="","",Sheet2!H5)</f>
        <v/>
      </c>
      <c r="W231" s="262" t="str">
        <f t="shared" si="22"/>
        <v/>
      </c>
      <c r="X231" s="112" t="str">
        <f t="shared" si="23"/>
        <v/>
      </c>
      <c r="Y231" s="72"/>
    </row>
    <row r="232" spans="1:27" ht="14.1" customHeight="1" x14ac:dyDescent="0.25">
      <c r="A232" s="56">
        <v>28</v>
      </c>
      <c r="B232" s="108"/>
      <c r="D232" s="219">
        <f t="shared" si="20"/>
        <v>3</v>
      </c>
      <c r="E232" s="110" t="str">
        <f t="shared" si="21"/>
        <v/>
      </c>
      <c r="F232" s="110" t="str">
        <f t="shared" si="21"/>
        <v/>
      </c>
      <c r="G232" s="110" t="str">
        <f t="shared" si="21"/>
        <v/>
      </c>
      <c r="H232" s="112" t="str">
        <f t="shared" si="21"/>
        <v/>
      </c>
      <c r="I232" s="270" t="str">
        <f>IF(U189="","",IF(AND(U189&gt;=X189,U189&lt;=Y189),"Pass","Fail"))</f>
        <v/>
      </c>
      <c r="J232" s="67"/>
      <c r="M232" s="109"/>
      <c r="O232" s="70"/>
      <c r="P232" s="110" t="str">
        <f>IF(Sheet2!C6="","",Sheet2!C6)</f>
        <v>W</v>
      </c>
      <c r="Q232" s="110" t="str">
        <f>IF(Sheet2!D6="","",Sheet2!D6)</f>
        <v>Ag</v>
      </c>
      <c r="R232" s="110">
        <f>IF(Sheet2!A6="","",Sheet2!A6)</f>
        <v>26</v>
      </c>
      <c r="S232" s="110">
        <f>IF(Sheet2!B6="","",Sheet2!B6)</f>
        <v>50</v>
      </c>
      <c r="T232" s="112" t="str">
        <f>IF(Sheet2!F6="","",Sheet2!F6)</f>
        <v/>
      </c>
      <c r="U232" s="111" t="str">
        <f>IF(Sheet2!G6="","",Sheet2!G6)</f>
        <v/>
      </c>
      <c r="V232" s="112" t="str">
        <f>IF(Sheet2!H6="","",Sheet2!H6)</f>
        <v/>
      </c>
      <c r="W232" s="262" t="str">
        <f t="shared" si="22"/>
        <v/>
      </c>
      <c r="X232" s="112" t="str">
        <f t="shared" si="23"/>
        <v/>
      </c>
      <c r="Y232" s="72"/>
    </row>
    <row r="233" spans="1:27" ht="14.1" customHeight="1" x14ac:dyDescent="0.25">
      <c r="A233" s="56">
        <v>29</v>
      </c>
      <c r="B233" s="108"/>
      <c r="D233" s="241">
        <f t="shared" si="20"/>
        <v>4</v>
      </c>
      <c r="E233" s="273" t="str">
        <f t="shared" si="21"/>
        <v/>
      </c>
      <c r="F233" s="273" t="str">
        <f t="shared" si="21"/>
        <v/>
      </c>
      <c r="G233" s="273" t="str">
        <f t="shared" si="21"/>
        <v/>
      </c>
      <c r="H233" s="274" t="str">
        <f t="shared" si="21"/>
        <v/>
      </c>
      <c r="I233" s="275" t="str">
        <f>IF(U190="","",IF(AND(U190&gt;=X190,U190&lt;=Y190),"Pass","Fail"))</f>
        <v/>
      </c>
      <c r="J233" s="67"/>
      <c r="M233" s="109"/>
      <c r="O233" s="70"/>
      <c r="P233" s="110" t="str">
        <f>IF(Sheet2!C8="","",Sheet2!C8)</f>
        <v>W</v>
      </c>
      <c r="Q233" s="110" t="str">
        <f>IF(Sheet2!D8="","",Sheet2!D8)</f>
        <v>Ag</v>
      </c>
      <c r="R233" s="110">
        <f>IF(Sheet2!A8="","",Sheet2!A8)</f>
        <v>28</v>
      </c>
      <c r="S233" s="110">
        <f>IF(Sheet2!B8="","",Sheet2!B8)</f>
        <v>50</v>
      </c>
      <c r="T233" s="112" t="str">
        <f>IF(Sheet2!F8="","",AVERAGE(Sheet2!F8:F11))</f>
        <v/>
      </c>
      <c r="U233" s="111" t="str">
        <f>IF(Sheet2!G8="","",AVERAGE(Sheet2!G8:G11))</f>
        <v/>
      </c>
      <c r="V233" s="112" t="str">
        <f>IF(Sheet2!H8="","",AVERAGE(Sheet2!H8:H11))</f>
        <v/>
      </c>
      <c r="W233" s="262" t="str">
        <f t="shared" si="22"/>
        <v/>
      </c>
      <c r="X233" s="112" t="str">
        <f t="shared" si="23"/>
        <v/>
      </c>
      <c r="Y233" s="72"/>
    </row>
    <row r="234" spans="1:27" ht="14.1" customHeight="1" x14ac:dyDescent="0.25">
      <c r="A234" s="56">
        <v>30</v>
      </c>
      <c r="B234" s="108"/>
      <c r="D234" s="157" t="s">
        <v>282</v>
      </c>
      <c r="E234" s="67" t="s">
        <v>347</v>
      </c>
      <c r="M234" s="109"/>
      <c r="O234" s="70"/>
      <c r="P234" s="110" t="str">
        <f>IF(Sheet2!C14="","",Sheet2!C14)</f>
        <v>W</v>
      </c>
      <c r="Q234" s="110" t="str">
        <f>IF(Sheet2!D14="","",Sheet2!D14)</f>
        <v>Ag</v>
      </c>
      <c r="R234" s="110">
        <f>IF(Sheet2!A14="","",Sheet2!A14)</f>
        <v>30</v>
      </c>
      <c r="S234" s="110">
        <f>IF(Sheet2!B14="","",Sheet2!B14)</f>
        <v>50</v>
      </c>
      <c r="T234" s="112" t="str">
        <f>IF(Sheet2!F14="","",Sheet2!F14)</f>
        <v/>
      </c>
      <c r="U234" s="111" t="str">
        <f>IF(Sheet2!G14="","",Sheet2!G14)</f>
        <v/>
      </c>
      <c r="V234" s="112" t="str">
        <f>IF(Sheet2!H14="","",Sheet2!H14)</f>
        <v/>
      </c>
      <c r="W234" s="262" t="str">
        <f t="shared" si="22"/>
        <v/>
      </c>
      <c r="X234" s="112" t="str">
        <f t="shared" si="23"/>
        <v/>
      </c>
      <c r="Y234" s="72"/>
    </row>
    <row r="235" spans="1:27" ht="14.1" customHeight="1" x14ac:dyDescent="0.25">
      <c r="A235" s="56">
        <v>31</v>
      </c>
      <c r="B235" s="205"/>
      <c r="C235" s="82"/>
      <c r="D235" s="82"/>
      <c r="E235" s="82"/>
      <c r="F235" s="82"/>
      <c r="G235" s="82"/>
      <c r="H235" s="82"/>
      <c r="I235" s="82"/>
      <c r="J235" s="82"/>
      <c r="K235" s="82"/>
      <c r="L235" s="82"/>
      <c r="M235" s="206"/>
      <c r="O235" s="70"/>
      <c r="P235" s="110" t="str">
        <f>IF(Sheet2!C15="","",Sheet2!C15)</f>
        <v>W</v>
      </c>
      <c r="Q235" s="110" t="str">
        <f>IF(Sheet2!D15="","",Sheet2!D15)</f>
        <v>Ag</v>
      </c>
      <c r="R235" s="110">
        <f>IF(Sheet2!A15="","",Sheet2!A15)</f>
        <v>32</v>
      </c>
      <c r="S235" s="110">
        <f>IF(Sheet2!B15="","",Sheet2!B15)</f>
        <v>50</v>
      </c>
      <c r="T235" s="112" t="str">
        <f>IF(Sheet2!F15="","",Sheet2!F15)</f>
        <v/>
      </c>
      <c r="U235" s="111" t="str">
        <f>IF(Sheet2!G15="","",Sheet2!G15)</f>
        <v/>
      </c>
      <c r="V235" s="112" t="str">
        <f>IF(Sheet2!H15="","",Sheet2!H15)</f>
        <v/>
      </c>
      <c r="W235" s="262" t="str">
        <f t="shared" si="22"/>
        <v/>
      </c>
      <c r="X235" s="112" t="str">
        <f t="shared" si="23"/>
        <v/>
      </c>
      <c r="Y235" s="72"/>
    </row>
    <row r="236" spans="1:27" ht="14.1" customHeight="1" x14ac:dyDescent="0.25">
      <c r="A236" s="56">
        <v>32</v>
      </c>
      <c r="B236" s="108"/>
      <c r="C236" s="116" t="s">
        <v>349</v>
      </c>
      <c r="M236" s="109"/>
      <c r="O236" s="70"/>
      <c r="P236" s="110" t="str">
        <f>IF(Sheet2!C16="","",Sheet2!C16)</f>
        <v>W</v>
      </c>
      <c r="Q236" s="110" t="str">
        <f>IF(Sheet2!D16="","",Sheet2!D16)</f>
        <v>Ag</v>
      </c>
      <c r="R236" s="110">
        <f>IF(Sheet2!A16="","",Sheet2!A16)</f>
        <v>34</v>
      </c>
      <c r="S236" s="110">
        <f>IF(Sheet2!B16="","",Sheet2!B16)</f>
        <v>50</v>
      </c>
      <c r="T236" s="112" t="str">
        <f>IF(Sheet2!F16="","",Sheet2!F16)</f>
        <v/>
      </c>
      <c r="U236" s="111" t="str">
        <f>IF(Sheet2!G16="","",Sheet2!G16)</f>
        <v/>
      </c>
      <c r="V236" s="112" t="str">
        <f>IF(Sheet2!H16="","",Sheet2!H16)</f>
        <v/>
      </c>
      <c r="W236" s="262" t="str">
        <f t="shared" si="22"/>
        <v/>
      </c>
      <c r="X236" s="112" t="str">
        <f t="shared" si="23"/>
        <v/>
      </c>
      <c r="Y236" s="72"/>
    </row>
    <row r="237" spans="1:27" ht="14.1" customHeight="1" x14ac:dyDescent="0.25">
      <c r="A237" s="56">
        <v>33</v>
      </c>
      <c r="B237" s="108"/>
      <c r="D237" s="76" t="s">
        <v>351</v>
      </c>
      <c r="E237" s="188" t="str">
        <f>IF(Q210="","",Q210)</f>
        <v/>
      </c>
      <c r="F237" s="76" t="s">
        <v>257</v>
      </c>
      <c r="G237" s="188">
        <f>IF(T210="","",T210)</f>
        <v>28</v>
      </c>
      <c r="M237" s="109"/>
      <c r="O237" s="276"/>
      <c r="P237" s="75"/>
      <c r="Q237" s="75"/>
      <c r="R237" s="75"/>
      <c r="S237" s="75"/>
      <c r="T237" s="145"/>
      <c r="U237" s="144"/>
      <c r="V237" s="145"/>
      <c r="W237" s="277"/>
      <c r="X237" s="145"/>
      <c r="Y237" s="72"/>
      <c r="AA237" s="278"/>
    </row>
    <row r="238" spans="1:27" ht="14.1" customHeight="1" x14ac:dyDescent="0.25">
      <c r="A238" s="56">
        <v>34</v>
      </c>
      <c r="B238" s="108"/>
      <c r="D238" s="76" t="s">
        <v>170</v>
      </c>
      <c r="E238" s="188" t="str">
        <f>IF(Q211="","",Q211)</f>
        <v>Mo/Mo</v>
      </c>
      <c r="F238" s="76" t="s">
        <v>260</v>
      </c>
      <c r="G238" s="188" t="str">
        <f>IF(T211="","",T211)</f>
        <v/>
      </c>
      <c r="M238" s="109"/>
      <c r="O238" s="70"/>
      <c r="P238" s="157" t="s">
        <v>282</v>
      </c>
      <c r="Q238" s="67" t="s">
        <v>376</v>
      </c>
      <c r="S238" s="76"/>
      <c r="T238" s="75"/>
      <c r="U238" s="75"/>
      <c r="V238" s="75"/>
      <c r="W238" s="75"/>
      <c r="X238" s="75"/>
      <c r="Y238" s="72"/>
      <c r="AA238" s="278"/>
    </row>
    <row r="239" spans="1:27" ht="14.1" customHeight="1" x14ac:dyDescent="0.25">
      <c r="A239" s="56">
        <v>35</v>
      </c>
      <c r="B239" s="108"/>
      <c r="G239" s="75" t="s">
        <v>327</v>
      </c>
      <c r="I239" s="60" t="s">
        <v>353</v>
      </c>
      <c r="M239" s="109"/>
      <c r="O239" s="181" t="s">
        <v>377</v>
      </c>
      <c r="P239" s="62"/>
      <c r="Q239" s="62"/>
      <c r="R239" s="62"/>
      <c r="S239" s="62"/>
      <c r="T239" s="62"/>
      <c r="U239" s="62"/>
      <c r="V239" s="62"/>
      <c r="W239" s="62"/>
      <c r="X239" s="62"/>
      <c r="Y239" s="63"/>
      <c r="AA239" s="278"/>
    </row>
    <row r="240" spans="1:27" ht="14.1" customHeight="1" x14ac:dyDescent="0.25">
      <c r="A240" s="56">
        <v>36</v>
      </c>
      <c r="B240" s="108"/>
      <c r="D240" s="75"/>
      <c r="E240" s="75" t="s">
        <v>149</v>
      </c>
      <c r="F240" s="75" t="s">
        <v>350</v>
      </c>
      <c r="G240" s="75" t="s">
        <v>330</v>
      </c>
      <c r="H240" s="75" t="s">
        <v>354</v>
      </c>
      <c r="I240" s="75" t="s">
        <v>355</v>
      </c>
      <c r="K240" s="76" t="s">
        <v>356</v>
      </c>
      <c r="L240" s="186" t="str">
        <f t="shared" ref="L240:L245" si="24">IF(X213="","",X213)</f>
        <v/>
      </c>
      <c r="M240" s="109"/>
      <c r="O240" s="70"/>
      <c r="S240" s="76"/>
      <c r="Y240" s="72"/>
      <c r="AA240" s="278"/>
    </row>
    <row r="241" spans="1:25" ht="14.1" customHeight="1" x14ac:dyDescent="0.25">
      <c r="A241" s="56">
        <v>37</v>
      </c>
      <c r="B241" s="108"/>
      <c r="E241" s="279" t="str">
        <f t="shared" ref="E241:I246" si="25">IF(Q214="","",Q214)</f>
        <v/>
      </c>
      <c r="F241" s="261" t="str">
        <f t="shared" si="25"/>
        <v/>
      </c>
      <c r="G241" s="261" t="str">
        <f t="shared" si="25"/>
        <v/>
      </c>
      <c r="H241" s="280" t="str">
        <f t="shared" si="25"/>
        <v/>
      </c>
      <c r="I241" s="228" t="str">
        <f t="shared" si="25"/>
        <v/>
      </c>
      <c r="K241" s="76" t="s">
        <v>357</v>
      </c>
      <c r="L241" s="187" t="str">
        <f t="shared" si="24"/>
        <v/>
      </c>
      <c r="M241" s="109"/>
      <c r="O241" s="70"/>
      <c r="S241" s="76"/>
      <c r="T241" s="408" t="s">
        <v>373</v>
      </c>
      <c r="U241" s="408"/>
      <c r="V241" s="408"/>
      <c r="W241" s="408"/>
      <c r="X241" s="408"/>
      <c r="Y241" s="72"/>
    </row>
    <row r="242" spans="1:25" ht="14.1" customHeight="1" x14ac:dyDescent="0.25">
      <c r="A242" s="56">
        <v>38</v>
      </c>
      <c r="B242" s="108"/>
      <c r="E242" s="281" t="str">
        <f t="shared" si="25"/>
        <v/>
      </c>
      <c r="F242" s="110" t="str">
        <f t="shared" si="25"/>
        <v/>
      </c>
      <c r="G242" s="110" t="str">
        <f t="shared" si="25"/>
        <v/>
      </c>
      <c r="H242" s="262" t="str">
        <f t="shared" si="25"/>
        <v/>
      </c>
      <c r="I242" s="231" t="str">
        <f t="shared" si="25"/>
        <v/>
      </c>
      <c r="K242" s="76" t="s">
        <v>358</v>
      </c>
      <c r="L242" s="282" t="e">
        <f t="shared" si="24"/>
        <v>#N/A</v>
      </c>
      <c r="M242" s="109"/>
      <c r="O242" s="70"/>
      <c r="P242" s="75" t="s">
        <v>129</v>
      </c>
      <c r="Q242" s="75" t="s">
        <v>104</v>
      </c>
      <c r="R242" s="75" t="s">
        <v>318</v>
      </c>
      <c r="S242" s="75" t="s">
        <v>149</v>
      </c>
      <c r="T242" s="75" t="s">
        <v>105</v>
      </c>
      <c r="U242" s="75" t="s">
        <v>106</v>
      </c>
      <c r="V242" s="75" t="s">
        <v>107</v>
      </c>
      <c r="W242" s="75" t="s">
        <v>374</v>
      </c>
      <c r="X242" s="75" t="s">
        <v>375</v>
      </c>
      <c r="Y242" s="72"/>
    </row>
    <row r="243" spans="1:25" ht="14.1" customHeight="1" x14ac:dyDescent="0.25">
      <c r="A243" s="56">
        <v>39</v>
      </c>
      <c r="B243" s="108"/>
      <c r="E243" s="281" t="str">
        <f t="shared" si="25"/>
        <v/>
      </c>
      <c r="F243" s="110" t="str">
        <f t="shared" si="25"/>
        <v/>
      </c>
      <c r="G243" s="110" t="str">
        <f t="shared" si="25"/>
        <v/>
      </c>
      <c r="H243" s="262" t="str">
        <f t="shared" si="25"/>
        <v/>
      </c>
      <c r="I243" s="231" t="str">
        <f t="shared" si="25"/>
        <v/>
      </c>
      <c r="K243" s="76" t="s">
        <v>359</v>
      </c>
      <c r="L243" s="187" t="e">
        <f t="shared" si="24"/>
        <v>#N/A</v>
      </c>
      <c r="M243" s="109"/>
      <c r="O243" s="70"/>
      <c r="P243" s="110" t="str">
        <f>$P$233</f>
        <v>W</v>
      </c>
      <c r="Q243" s="110" t="str">
        <f>$Q$233</f>
        <v>Ag</v>
      </c>
      <c r="R243" s="110">
        <f>$R$233</f>
        <v>28</v>
      </c>
      <c r="S243" s="110">
        <f>$S$233</f>
        <v>50</v>
      </c>
      <c r="T243" s="112" t="str">
        <f>IF(Sheet2!F8="","",Sheet2!F8)</f>
        <v/>
      </c>
      <c r="U243" s="111" t="str">
        <f>IF(Sheet2!G8="","",Sheet2!G8)</f>
        <v/>
      </c>
      <c r="V243" s="112" t="str">
        <f>IF(Sheet2!H8="","",Sheet2!H8)</f>
        <v/>
      </c>
      <c r="W243" s="262" t="str">
        <f>IF(V243="","",V243/S243)</f>
        <v/>
      </c>
      <c r="X243" s="112" t="str">
        <f>IF(OR(V243="",U243=""),"",V243/(U243/1000))</f>
        <v/>
      </c>
      <c r="Y243" s="72"/>
    </row>
    <row r="244" spans="1:25" ht="14.1" customHeight="1" x14ac:dyDescent="0.25">
      <c r="A244" s="56">
        <v>40</v>
      </c>
      <c r="B244" s="108"/>
      <c r="E244" s="283" t="str">
        <f t="shared" si="25"/>
        <v/>
      </c>
      <c r="F244" s="273" t="str">
        <f t="shared" si="25"/>
        <v/>
      </c>
      <c r="G244" s="273" t="str">
        <f t="shared" si="25"/>
        <v/>
      </c>
      <c r="H244" s="284" t="str">
        <f t="shared" si="25"/>
        <v/>
      </c>
      <c r="I244" s="244" t="str">
        <f t="shared" si="25"/>
        <v/>
      </c>
      <c r="K244" s="76" t="s">
        <v>360</v>
      </c>
      <c r="L244" s="187" t="str">
        <f t="shared" si="24"/>
        <v/>
      </c>
      <c r="M244" s="109"/>
      <c r="O244" s="70"/>
      <c r="P244" s="110" t="str">
        <f t="shared" ref="P244:P246" si="26">$P$233</f>
        <v>W</v>
      </c>
      <c r="Q244" s="110" t="str">
        <f t="shared" ref="Q244:Q246" si="27">$Q$233</f>
        <v>Ag</v>
      </c>
      <c r="R244" s="110">
        <f t="shared" ref="R244:R246" si="28">$R$233</f>
        <v>28</v>
      </c>
      <c r="S244" s="110">
        <f t="shared" ref="S244:S246" si="29">$S$233</f>
        <v>50</v>
      </c>
      <c r="T244" s="112" t="str">
        <f>IF(Sheet2!F9="","",Sheet2!F9)</f>
        <v/>
      </c>
      <c r="U244" s="111" t="str">
        <f>IF(Sheet2!G9="","",Sheet2!G9)</f>
        <v/>
      </c>
      <c r="V244" s="112" t="str">
        <f>IF(Sheet2!H9="","",Sheet2!H9)</f>
        <v/>
      </c>
      <c r="W244" s="262" t="str">
        <f>IF(V244="","",V244/S244)</f>
        <v/>
      </c>
      <c r="X244" s="112" t="str">
        <f>IF(OR(V244="",U244=""),"",V244/(U244/1000))</f>
        <v/>
      </c>
      <c r="Y244" s="72"/>
    </row>
    <row r="245" spans="1:25" ht="14.1" customHeight="1" x14ac:dyDescent="0.25">
      <c r="A245" s="56">
        <v>41</v>
      </c>
      <c r="B245" s="108"/>
      <c r="D245" s="76" t="s">
        <v>269</v>
      </c>
      <c r="E245" s="281" t="str">
        <f t="shared" si="25"/>
        <v/>
      </c>
      <c r="F245" s="110" t="str">
        <f t="shared" si="25"/>
        <v/>
      </c>
      <c r="G245" s="112" t="str">
        <f t="shared" si="25"/>
        <v/>
      </c>
      <c r="H245" s="262" t="str">
        <f t="shared" si="25"/>
        <v/>
      </c>
      <c r="I245" s="231" t="str">
        <f t="shared" si="25"/>
        <v/>
      </c>
      <c r="K245" s="76" t="s">
        <v>361</v>
      </c>
      <c r="L245" s="285" t="e">
        <f t="shared" si="24"/>
        <v>#N/A</v>
      </c>
      <c r="M245" s="109"/>
      <c r="O245" s="70"/>
      <c r="P245" s="110" t="str">
        <f t="shared" si="26"/>
        <v>W</v>
      </c>
      <c r="Q245" s="110" t="str">
        <f t="shared" si="27"/>
        <v>Ag</v>
      </c>
      <c r="R245" s="110">
        <f t="shared" si="28"/>
        <v>28</v>
      </c>
      <c r="S245" s="110">
        <f t="shared" si="29"/>
        <v>50</v>
      </c>
      <c r="T245" s="112" t="str">
        <f>IF(Sheet2!F10="","",Sheet2!F10)</f>
        <v/>
      </c>
      <c r="U245" s="111" t="str">
        <f>IF(Sheet2!G10="","",Sheet2!G10)</f>
        <v/>
      </c>
      <c r="V245" s="112" t="str">
        <f>IF(Sheet2!H10="","",Sheet2!H10)</f>
        <v/>
      </c>
      <c r="W245" s="262" t="str">
        <f>IF(V245="","",V245/S245)</f>
        <v/>
      </c>
      <c r="X245" s="112" t="str">
        <f>IF(OR(V245="",U245=""),"",V245/(U245/1000))</f>
        <v/>
      </c>
      <c r="Y245" s="72"/>
    </row>
    <row r="246" spans="1:25" ht="14.1" customHeight="1" thickBot="1" x14ac:dyDescent="0.3">
      <c r="A246" s="56">
        <v>42</v>
      </c>
      <c r="B246" s="108"/>
      <c r="D246" s="76" t="s">
        <v>362</v>
      </c>
      <c r="E246" s="286" t="str">
        <f t="shared" si="25"/>
        <v/>
      </c>
      <c r="F246" s="287" t="str">
        <f t="shared" si="25"/>
        <v/>
      </c>
      <c r="G246" s="287" t="str">
        <f t="shared" si="25"/>
        <v/>
      </c>
      <c r="H246" s="287" t="str">
        <f t="shared" si="25"/>
        <v/>
      </c>
      <c r="I246" s="288" t="str">
        <f t="shared" si="25"/>
        <v/>
      </c>
      <c r="M246" s="109"/>
      <c r="O246" s="70"/>
      <c r="P246" s="110" t="str">
        <f t="shared" si="26"/>
        <v>W</v>
      </c>
      <c r="Q246" s="110" t="str">
        <f t="shared" si="27"/>
        <v>Ag</v>
      </c>
      <c r="R246" s="110">
        <f t="shared" si="28"/>
        <v>28</v>
      </c>
      <c r="S246" s="110">
        <f t="shared" si="29"/>
        <v>50</v>
      </c>
      <c r="T246" s="112" t="str">
        <f>IF(Sheet2!F11="","",Sheet2!F11)</f>
        <v/>
      </c>
      <c r="U246" s="111" t="str">
        <f>IF(Sheet2!G11="","",Sheet2!G11)</f>
        <v/>
      </c>
      <c r="V246" s="112" t="str">
        <f>IF(Sheet2!H11="","",Sheet2!H11)</f>
        <v/>
      </c>
      <c r="W246" s="262" t="str">
        <f>IF(V246="","",V246/S246)</f>
        <v/>
      </c>
      <c r="X246" s="112" t="str">
        <f>IF(OR(V246="",U246=""),"",V246/(U246/1000))</f>
        <v/>
      </c>
      <c r="Y246" s="72"/>
    </row>
    <row r="247" spans="1:25" ht="14.1" customHeight="1" x14ac:dyDescent="0.25">
      <c r="A247" s="56">
        <v>43</v>
      </c>
      <c r="B247" s="108"/>
      <c r="D247" s="157" t="s">
        <v>282</v>
      </c>
      <c r="E247" s="67" t="s">
        <v>363</v>
      </c>
      <c r="K247" s="76" t="s">
        <v>364</v>
      </c>
      <c r="L247" s="266" t="e">
        <f>IF(X221="","",X221)</f>
        <v>#N/A</v>
      </c>
      <c r="M247" s="109"/>
      <c r="O247" s="70"/>
      <c r="S247" s="76" t="s">
        <v>288</v>
      </c>
      <c r="T247" s="112" t="str">
        <f>IF(OR(T243="",T244="",T245="",T246=""),"",AVERAGE(T243:T246))</f>
        <v/>
      </c>
      <c r="U247" s="111" t="str">
        <f>IF(OR(U243="",U244="",U245="",U246=""),"",AVERAGE(U243:U246))</f>
        <v/>
      </c>
      <c r="V247" s="112" t="str">
        <f>IF(OR(V243="",V244="",V245="",V246=""),"",AVERAGE(V243:V246))</f>
        <v/>
      </c>
      <c r="W247" s="262" t="str">
        <f>IF(OR(W243="",W244="",W245="",W246=""),"",AVERAGE(W243:W246))</f>
        <v/>
      </c>
      <c r="X247" s="112" t="str">
        <f>IF(OR(X243="",X244="",X245="",X246=""),"",AVERAGE(X243:X246))</f>
        <v/>
      </c>
      <c r="Y247" s="72"/>
    </row>
    <row r="248" spans="1:25" ht="14.1" customHeight="1" x14ac:dyDescent="0.25">
      <c r="A248" s="56">
        <v>44</v>
      </c>
      <c r="B248" s="108"/>
      <c r="E248" s="67" t="s">
        <v>365</v>
      </c>
      <c r="K248" s="76" t="s">
        <v>366</v>
      </c>
      <c r="L248" s="263" t="e">
        <f>IF(X222="","",X222)</f>
        <v>#N/A</v>
      </c>
      <c r="M248" s="109"/>
      <c r="O248" s="183"/>
      <c r="S248" s="76" t="s">
        <v>378</v>
      </c>
      <c r="T248" s="112" t="str">
        <f>IF(OR(T243="",T244="",T245="",T246=""),"",STDEV(T243:T246))</f>
        <v/>
      </c>
      <c r="U248" s="112" t="str">
        <f>IF(OR(U243="",U244="",U245="",U246=""),"",STDEV(U243:U246))</f>
        <v/>
      </c>
      <c r="V248" s="112" t="str">
        <f>IF(OR(V243="",V244="",V245="",V246=""),"",STDEV(V243:V246))</f>
        <v/>
      </c>
      <c r="W248" s="112" t="str">
        <f>IF(OR(W243="",W244="",W245="",W246=""),"",STDEV(W243:W246))</f>
        <v/>
      </c>
      <c r="X248" s="112" t="str">
        <f>IF(OR(X243="",X244="",X245="",X246=""),"",STDEV(X243:X246))</f>
        <v/>
      </c>
      <c r="Y248" s="72"/>
    </row>
    <row r="249" spans="1:25" ht="14.1" customHeight="1" thickBot="1" x14ac:dyDescent="0.3">
      <c r="A249" s="56">
        <v>45</v>
      </c>
      <c r="B249" s="205"/>
      <c r="C249" s="82"/>
      <c r="D249" s="82"/>
      <c r="E249" s="82"/>
      <c r="F249" s="82"/>
      <c r="G249" s="82"/>
      <c r="H249" s="82"/>
      <c r="I249" s="82"/>
      <c r="J249" s="82"/>
      <c r="K249" s="82"/>
      <c r="L249" s="82"/>
      <c r="M249" s="206"/>
      <c r="O249" s="70"/>
      <c r="S249" s="76" t="s">
        <v>362</v>
      </c>
      <c r="T249" s="220" t="str">
        <f>IF(OR(T247="",T248=""),"",T248/T247)</f>
        <v/>
      </c>
      <c r="U249" s="220" t="str">
        <f>IF(OR(U247="",U248=""),"",U248/U247)</f>
        <v/>
      </c>
      <c r="V249" s="220" t="str">
        <f>IF(OR(V247="",V248=""),"",V248/V247)</f>
        <v/>
      </c>
      <c r="W249" s="220" t="str">
        <f>IF(OR(W247="",W248=""),"",W248/W247)</f>
        <v/>
      </c>
      <c r="X249" s="220" t="str">
        <f>IF(OR(X247="",X248=""),"",X248/X247)</f>
        <v/>
      </c>
      <c r="Y249" s="72"/>
    </row>
    <row r="250" spans="1:25" ht="14.1" customHeight="1" x14ac:dyDescent="0.25">
      <c r="A250" s="56">
        <v>46</v>
      </c>
      <c r="B250" s="108"/>
      <c r="C250" s="116" t="s">
        <v>379</v>
      </c>
      <c r="M250" s="109"/>
      <c r="O250" s="70"/>
      <c r="S250" s="76" t="s">
        <v>320</v>
      </c>
      <c r="T250" s="75"/>
      <c r="U250" s="75"/>
      <c r="V250" s="75"/>
      <c r="W250" s="339" t="str">
        <f>IF(AB86="","",AB86)</f>
        <v/>
      </c>
      <c r="X250" s="340" t="str">
        <f>IF(AB87="","",AB87)</f>
        <v/>
      </c>
      <c r="Y250" s="72"/>
    </row>
    <row r="251" spans="1:25" ht="14.1" customHeight="1" thickBot="1" x14ac:dyDescent="0.3">
      <c r="A251" s="56">
        <v>47</v>
      </c>
      <c r="B251" s="108"/>
      <c r="D251" s="76" t="s">
        <v>257</v>
      </c>
      <c r="E251" s="185"/>
      <c r="H251" s="60" t="s">
        <v>380</v>
      </c>
      <c r="I251" s="60" t="s">
        <v>381</v>
      </c>
      <c r="J251" s="60" t="s">
        <v>335</v>
      </c>
      <c r="K251" s="60" t="s">
        <v>368</v>
      </c>
      <c r="M251" s="109"/>
      <c r="O251" s="70"/>
      <c r="P251" s="157" t="s">
        <v>282</v>
      </c>
      <c r="Q251" s="67" t="s">
        <v>382</v>
      </c>
      <c r="Y251" s="72"/>
    </row>
    <row r="252" spans="1:25" ht="14.1" customHeight="1" thickBot="1" x14ac:dyDescent="0.3">
      <c r="A252" s="56">
        <v>48</v>
      </c>
      <c r="B252" s="108"/>
      <c r="D252" s="76" t="s">
        <v>260</v>
      </c>
      <c r="E252" s="338"/>
      <c r="G252" s="76" t="s">
        <v>383</v>
      </c>
      <c r="H252" s="289"/>
      <c r="I252" s="110"/>
      <c r="J252" s="220"/>
      <c r="K252" s="290"/>
      <c r="M252" s="109"/>
      <c r="O252" s="70"/>
      <c r="Q252" s="67" t="s">
        <v>384</v>
      </c>
      <c r="Y252" s="72"/>
    </row>
    <row r="253" spans="1:25" ht="14.1" customHeight="1" thickBot="1" x14ac:dyDescent="0.3">
      <c r="A253" s="56">
        <v>49</v>
      </c>
      <c r="B253" s="108"/>
      <c r="D253" s="76" t="s">
        <v>129</v>
      </c>
      <c r="E253" s="338"/>
      <c r="G253" s="76" t="s">
        <v>385</v>
      </c>
      <c r="H253" s="289"/>
      <c r="I253" s="110"/>
      <c r="J253" s="220"/>
      <c r="K253" s="110"/>
      <c r="M253" s="109"/>
      <c r="O253" s="81"/>
      <c r="P253" s="82"/>
      <c r="Q253" s="224"/>
      <c r="R253" s="82"/>
      <c r="S253" s="82"/>
      <c r="T253" s="82"/>
      <c r="U253" s="82"/>
      <c r="V253" s="82"/>
      <c r="W253" s="82"/>
      <c r="X253" s="82"/>
      <c r="Y253" s="83"/>
    </row>
    <row r="254" spans="1:25" ht="14.1" customHeight="1" x14ac:dyDescent="0.25">
      <c r="A254" s="56">
        <v>50</v>
      </c>
      <c r="B254" s="108"/>
      <c r="D254" s="76" t="s">
        <v>132</v>
      </c>
      <c r="E254" s="338"/>
      <c r="M254" s="109"/>
      <c r="O254" s="181" t="s">
        <v>386</v>
      </c>
      <c r="P254" s="62"/>
      <c r="Q254" s="62"/>
      <c r="R254" s="62"/>
      <c r="S254" s="62"/>
      <c r="T254" s="62"/>
      <c r="U254" s="62"/>
      <c r="V254" s="62"/>
      <c r="W254" s="62"/>
      <c r="X254" s="62"/>
      <c r="Y254" s="63"/>
    </row>
    <row r="255" spans="1:25" ht="14.1" customHeight="1" x14ac:dyDescent="0.25">
      <c r="A255" s="56">
        <v>51</v>
      </c>
      <c r="B255" s="108"/>
      <c r="D255" s="157" t="s">
        <v>282</v>
      </c>
      <c r="E255" s="67" t="s">
        <v>387</v>
      </c>
      <c r="M255" s="109"/>
      <c r="O255" s="70"/>
      <c r="T255" s="408" t="s">
        <v>373</v>
      </c>
      <c r="U255" s="408"/>
      <c r="V255" s="408"/>
      <c r="W255" s="408"/>
      <c r="X255" s="408"/>
      <c r="Y255" s="72"/>
    </row>
    <row r="256" spans="1:25" ht="14.1" customHeight="1" x14ac:dyDescent="0.25">
      <c r="A256" s="56">
        <v>52</v>
      </c>
      <c r="B256" s="108"/>
      <c r="E256" s="67" t="s">
        <v>388</v>
      </c>
      <c r="M256" s="109"/>
      <c r="O256" s="70"/>
      <c r="P256" s="75" t="s">
        <v>129</v>
      </c>
      <c r="Q256" s="75" t="s">
        <v>104</v>
      </c>
      <c r="R256" s="75" t="s">
        <v>318</v>
      </c>
      <c r="S256" s="75" t="s">
        <v>149</v>
      </c>
      <c r="T256" s="75" t="s">
        <v>105</v>
      </c>
      <c r="U256" s="75" t="s">
        <v>106</v>
      </c>
      <c r="V256" s="75" t="s">
        <v>107</v>
      </c>
      <c r="W256" s="75" t="s">
        <v>374</v>
      </c>
      <c r="X256" s="75" t="s">
        <v>375</v>
      </c>
      <c r="Y256" s="72"/>
    </row>
    <row r="257" spans="1:25" ht="14.1" customHeight="1" x14ac:dyDescent="0.25">
      <c r="A257" s="56">
        <v>53</v>
      </c>
      <c r="B257" s="205"/>
      <c r="C257" s="82"/>
      <c r="D257" s="82"/>
      <c r="E257" s="82"/>
      <c r="F257" s="82"/>
      <c r="G257" s="82"/>
      <c r="H257" s="82"/>
      <c r="I257" s="82"/>
      <c r="J257" s="82"/>
      <c r="K257" s="82"/>
      <c r="L257" s="82"/>
      <c r="M257" s="206"/>
      <c r="O257" s="70"/>
      <c r="P257" s="110" t="str">
        <f t="shared" ref="P257:P260" si="30">$P$233</f>
        <v>W</v>
      </c>
      <c r="Q257" s="110" t="str">
        <f t="shared" ref="Q257:Q260" si="31">$Q$233</f>
        <v>Ag</v>
      </c>
      <c r="R257" s="110">
        <f>IF(Sheet2!A7="","",Sheet2!A7)</f>
        <v>28</v>
      </c>
      <c r="S257" s="110">
        <f>IF(Sheet2!B7="","",Sheet2!B7)</f>
        <v>20</v>
      </c>
      <c r="T257" s="112" t="str">
        <f>IF(Sheet2!F7="","",Sheet2!F7)</f>
        <v/>
      </c>
      <c r="U257" s="112" t="str">
        <f>IF(Sheet2!G7="","",Sheet2!G7)</f>
        <v/>
      </c>
      <c r="V257" s="112" t="str">
        <f>IF(Sheet2!H7="","",Sheet2!H7)</f>
        <v/>
      </c>
      <c r="W257" s="262" t="str">
        <f>IF(V257="","",V257/S257)</f>
        <v/>
      </c>
      <c r="X257" s="112" t="str">
        <f>IF(OR(V257="",U257=""),"",V257/(U257/1000))</f>
        <v/>
      </c>
      <c r="Y257" s="72"/>
    </row>
    <row r="258" spans="1:25" ht="14.1" customHeight="1" x14ac:dyDescent="0.25">
      <c r="A258" s="56">
        <v>54</v>
      </c>
      <c r="B258" s="108"/>
      <c r="C258" s="116" t="s">
        <v>389</v>
      </c>
      <c r="M258" s="109"/>
      <c r="O258" s="70"/>
      <c r="P258" s="110" t="str">
        <f t="shared" si="30"/>
        <v>W</v>
      </c>
      <c r="Q258" s="110" t="str">
        <f t="shared" si="31"/>
        <v>Ag</v>
      </c>
      <c r="R258" s="110">
        <f>$R$243</f>
        <v>28</v>
      </c>
      <c r="S258" s="110">
        <f>$S$243</f>
        <v>50</v>
      </c>
      <c r="T258" s="112" t="str">
        <f>IF(T247="","",T247)</f>
        <v/>
      </c>
      <c r="U258" s="112" t="str">
        <f t="shared" ref="U258:X258" si="32">IF(U247="","",U247)</f>
        <v/>
      </c>
      <c r="V258" s="112" t="str">
        <f t="shared" si="32"/>
        <v/>
      </c>
      <c r="W258" s="262" t="str">
        <f t="shared" si="32"/>
        <v/>
      </c>
      <c r="X258" s="112" t="str">
        <f t="shared" si="32"/>
        <v/>
      </c>
      <c r="Y258" s="72"/>
    </row>
    <row r="259" spans="1:25" ht="14.1" customHeight="1" x14ac:dyDescent="0.25">
      <c r="A259" s="56">
        <v>55</v>
      </c>
      <c r="B259" s="108"/>
      <c r="D259" s="410"/>
      <c r="E259" s="410"/>
      <c r="F259" s="67"/>
      <c r="G259" s="67"/>
      <c r="H259" s="67"/>
      <c r="K259" s="67"/>
      <c r="L259" s="411"/>
      <c r="M259" s="411"/>
      <c r="O259" s="70"/>
      <c r="P259" s="110" t="str">
        <f t="shared" si="30"/>
        <v>W</v>
      </c>
      <c r="Q259" s="110" t="str">
        <f t="shared" si="31"/>
        <v>Ag</v>
      </c>
      <c r="R259" s="110">
        <f>IF(Sheet2!A12="","",Sheet2!A12)</f>
        <v>28</v>
      </c>
      <c r="S259" s="110">
        <f>IF(Sheet2!B12="","",Sheet2!B12)</f>
        <v>100</v>
      </c>
      <c r="T259" s="112" t="str">
        <f>IF(Sheet2!F12="","",Sheet2!F12)</f>
        <v/>
      </c>
      <c r="U259" s="112" t="str">
        <f>IF(Sheet2!G12="","",Sheet2!G12)</f>
        <v/>
      </c>
      <c r="V259" s="112" t="str">
        <f>IF(Sheet2!H12="","",Sheet2!H12)</f>
        <v/>
      </c>
      <c r="W259" s="262" t="str">
        <f>IF(V259="","",V259/S259)</f>
        <v/>
      </c>
      <c r="X259" s="112" t="str">
        <f>IF(OR(V259="",U259=""),"",V259/(U259/1000))</f>
        <v/>
      </c>
      <c r="Y259" s="72"/>
    </row>
    <row r="260" spans="1:25" ht="14.1" customHeight="1" x14ac:dyDescent="0.25">
      <c r="A260" s="56">
        <v>56</v>
      </c>
      <c r="B260" s="108"/>
      <c r="C260" s="67"/>
      <c r="D260" s="67"/>
      <c r="E260" s="410" t="s">
        <v>390</v>
      </c>
      <c r="F260" s="410"/>
      <c r="G260" s="67"/>
      <c r="H260" s="67"/>
      <c r="I260" s="75"/>
      <c r="K260" s="67"/>
      <c r="L260" s="75"/>
      <c r="M260" s="291"/>
      <c r="O260" s="70"/>
      <c r="P260" s="110" t="str">
        <f t="shared" si="30"/>
        <v>W</v>
      </c>
      <c r="Q260" s="110" t="str">
        <f t="shared" si="31"/>
        <v>Ag</v>
      </c>
      <c r="R260" s="110">
        <f>IF(Sheet2!A13="","",Sheet2!A13)</f>
        <v>28</v>
      </c>
      <c r="S260" s="110">
        <f>IF(Sheet2!B13="","",Sheet2!B13)</f>
        <v>320</v>
      </c>
      <c r="T260" s="112" t="str">
        <f>IF(Sheet2!F13="","",Sheet2!F13)</f>
        <v/>
      </c>
      <c r="U260" s="112" t="str">
        <f>IF(Sheet2!G13="","",Sheet2!G13)</f>
        <v/>
      </c>
      <c r="V260" s="112" t="str">
        <f>IF(Sheet2!H13="","",Sheet2!H13)</f>
        <v/>
      </c>
      <c r="W260" s="262" t="str">
        <f>IF(V260="","",V260/S260)</f>
        <v/>
      </c>
      <c r="X260" s="112" t="str">
        <f>IF(OR(V260="",U260=""),"",V260/(U260/1000))</f>
        <v/>
      </c>
      <c r="Y260" s="72"/>
    </row>
    <row r="261" spans="1:25" ht="14.1" customHeight="1" thickBot="1" x14ac:dyDescent="0.3">
      <c r="A261" s="56">
        <v>57</v>
      </c>
      <c r="B261" s="108"/>
      <c r="C261" s="67"/>
      <c r="E261" s="75" t="s">
        <v>391</v>
      </c>
      <c r="F261" s="67"/>
      <c r="G261" s="67"/>
      <c r="H261" s="67"/>
      <c r="I261" s="75"/>
      <c r="K261" s="67"/>
      <c r="L261" s="76"/>
      <c r="M261" s="292"/>
      <c r="O261" s="70"/>
      <c r="P261" s="157" t="s">
        <v>282</v>
      </c>
      <c r="Q261" s="67" t="s">
        <v>392</v>
      </c>
      <c r="V261" s="76" t="s">
        <v>393</v>
      </c>
      <c r="W261" s="220" t="str">
        <f>IF(OR(W257="",W258="",W259="",W260=""),"",(MAX(W257:W260)-MIN(W257:W260))/(MAX(W257:W260)+MIN(W257:W260)))</f>
        <v/>
      </c>
      <c r="Y261" s="72"/>
    </row>
    <row r="262" spans="1:25" ht="14.1" customHeight="1" x14ac:dyDescent="0.25">
      <c r="A262" s="56">
        <v>58</v>
      </c>
      <c r="B262" s="108"/>
      <c r="C262" s="67"/>
      <c r="D262" s="76" t="s">
        <v>257</v>
      </c>
      <c r="E262" s="212">
        <f t="shared" ref="E262:E267" si="33">IF(Q285="","",Q285)</f>
        <v>28</v>
      </c>
      <c r="F262" s="67"/>
      <c r="G262" s="67"/>
      <c r="H262" s="67"/>
      <c r="I262" s="75"/>
      <c r="K262" s="76"/>
      <c r="L262" s="75"/>
      <c r="M262" s="291"/>
      <c r="O262" s="70"/>
      <c r="Y262" s="72"/>
    </row>
    <row r="263" spans="1:25" ht="14.1" customHeight="1" x14ac:dyDescent="0.25">
      <c r="A263" s="56">
        <v>59</v>
      </c>
      <c r="B263" s="108"/>
      <c r="C263" s="67"/>
      <c r="D263" s="76" t="s">
        <v>260</v>
      </c>
      <c r="E263" s="216">
        <f t="shared" si="33"/>
        <v>0</v>
      </c>
      <c r="F263" s="67"/>
      <c r="G263" s="67"/>
      <c r="H263" s="67"/>
      <c r="I263" s="75"/>
      <c r="K263" s="76"/>
      <c r="L263" s="75"/>
      <c r="M263" s="291"/>
      <c r="O263" s="149" t="str">
        <f>IF(U260="","",IF(U260/1000&gt;=3,1,2))</f>
        <v/>
      </c>
      <c r="P263" s="60" t="s">
        <v>394</v>
      </c>
      <c r="Y263" s="72"/>
    </row>
    <row r="264" spans="1:25" ht="14.1" customHeight="1" x14ac:dyDescent="0.25">
      <c r="A264" s="56">
        <v>60</v>
      </c>
      <c r="B264" s="108"/>
      <c r="C264" s="67"/>
      <c r="D264" s="76" t="s">
        <v>395</v>
      </c>
      <c r="E264" s="216">
        <f t="shared" si="33"/>
        <v>0</v>
      </c>
      <c r="F264" s="67"/>
      <c r="G264" s="67"/>
      <c r="H264" s="67"/>
      <c r="I264" s="75"/>
      <c r="K264" s="76"/>
      <c r="L264" s="75"/>
      <c r="M264" s="291"/>
      <c r="O264" s="81"/>
      <c r="P264" s="82"/>
      <c r="Q264" s="82"/>
      <c r="R264" s="82"/>
      <c r="S264" s="82"/>
      <c r="T264" s="82"/>
      <c r="U264" s="82"/>
      <c r="V264" s="82"/>
      <c r="W264" s="82"/>
      <c r="X264" s="82"/>
      <c r="Y264" s="83"/>
    </row>
    <row r="265" spans="1:25" ht="14.1" customHeight="1" x14ac:dyDescent="0.25">
      <c r="A265" s="56">
        <v>61</v>
      </c>
      <c r="B265" s="108"/>
      <c r="C265" s="67"/>
      <c r="D265" s="76" t="s">
        <v>262</v>
      </c>
      <c r="E265" s="216" t="str">
        <f t="shared" si="33"/>
        <v/>
      </c>
      <c r="F265" s="67"/>
      <c r="G265" s="67"/>
      <c r="H265" s="67"/>
      <c r="I265" s="75"/>
      <c r="K265" s="67"/>
      <c r="L265" s="76"/>
      <c r="M265" s="292"/>
      <c r="O265" s="181" t="s">
        <v>396</v>
      </c>
      <c r="P265" s="62"/>
      <c r="Q265" s="62"/>
      <c r="R265" s="62"/>
      <c r="S265" s="62"/>
      <c r="T265" s="62"/>
      <c r="U265" s="62"/>
      <c r="V265" s="62"/>
      <c r="W265" s="62"/>
      <c r="X265" s="62"/>
      <c r="Y265" s="63"/>
    </row>
    <row r="266" spans="1:25" ht="14.1" customHeight="1" x14ac:dyDescent="0.25">
      <c r="A266" s="56">
        <v>62</v>
      </c>
      <c r="B266" s="108"/>
      <c r="D266" s="76" t="s">
        <v>264</v>
      </c>
      <c r="E266" s="216" t="str">
        <f t="shared" si="33"/>
        <v/>
      </c>
      <c r="F266" s="67"/>
      <c r="G266" s="67"/>
      <c r="H266" s="67"/>
      <c r="I266" s="75"/>
      <c r="K266" s="76"/>
      <c r="L266" s="75"/>
      <c r="M266" s="291"/>
      <c r="O266" s="70"/>
      <c r="P266" s="293" t="s">
        <v>148</v>
      </c>
      <c r="Q266" s="293" t="str">
        <f>$P$230&amp;"/"&amp;$Q$230</f>
        <v>W/Ag</v>
      </c>
      <c r="R266" s="293" t="str">
        <f>$P$230&amp;"/"&amp;$Q$230</f>
        <v>W/Ag</v>
      </c>
      <c r="S266" s="293" t="str">
        <f>$P$230&amp;"/"&amp;$Q$230</f>
        <v>W/Ag</v>
      </c>
      <c r="T266" s="293" t="str">
        <f>$P$230&amp;"/"&amp;$Q$230</f>
        <v>W/Ag</v>
      </c>
      <c r="U266" s="293" t="str">
        <f>$P$230&amp;"/"&amp;$Q$230</f>
        <v>W/Ag</v>
      </c>
      <c r="V266" s="75"/>
      <c r="W266" s="75"/>
      <c r="X266" s="75"/>
      <c r="Y266" s="72"/>
    </row>
    <row r="267" spans="1:25" ht="14.1" customHeight="1" x14ac:dyDescent="0.25">
      <c r="A267" s="56">
        <v>63</v>
      </c>
      <c r="B267" s="108"/>
      <c r="D267" s="76" t="s">
        <v>266</v>
      </c>
      <c r="E267" s="294" t="str">
        <f t="shared" si="33"/>
        <v/>
      </c>
      <c r="K267" s="76"/>
      <c r="L267" s="75"/>
      <c r="M267" s="291"/>
      <c r="O267" s="70"/>
      <c r="P267" s="110" t="s">
        <v>318</v>
      </c>
      <c r="Q267" s="110">
        <v>24</v>
      </c>
      <c r="R267" s="110">
        <v>25</v>
      </c>
      <c r="S267" s="110">
        <v>28</v>
      </c>
      <c r="T267" s="110">
        <v>32</v>
      </c>
      <c r="U267" s="110">
        <v>34</v>
      </c>
      <c r="V267" s="75"/>
      <c r="W267" s="75"/>
      <c r="X267" s="75"/>
      <c r="Y267" s="72"/>
    </row>
    <row r="268" spans="1:25" ht="14.1" customHeight="1" thickBot="1" x14ac:dyDescent="0.3">
      <c r="A268" s="56">
        <v>64</v>
      </c>
      <c r="B268" s="66"/>
      <c r="C268" s="67"/>
      <c r="D268" s="67"/>
      <c r="E268" s="67"/>
      <c r="F268" s="67"/>
      <c r="G268" s="67"/>
      <c r="H268" s="67"/>
      <c r="I268" s="67"/>
      <c r="J268" s="67"/>
      <c r="K268" s="67"/>
      <c r="L268" s="67"/>
      <c r="M268" s="69"/>
      <c r="O268" s="70"/>
      <c r="P268" s="75" t="s">
        <v>397</v>
      </c>
      <c r="Q268" s="412" t="s">
        <v>398</v>
      </c>
      <c r="R268" s="412"/>
      <c r="S268" s="412"/>
      <c r="T268" s="412"/>
      <c r="U268" s="295"/>
      <c r="V268" s="295"/>
      <c r="W268" s="295"/>
      <c r="X268" s="295"/>
      <c r="Y268" s="72"/>
    </row>
    <row r="269" spans="1:25" ht="14.1" customHeight="1" x14ac:dyDescent="0.25">
      <c r="A269" s="56">
        <v>65</v>
      </c>
      <c r="B269" s="66"/>
      <c r="C269" s="67"/>
      <c r="D269" s="67"/>
      <c r="E269" s="67"/>
      <c r="F269" s="67"/>
      <c r="G269" s="67"/>
      <c r="H269" s="67"/>
      <c r="I269" s="67"/>
      <c r="J269" s="67"/>
      <c r="K269" s="67"/>
      <c r="L269" s="67"/>
      <c r="M269" s="69"/>
      <c r="O269" s="70"/>
      <c r="P269" s="279">
        <v>0</v>
      </c>
      <c r="Q269" s="296" t="str">
        <f>IF(Sheet2!H4="","",Sheet2!H4)</f>
        <v/>
      </c>
      <c r="R269" s="296" t="str">
        <f>IF(Sheet2!H5="","",Sheet2!H5)</f>
        <v/>
      </c>
      <c r="S269" s="296" t="str">
        <f>IF(Sheet2!H8="","",AVERAGE(Sheet2!H8:H11))</f>
        <v/>
      </c>
      <c r="T269" s="341" t="str">
        <f>IF(Sheet2!H15="","",Sheet2!H15)</f>
        <v/>
      </c>
      <c r="U269" s="341" t="str">
        <f>IF(Sheet2!H16="","",Sheet2!H16)</f>
        <v/>
      </c>
      <c r="V269" s="297"/>
      <c r="W269" s="297"/>
      <c r="X269" s="297"/>
      <c r="Y269" s="72"/>
    </row>
    <row r="270" spans="1:25" ht="14.1" customHeight="1" thickBot="1" x14ac:dyDescent="0.3">
      <c r="A270" s="56">
        <v>66</v>
      </c>
      <c r="B270" s="120"/>
      <c r="C270" s="121"/>
      <c r="D270" s="298"/>
      <c r="E270" s="299"/>
      <c r="F270" s="121"/>
      <c r="G270" s="121"/>
      <c r="H270" s="121"/>
      <c r="I270" s="121"/>
      <c r="J270" s="121"/>
      <c r="K270" s="298"/>
      <c r="L270" s="299"/>
      <c r="M270" s="300"/>
      <c r="O270" s="70"/>
      <c r="P270" s="281">
        <v>0.2</v>
      </c>
      <c r="Q270" s="301"/>
      <c r="R270" s="302"/>
      <c r="S270" s="302"/>
      <c r="T270" s="342"/>
      <c r="U270" s="342"/>
      <c r="V270" s="277"/>
      <c r="W270" s="277"/>
      <c r="X270" s="277"/>
      <c r="Y270" s="72"/>
    </row>
    <row r="271" spans="1:25" ht="14.1" customHeight="1" thickTop="1" x14ac:dyDescent="0.25">
      <c r="A271" s="56">
        <v>67</v>
      </c>
      <c r="C271" s="152" t="s">
        <v>91</v>
      </c>
      <c r="D271" s="153" t="str">
        <f>IF($P$7="","",$P$7)</f>
        <v/>
      </c>
      <c r="E271" s="67"/>
      <c r="F271" s="67"/>
      <c r="G271" s="67"/>
      <c r="H271" s="67"/>
      <c r="I271" s="67"/>
      <c r="J271" s="67"/>
      <c r="K271" s="67"/>
      <c r="L271" s="152" t="s">
        <v>92</v>
      </c>
      <c r="M271" s="154" t="str">
        <f>IF($X$7="","",$X$7)</f>
        <v>Eugene Mah</v>
      </c>
      <c r="O271" s="70"/>
      <c r="P271" s="281">
        <v>0.3</v>
      </c>
      <c r="Q271" s="301"/>
      <c r="R271" s="301"/>
      <c r="S271" s="301"/>
      <c r="T271" s="343"/>
      <c r="U271" s="343"/>
      <c r="V271" s="277"/>
      <c r="W271" s="277"/>
      <c r="X271" s="277"/>
      <c r="Y271" s="72"/>
    </row>
    <row r="272" spans="1:25" ht="14.1" customHeight="1" x14ac:dyDescent="0.25">
      <c r="A272" s="56">
        <v>68</v>
      </c>
      <c r="C272" s="152" t="s">
        <v>195</v>
      </c>
      <c r="D272" s="155" t="str">
        <f>IF($R$14="","",$R$14)</f>
        <v/>
      </c>
      <c r="E272" s="67"/>
      <c r="F272" s="67"/>
      <c r="G272" s="67"/>
      <c r="H272" s="67"/>
      <c r="I272" s="67"/>
      <c r="J272" s="67"/>
      <c r="K272" s="67"/>
      <c r="L272" s="152" t="s">
        <v>115</v>
      </c>
      <c r="M272" s="154" t="str">
        <f>IF($R$13="","",$R$13)</f>
        <v/>
      </c>
      <c r="O272" s="70"/>
      <c r="P272" s="281">
        <v>0.4</v>
      </c>
      <c r="Q272" s="302"/>
      <c r="R272" s="301"/>
      <c r="S272" s="301"/>
      <c r="T272" s="343"/>
      <c r="U272" s="343"/>
      <c r="V272" s="297"/>
      <c r="W272" s="297"/>
      <c r="X272" s="297"/>
      <c r="Y272" s="72"/>
    </row>
    <row r="273" spans="1:25" ht="14.1" customHeight="1" x14ac:dyDescent="0.25">
      <c r="A273" s="56">
        <v>1</v>
      </c>
      <c r="M273" s="156" t="str">
        <f>$H$2</f>
        <v>Medical University of South Carolina</v>
      </c>
      <c r="O273" s="70"/>
      <c r="P273" s="281">
        <v>0.5</v>
      </c>
      <c r="Q273" s="302"/>
      <c r="R273" s="302"/>
      <c r="S273" s="302"/>
      <c r="T273" s="342"/>
      <c r="U273" s="342"/>
      <c r="V273" s="297"/>
      <c r="W273" s="297"/>
      <c r="X273" s="297"/>
      <c r="Y273" s="72"/>
    </row>
    <row r="274" spans="1:25" ht="14.1" customHeight="1" thickBot="1" x14ac:dyDescent="0.3">
      <c r="A274" s="56">
        <v>2</v>
      </c>
      <c r="H274" s="92" t="s">
        <v>150</v>
      </c>
      <c r="M274" s="157" t="str">
        <f>$H$5</f>
        <v>Stereotactic Breast Biopsy System Compliance Inspection</v>
      </c>
      <c r="O274" s="70"/>
      <c r="P274" s="303">
        <v>0</v>
      </c>
      <c r="Q274" s="304"/>
      <c r="R274" s="304"/>
      <c r="S274" s="304" t="str">
        <f>IF(Sheet2!H9="","",Sheet2!H9)</f>
        <v/>
      </c>
      <c r="T274" s="344"/>
      <c r="U274" s="344"/>
      <c r="V274" s="297"/>
      <c r="W274" s="297"/>
      <c r="X274" s="297"/>
      <c r="Y274" s="72"/>
    </row>
    <row r="275" spans="1:25" ht="14.1" customHeight="1" thickTop="1" x14ac:dyDescent="0.25">
      <c r="A275" s="56">
        <v>3</v>
      </c>
      <c r="B275" s="99"/>
      <c r="C275" s="305" t="s">
        <v>369</v>
      </c>
      <c r="D275" s="306" t="str">
        <f>IF(P225="","",P225)</f>
        <v/>
      </c>
      <c r="E275" s="305" t="s">
        <v>399</v>
      </c>
      <c r="F275" s="306" t="str">
        <f>IF(P226="","",P226)</f>
        <v/>
      </c>
      <c r="G275" s="100"/>
      <c r="H275" s="305" t="s">
        <v>370</v>
      </c>
      <c r="I275" s="413" t="str">
        <f>IF(S225="","",S225)</f>
        <v/>
      </c>
      <c r="J275" s="413"/>
      <c r="K275" s="100"/>
      <c r="L275" s="100"/>
      <c r="M275" s="102"/>
      <c r="O275" s="70"/>
      <c r="P275" s="226" t="s">
        <v>400</v>
      </c>
      <c r="Q275" s="307" t="str">
        <f>IF(Sheet2!J4="","",Sheet2!J4)</f>
        <v/>
      </c>
      <c r="R275" s="307" t="str">
        <f>IF(Sheet2!J5="","",Sheet2!J5)</f>
        <v/>
      </c>
      <c r="S275" s="307" t="str">
        <f>IF(Sheet2!J8="","",AVERAGE(Sheet2!J7:J13))</f>
        <v/>
      </c>
      <c r="T275" s="228" t="str">
        <f>IF(Sheet2!J15="","",Sheet2!J15)</f>
        <v/>
      </c>
      <c r="U275" s="228" t="str">
        <f>IF(Sheet2!J16="","",Sheet2!J16)</f>
        <v/>
      </c>
      <c r="V275" s="145"/>
      <c r="W275" s="145"/>
      <c r="X275" s="145"/>
      <c r="Y275" s="72"/>
    </row>
    <row r="276" spans="1:25" ht="14.1" customHeight="1" thickBot="1" x14ac:dyDescent="0.3">
      <c r="A276" s="56">
        <v>4</v>
      </c>
      <c r="B276" s="108"/>
      <c r="C276" s="67"/>
      <c r="D276" s="67"/>
      <c r="E276" s="67"/>
      <c r="F276" s="67"/>
      <c r="G276" s="67"/>
      <c r="H276" s="76" t="s">
        <v>372</v>
      </c>
      <c r="I276" s="414" t="str">
        <f>IF(S226="","",S226)</f>
        <v/>
      </c>
      <c r="J276" s="414"/>
      <c r="K276" s="67"/>
      <c r="M276" s="109"/>
      <c r="O276" s="70"/>
      <c r="P276" s="241" t="s">
        <v>401</v>
      </c>
      <c r="Q276" s="287"/>
      <c r="R276" s="287"/>
      <c r="S276" s="287" t="str">
        <f>IF(OR(S269="",S274=""),"",ABS(S274-S269)/S269)</f>
        <v/>
      </c>
      <c r="T276" s="288"/>
      <c r="U276" s="288"/>
      <c r="V276" s="199"/>
      <c r="W276" s="199"/>
      <c r="X276" s="199"/>
      <c r="Y276" s="72"/>
    </row>
    <row r="277" spans="1:25" ht="14.1" customHeight="1" x14ac:dyDescent="0.25">
      <c r="A277" s="56">
        <v>5</v>
      </c>
      <c r="B277" s="108"/>
      <c r="C277" s="116" t="s">
        <v>402</v>
      </c>
      <c r="H277" s="116" t="s">
        <v>403</v>
      </c>
      <c r="M277" s="109"/>
      <c r="O277" s="70"/>
      <c r="P277" s="226" t="s">
        <v>404</v>
      </c>
      <c r="Q277" s="308">
        <f>Q267/100</f>
        <v>0.24</v>
      </c>
      <c r="R277" s="308">
        <f>R267/100</f>
        <v>0.25</v>
      </c>
      <c r="S277" s="308">
        <f>S267/100</f>
        <v>0.28000000000000003</v>
      </c>
      <c r="T277" s="345">
        <f>T267/100</f>
        <v>0.32</v>
      </c>
      <c r="U277" s="345">
        <f>U267/100</f>
        <v>0.34</v>
      </c>
      <c r="V277" s="309"/>
      <c r="W277" s="309"/>
      <c r="X277" s="309"/>
      <c r="Y277" s="72"/>
    </row>
    <row r="278" spans="1:25" ht="14.1" customHeight="1" thickBot="1" x14ac:dyDescent="0.3">
      <c r="A278" s="56">
        <v>6</v>
      </c>
      <c r="B278" s="108"/>
      <c r="C278" s="76" t="s">
        <v>129</v>
      </c>
      <c r="D278" s="188" t="str">
        <f>IF(P230="","",P230)</f>
        <v>W</v>
      </c>
      <c r="E278" s="76" t="s">
        <v>132</v>
      </c>
      <c r="F278" s="188" t="str">
        <f>IF(Q230="","",Q230)</f>
        <v>Ag</v>
      </c>
      <c r="H278" s="76" t="s">
        <v>129</v>
      </c>
      <c r="I278" s="188" t="str">
        <f>IF(P243="","",P243)</f>
        <v>W</v>
      </c>
      <c r="J278" s="76" t="s">
        <v>132</v>
      </c>
      <c r="K278" s="188" t="str">
        <f>IF(Q243="","",Q243)</f>
        <v>Ag</v>
      </c>
      <c r="M278" s="109"/>
      <c r="O278" s="70"/>
      <c r="P278" s="310" t="s">
        <v>405</v>
      </c>
      <c r="Q278" s="311">
        <f>Q267/100+0.12</f>
        <v>0.36</v>
      </c>
      <c r="R278" s="311">
        <f>R267/100+0.12</f>
        <v>0.37</v>
      </c>
      <c r="S278" s="311">
        <f>S267/100+0.12</f>
        <v>0.4</v>
      </c>
      <c r="T278" s="346">
        <f>T267/100+0.12</f>
        <v>0.44</v>
      </c>
      <c r="U278" s="346">
        <f>U267/100+0.12</f>
        <v>0.46</v>
      </c>
      <c r="V278" s="309"/>
      <c r="W278" s="309"/>
      <c r="X278" s="309"/>
      <c r="Y278" s="72"/>
    </row>
    <row r="279" spans="1:25" ht="14.1" customHeight="1" thickBot="1" x14ac:dyDescent="0.3">
      <c r="A279" s="56">
        <v>7</v>
      </c>
      <c r="B279" s="108"/>
      <c r="C279" s="76" t="s">
        <v>295</v>
      </c>
      <c r="D279" s="188">
        <f>IF(S230="","",S230)</f>
        <v>50</v>
      </c>
      <c r="H279" s="76" t="s">
        <v>295</v>
      </c>
      <c r="I279" s="188">
        <f>IF(S243="","",S243)</f>
        <v>50</v>
      </c>
      <c r="M279" s="109"/>
      <c r="O279" s="70"/>
      <c r="P279" s="295"/>
      <c r="Q279" s="380" t="str">
        <f>IF(Q275="","",IF(AND(Q275&gt;=Q277,Q275&lt;=Q278),"Pass","Fail"))</f>
        <v/>
      </c>
      <c r="R279" s="380" t="str">
        <f>IF(R275="","",IF(AND(R275&gt;=R277,R275&lt;=R278),"Pass","Fail"))</f>
        <v/>
      </c>
      <c r="S279" s="380" t="str">
        <f>IF(S275="","",IF(AND(S275&gt;=S277,S275&lt;=S278),"Pass","Fail"))</f>
        <v/>
      </c>
      <c r="T279" s="380" t="str">
        <f>IF(T275="","",IF(AND(T275&gt;=T277,T275&lt;=T278),"Pass","Fail"))</f>
        <v/>
      </c>
      <c r="U279" s="380" t="str">
        <f>IF(U275="","",IF(AND(U275&gt;=U277,U275&lt;=U278),"Pass","Fail"))</f>
        <v/>
      </c>
      <c r="V279" s="75"/>
      <c r="W279" s="75"/>
      <c r="X279" s="75"/>
      <c r="Y279" s="72"/>
    </row>
    <row r="280" spans="1:25" ht="14.1" customHeight="1" x14ac:dyDescent="0.25">
      <c r="A280" s="56">
        <v>8</v>
      </c>
      <c r="B280" s="108"/>
      <c r="C280" s="312" t="s">
        <v>276</v>
      </c>
      <c r="D280" s="312" t="s">
        <v>277</v>
      </c>
      <c r="E280" s="312"/>
      <c r="H280" s="312" t="s">
        <v>276</v>
      </c>
      <c r="I280" s="312" t="s">
        <v>277</v>
      </c>
      <c r="J280" s="75"/>
      <c r="K280" s="75"/>
      <c r="L280" s="75"/>
      <c r="M280" s="109"/>
      <c r="O280" s="70"/>
      <c r="P280" s="157" t="s">
        <v>282</v>
      </c>
      <c r="Q280" s="67" t="s">
        <v>406</v>
      </c>
      <c r="R280" s="67"/>
      <c r="S280" s="67"/>
      <c r="T280" s="67"/>
      <c r="U280" s="67"/>
      <c r="V280" s="67"/>
      <c r="W280" s="67"/>
      <c r="X280" s="67"/>
      <c r="Y280" s="256"/>
    </row>
    <row r="281" spans="1:25" ht="14.1" customHeight="1" x14ac:dyDescent="0.25">
      <c r="A281" s="56">
        <v>9</v>
      </c>
      <c r="B281" s="108"/>
      <c r="C281" s="313" t="s">
        <v>105</v>
      </c>
      <c r="D281" s="313" t="s">
        <v>105</v>
      </c>
      <c r="E281" s="313" t="s">
        <v>407</v>
      </c>
      <c r="H281" s="313" t="s">
        <v>105</v>
      </c>
      <c r="I281" s="313" t="s">
        <v>105</v>
      </c>
      <c r="J281" s="313" t="s">
        <v>34</v>
      </c>
      <c r="K281" s="313" t="s">
        <v>374</v>
      </c>
      <c r="L281" s="313" t="s">
        <v>375</v>
      </c>
      <c r="M281" s="109"/>
      <c r="O281" s="81"/>
      <c r="P281" s="82"/>
      <c r="Q281" s="82"/>
      <c r="R281" s="82"/>
      <c r="S281" s="82"/>
      <c r="T281" s="82"/>
      <c r="U281" s="82"/>
      <c r="V281" s="82"/>
      <c r="W281" s="82"/>
      <c r="X281" s="82"/>
      <c r="Y281" s="83"/>
    </row>
    <row r="282" spans="1:25" ht="14.1" customHeight="1" x14ac:dyDescent="0.25">
      <c r="A282" s="56">
        <v>10</v>
      </c>
      <c r="B282" s="108"/>
      <c r="C282" s="110">
        <f t="shared" ref="C282:C288" si="34">IF(R230="","",R230)</f>
        <v>24</v>
      </c>
      <c r="D282" s="112" t="str">
        <f t="shared" ref="D282:D288" si="35">IF(T230="","",T230)</f>
        <v/>
      </c>
      <c r="E282" s="314" t="str">
        <f t="shared" ref="E282:E288" si="36">IF(OR(C282="",D282=""),"",IF(AND(C282&gt;0,D282&gt;0),(D282-C282)/C282,""))</f>
        <v/>
      </c>
      <c r="H282" s="110">
        <f>IF(R243="","",R243)</f>
        <v>28</v>
      </c>
      <c r="I282" s="112" t="str">
        <f t="shared" ref="I282:I288" si="37">IF(T243="","",T243)</f>
        <v/>
      </c>
      <c r="J282" s="112" t="str">
        <f t="shared" ref="J282:L288" si="38">IF(V243="","",V243)</f>
        <v/>
      </c>
      <c r="K282" s="262" t="str">
        <f t="shared" si="38"/>
        <v/>
      </c>
      <c r="L282" s="112" t="str">
        <f t="shared" si="38"/>
        <v/>
      </c>
      <c r="M282" s="109"/>
      <c r="O282" s="181" t="s">
        <v>389</v>
      </c>
      <c r="P282" s="62"/>
      <c r="Q282" s="62"/>
      <c r="R282" s="62"/>
      <c r="S282" s="62"/>
      <c r="T282" s="62"/>
      <c r="U282" s="62"/>
      <c r="V282" s="62"/>
      <c r="W282" s="62"/>
      <c r="X282" s="62"/>
      <c r="Y282" s="63"/>
    </row>
    <row r="283" spans="1:25" ht="14.1" customHeight="1" x14ac:dyDescent="0.25">
      <c r="A283" s="56">
        <v>11</v>
      </c>
      <c r="B283" s="108"/>
      <c r="C283" s="110">
        <f t="shared" si="34"/>
        <v>25</v>
      </c>
      <c r="D283" s="112" t="str">
        <f t="shared" si="35"/>
        <v/>
      </c>
      <c r="E283" s="314" t="str">
        <f t="shared" si="36"/>
        <v/>
      </c>
      <c r="I283" s="112" t="str">
        <f t="shared" si="37"/>
        <v/>
      </c>
      <c r="J283" s="112" t="str">
        <f t="shared" si="38"/>
        <v/>
      </c>
      <c r="K283" s="262" t="str">
        <f t="shared" si="38"/>
        <v/>
      </c>
      <c r="L283" s="112" t="str">
        <f t="shared" si="38"/>
        <v/>
      </c>
      <c r="M283" s="109"/>
      <c r="O283" s="315" t="s">
        <v>408</v>
      </c>
      <c r="Q283" s="184">
        <v>1</v>
      </c>
      <c r="R283" s="60" t="s">
        <v>409</v>
      </c>
      <c r="U283" s="408" t="s">
        <v>381</v>
      </c>
      <c r="V283" s="408"/>
      <c r="Y283" s="72"/>
    </row>
    <row r="284" spans="1:25" ht="14.1" customHeight="1" x14ac:dyDescent="0.25">
      <c r="A284" s="56">
        <v>12</v>
      </c>
      <c r="B284" s="108"/>
      <c r="C284" s="110">
        <f t="shared" si="34"/>
        <v>26</v>
      </c>
      <c r="D284" s="112" t="str">
        <f t="shared" si="35"/>
        <v/>
      </c>
      <c r="E284" s="314" t="str">
        <f t="shared" si="36"/>
        <v/>
      </c>
      <c r="I284" s="112" t="str">
        <f t="shared" si="37"/>
        <v/>
      </c>
      <c r="J284" s="112" t="str">
        <f t="shared" si="38"/>
        <v/>
      </c>
      <c r="K284" s="262" t="str">
        <f t="shared" si="38"/>
        <v/>
      </c>
      <c r="L284" s="112" t="str">
        <f t="shared" si="38"/>
        <v/>
      </c>
      <c r="M284" s="109"/>
      <c r="O284" s="70"/>
      <c r="P284" s="76"/>
      <c r="Q284" s="75">
        <v>512</v>
      </c>
      <c r="R284" s="75">
        <v>1024</v>
      </c>
      <c r="T284" s="67"/>
      <c r="U284" s="75">
        <v>512</v>
      </c>
      <c r="V284" s="75">
        <v>1024</v>
      </c>
      <c r="Y284" s="72"/>
    </row>
    <row r="285" spans="1:25" ht="14.1" customHeight="1" x14ac:dyDescent="0.25">
      <c r="A285" s="56">
        <v>13</v>
      </c>
      <c r="B285" s="108"/>
      <c r="C285" s="110">
        <f t="shared" si="34"/>
        <v>28</v>
      </c>
      <c r="D285" s="112" t="str">
        <f t="shared" si="35"/>
        <v/>
      </c>
      <c r="E285" s="314" t="str">
        <f t="shared" si="36"/>
        <v/>
      </c>
      <c r="I285" s="112" t="str">
        <f t="shared" si="37"/>
        <v/>
      </c>
      <c r="J285" s="112" t="str">
        <f t="shared" si="38"/>
        <v/>
      </c>
      <c r="K285" s="262" t="str">
        <f t="shared" si="38"/>
        <v/>
      </c>
      <c r="L285" s="112" t="str">
        <f t="shared" si="38"/>
        <v/>
      </c>
      <c r="M285" s="109"/>
      <c r="O285" s="70"/>
      <c r="P285" s="76" t="s">
        <v>257</v>
      </c>
      <c r="Q285" s="110">
        <f>T210</f>
        <v>28</v>
      </c>
      <c r="R285" s="110">
        <f>T210</f>
        <v>28</v>
      </c>
      <c r="T285" s="67"/>
      <c r="U285" s="166" t="str">
        <f t="shared" ref="U285:U292" si="39">IF(AB94="","",AB94)</f>
        <v/>
      </c>
      <c r="V285" s="166" t="str">
        <f t="shared" ref="V285:V292" si="40">IF(AB102="","",AB102)</f>
        <v/>
      </c>
      <c r="Y285" s="72"/>
    </row>
    <row r="286" spans="1:25" ht="14.1" customHeight="1" x14ac:dyDescent="0.25">
      <c r="A286" s="56">
        <v>14</v>
      </c>
      <c r="B286" s="108"/>
      <c r="C286" s="110">
        <f t="shared" si="34"/>
        <v>30</v>
      </c>
      <c r="D286" s="112" t="str">
        <f t="shared" si="35"/>
        <v/>
      </c>
      <c r="E286" s="314" t="str">
        <f t="shared" si="36"/>
        <v/>
      </c>
      <c r="H286" s="76" t="s">
        <v>288</v>
      </c>
      <c r="I286" s="112" t="str">
        <f t="shared" si="37"/>
        <v/>
      </c>
      <c r="J286" s="112" t="str">
        <f t="shared" si="38"/>
        <v/>
      </c>
      <c r="K286" s="262" t="str">
        <f t="shared" si="38"/>
        <v/>
      </c>
      <c r="L286" s="112" t="str">
        <f t="shared" si="38"/>
        <v/>
      </c>
      <c r="M286" s="109"/>
      <c r="O286" s="70"/>
      <c r="P286" s="76" t="s">
        <v>295</v>
      </c>
      <c r="Q286" s="110">
        <f>Q217</f>
        <v>0</v>
      </c>
      <c r="R286" s="110">
        <v>138.9</v>
      </c>
      <c r="T286" s="67"/>
      <c r="U286" s="166" t="str">
        <f t="shared" si="39"/>
        <v/>
      </c>
      <c r="V286" s="166" t="str">
        <f t="shared" si="40"/>
        <v/>
      </c>
      <c r="Y286" s="72"/>
    </row>
    <row r="287" spans="1:25" ht="14.1" customHeight="1" x14ac:dyDescent="0.25">
      <c r="A287" s="56">
        <v>15</v>
      </c>
      <c r="B287" s="108"/>
      <c r="C287" s="110">
        <f t="shared" si="34"/>
        <v>32</v>
      </c>
      <c r="D287" s="112" t="str">
        <f t="shared" si="35"/>
        <v/>
      </c>
      <c r="E287" s="314" t="str">
        <f t="shared" si="36"/>
        <v/>
      </c>
      <c r="H287" s="76" t="s">
        <v>378</v>
      </c>
      <c r="I287" s="112" t="str">
        <f t="shared" si="37"/>
        <v/>
      </c>
      <c r="J287" s="112" t="str">
        <f t="shared" si="38"/>
        <v/>
      </c>
      <c r="K287" s="262" t="str">
        <f t="shared" si="38"/>
        <v/>
      </c>
      <c r="L287" s="112" t="str">
        <f t="shared" si="38"/>
        <v/>
      </c>
      <c r="M287" s="109"/>
      <c r="O287" s="70"/>
      <c r="P287" s="76" t="s">
        <v>395</v>
      </c>
      <c r="Q287" s="110">
        <f>R217</f>
        <v>0</v>
      </c>
      <c r="R287" s="110">
        <f>R217</f>
        <v>0</v>
      </c>
      <c r="T287" s="67"/>
      <c r="U287" s="166" t="str">
        <f t="shared" si="39"/>
        <v/>
      </c>
      <c r="V287" s="166" t="str">
        <f t="shared" si="40"/>
        <v/>
      </c>
      <c r="Y287" s="72"/>
    </row>
    <row r="288" spans="1:25" ht="14.1" customHeight="1" thickBot="1" x14ac:dyDescent="0.3">
      <c r="A288" s="56">
        <v>16</v>
      </c>
      <c r="B288" s="108"/>
      <c r="C288" s="110">
        <f t="shared" si="34"/>
        <v>34</v>
      </c>
      <c r="D288" s="112" t="str">
        <f t="shared" si="35"/>
        <v/>
      </c>
      <c r="E288" s="314" t="str">
        <f t="shared" si="36"/>
        <v/>
      </c>
      <c r="H288" s="76" t="s">
        <v>362</v>
      </c>
      <c r="I288" s="220" t="str">
        <f t="shared" si="37"/>
        <v/>
      </c>
      <c r="J288" s="220" t="str">
        <f t="shared" si="38"/>
        <v/>
      </c>
      <c r="K288" s="220" t="str">
        <f t="shared" si="38"/>
        <v/>
      </c>
      <c r="L288" s="220" t="str">
        <f t="shared" si="38"/>
        <v/>
      </c>
      <c r="M288" s="109"/>
      <c r="O288" s="70"/>
      <c r="P288" s="76" t="s">
        <v>262</v>
      </c>
      <c r="Q288" s="182"/>
      <c r="R288" s="182"/>
      <c r="T288" s="67"/>
      <c r="U288" s="166" t="str">
        <f t="shared" si="39"/>
        <v/>
      </c>
      <c r="V288" s="166" t="str">
        <f t="shared" si="40"/>
        <v/>
      </c>
      <c r="Y288" s="72"/>
    </row>
    <row r="289" spans="1:25" ht="14.1" customHeight="1" thickBot="1" x14ac:dyDescent="0.3">
      <c r="A289" s="56">
        <v>17</v>
      </c>
      <c r="B289" s="108"/>
      <c r="C289" s="381"/>
      <c r="D289" s="317" t="s">
        <v>299</v>
      </c>
      <c r="E289" s="318" t="str">
        <f>IF(E282="","",IF(AND(ABS(MAX(E282:E288))&lt;=0.05,ABS(MIN(E282:E288))&lt;=0.05),"YES","NO"))</f>
        <v/>
      </c>
      <c r="H289" s="76" t="s">
        <v>299</v>
      </c>
      <c r="I289" s="190" t="str">
        <f>IF(I288="","",IF(ABS(I288)&lt;=0.02,"YES","NO"))</f>
        <v/>
      </c>
      <c r="J289" s="190" t="str">
        <f>IF(J288="","",IF(ABS(J288)&lt;=0.02,"YES","NO"))</f>
        <v/>
      </c>
      <c r="K289" s="190" t="str">
        <f>IF(K288="","",IF(ABS(K288)&lt;=0.02,"YES","NO"))</f>
        <v/>
      </c>
      <c r="L289" s="316" t="str">
        <f>IF(OR(I278="",L286="",L288=""),"",IF(I278="Mo",IF(AND(ABS(L288)&lt;=0.02,L286&gt;=7),"YES","NO"),IF(I278="W",IF(AND(ABS(L288)&lt;=0.02,L286&gt;=2),"YES","NO"))))</f>
        <v/>
      </c>
      <c r="M289" s="109"/>
      <c r="O289" s="70"/>
      <c r="P289" s="76" t="s">
        <v>264</v>
      </c>
      <c r="Q289" s="182"/>
      <c r="R289" s="182"/>
      <c r="T289" s="67"/>
      <c r="U289" s="166" t="str">
        <f t="shared" si="39"/>
        <v/>
      </c>
      <c r="V289" s="166" t="str">
        <f t="shared" si="40"/>
        <v/>
      </c>
      <c r="Y289" s="72"/>
    </row>
    <row r="290" spans="1:25" ht="14.1" customHeight="1" x14ac:dyDescent="0.25">
      <c r="A290" s="56">
        <v>18</v>
      </c>
      <c r="B290" s="108"/>
      <c r="H290" s="157" t="s">
        <v>282</v>
      </c>
      <c r="I290" s="67" t="s">
        <v>410</v>
      </c>
      <c r="J290" s="67"/>
      <c r="M290" s="109"/>
      <c r="O290" s="70"/>
      <c r="P290" s="76" t="s">
        <v>266</v>
      </c>
      <c r="Q290" s="182"/>
      <c r="R290" s="182"/>
      <c r="T290" s="67"/>
      <c r="U290" s="166" t="str">
        <f t="shared" si="39"/>
        <v/>
      </c>
      <c r="V290" s="166" t="str">
        <f t="shared" si="40"/>
        <v/>
      </c>
      <c r="Y290" s="72"/>
    </row>
    <row r="291" spans="1:25" ht="14.1" customHeight="1" x14ac:dyDescent="0.25">
      <c r="A291" s="56">
        <v>19</v>
      </c>
      <c r="B291" s="108"/>
      <c r="D291" s="67"/>
      <c r="E291" s="67"/>
      <c r="I291" s="67" t="s">
        <v>384</v>
      </c>
      <c r="J291" s="67"/>
      <c r="M291" s="109"/>
      <c r="O291" s="70"/>
      <c r="P291" s="76" t="s">
        <v>411</v>
      </c>
      <c r="Q291" s="182"/>
      <c r="R291" s="182"/>
      <c r="S291" s="67"/>
      <c r="T291" s="67"/>
      <c r="U291" s="166" t="str">
        <f t="shared" si="39"/>
        <v/>
      </c>
      <c r="V291" s="166" t="str">
        <f t="shared" si="40"/>
        <v/>
      </c>
      <c r="W291" s="67"/>
      <c r="X291" s="67"/>
      <c r="Y291" s="72"/>
    </row>
    <row r="292" spans="1:25" ht="14.1" customHeight="1" x14ac:dyDescent="0.25">
      <c r="A292" s="56">
        <v>20</v>
      </c>
      <c r="B292" s="108"/>
      <c r="D292" s="157" t="s">
        <v>282</v>
      </c>
      <c r="E292" s="67" t="s">
        <v>412</v>
      </c>
      <c r="I292" s="67" t="s">
        <v>413</v>
      </c>
      <c r="J292" s="67"/>
      <c r="M292" s="109"/>
      <c r="O292" s="70"/>
      <c r="P292" s="76" t="s">
        <v>271</v>
      </c>
      <c r="Q292" s="182"/>
      <c r="R292" s="182"/>
      <c r="S292" s="67"/>
      <c r="T292" s="67"/>
      <c r="U292" s="166" t="str">
        <f t="shared" si="39"/>
        <v/>
      </c>
      <c r="V292" s="166" t="str">
        <f t="shared" si="40"/>
        <v/>
      </c>
      <c r="W292" s="67"/>
      <c r="X292" s="67"/>
      <c r="Y292" s="72"/>
    </row>
    <row r="293" spans="1:25" ht="14.1" customHeight="1" thickBot="1" x14ac:dyDescent="0.3">
      <c r="A293" s="56">
        <v>21</v>
      </c>
      <c r="B293" s="108"/>
      <c r="D293" s="67"/>
      <c r="E293" s="67"/>
      <c r="M293" s="109"/>
      <c r="O293" s="81"/>
      <c r="P293" s="223" t="s">
        <v>282</v>
      </c>
      <c r="Q293" s="224" t="str">
        <f>IF(Q283=1,"Must see at least 3 fibers, 3 specks, 2.5 masses","Must see at least 5 fibers, 4 specks, 3.5 masses")</f>
        <v>Must see at least 3 fibers, 3 specks, 2.5 masses</v>
      </c>
      <c r="R293" s="82"/>
      <c r="S293" s="82"/>
      <c r="T293" s="82"/>
      <c r="U293" s="82"/>
      <c r="V293" s="82"/>
      <c r="W293" s="82"/>
      <c r="X293" s="82"/>
      <c r="Y293" s="83"/>
    </row>
    <row r="294" spans="1:25" ht="14.1" customHeight="1" x14ac:dyDescent="0.25">
      <c r="A294" s="56">
        <v>22</v>
      </c>
      <c r="B294" s="108"/>
      <c r="C294" s="116" t="s">
        <v>386</v>
      </c>
      <c r="M294" s="109"/>
      <c r="O294" s="319"/>
      <c r="P294" s="268"/>
      <c r="Q294" s="268"/>
      <c r="R294" s="268"/>
      <c r="S294" s="320" t="s">
        <v>414</v>
      </c>
      <c r="T294" s="268"/>
      <c r="U294" s="268"/>
      <c r="V294" s="268"/>
      <c r="W294" s="268"/>
      <c r="X294" s="268"/>
      <c r="Y294" s="321"/>
    </row>
    <row r="295" spans="1:25" ht="14.1" customHeight="1" x14ac:dyDescent="0.25">
      <c r="A295" s="56">
        <v>23</v>
      </c>
      <c r="B295" s="108"/>
      <c r="C295" s="76" t="s">
        <v>129</v>
      </c>
      <c r="D295" s="188" t="str">
        <f>IF(P257="","",P257)</f>
        <v>W</v>
      </c>
      <c r="E295" s="76" t="s">
        <v>132</v>
      </c>
      <c r="F295" s="188" t="str">
        <f>IF(Q257="","",Q257)</f>
        <v>Ag</v>
      </c>
      <c r="M295" s="109"/>
      <c r="O295" s="257"/>
      <c r="P295" s="152" t="s">
        <v>80</v>
      </c>
      <c r="Q295" s="322"/>
      <c r="R295" s="323"/>
      <c r="S295" s="324" t="str">
        <f>IF(AB111="","",AB111)</f>
        <v/>
      </c>
      <c r="T295" s="154"/>
      <c r="U295" s="154"/>
      <c r="V295" s="67"/>
      <c r="W295" s="67"/>
      <c r="X295" s="154"/>
      <c r="Y295" s="256"/>
    </row>
    <row r="296" spans="1:25" ht="14.1" customHeight="1" x14ac:dyDescent="0.25">
      <c r="A296" s="56">
        <v>24</v>
      </c>
      <c r="B296" s="108"/>
      <c r="D296" s="75"/>
      <c r="M296" s="109"/>
      <c r="O296" s="257"/>
      <c r="P296" s="325" t="s">
        <v>300</v>
      </c>
      <c r="Q296" s="209"/>
      <c r="R296" s="326">
        <f>LEN(Q295)</f>
        <v>0</v>
      </c>
      <c r="S296" s="210"/>
      <c r="T296" s="210"/>
      <c r="U296" s="327" t="s">
        <v>415</v>
      </c>
      <c r="V296" s="210"/>
      <c r="W296" s="210"/>
      <c r="X296" s="210"/>
      <c r="Y296" s="256"/>
    </row>
    <row r="297" spans="1:25" ht="14.1" customHeight="1" x14ac:dyDescent="0.25">
      <c r="A297" s="56">
        <v>25</v>
      </c>
      <c r="B297" s="108"/>
      <c r="C297" s="313" t="s">
        <v>416</v>
      </c>
      <c r="D297" s="313" t="s">
        <v>105</v>
      </c>
      <c r="E297" s="313" t="s">
        <v>34</v>
      </c>
      <c r="F297" s="313" t="s">
        <v>374</v>
      </c>
      <c r="G297" s="313" t="s">
        <v>375</v>
      </c>
      <c r="M297" s="109"/>
      <c r="O297" s="257"/>
      <c r="P297" s="152" t="s">
        <v>417</v>
      </c>
      <c r="Q297" s="322"/>
      <c r="R297" s="323"/>
      <c r="S297" s="324" t="str">
        <f>IF(AB113="","",AB113)</f>
        <v/>
      </c>
      <c r="T297" s="154"/>
      <c r="U297" s="154"/>
      <c r="V297" s="67"/>
      <c r="W297" s="67"/>
      <c r="X297" s="154"/>
      <c r="Y297" s="256"/>
    </row>
    <row r="298" spans="1:25" ht="14.1" customHeight="1" x14ac:dyDescent="0.25">
      <c r="A298" s="56">
        <v>26</v>
      </c>
      <c r="B298" s="108"/>
      <c r="C298" s="110">
        <f t="shared" ref="C298:D301" si="41">IF(S257="","",S257)</f>
        <v>20</v>
      </c>
      <c r="D298" s="112" t="str">
        <f t="shared" si="41"/>
        <v/>
      </c>
      <c r="E298" s="112" t="str">
        <f t="shared" ref="E298:G301" si="42">IF(V257="","",V257)</f>
        <v/>
      </c>
      <c r="F298" s="262" t="str">
        <f t="shared" si="42"/>
        <v/>
      </c>
      <c r="G298" s="112" t="str">
        <f t="shared" si="42"/>
        <v/>
      </c>
      <c r="M298" s="109"/>
      <c r="O298" s="257"/>
      <c r="P298" s="325" t="s">
        <v>300</v>
      </c>
      <c r="Q298" s="209"/>
      <c r="R298" s="326">
        <f>LEN(Q297)</f>
        <v>0</v>
      </c>
      <c r="S298" s="210"/>
      <c r="T298" s="210"/>
      <c r="U298" s="327" t="s">
        <v>418</v>
      </c>
      <c r="V298" s="210"/>
      <c r="W298" s="210"/>
      <c r="X298" s="210"/>
      <c r="Y298" s="256"/>
    </row>
    <row r="299" spans="1:25" ht="14.1" customHeight="1" x14ac:dyDescent="0.25">
      <c r="A299" s="56">
        <v>27</v>
      </c>
      <c r="B299" s="108"/>
      <c r="C299" s="110">
        <f t="shared" si="41"/>
        <v>50</v>
      </c>
      <c r="D299" s="112" t="str">
        <f t="shared" si="41"/>
        <v/>
      </c>
      <c r="E299" s="112" t="str">
        <f t="shared" si="42"/>
        <v/>
      </c>
      <c r="F299" s="262" t="str">
        <f t="shared" si="42"/>
        <v/>
      </c>
      <c r="G299" s="112" t="str">
        <f t="shared" si="42"/>
        <v/>
      </c>
      <c r="M299" s="109"/>
      <c r="O299" s="257"/>
      <c r="P299" s="152" t="s">
        <v>417</v>
      </c>
      <c r="Q299" s="322"/>
      <c r="R299" s="323"/>
      <c r="S299" s="324" t="str">
        <f>IF(AB115="","",AB115)</f>
        <v/>
      </c>
      <c r="T299" s="154"/>
      <c r="U299" s="154"/>
      <c r="V299" s="67"/>
      <c r="W299" s="67"/>
      <c r="X299" s="154"/>
      <c r="Y299" s="256"/>
    </row>
    <row r="300" spans="1:25" ht="14.1" customHeight="1" x14ac:dyDescent="0.25">
      <c r="A300" s="56">
        <v>28</v>
      </c>
      <c r="B300" s="108"/>
      <c r="C300" s="110">
        <f t="shared" si="41"/>
        <v>100</v>
      </c>
      <c r="D300" s="112" t="str">
        <f t="shared" si="41"/>
        <v/>
      </c>
      <c r="E300" s="112" t="str">
        <f t="shared" si="42"/>
        <v/>
      </c>
      <c r="F300" s="262" t="str">
        <f t="shared" si="42"/>
        <v/>
      </c>
      <c r="G300" s="112" t="str">
        <f t="shared" si="42"/>
        <v/>
      </c>
      <c r="M300" s="109"/>
      <c r="O300" s="257"/>
      <c r="P300" s="325" t="s">
        <v>300</v>
      </c>
      <c r="Q300" s="209"/>
      <c r="R300" s="326">
        <f>LEN(Q299)</f>
        <v>0</v>
      </c>
      <c r="S300" s="210"/>
      <c r="T300" s="210"/>
      <c r="U300" s="327" t="s">
        <v>419</v>
      </c>
      <c r="V300" s="210"/>
      <c r="W300" s="210"/>
      <c r="X300" s="210"/>
      <c r="Y300" s="256"/>
    </row>
    <row r="301" spans="1:25" ht="14.1" customHeight="1" x14ac:dyDescent="0.25">
      <c r="A301" s="56">
        <v>29</v>
      </c>
      <c r="B301" s="108"/>
      <c r="C301" s="110">
        <f t="shared" si="41"/>
        <v>320</v>
      </c>
      <c r="D301" s="112" t="str">
        <f t="shared" si="41"/>
        <v/>
      </c>
      <c r="E301" s="112" t="str">
        <f t="shared" si="42"/>
        <v/>
      </c>
      <c r="F301" s="262" t="str">
        <f t="shared" si="42"/>
        <v/>
      </c>
      <c r="G301" s="112" t="str">
        <f t="shared" si="42"/>
        <v/>
      </c>
      <c r="M301" s="109"/>
      <c r="O301" s="257"/>
      <c r="P301" s="152" t="s">
        <v>417</v>
      </c>
      <c r="Q301" s="322"/>
      <c r="R301" s="323"/>
      <c r="S301" s="324" t="str">
        <f>IF(AB117="","",AB117)</f>
        <v/>
      </c>
      <c r="T301" s="154"/>
      <c r="U301" s="154"/>
      <c r="V301" s="67"/>
      <c r="W301" s="67"/>
      <c r="X301" s="154"/>
      <c r="Y301" s="256"/>
    </row>
    <row r="302" spans="1:25" ht="14.1" customHeight="1" x14ac:dyDescent="0.25">
      <c r="A302" s="56">
        <v>30</v>
      </c>
      <c r="B302" s="108"/>
      <c r="E302" s="76" t="s">
        <v>393</v>
      </c>
      <c r="F302" s="204" t="str">
        <f>IF(W261="","",W261)</f>
        <v/>
      </c>
      <c r="M302" s="109"/>
      <c r="O302" s="257"/>
      <c r="P302" s="325" t="s">
        <v>300</v>
      </c>
      <c r="Q302" s="209"/>
      <c r="R302" s="326">
        <f>LEN(Q301)</f>
        <v>0</v>
      </c>
      <c r="S302" s="210"/>
      <c r="T302" s="210"/>
      <c r="U302" s="327" t="s">
        <v>420</v>
      </c>
      <c r="V302" s="210"/>
      <c r="W302" s="210"/>
      <c r="X302" s="210"/>
      <c r="Y302" s="256"/>
    </row>
    <row r="303" spans="1:25" ht="14.1" customHeight="1" x14ac:dyDescent="0.25">
      <c r="A303" s="56">
        <v>31</v>
      </c>
      <c r="B303" s="108"/>
      <c r="D303" s="157" t="s">
        <v>282</v>
      </c>
      <c r="E303" s="67" t="s">
        <v>392</v>
      </c>
      <c r="M303" s="109"/>
      <c r="O303" s="257"/>
      <c r="P303" s="152" t="s">
        <v>417</v>
      </c>
      <c r="Q303" s="322"/>
      <c r="R303" s="323"/>
      <c r="S303" s="324" t="str">
        <f>IF(AB119="","",AB119)</f>
        <v/>
      </c>
      <c r="T303" s="154"/>
      <c r="U303" s="154"/>
      <c r="V303" s="67"/>
      <c r="W303" s="67"/>
      <c r="X303" s="154"/>
      <c r="Y303" s="256"/>
    </row>
    <row r="304" spans="1:25" ht="14.1" customHeight="1" x14ac:dyDescent="0.25">
      <c r="A304" s="56">
        <v>32</v>
      </c>
      <c r="B304" s="108"/>
      <c r="M304" s="109"/>
      <c r="O304" s="257"/>
      <c r="P304" s="325" t="s">
        <v>300</v>
      </c>
      <c r="Q304" s="209"/>
      <c r="R304" s="326">
        <f>LEN(Q303)</f>
        <v>0</v>
      </c>
      <c r="S304" s="210"/>
      <c r="T304" s="210"/>
      <c r="U304" s="327" t="s">
        <v>421</v>
      </c>
      <c r="V304" s="210"/>
      <c r="W304" s="210"/>
      <c r="X304" s="210"/>
      <c r="Y304" s="256"/>
    </row>
    <row r="305" spans="1:25" ht="14.1" customHeight="1" x14ac:dyDescent="0.25">
      <c r="A305" s="56">
        <v>33</v>
      </c>
      <c r="B305" s="108"/>
      <c r="C305" s="116" t="s">
        <v>396</v>
      </c>
      <c r="M305" s="109"/>
      <c r="O305" s="257"/>
      <c r="P305" s="152" t="s">
        <v>417</v>
      </c>
      <c r="Q305" s="322"/>
      <c r="R305" s="323"/>
      <c r="S305" s="324" t="str">
        <f>IF(AB121="","",AB121)</f>
        <v/>
      </c>
      <c r="T305" s="154"/>
      <c r="U305" s="154"/>
      <c r="V305" s="67"/>
      <c r="W305" s="67"/>
      <c r="X305" s="154"/>
      <c r="Y305" s="256"/>
    </row>
    <row r="306" spans="1:25" ht="14.1" customHeight="1" x14ac:dyDescent="0.25">
      <c r="A306" s="56">
        <v>34</v>
      </c>
      <c r="B306" s="108"/>
      <c r="C306" s="293" t="s">
        <v>148</v>
      </c>
      <c r="D306" s="293" t="str">
        <f>$P$230&amp;"/"&amp;$Q$230</f>
        <v>W/Ag</v>
      </c>
      <c r="E306" s="293" t="str">
        <f>$P$230&amp;"/"&amp;$Q$230</f>
        <v>W/Ag</v>
      </c>
      <c r="F306" s="293" t="str">
        <f>$P$230&amp;"/"&amp;$Q$230</f>
        <v>W/Ag</v>
      </c>
      <c r="G306" s="293" t="str">
        <f>$P$230&amp;"/"&amp;$Q$230</f>
        <v>W/Ag</v>
      </c>
      <c r="H306" s="75"/>
      <c r="I306" s="75"/>
      <c r="J306" s="75"/>
      <c r="K306" s="75"/>
      <c r="M306" s="109"/>
      <c r="O306" s="257"/>
      <c r="P306" s="325" t="s">
        <v>300</v>
      </c>
      <c r="Q306" s="209"/>
      <c r="R306" s="326">
        <f>LEN(Q305)</f>
        <v>0</v>
      </c>
      <c r="S306" s="210"/>
      <c r="T306" s="210"/>
      <c r="U306" s="210"/>
      <c r="V306" s="210"/>
      <c r="W306" s="210"/>
      <c r="X306" s="210"/>
      <c r="Y306" s="256"/>
    </row>
    <row r="307" spans="1:25" ht="14.1" customHeight="1" x14ac:dyDescent="0.25">
      <c r="A307" s="56">
        <v>35</v>
      </c>
      <c r="B307" s="108"/>
      <c r="C307" s="110" t="s">
        <v>318</v>
      </c>
      <c r="D307" s="110">
        <v>24</v>
      </c>
      <c r="E307" s="110">
        <v>25</v>
      </c>
      <c r="F307" s="110">
        <v>28</v>
      </c>
      <c r="G307" s="110">
        <v>32</v>
      </c>
      <c r="H307" s="75"/>
      <c r="I307" s="75"/>
      <c r="J307" s="75"/>
      <c r="K307" s="75"/>
      <c r="M307" s="109"/>
      <c r="O307" s="257"/>
      <c r="P307" s="152" t="s">
        <v>417</v>
      </c>
      <c r="Q307" s="322"/>
      <c r="R307" s="323"/>
      <c r="S307" s="324" t="str">
        <f>IF(AB123="","",AB123)</f>
        <v/>
      </c>
      <c r="T307" s="154"/>
      <c r="U307" s="154"/>
      <c r="V307" s="67"/>
      <c r="W307" s="67"/>
      <c r="X307" s="154"/>
      <c r="Y307" s="256"/>
    </row>
    <row r="308" spans="1:25" ht="14.1" customHeight="1" x14ac:dyDescent="0.25">
      <c r="A308" s="56">
        <v>36</v>
      </c>
      <c r="B308" s="108"/>
      <c r="C308" s="226" t="s">
        <v>400</v>
      </c>
      <c r="D308" s="307" t="str">
        <f t="shared" ref="D308:G309" si="43">IF(Q275="","",Q275)</f>
        <v/>
      </c>
      <c r="E308" s="307" t="str">
        <f t="shared" si="43"/>
        <v/>
      </c>
      <c r="F308" s="307" t="str">
        <f t="shared" si="43"/>
        <v/>
      </c>
      <c r="G308" s="307" t="str">
        <f t="shared" si="43"/>
        <v/>
      </c>
      <c r="H308" s="145"/>
      <c r="I308" s="145"/>
      <c r="J308" s="145"/>
      <c r="K308" s="145"/>
      <c r="M308" s="109"/>
      <c r="O308" s="257"/>
      <c r="P308" s="325" t="s">
        <v>300</v>
      </c>
      <c r="Q308" s="209"/>
      <c r="R308" s="326">
        <f>LEN(Q307)</f>
        <v>0</v>
      </c>
      <c r="S308" s="210"/>
      <c r="T308" s="210"/>
      <c r="U308" s="210"/>
      <c r="V308" s="210"/>
      <c r="W308" s="210"/>
      <c r="X308" s="210"/>
      <c r="Y308" s="256"/>
    </row>
    <row r="309" spans="1:25" ht="14.1" customHeight="1" x14ac:dyDescent="0.25">
      <c r="A309" s="56">
        <v>37</v>
      </c>
      <c r="B309" s="108"/>
      <c r="C309" s="241" t="s">
        <v>401</v>
      </c>
      <c r="D309" s="287" t="str">
        <f t="shared" si="43"/>
        <v/>
      </c>
      <c r="E309" s="287" t="str">
        <f t="shared" si="43"/>
        <v/>
      </c>
      <c r="F309" s="287" t="str">
        <f t="shared" si="43"/>
        <v/>
      </c>
      <c r="G309" s="287" t="str">
        <f t="shared" si="43"/>
        <v/>
      </c>
      <c r="H309" s="199"/>
      <c r="I309" s="199"/>
      <c r="J309" s="199"/>
      <c r="K309" s="199"/>
      <c r="M309" s="109"/>
      <c r="O309" s="259"/>
      <c r="P309" s="224"/>
      <c r="Q309" s="224"/>
      <c r="R309" s="224"/>
      <c r="S309" s="224"/>
      <c r="T309" s="224"/>
      <c r="U309" s="224"/>
      <c r="V309" s="224"/>
      <c r="W309" s="224"/>
      <c r="X309" s="224"/>
      <c r="Y309" s="260"/>
    </row>
    <row r="310" spans="1:25" ht="14.1" customHeight="1" x14ac:dyDescent="0.25">
      <c r="A310" s="56">
        <v>38</v>
      </c>
      <c r="B310" s="108"/>
      <c r="C310" s="226" t="s">
        <v>404</v>
      </c>
      <c r="D310" s="307">
        <f t="shared" ref="D310:G312" si="44">Q277</f>
        <v>0.24</v>
      </c>
      <c r="E310" s="307">
        <f t="shared" si="44"/>
        <v>0.25</v>
      </c>
      <c r="F310" s="307">
        <f t="shared" si="44"/>
        <v>0.28000000000000003</v>
      </c>
      <c r="G310" s="307">
        <f t="shared" si="44"/>
        <v>0.32</v>
      </c>
      <c r="H310" s="145"/>
      <c r="I310" s="145"/>
      <c r="J310" s="145"/>
      <c r="K310" s="145"/>
      <c r="M310" s="109"/>
      <c r="O310" s="67"/>
      <c r="P310" s="67"/>
      <c r="Q310" s="67"/>
      <c r="R310" s="67"/>
      <c r="S310" s="67"/>
      <c r="T310" s="67"/>
      <c r="U310" s="67"/>
      <c r="V310" s="67"/>
      <c r="W310" s="67"/>
      <c r="X310" s="67"/>
      <c r="Y310" s="67"/>
    </row>
    <row r="311" spans="1:25" ht="14.1" customHeight="1" x14ac:dyDescent="0.25">
      <c r="A311" s="56">
        <v>39</v>
      </c>
      <c r="B311" s="108"/>
      <c r="C311" s="241" t="s">
        <v>405</v>
      </c>
      <c r="D311" s="274">
        <f t="shared" si="44"/>
        <v>0.36</v>
      </c>
      <c r="E311" s="274">
        <f t="shared" si="44"/>
        <v>0.37</v>
      </c>
      <c r="F311" s="274">
        <f t="shared" si="44"/>
        <v>0.4</v>
      </c>
      <c r="G311" s="274">
        <f t="shared" si="44"/>
        <v>0.44</v>
      </c>
      <c r="H311" s="145"/>
      <c r="I311" s="145"/>
      <c r="J311" s="145"/>
      <c r="K311" s="145"/>
      <c r="M311" s="109"/>
      <c r="O311" s="67"/>
      <c r="P311" s="67"/>
      <c r="Q311" s="67"/>
      <c r="R311" s="67"/>
      <c r="S311" s="67"/>
      <c r="T311" s="67"/>
      <c r="U311" s="67"/>
      <c r="V311" s="67"/>
      <c r="W311" s="67"/>
      <c r="X311" s="67"/>
      <c r="Y311" s="67"/>
    </row>
    <row r="312" spans="1:25" ht="14.1" customHeight="1" x14ac:dyDescent="0.25">
      <c r="A312" s="56">
        <v>40</v>
      </c>
      <c r="B312" s="108"/>
      <c r="C312" s="76" t="s">
        <v>299</v>
      </c>
      <c r="D312" s="328" t="str">
        <f t="shared" si="44"/>
        <v/>
      </c>
      <c r="E312" s="329" t="str">
        <f t="shared" si="44"/>
        <v/>
      </c>
      <c r="F312" s="329" t="str">
        <f t="shared" si="44"/>
        <v/>
      </c>
      <c r="G312" s="329" t="str">
        <f t="shared" si="44"/>
        <v/>
      </c>
      <c r="H312" s="75"/>
      <c r="I312" s="75"/>
      <c r="J312" s="75"/>
      <c r="K312" s="75"/>
      <c r="M312" s="109"/>
      <c r="O312" s="67"/>
      <c r="P312" s="67"/>
      <c r="Q312" s="67"/>
      <c r="R312" s="67"/>
      <c r="S312" s="67"/>
      <c r="T312" s="67"/>
      <c r="U312" s="67"/>
      <c r="V312" s="67"/>
      <c r="W312" s="67"/>
      <c r="X312" s="67"/>
      <c r="Y312" s="67"/>
    </row>
    <row r="313" spans="1:25" ht="14.1" customHeight="1" x14ac:dyDescent="0.25">
      <c r="A313" s="56">
        <v>41</v>
      </c>
      <c r="B313" s="108"/>
      <c r="D313" s="157" t="s">
        <v>282</v>
      </c>
      <c r="E313" s="67" t="s">
        <v>406</v>
      </c>
      <c r="M313" s="109"/>
      <c r="O313" s="67"/>
      <c r="P313" s="67"/>
      <c r="Q313" s="67"/>
      <c r="R313" s="67"/>
      <c r="S313" s="67"/>
      <c r="T313" s="67"/>
      <c r="U313" s="67"/>
      <c r="V313" s="67"/>
      <c r="W313" s="67"/>
      <c r="X313" s="67"/>
      <c r="Y313" s="67"/>
    </row>
    <row r="314" spans="1:25" ht="14.1" customHeight="1" x14ac:dyDescent="0.25">
      <c r="A314" s="56">
        <v>42</v>
      </c>
      <c r="B314" s="108"/>
      <c r="M314" s="109"/>
      <c r="O314" s="67"/>
      <c r="P314" s="67"/>
      <c r="Q314" s="67"/>
      <c r="R314" s="67"/>
      <c r="S314" s="67"/>
      <c r="T314" s="67"/>
      <c r="U314" s="67"/>
      <c r="V314" s="67"/>
      <c r="W314" s="67"/>
      <c r="X314" s="67"/>
      <c r="Y314" s="67"/>
    </row>
    <row r="315" spans="1:25" ht="14.1" customHeight="1" x14ac:dyDescent="0.25">
      <c r="A315" s="56">
        <v>43</v>
      </c>
      <c r="B315" s="108"/>
      <c r="H315" s="95" t="s">
        <v>422</v>
      </c>
      <c r="M315" s="109"/>
      <c r="O315" s="67"/>
      <c r="P315" s="67"/>
      <c r="Q315" s="67"/>
      <c r="R315" s="67"/>
      <c r="S315" s="67"/>
      <c r="T315" s="67"/>
      <c r="U315" s="67"/>
      <c r="V315" s="67"/>
      <c r="W315" s="67"/>
      <c r="X315" s="67"/>
      <c r="Y315" s="67"/>
    </row>
    <row r="316" spans="1:25" ht="14.1" customHeight="1" x14ac:dyDescent="0.25">
      <c r="A316" s="56">
        <v>44</v>
      </c>
      <c r="B316" s="108"/>
      <c r="C316" s="330" t="str">
        <f>IF(Q295="","",IF(LEN(Q295)&lt;=135,Q295,IF(LEN(Q295)&lt;=260,LEFT(Q295,SEARCH(" ",Q295,125)),LEFT(Q295,SEARCH(" ",Q295,130)))))</f>
        <v/>
      </c>
      <c r="D316" s="331"/>
      <c r="E316" s="331"/>
      <c r="F316" s="331"/>
      <c r="G316" s="331"/>
      <c r="H316" s="331"/>
      <c r="I316" s="331"/>
      <c r="J316" s="331"/>
      <c r="K316" s="331"/>
      <c r="L316" s="331"/>
      <c r="M316" s="109"/>
      <c r="O316" s="67"/>
      <c r="P316" s="67"/>
      <c r="Q316" s="67"/>
      <c r="R316" s="67"/>
      <c r="S316" s="67"/>
      <c r="T316" s="67"/>
      <c r="U316" s="67"/>
      <c r="V316" s="67"/>
      <c r="W316" s="67"/>
      <c r="X316" s="67"/>
      <c r="Y316" s="67"/>
    </row>
    <row r="317" spans="1:25" ht="14.1" customHeight="1" x14ac:dyDescent="0.25">
      <c r="A317" s="56">
        <v>45</v>
      </c>
      <c r="B317" s="108"/>
      <c r="C317" s="332" t="str">
        <f>IF(LEN(Q295)&lt;=135,"",IF(LEN(Q295)&lt;=260,RIGHT(Q295,LEN(Q295)-SEARCH(" ",Q295,125)),MID(Q295,SEARCH(" ",Q295,130),IF(LEN(Q295)&lt;=265,LEN(Q295),SEARCH(" ",Q295,255)-SEARCH(" ",Q295,130)))))</f>
        <v/>
      </c>
      <c r="D317" s="333"/>
      <c r="E317" s="333"/>
      <c r="F317" s="333"/>
      <c r="G317" s="333"/>
      <c r="H317" s="333"/>
      <c r="I317" s="333"/>
      <c r="J317" s="333"/>
      <c r="K317" s="333"/>
      <c r="L317" s="333"/>
      <c r="M317" s="109"/>
      <c r="O317" s="67"/>
      <c r="P317" s="67"/>
      <c r="Q317" s="67"/>
      <c r="R317" s="67"/>
      <c r="S317" s="67"/>
      <c r="T317" s="67"/>
      <c r="U317" s="67"/>
      <c r="V317" s="67"/>
      <c r="W317" s="67"/>
      <c r="X317" s="67"/>
      <c r="Y317" s="67"/>
    </row>
    <row r="318" spans="1:25" ht="14.1" customHeight="1" x14ac:dyDescent="0.25">
      <c r="A318" s="56">
        <v>46</v>
      </c>
      <c r="B318" s="108"/>
      <c r="C318" s="332" t="str">
        <f>IF(LEN(Q295)&lt;=265,"",RIGHT(Q295,LEN(Q295)-SEARCH(" ",Q295,255)))</f>
        <v/>
      </c>
      <c r="D318" s="333"/>
      <c r="E318" s="333"/>
      <c r="F318" s="333"/>
      <c r="G318" s="333"/>
      <c r="H318" s="333"/>
      <c r="I318" s="333"/>
      <c r="J318" s="333"/>
      <c r="K318" s="333"/>
      <c r="L318" s="333"/>
      <c r="M318" s="109"/>
      <c r="O318" s="67"/>
      <c r="P318" s="67"/>
      <c r="Q318" s="67"/>
      <c r="R318" s="67"/>
      <c r="S318" s="67"/>
      <c r="T318" s="67"/>
      <c r="U318" s="67"/>
      <c r="V318" s="67"/>
      <c r="W318" s="67"/>
      <c r="X318" s="67"/>
      <c r="Y318" s="67"/>
    </row>
    <row r="319" spans="1:25" ht="14.1" customHeight="1" x14ac:dyDescent="0.25">
      <c r="A319" s="56">
        <v>47</v>
      </c>
      <c r="B319" s="108"/>
      <c r="C319" s="330" t="str">
        <f>IF(Q297="","",IF(LEN(Q297)&lt;=135,Q297,IF(LEN(Q297)&lt;=260,LEFT(Q297,SEARCH(" ",Q297,125)),LEFT(Q297,SEARCH(" ",Q297,130)))))</f>
        <v/>
      </c>
      <c r="D319" s="331"/>
      <c r="E319" s="331"/>
      <c r="F319" s="331"/>
      <c r="G319" s="331"/>
      <c r="H319" s="331"/>
      <c r="I319" s="331"/>
      <c r="J319" s="331"/>
      <c r="K319" s="331"/>
      <c r="L319" s="331"/>
      <c r="M319" s="109"/>
      <c r="O319" s="67"/>
      <c r="P319" s="67"/>
      <c r="Q319" s="67"/>
      <c r="R319" s="67"/>
      <c r="S319" s="67"/>
      <c r="T319" s="67"/>
      <c r="U319" s="67"/>
      <c r="V319" s="67"/>
      <c r="W319" s="67"/>
      <c r="X319" s="67"/>
      <c r="Y319" s="67"/>
    </row>
    <row r="320" spans="1:25" ht="14.1" customHeight="1" x14ac:dyDescent="0.25">
      <c r="A320" s="56">
        <v>48</v>
      </c>
      <c r="B320" s="108"/>
      <c r="C320" s="332" t="str">
        <f>IF(LEN(Q297)&lt;=135,"",IF(LEN(Q297)&lt;=260,RIGHT(Q297,LEN(Q297)-SEARCH(" ",Q297,125)),MID(Q297,SEARCH(" ",Q297,130),IF(LEN(Q297)&lt;=265,LEN(Q297),SEARCH(" ",Q297,255)-SEARCH(" ",Q297,130)))))</f>
        <v/>
      </c>
      <c r="D320" s="333"/>
      <c r="E320" s="333"/>
      <c r="F320" s="333"/>
      <c r="G320" s="333"/>
      <c r="H320" s="333"/>
      <c r="I320" s="333"/>
      <c r="J320" s="333"/>
      <c r="K320" s="333"/>
      <c r="L320" s="333"/>
      <c r="M320" s="109"/>
      <c r="O320" s="67"/>
      <c r="P320" s="67"/>
      <c r="Q320" s="67"/>
      <c r="R320" s="67"/>
      <c r="S320" s="67"/>
      <c r="T320" s="67"/>
      <c r="U320" s="67"/>
      <c r="V320" s="67"/>
      <c r="W320" s="67"/>
      <c r="X320" s="67"/>
      <c r="Y320" s="67"/>
    </row>
    <row r="321" spans="1:25" ht="14.1" customHeight="1" x14ac:dyDescent="0.25">
      <c r="A321" s="56">
        <v>49</v>
      </c>
      <c r="B321" s="108"/>
      <c r="C321" s="332" t="str">
        <f>IF(LEN(Q297)&lt;=265,"",RIGHT(Q297,LEN(Q297)-SEARCH(" ",Q297,255)))</f>
        <v/>
      </c>
      <c r="D321" s="333"/>
      <c r="E321" s="333"/>
      <c r="F321" s="333"/>
      <c r="G321" s="333"/>
      <c r="H321" s="333"/>
      <c r="I321" s="333"/>
      <c r="J321" s="333"/>
      <c r="K321" s="333"/>
      <c r="L321" s="333"/>
      <c r="M321" s="109"/>
      <c r="O321" s="67"/>
      <c r="P321" s="67"/>
      <c r="Q321" s="67"/>
      <c r="R321" s="67"/>
      <c r="S321" s="67"/>
      <c r="T321" s="67"/>
      <c r="U321" s="67"/>
      <c r="V321" s="67"/>
      <c r="W321" s="67"/>
      <c r="X321" s="67"/>
      <c r="Y321" s="67"/>
    </row>
    <row r="322" spans="1:25" ht="14.1" customHeight="1" x14ac:dyDescent="0.25">
      <c r="A322" s="56">
        <v>50</v>
      </c>
      <c r="B322" s="108"/>
      <c r="C322" s="330" t="str">
        <f>IF(Q299="","",IF(LEN(Q299)&lt;=135,Q299,IF(LEN(Q299)&lt;=260,LEFT(Q299,SEARCH(" ",Q299,125)),LEFT(Q299,SEARCH(" ",Q299,130)))))</f>
        <v/>
      </c>
      <c r="D322" s="331"/>
      <c r="E322" s="331"/>
      <c r="F322" s="331"/>
      <c r="G322" s="331"/>
      <c r="H322" s="331"/>
      <c r="I322" s="331"/>
      <c r="J322" s="331"/>
      <c r="K322" s="331"/>
      <c r="L322" s="331"/>
      <c r="M322" s="109"/>
      <c r="O322" s="67"/>
      <c r="P322" s="67"/>
      <c r="Q322" s="67"/>
      <c r="R322" s="67"/>
      <c r="S322" s="67"/>
      <c r="T322" s="67"/>
      <c r="U322" s="67"/>
      <c r="V322" s="67"/>
      <c r="W322" s="67"/>
      <c r="X322" s="67"/>
      <c r="Y322" s="67"/>
    </row>
    <row r="323" spans="1:25" ht="14.1" customHeight="1" x14ac:dyDescent="0.25">
      <c r="A323" s="56">
        <v>51</v>
      </c>
      <c r="B323" s="108"/>
      <c r="C323" s="332" t="str">
        <f>IF(LEN(Q299)&lt;=135,"",IF(LEN(Q299)&lt;=260,RIGHT(Q299,LEN(Q299)-SEARCH(" ",Q299,125)),MID(Q299,SEARCH(" ",Q299,130),IF(LEN(Q299)&lt;=265,LEN(Q299),SEARCH(" ",Q299,255)-SEARCH(" ",Q299,130)))))</f>
        <v/>
      </c>
      <c r="D323" s="333"/>
      <c r="E323" s="333"/>
      <c r="F323" s="333"/>
      <c r="G323" s="333"/>
      <c r="H323" s="333"/>
      <c r="I323" s="333"/>
      <c r="J323" s="333"/>
      <c r="K323" s="333"/>
      <c r="L323" s="333"/>
      <c r="M323" s="109"/>
      <c r="O323" s="67"/>
      <c r="P323" s="67"/>
      <c r="Q323" s="67"/>
      <c r="R323" s="67"/>
      <c r="S323" s="67"/>
      <c r="T323" s="67"/>
      <c r="U323" s="67"/>
      <c r="V323" s="67"/>
      <c r="W323" s="67"/>
      <c r="X323" s="67"/>
      <c r="Y323" s="67"/>
    </row>
    <row r="324" spans="1:25" ht="14.1" customHeight="1" x14ac:dyDescent="0.25">
      <c r="A324" s="56">
        <v>52</v>
      </c>
      <c r="B324" s="108"/>
      <c r="C324" s="332" t="str">
        <f>IF(LEN(Q299)&lt;=265,"",RIGHT(Q299,LEN(Q299)-SEARCH(" ",Q299,255)))</f>
        <v/>
      </c>
      <c r="D324" s="333"/>
      <c r="E324" s="333"/>
      <c r="F324" s="333"/>
      <c r="G324" s="333"/>
      <c r="H324" s="333"/>
      <c r="I324" s="333"/>
      <c r="J324" s="333"/>
      <c r="K324" s="333"/>
      <c r="L324" s="333"/>
      <c r="M324" s="109"/>
      <c r="O324" s="67"/>
      <c r="P324" s="67"/>
      <c r="Q324" s="67"/>
      <c r="R324" s="67"/>
      <c r="S324" s="67"/>
      <c r="T324" s="67"/>
      <c r="U324" s="67"/>
      <c r="V324" s="67"/>
      <c r="W324" s="67"/>
      <c r="X324" s="67"/>
      <c r="Y324" s="67"/>
    </row>
    <row r="325" spans="1:25" ht="14.1" customHeight="1" x14ac:dyDescent="0.25">
      <c r="A325" s="56">
        <v>53</v>
      </c>
      <c r="B325" s="108"/>
      <c r="C325" s="330" t="str">
        <f>IF(Q301="","",IF(LEN(Q301)&lt;=135,Q301,IF(LEN(Q301)&lt;=260,LEFT(Q301,SEARCH(" ",Q301,125)),LEFT(Q301,SEARCH(" ",Q301,130)))))</f>
        <v/>
      </c>
      <c r="D325" s="331"/>
      <c r="E325" s="331"/>
      <c r="F325" s="331"/>
      <c r="G325" s="331"/>
      <c r="H325" s="331"/>
      <c r="I325" s="331"/>
      <c r="J325" s="331"/>
      <c r="K325" s="331"/>
      <c r="L325" s="331"/>
      <c r="M325" s="109"/>
      <c r="O325" s="67"/>
      <c r="P325" s="67"/>
      <c r="Q325" s="67"/>
      <c r="R325" s="67"/>
      <c r="S325" s="67"/>
      <c r="T325" s="67"/>
      <c r="U325" s="67"/>
      <c r="V325" s="67"/>
      <c r="W325" s="67"/>
      <c r="X325" s="67"/>
      <c r="Y325" s="67"/>
    </row>
    <row r="326" spans="1:25" ht="14.1" customHeight="1" x14ac:dyDescent="0.25">
      <c r="A326" s="56">
        <v>54</v>
      </c>
      <c r="B326" s="108"/>
      <c r="C326" s="332" t="str">
        <f>IF(LEN(Q301)&lt;=135,"",IF(LEN(Q301)&lt;=260,RIGHT(Q301,LEN(Q301)-SEARCH(" ",Q301,125)),MID(Q301,SEARCH(" ",Q301,130),IF(LEN(Q301)&lt;=265,LEN(Q301),SEARCH(" ",Q301,255)-SEARCH(" ",Q301,130)))))</f>
        <v/>
      </c>
      <c r="D326" s="333"/>
      <c r="E326" s="333"/>
      <c r="F326" s="333"/>
      <c r="G326" s="333"/>
      <c r="H326" s="333"/>
      <c r="I326" s="333"/>
      <c r="J326" s="333"/>
      <c r="K326" s="333"/>
      <c r="L326" s="333"/>
      <c r="M326" s="109"/>
      <c r="O326" s="67"/>
      <c r="P326" s="67"/>
      <c r="Q326" s="67"/>
      <c r="R326" s="67"/>
      <c r="S326" s="67"/>
      <c r="T326" s="67"/>
      <c r="U326" s="67"/>
      <c r="V326" s="67"/>
      <c r="W326" s="67"/>
      <c r="X326" s="67"/>
      <c r="Y326" s="67"/>
    </row>
    <row r="327" spans="1:25" ht="14.1" customHeight="1" x14ac:dyDescent="0.25">
      <c r="A327" s="56">
        <v>55</v>
      </c>
      <c r="B327" s="108"/>
      <c r="C327" s="332" t="str">
        <f>IF(LEN(Q301)&lt;=265,"",RIGHT(Q301,LEN(Q301)-SEARCH(" ",Q301,255)))</f>
        <v/>
      </c>
      <c r="D327" s="333"/>
      <c r="E327" s="333"/>
      <c r="F327" s="333"/>
      <c r="G327" s="333"/>
      <c r="H327" s="333"/>
      <c r="I327" s="333"/>
      <c r="J327" s="333"/>
      <c r="K327" s="333"/>
      <c r="L327" s="333"/>
      <c r="M327" s="109"/>
      <c r="O327" s="67"/>
      <c r="P327" s="67"/>
      <c r="Q327" s="67"/>
      <c r="R327" s="67"/>
      <c r="S327" s="67"/>
      <c r="T327" s="67"/>
      <c r="U327" s="67"/>
      <c r="V327" s="67"/>
      <c r="W327" s="67"/>
      <c r="X327" s="67"/>
      <c r="Y327" s="67"/>
    </row>
    <row r="328" spans="1:25" ht="14.1" customHeight="1" x14ac:dyDescent="0.25">
      <c r="A328" s="56">
        <v>56</v>
      </c>
      <c r="B328" s="108"/>
      <c r="C328" s="330" t="str">
        <f>IF(Q303="","",IF(LEN(Q303)&lt;=135,Q303,IF(LEN(Q303)&lt;=260,LEFT(Q303,SEARCH(" ",Q303,125)),LEFT(Q303,SEARCH(" ",Q303,130)))))</f>
        <v/>
      </c>
      <c r="D328" s="331"/>
      <c r="E328" s="331"/>
      <c r="F328" s="331"/>
      <c r="G328" s="331"/>
      <c r="H328" s="331"/>
      <c r="I328" s="331"/>
      <c r="J328" s="331"/>
      <c r="K328" s="331"/>
      <c r="L328" s="331"/>
      <c r="M328" s="109"/>
      <c r="O328" s="67"/>
      <c r="P328" s="67"/>
      <c r="Q328" s="67"/>
      <c r="R328" s="67"/>
      <c r="S328" s="67"/>
      <c r="T328" s="67"/>
      <c r="U328" s="67"/>
      <c r="V328" s="67"/>
      <c r="W328" s="67"/>
      <c r="X328" s="67"/>
      <c r="Y328" s="67"/>
    </row>
    <row r="329" spans="1:25" ht="14.1" customHeight="1" x14ac:dyDescent="0.25">
      <c r="A329" s="56">
        <v>57</v>
      </c>
      <c r="B329" s="108"/>
      <c r="C329" s="332" t="str">
        <f>IF(LEN(Q303)&lt;=135,"",IF(LEN(Q303)&lt;=260,RIGHT(Q303,LEN(Q303)-SEARCH(" ",Q303,125)),MID(Q303,SEARCH(" ",Q303,130),IF(LEN(Q303)&lt;=265,LEN(Q303),SEARCH(" ",Q303,255)-SEARCH(" ",Q303,130)))))</f>
        <v/>
      </c>
      <c r="D329" s="333"/>
      <c r="E329" s="333"/>
      <c r="F329" s="333"/>
      <c r="G329" s="333"/>
      <c r="H329" s="333"/>
      <c r="I329" s="333"/>
      <c r="J329" s="333"/>
      <c r="K329" s="333"/>
      <c r="L329" s="333"/>
      <c r="M329" s="109"/>
      <c r="O329" s="67"/>
      <c r="P329" s="67"/>
      <c r="Q329" s="67"/>
      <c r="R329" s="67"/>
      <c r="S329" s="67"/>
      <c r="T329" s="67"/>
      <c r="U329" s="67"/>
      <c r="V329" s="67"/>
      <c r="W329" s="67"/>
      <c r="X329" s="67"/>
      <c r="Y329" s="67"/>
    </row>
    <row r="330" spans="1:25" ht="14.1" customHeight="1" x14ac:dyDescent="0.25">
      <c r="A330" s="56">
        <v>58</v>
      </c>
      <c r="B330" s="108"/>
      <c r="C330" s="332" t="str">
        <f>IF(LEN(Q303)&lt;=265,"",RIGHT(Q303,LEN(Q303)-SEARCH(" ",Q303,255)))</f>
        <v/>
      </c>
      <c r="D330" s="333"/>
      <c r="E330" s="333"/>
      <c r="F330" s="333"/>
      <c r="G330" s="333"/>
      <c r="H330" s="333"/>
      <c r="I330" s="333"/>
      <c r="J330" s="333"/>
      <c r="K330" s="333"/>
      <c r="L330" s="333"/>
      <c r="M330" s="109"/>
      <c r="O330" s="67"/>
      <c r="P330" s="67"/>
      <c r="Q330" s="67"/>
      <c r="R330" s="67"/>
      <c r="S330" s="67"/>
      <c r="T330" s="67"/>
      <c r="U330" s="67"/>
      <c r="V330" s="67"/>
      <c r="W330" s="67"/>
      <c r="X330" s="67"/>
      <c r="Y330" s="67"/>
    </row>
    <row r="331" spans="1:25" ht="14.1" customHeight="1" x14ac:dyDescent="0.25">
      <c r="A331" s="56">
        <v>59</v>
      </c>
      <c r="B331" s="108"/>
      <c r="C331" s="330" t="str">
        <f>IF(Q305="","",IF(LEN(Q305)&lt;=135,Q305,IF(LEN(Q305)&lt;=260,LEFT(Q305,SEARCH(" ",Q305,125)),LEFT(Q305,SEARCH(" ",Q305,130)))))</f>
        <v/>
      </c>
      <c r="D331" s="331"/>
      <c r="E331" s="331"/>
      <c r="F331" s="331"/>
      <c r="G331" s="331"/>
      <c r="H331" s="331"/>
      <c r="I331" s="331"/>
      <c r="J331" s="331"/>
      <c r="K331" s="331"/>
      <c r="L331" s="331"/>
      <c r="M331" s="109"/>
      <c r="O331" s="67"/>
      <c r="P331" s="67"/>
      <c r="Q331" s="67"/>
      <c r="R331" s="67"/>
      <c r="S331" s="67"/>
      <c r="T331" s="67"/>
      <c r="U331" s="67"/>
      <c r="V331" s="67"/>
      <c r="W331" s="67"/>
      <c r="X331" s="67"/>
      <c r="Y331" s="67"/>
    </row>
    <row r="332" spans="1:25" ht="14.1" customHeight="1" x14ac:dyDescent="0.25">
      <c r="A332" s="56">
        <v>60</v>
      </c>
      <c r="B332" s="108"/>
      <c r="C332" s="332" t="str">
        <f>IF(LEN(Q305)&lt;=135,"",IF(LEN(Q305)&lt;=260,RIGHT(Q305,LEN(Q305)-SEARCH(" ",Q305,125)),MID(Q305,SEARCH(" ",Q305,130),IF(LEN(Q305)&lt;=265,LEN(Q305),SEARCH(" ",Q305,255)-SEARCH(" ",Q305,130)))))</f>
        <v/>
      </c>
      <c r="D332" s="333"/>
      <c r="E332" s="333"/>
      <c r="F332" s="333"/>
      <c r="G332" s="333"/>
      <c r="H332" s="333"/>
      <c r="I332" s="333"/>
      <c r="J332" s="333"/>
      <c r="K332" s="333"/>
      <c r="L332" s="333"/>
      <c r="M332" s="109"/>
      <c r="O332" s="67"/>
      <c r="P332" s="67"/>
      <c r="Q332" s="67"/>
      <c r="R332" s="67"/>
      <c r="S332" s="67"/>
      <c r="T332" s="67"/>
      <c r="U332" s="67"/>
      <c r="V332" s="67"/>
      <c r="W332" s="67"/>
      <c r="X332" s="67"/>
      <c r="Y332" s="67"/>
    </row>
    <row r="333" spans="1:25" ht="14.1" customHeight="1" x14ac:dyDescent="0.25">
      <c r="A333" s="56">
        <v>61</v>
      </c>
      <c r="B333" s="108"/>
      <c r="C333" s="332" t="str">
        <f>IF(LEN(Q305)&lt;=265,"",RIGHT(Q305,LEN(Q305)-SEARCH(" ",Q305,255)))</f>
        <v/>
      </c>
      <c r="D333" s="333"/>
      <c r="E333" s="333"/>
      <c r="F333" s="333"/>
      <c r="G333" s="333"/>
      <c r="H333" s="333"/>
      <c r="I333" s="333"/>
      <c r="J333" s="333"/>
      <c r="K333" s="333"/>
      <c r="L333" s="333"/>
      <c r="M333" s="109"/>
      <c r="O333" s="67"/>
      <c r="P333" s="67"/>
      <c r="Q333" s="67"/>
      <c r="R333" s="67"/>
      <c r="S333" s="67"/>
      <c r="T333" s="67"/>
      <c r="U333" s="67"/>
      <c r="V333" s="67"/>
      <c r="W333" s="67"/>
      <c r="X333" s="67"/>
      <c r="Y333" s="67"/>
    </row>
    <row r="334" spans="1:25" ht="14.1" customHeight="1" x14ac:dyDescent="0.25">
      <c r="A334" s="56">
        <v>62</v>
      </c>
      <c r="B334" s="108"/>
      <c r="C334" s="330" t="str">
        <f>IF(Q307="","",IF(LEN(Q307)&lt;=135,Q307,IF(LEN(Q307)&lt;=260,LEFT(Q307,SEARCH(" ",Q307,125)),LEFT(Q307,SEARCH(" ",Q307,130)))))</f>
        <v/>
      </c>
      <c r="D334" s="331"/>
      <c r="E334" s="331"/>
      <c r="F334" s="331"/>
      <c r="G334" s="331"/>
      <c r="H334" s="331"/>
      <c r="I334" s="331"/>
      <c r="J334" s="331"/>
      <c r="K334" s="331"/>
      <c r="L334" s="331"/>
      <c r="M334" s="109"/>
      <c r="O334" s="67"/>
      <c r="P334" s="67"/>
      <c r="Q334" s="67"/>
      <c r="R334" s="67"/>
      <c r="S334" s="67"/>
      <c r="T334" s="67"/>
      <c r="U334" s="67"/>
      <c r="V334" s="67"/>
      <c r="W334" s="67"/>
      <c r="X334" s="67"/>
      <c r="Y334" s="67"/>
    </row>
    <row r="335" spans="1:25" ht="14.1" customHeight="1" x14ac:dyDescent="0.25">
      <c r="A335" s="56">
        <v>63</v>
      </c>
      <c r="B335" s="108"/>
      <c r="C335" s="332" t="str">
        <f>IF(LEN(Q307)&lt;=135,"",IF(LEN(Q307)&lt;=260,RIGHT(Q307,LEN(Q307)-SEARCH(" ",Q307,125)),MID(Q307,SEARCH(" ",Q307,130),IF(LEN(Q307)&lt;=265,LEN(Q307),SEARCH(" ",Q307,255)-SEARCH(" ",Q307,130)))))</f>
        <v/>
      </c>
      <c r="D335" s="333"/>
      <c r="E335" s="333"/>
      <c r="F335" s="333"/>
      <c r="G335" s="333"/>
      <c r="H335" s="333"/>
      <c r="I335" s="333"/>
      <c r="J335" s="333"/>
      <c r="K335" s="333"/>
      <c r="L335" s="333"/>
      <c r="M335" s="109"/>
      <c r="O335" s="67"/>
      <c r="P335" s="67"/>
      <c r="Q335" s="67"/>
      <c r="R335" s="67"/>
      <c r="S335" s="67"/>
      <c r="T335" s="67"/>
      <c r="U335" s="67"/>
      <c r="V335" s="67"/>
      <c r="W335" s="67"/>
      <c r="X335" s="67"/>
      <c r="Y335" s="67"/>
    </row>
    <row r="336" spans="1:25" ht="14.1" customHeight="1" x14ac:dyDescent="0.25">
      <c r="A336" s="56">
        <v>64</v>
      </c>
      <c r="B336" s="120"/>
      <c r="C336" s="334" t="str">
        <f>IF(LEN(Q307)&lt;=265,"",RIGHT(Q307,LEN(Q307)-SEARCH(" ",Q307,255)))</f>
        <v/>
      </c>
      <c r="D336" s="335"/>
      <c r="E336" s="335"/>
      <c r="F336" s="335"/>
      <c r="G336" s="335"/>
      <c r="H336" s="335"/>
      <c r="I336" s="335"/>
      <c r="J336" s="335"/>
      <c r="K336" s="335"/>
      <c r="L336" s="335"/>
      <c r="M336" s="122"/>
      <c r="O336" s="67"/>
      <c r="P336" s="67"/>
      <c r="Q336" s="67"/>
      <c r="R336" s="67"/>
      <c r="S336" s="67"/>
      <c r="T336" s="67"/>
      <c r="U336" s="67"/>
      <c r="V336" s="67"/>
      <c r="W336" s="336"/>
      <c r="X336" s="67"/>
      <c r="Y336" s="67"/>
    </row>
    <row r="337" spans="1:25" ht="14.1" customHeight="1" x14ac:dyDescent="0.25">
      <c r="A337" s="56">
        <v>65</v>
      </c>
      <c r="C337" s="152" t="s">
        <v>91</v>
      </c>
      <c r="D337" s="337" t="str">
        <f>IF($P$7="","",$P$7)</f>
        <v/>
      </c>
      <c r="E337" s="67"/>
      <c r="F337" s="67"/>
      <c r="G337" s="67"/>
      <c r="H337" s="67"/>
      <c r="I337" s="67"/>
      <c r="J337" s="67"/>
      <c r="K337" s="67"/>
      <c r="L337" s="152" t="s">
        <v>92</v>
      </c>
      <c r="M337" s="154" t="str">
        <f>IF($X$7="","",$X$7)</f>
        <v>Eugene Mah</v>
      </c>
      <c r="O337" s="67"/>
      <c r="P337" s="67"/>
      <c r="Q337" s="67"/>
      <c r="R337" s="67"/>
      <c r="S337" s="67"/>
      <c r="T337" s="67"/>
      <c r="U337" s="67"/>
      <c r="V337" s="67"/>
      <c r="W337" s="67"/>
      <c r="X337" s="67"/>
      <c r="Y337" s="67"/>
    </row>
    <row r="338" spans="1:25" ht="14.1" customHeight="1" x14ac:dyDescent="0.25">
      <c r="A338" s="56">
        <v>66</v>
      </c>
      <c r="C338" s="152" t="s">
        <v>195</v>
      </c>
      <c r="D338" s="155" t="str">
        <f>IF($R$14="","",$R$14)</f>
        <v/>
      </c>
      <c r="E338" s="67"/>
      <c r="F338" s="67"/>
      <c r="G338" s="67"/>
      <c r="H338" s="67"/>
      <c r="I338" s="67"/>
      <c r="J338" s="67"/>
      <c r="K338" s="67"/>
      <c r="L338" s="152" t="s">
        <v>115</v>
      </c>
      <c r="M338" s="154" t="str">
        <f>IF($R$13="","",$R$13)</f>
        <v/>
      </c>
      <c r="O338" s="67"/>
      <c r="P338" s="67"/>
      <c r="Q338" s="67"/>
      <c r="R338" s="67"/>
      <c r="S338" s="67"/>
      <c r="T338" s="67"/>
      <c r="U338" s="67"/>
      <c r="V338" s="67"/>
      <c r="W338" s="67"/>
      <c r="X338" s="67"/>
      <c r="Y338" s="67"/>
    </row>
  </sheetData>
  <customSheetViews>
    <customSheetView guid="{D62192A2-80E4-4F30-AFA0-04511C5E7F57}" scale="75">
      <rowBreaks count="4" manualBreakCount="4">
        <brk id="68" min="1" max="12" man="1"/>
        <brk id="136" min="1" max="12" man="1"/>
        <brk id="204" min="1" max="12" man="1"/>
        <brk id="272" min="1" max="12" man="1"/>
      </rowBreaks>
      <pageMargins left="0.70069444444444395" right="0.70069444444444395" top="0.85069444444444398" bottom="1.0472222222222201" header="0.75208333333333299" footer="0.75208333333333299"/>
      <pageSetup scale="68" firstPageNumber="0" orientation="portrait" horizontalDpi="300" verticalDpi="300" r:id="rId1"/>
      <headerFooter>
        <oddFooter>&amp;CPage &amp;P</oddFooter>
      </headerFooter>
    </customSheetView>
  </customSheetViews>
  <mergeCells count="59">
    <mergeCell ref="E260:F260"/>
    <mergeCell ref="Q268:T268"/>
    <mergeCell ref="I275:J275"/>
    <mergeCell ref="I276:J276"/>
    <mergeCell ref="U283:V283"/>
    <mergeCell ref="S226:T226"/>
    <mergeCell ref="T228:X228"/>
    <mergeCell ref="T241:X241"/>
    <mergeCell ref="T255:X255"/>
    <mergeCell ref="D259:E259"/>
    <mergeCell ref="L259:M259"/>
    <mergeCell ref="R158:S158"/>
    <mergeCell ref="T158:U158"/>
    <mergeCell ref="E179:F179"/>
    <mergeCell ref="G179:H179"/>
    <mergeCell ref="S225:T225"/>
    <mergeCell ref="S98:U98"/>
    <mergeCell ref="P105:R105"/>
    <mergeCell ref="S105:U105"/>
    <mergeCell ref="V105:X105"/>
    <mergeCell ref="S106:U106"/>
    <mergeCell ref="G36:I36"/>
    <mergeCell ref="L44:M44"/>
    <mergeCell ref="P97:R97"/>
    <mergeCell ref="S97:U97"/>
    <mergeCell ref="V97:X97"/>
    <mergeCell ref="F30:G30"/>
    <mergeCell ref="K30:L30"/>
    <mergeCell ref="D35:F35"/>
    <mergeCell ref="G35:I35"/>
    <mergeCell ref="J35:L35"/>
    <mergeCell ref="K27:L27"/>
    <mergeCell ref="F28:G28"/>
    <mergeCell ref="K28:L28"/>
    <mergeCell ref="F29:G29"/>
    <mergeCell ref="K29:L29"/>
    <mergeCell ref="K23:L23"/>
    <mergeCell ref="F24:G24"/>
    <mergeCell ref="K24:L24"/>
    <mergeCell ref="F25:G25"/>
    <mergeCell ref="F26:G26"/>
    <mergeCell ref="F18:G18"/>
    <mergeCell ref="K18:L18"/>
    <mergeCell ref="F21:G21"/>
    <mergeCell ref="K21:L21"/>
    <mergeCell ref="F22:G22"/>
    <mergeCell ref="K22:L22"/>
    <mergeCell ref="F13:G13"/>
    <mergeCell ref="K13:L13"/>
    <mergeCell ref="F16:G16"/>
    <mergeCell ref="K16:L16"/>
    <mergeCell ref="F17:G17"/>
    <mergeCell ref="K17:L17"/>
    <mergeCell ref="F10:G10"/>
    <mergeCell ref="K10:L10"/>
    <mergeCell ref="F11:G11"/>
    <mergeCell ref="K11:L11"/>
    <mergeCell ref="F12:G12"/>
    <mergeCell ref="K12:L12"/>
  </mergeCells>
  <conditionalFormatting sqref="D178">
    <cfRule type="cellIs" dxfId="23" priority="4" operator="equal">
      <formula>"Fail"</formula>
    </cfRule>
    <cfRule type="cellIs" dxfId="22" priority="5" operator="equal">
      <formula>"TBD"</formula>
    </cfRule>
  </conditionalFormatting>
  <conditionalFormatting sqref="E282:E288">
    <cfRule type="cellIs" dxfId="21" priority="14" operator="greaterThan">
      <formula>0.05</formula>
    </cfRule>
  </conditionalFormatting>
  <conditionalFormatting sqref="E289 I289:L289">
    <cfRule type="cellIs" dxfId="20" priority="19" operator="equal">
      <formula>"NO"</formula>
    </cfRule>
  </conditionalFormatting>
  <conditionalFormatting sqref="I288:L288">
    <cfRule type="cellIs" dxfId="19" priority="16" operator="greaterThan">
      <formula>0.05</formula>
    </cfRule>
  </conditionalFormatting>
  <conditionalFormatting sqref="K142 E165 J181 I226:I228 I230:I233">
    <cfRule type="cellIs" dxfId="18" priority="29" operator="equal">
      <formula>"Fail"</formula>
    </cfRule>
  </conditionalFormatting>
  <conditionalFormatting sqref="K147:K149">
    <cfRule type="cellIs" dxfId="17" priority="26" operator="equal">
      <formula>"NO"</formula>
    </cfRule>
    <cfRule type="cellIs" dxfId="16" priority="27" operator="equal">
      <formula>"TBD"</formula>
    </cfRule>
  </conditionalFormatting>
  <conditionalFormatting sqref="L45:L49 L51:L62 L72:L103">
    <cfRule type="cellIs" dxfId="15" priority="31" operator="equal">
      <formula>"TBD"</formula>
    </cfRule>
  </conditionalFormatting>
  <conditionalFormatting sqref="L147:L148">
    <cfRule type="cellIs" dxfId="14" priority="7" operator="equal">
      <formula>"NO"</formula>
    </cfRule>
  </conditionalFormatting>
  <conditionalFormatting sqref="M45:M49 M51:M62 M72:M103">
    <cfRule type="cellIs" dxfId="13" priority="8" operator="equal">
      <formula>"NO"</formula>
    </cfRule>
  </conditionalFormatting>
  <conditionalFormatting sqref="Q275">
    <cfRule type="cellIs" dxfId="12" priority="12" operator="between">
      <formula>$Q$277</formula>
      <formula>$Q$278</formula>
    </cfRule>
  </conditionalFormatting>
  <conditionalFormatting sqref="Q279:U279 D312:G312">
    <cfRule type="cellIs" dxfId="11" priority="21" operator="equal">
      <formula>"Fail"</formula>
    </cfRule>
  </conditionalFormatting>
  <conditionalFormatting sqref="Q279:U279">
    <cfRule type="cellIs" dxfId="10" priority="1" operator="equal">
      <formula>"Pass"</formula>
    </cfRule>
  </conditionalFormatting>
  <conditionalFormatting sqref="R275">
    <cfRule type="cellIs" dxfId="9" priority="11" operator="between">
      <formula>$R$277</formula>
      <formula>$R$278</formula>
    </cfRule>
  </conditionalFormatting>
  <conditionalFormatting sqref="R162:U162">
    <cfRule type="cellIs" dxfId="8" priority="2" operator="equal">
      <formula>"Fail"</formula>
    </cfRule>
    <cfRule type="cellIs" dxfId="7" priority="3" operator="equal">
      <formula>"Pass"</formula>
    </cfRule>
  </conditionalFormatting>
  <conditionalFormatting sqref="S275">
    <cfRule type="cellIs" dxfId="6" priority="10" operator="between">
      <formula>$S$277</formula>
      <formula>$S$278</formula>
    </cfRule>
  </conditionalFormatting>
  <conditionalFormatting sqref="T275:U275">
    <cfRule type="cellIs" dxfId="5" priority="9" operator="between">
      <formula>$T$277</formula>
      <formula>$T$278</formula>
    </cfRule>
  </conditionalFormatting>
  <conditionalFormatting sqref="T249:X249">
    <cfRule type="cellIs" dxfId="4" priority="17" operator="lessThan">
      <formula>0.05</formula>
    </cfRule>
    <cfRule type="cellIs" dxfId="3" priority="18" operator="greaterThan">
      <formula>0.05</formula>
    </cfRule>
  </conditionalFormatting>
  <conditionalFormatting sqref="V169:V175">
    <cfRule type="cellIs" dxfId="2" priority="24" operator="lessThan">
      <formula>0.1</formula>
    </cfRule>
    <cfRule type="cellIs" dxfId="1" priority="25" operator="greaterThan">
      <formula>0.1</formula>
    </cfRule>
  </conditionalFormatting>
  <conditionalFormatting sqref="X216 L243">
    <cfRule type="cellIs" dxfId="0" priority="23" operator="greaterThan">
      <formula>3</formula>
    </cfRule>
  </conditionalFormatting>
  <pageMargins left="0.70069444444444395" right="0.70069444444444395" top="0.85069444444444398" bottom="1.0472222222222201" header="0.75208333333333299" footer="0.75208333333333299"/>
  <pageSetup scale="68" firstPageNumber="0" orientation="portrait" horizontalDpi="300" verticalDpi="300" r:id="rId2"/>
  <headerFooter>
    <oddFooter>&amp;CPage &amp;P</oddFooter>
  </headerFooter>
  <rowBreaks count="4" manualBreakCount="4">
    <brk id="68" min="1" max="12" man="1"/>
    <brk id="136" min="1" max="12" man="1"/>
    <brk id="204" min="1" max="12" man="1"/>
    <brk id="272" min="1" max="12"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7A312-FF8D-462B-8F95-B72B4B8BD24E}">
  <dimension ref="A1:K24"/>
  <sheetViews>
    <sheetView workbookViewId="0"/>
  </sheetViews>
  <sheetFormatPr defaultRowHeight="13.2" x14ac:dyDescent="0.25"/>
  <sheetData>
    <row r="1" spans="1:11" x14ac:dyDescent="0.25">
      <c r="A1" s="53" t="s">
        <v>506</v>
      </c>
    </row>
    <row r="3" spans="1:11" x14ac:dyDescent="0.25">
      <c r="A3" s="382" t="s">
        <v>507</v>
      </c>
      <c r="B3" s="382" t="s">
        <v>508</v>
      </c>
      <c r="C3" s="382" t="s">
        <v>103</v>
      </c>
      <c r="D3" s="382" t="s">
        <v>104</v>
      </c>
      <c r="E3" s="382" t="s">
        <v>509</v>
      </c>
      <c r="F3" s="382" t="s">
        <v>510</v>
      </c>
      <c r="G3" s="382" t="s">
        <v>511</v>
      </c>
      <c r="H3" s="382" t="s">
        <v>512</v>
      </c>
      <c r="I3" s="382" t="s">
        <v>513</v>
      </c>
      <c r="J3" s="382" t="s">
        <v>514</v>
      </c>
      <c r="K3" s="382" t="s">
        <v>515</v>
      </c>
    </row>
    <row r="4" spans="1:11" x14ac:dyDescent="0.25">
      <c r="A4" s="383">
        <v>24</v>
      </c>
      <c r="B4" s="383">
        <v>50</v>
      </c>
      <c r="C4" s="383" t="s">
        <v>516</v>
      </c>
      <c r="D4" s="383" t="s">
        <v>517</v>
      </c>
      <c r="E4" s="383" t="s">
        <v>518</v>
      </c>
      <c r="F4" s="383"/>
      <c r="G4" s="383"/>
      <c r="H4" s="383"/>
      <c r="I4" s="383"/>
      <c r="J4" s="383"/>
      <c r="K4" s="383"/>
    </row>
    <row r="5" spans="1:11" x14ac:dyDescent="0.25">
      <c r="A5" s="383">
        <v>25</v>
      </c>
      <c r="B5" s="383">
        <v>50</v>
      </c>
      <c r="C5" s="383" t="s">
        <v>516</v>
      </c>
      <c r="D5" s="383" t="s">
        <v>517</v>
      </c>
      <c r="E5" s="383" t="s">
        <v>518</v>
      </c>
      <c r="F5" s="383"/>
      <c r="G5" s="383"/>
      <c r="H5" s="383"/>
      <c r="I5" s="383"/>
      <c r="J5" s="383"/>
      <c r="K5" s="383"/>
    </row>
    <row r="6" spans="1:11" x14ac:dyDescent="0.25">
      <c r="A6" s="383">
        <v>26</v>
      </c>
      <c r="B6" s="383">
        <v>50</v>
      </c>
      <c r="C6" s="383" t="s">
        <v>516</v>
      </c>
      <c r="D6" s="383" t="s">
        <v>517</v>
      </c>
      <c r="E6" s="383" t="s">
        <v>518</v>
      </c>
      <c r="F6" s="383"/>
      <c r="G6" s="383"/>
      <c r="H6" s="383"/>
      <c r="I6" s="383"/>
      <c r="J6" s="383"/>
      <c r="K6" s="383"/>
    </row>
    <row r="7" spans="1:11" x14ac:dyDescent="0.25">
      <c r="A7" s="383">
        <v>28</v>
      </c>
      <c r="B7" s="383">
        <v>20</v>
      </c>
      <c r="C7" s="383" t="s">
        <v>516</v>
      </c>
      <c r="D7" s="383" t="s">
        <v>517</v>
      </c>
      <c r="E7" s="383" t="s">
        <v>518</v>
      </c>
      <c r="F7" s="383"/>
      <c r="G7" s="383"/>
      <c r="H7" s="383"/>
      <c r="I7" s="383"/>
      <c r="J7" s="383"/>
      <c r="K7" s="383"/>
    </row>
    <row r="8" spans="1:11" x14ac:dyDescent="0.25">
      <c r="A8" s="383">
        <v>28</v>
      </c>
      <c r="B8" s="383">
        <v>50</v>
      </c>
      <c r="C8" s="383" t="s">
        <v>516</v>
      </c>
      <c r="D8" s="383" t="s">
        <v>517</v>
      </c>
      <c r="E8" s="383" t="s">
        <v>518</v>
      </c>
      <c r="F8" s="383"/>
      <c r="G8" s="383"/>
      <c r="H8" s="383"/>
      <c r="I8" s="383"/>
      <c r="J8" s="383"/>
      <c r="K8" s="383"/>
    </row>
    <row r="9" spans="1:11" x14ac:dyDescent="0.25">
      <c r="A9" s="383">
        <v>28</v>
      </c>
      <c r="B9" s="383">
        <v>50</v>
      </c>
      <c r="C9" s="383" t="s">
        <v>516</v>
      </c>
      <c r="D9" s="383" t="s">
        <v>517</v>
      </c>
      <c r="E9" s="383" t="s">
        <v>518</v>
      </c>
      <c r="F9" s="383"/>
      <c r="G9" s="383"/>
      <c r="H9" s="383"/>
      <c r="I9" s="383"/>
      <c r="J9" s="383"/>
      <c r="K9" s="383"/>
    </row>
    <row r="10" spans="1:11" x14ac:dyDescent="0.25">
      <c r="A10" s="383">
        <v>28</v>
      </c>
      <c r="B10" s="383">
        <v>50</v>
      </c>
      <c r="C10" s="383" t="s">
        <v>516</v>
      </c>
      <c r="D10" s="383" t="s">
        <v>517</v>
      </c>
      <c r="E10" s="383" t="s">
        <v>518</v>
      </c>
      <c r="F10" s="383"/>
      <c r="G10" s="383"/>
      <c r="H10" s="383"/>
      <c r="I10" s="383"/>
      <c r="J10" s="383"/>
      <c r="K10" s="383"/>
    </row>
    <row r="11" spans="1:11" x14ac:dyDescent="0.25">
      <c r="A11" s="383">
        <v>28</v>
      </c>
      <c r="B11" s="383">
        <v>50</v>
      </c>
      <c r="C11" s="383" t="s">
        <v>516</v>
      </c>
      <c r="D11" s="383" t="s">
        <v>517</v>
      </c>
      <c r="E11" s="383" t="s">
        <v>518</v>
      </c>
      <c r="F11" s="383"/>
      <c r="G11" s="383"/>
      <c r="H11" s="383"/>
      <c r="I11" s="383"/>
      <c r="J11" s="383"/>
      <c r="K11" s="383"/>
    </row>
    <row r="12" spans="1:11" x14ac:dyDescent="0.25">
      <c r="A12" s="383">
        <v>28</v>
      </c>
      <c r="B12" s="383">
        <v>100</v>
      </c>
      <c r="C12" s="383" t="s">
        <v>516</v>
      </c>
      <c r="D12" s="383" t="s">
        <v>517</v>
      </c>
      <c r="E12" s="383" t="s">
        <v>518</v>
      </c>
      <c r="F12" s="383"/>
      <c r="G12" s="383"/>
      <c r="H12" s="383"/>
      <c r="I12" s="383"/>
      <c r="J12" s="383"/>
      <c r="K12" s="383"/>
    </row>
    <row r="13" spans="1:11" x14ac:dyDescent="0.25">
      <c r="A13" s="383">
        <v>28</v>
      </c>
      <c r="B13" s="383">
        <v>320</v>
      </c>
      <c r="C13" s="383" t="s">
        <v>516</v>
      </c>
      <c r="D13" s="383" t="s">
        <v>517</v>
      </c>
      <c r="E13" s="383" t="s">
        <v>518</v>
      </c>
      <c r="F13" s="383"/>
      <c r="G13" s="383"/>
      <c r="H13" s="383"/>
      <c r="I13" s="383"/>
      <c r="J13" s="383"/>
      <c r="K13" s="383"/>
    </row>
    <row r="14" spans="1:11" x14ac:dyDescent="0.25">
      <c r="A14" s="383">
        <v>30</v>
      </c>
      <c r="B14" s="383">
        <v>50</v>
      </c>
      <c r="C14" s="383" t="s">
        <v>516</v>
      </c>
      <c r="D14" s="383" t="s">
        <v>517</v>
      </c>
      <c r="E14" s="383" t="s">
        <v>518</v>
      </c>
      <c r="F14" s="383"/>
      <c r="G14" s="383"/>
      <c r="H14" s="383"/>
      <c r="I14" s="383"/>
      <c r="J14" s="383"/>
      <c r="K14" s="383"/>
    </row>
    <row r="15" spans="1:11" x14ac:dyDescent="0.25">
      <c r="A15" s="383">
        <v>32</v>
      </c>
      <c r="B15" s="383">
        <v>50</v>
      </c>
      <c r="C15" s="383" t="s">
        <v>516</v>
      </c>
      <c r="D15" s="383" t="s">
        <v>517</v>
      </c>
      <c r="E15" s="383" t="s">
        <v>518</v>
      </c>
      <c r="F15" s="383"/>
      <c r="G15" s="383"/>
      <c r="H15" s="383"/>
      <c r="I15" s="383"/>
      <c r="J15" s="383"/>
      <c r="K15" s="383"/>
    </row>
    <row r="16" spans="1:11" x14ac:dyDescent="0.25">
      <c r="A16" s="383">
        <v>34</v>
      </c>
      <c r="B16" s="383">
        <v>50</v>
      </c>
      <c r="C16" s="383" t="s">
        <v>516</v>
      </c>
      <c r="D16" s="383" t="s">
        <v>517</v>
      </c>
      <c r="E16" s="383" t="s">
        <v>518</v>
      </c>
      <c r="F16" s="383"/>
      <c r="G16" s="383"/>
      <c r="H16" s="383"/>
      <c r="I16" s="383"/>
      <c r="J16" s="383"/>
      <c r="K16" s="383"/>
    </row>
    <row r="17" spans="1:11" x14ac:dyDescent="0.25">
      <c r="A17" s="383">
        <v>36</v>
      </c>
      <c r="B17" s="383">
        <v>50</v>
      </c>
      <c r="C17" s="383" t="s">
        <v>516</v>
      </c>
      <c r="D17" s="383" t="s">
        <v>517</v>
      </c>
      <c r="E17" s="383" t="s">
        <v>518</v>
      </c>
      <c r="F17" s="383"/>
      <c r="G17" s="383"/>
      <c r="H17" s="383"/>
      <c r="I17" s="383"/>
      <c r="J17" s="383"/>
      <c r="K17" s="383"/>
    </row>
    <row r="18" spans="1:11" x14ac:dyDescent="0.25">
      <c r="A18" s="383">
        <v>38</v>
      </c>
      <c r="B18" s="383">
        <v>50</v>
      </c>
      <c r="C18" s="383" t="s">
        <v>516</v>
      </c>
      <c r="D18" s="383" t="s">
        <v>517</v>
      </c>
      <c r="E18" s="383" t="s">
        <v>518</v>
      </c>
      <c r="F18" s="383"/>
      <c r="G18" s="383"/>
      <c r="H18" s="383"/>
      <c r="I18" s="383"/>
      <c r="J18" s="383"/>
      <c r="K18" s="383"/>
    </row>
    <row r="19" spans="1:11" x14ac:dyDescent="0.25">
      <c r="A19" s="383">
        <v>28</v>
      </c>
      <c r="B19" s="383">
        <v>50</v>
      </c>
      <c r="C19" s="383" t="s">
        <v>516</v>
      </c>
      <c r="D19" s="383" t="s">
        <v>519</v>
      </c>
      <c r="E19" s="383" t="s">
        <v>520</v>
      </c>
      <c r="F19" s="383"/>
      <c r="G19" s="383"/>
      <c r="H19" s="383"/>
      <c r="I19" s="383"/>
      <c r="J19" s="383"/>
      <c r="K19" s="383"/>
    </row>
    <row r="20" spans="1:11" x14ac:dyDescent="0.25">
      <c r="A20" s="383">
        <v>30</v>
      </c>
      <c r="B20" s="383">
        <v>50</v>
      </c>
      <c r="C20" s="383" t="s">
        <v>516</v>
      </c>
      <c r="D20" s="383" t="s">
        <v>519</v>
      </c>
      <c r="E20" s="383" t="s">
        <v>520</v>
      </c>
      <c r="F20" s="383"/>
      <c r="G20" s="383"/>
      <c r="H20" s="383"/>
      <c r="I20" s="383"/>
      <c r="J20" s="383"/>
      <c r="K20" s="383"/>
    </row>
    <row r="21" spans="1:11" x14ac:dyDescent="0.25">
      <c r="A21" s="383">
        <v>32</v>
      </c>
      <c r="B21" s="383">
        <v>50</v>
      </c>
      <c r="C21" s="383" t="s">
        <v>516</v>
      </c>
      <c r="D21" s="383" t="s">
        <v>519</v>
      </c>
      <c r="E21" s="383" t="s">
        <v>520</v>
      </c>
      <c r="F21" s="383"/>
      <c r="G21" s="383"/>
      <c r="H21" s="383"/>
      <c r="I21" s="383"/>
      <c r="J21" s="383"/>
      <c r="K21" s="383"/>
    </row>
    <row r="22" spans="1:11" x14ac:dyDescent="0.25">
      <c r="A22" s="383">
        <v>34</v>
      </c>
      <c r="B22" s="383">
        <v>50</v>
      </c>
      <c r="C22" s="383" t="s">
        <v>516</v>
      </c>
      <c r="D22" s="383" t="s">
        <v>519</v>
      </c>
      <c r="E22" s="383" t="s">
        <v>520</v>
      </c>
      <c r="F22" s="383"/>
      <c r="G22" s="383"/>
      <c r="H22" s="383"/>
      <c r="I22" s="383"/>
      <c r="J22" s="383"/>
      <c r="K22" s="383"/>
    </row>
    <row r="23" spans="1:11" x14ac:dyDescent="0.25">
      <c r="A23" s="383">
        <v>36</v>
      </c>
      <c r="B23" s="383">
        <v>50</v>
      </c>
      <c r="C23" s="383" t="s">
        <v>516</v>
      </c>
      <c r="D23" s="383" t="s">
        <v>519</v>
      </c>
      <c r="E23" s="383" t="s">
        <v>520</v>
      </c>
      <c r="F23" s="383"/>
      <c r="G23" s="383"/>
      <c r="H23" s="383"/>
      <c r="I23" s="383"/>
      <c r="J23" s="383"/>
      <c r="K23" s="383"/>
    </row>
    <row r="24" spans="1:11" x14ac:dyDescent="0.25">
      <c r="A24" s="383">
        <v>38</v>
      </c>
      <c r="B24" s="383">
        <v>50</v>
      </c>
      <c r="C24" s="383" t="s">
        <v>516</v>
      </c>
      <c r="D24" s="383" t="s">
        <v>519</v>
      </c>
      <c r="E24" s="383" t="s">
        <v>520</v>
      </c>
      <c r="F24" s="383"/>
      <c r="G24" s="383"/>
      <c r="H24" s="383"/>
      <c r="I24" s="383"/>
      <c r="J24" s="383"/>
      <c r="K24" s="38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22"/>
  <sheetViews>
    <sheetView topLeftCell="A22" zoomScale="75" zoomScaleNormal="75" workbookViewId="0">
      <selection activeCell="D68" sqref="D68"/>
    </sheetView>
  </sheetViews>
  <sheetFormatPr defaultRowHeight="13.2" x14ac:dyDescent="0.25"/>
  <cols>
    <col min="1" max="30" width="11.5546875" style="1"/>
  </cols>
  <sheetData>
    <row r="1" spans="1:30" ht="14.1" customHeight="1" x14ac:dyDescent="0.25">
      <c r="A1" s="2" t="s">
        <v>425</v>
      </c>
      <c r="K1" s="2" t="s">
        <v>426</v>
      </c>
      <c r="U1" s="1" t="s">
        <v>427</v>
      </c>
    </row>
    <row r="2" spans="1:30" ht="14.1" customHeight="1" x14ac:dyDescent="0.25">
      <c r="A2" s="3"/>
      <c r="B2" s="415" t="s">
        <v>105</v>
      </c>
      <c r="C2" s="415"/>
      <c r="D2" s="415"/>
      <c r="E2" s="415"/>
      <c r="F2" s="415"/>
      <c r="G2" s="415"/>
      <c r="H2" s="415"/>
      <c r="I2" s="415"/>
      <c r="J2" s="415"/>
      <c r="K2" s="3"/>
      <c r="L2" s="415" t="s">
        <v>105</v>
      </c>
      <c r="M2" s="415"/>
      <c r="N2" s="415"/>
      <c r="O2" s="415"/>
      <c r="P2" s="415"/>
      <c r="Q2" s="415"/>
      <c r="R2" s="415"/>
      <c r="S2" s="415"/>
      <c r="T2" s="415"/>
      <c r="U2" s="3"/>
      <c r="V2" s="415" t="s">
        <v>105</v>
      </c>
      <c r="W2" s="415"/>
      <c r="X2" s="415"/>
      <c r="Y2" s="415"/>
      <c r="Z2" s="415"/>
      <c r="AA2" s="415"/>
      <c r="AB2" s="415"/>
      <c r="AC2" s="415"/>
      <c r="AD2" s="415"/>
    </row>
    <row r="3" spans="1:30" ht="14.1" customHeight="1" x14ac:dyDescent="0.25">
      <c r="A3" s="4" t="s">
        <v>400</v>
      </c>
      <c r="B3" s="5">
        <v>23</v>
      </c>
      <c r="C3" s="5">
        <v>24</v>
      </c>
      <c r="D3" s="5">
        <v>25</v>
      </c>
      <c r="E3" s="5">
        <v>26</v>
      </c>
      <c r="F3" s="5">
        <v>27</v>
      </c>
      <c r="G3" s="5">
        <v>28</v>
      </c>
      <c r="H3" s="5">
        <v>29</v>
      </c>
      <c r="I3" s="5">
        <v>30</v>
      </c>
      <c r="J3" s="6">
        <v>31</v>
      </c>
      <c r="K3" s="4" t="s">
        <v>400</v>
      </c>
      <c r="L3" s="5">
        <v>23</v>
      </c>
      <c r="M3" s="5">
        <v>24</v>
      </c>
      <c r="N3" s="5">
        <v>25</v>
      </c>
      <c r="O3" s="5">
        <v>26</v>
      </c>
      <c r="P3" s="5">
        <v>27</v>
      </c>
      <c r="Q3" s="5">
        <v>28</v>
      </c>
      <c r="R3" s="5">
        <v>29</v>
      </c>
      <c r="S3" s="5">
        <v>30</v>
      </c>
      <c r="T3" s="6">
        <v>31</v>
      </c>
      <c r="U3" s="4" t="s">
        <v>400</v>
      </c>
      <c r="V3" s="5">
        <v>23</v>
      </c>
      <c r="W3" s="5">
        <v>24</v>
      </c>
      <c r="X3" s="5">
        <v>25</v>
      </c>
      <c r="Y3" s="5">
        <v>26</v>
      </c>
      <c r="Z3" s="5">
        <v>27</v>
      </c>
      <c r="AA3" s="5">
        <v>28</v>
      </c>
      <c r="AB3" s="5">
        <v>29</v>
      </c>
      <c r="AC3" s="5">
        <v>30</v>
      </c>
      <c r="AD3" s="6">
        <v>31</v>
      </c>
    </row>
    <row r="4" spans="1:30" ht="14.1" customHeight="1" x14ac:dyDescent="0.25">
      <c r="A4" s="4">
        <v>0.23</v>
      </c>
      <c r="B4" s="5">
        <v>116</v>
      </c>
      <c r="C4" s="5"/>
      <c r="D4" s="5"/>
      <c r="E4" s="5"/>
      <c r="F4" s="5"/>
      <c r="G4" s="5"/>
      <c r="H4" s="5"/>
      <c r="I4" s="5"/>
      <c r="J4" s="6"/>
      <c r="K4" s="4">
        <v>0.23</v>
      </c>
      <c r="L4" s="5"/>
      <c r="M4" s="5"/>
      <c r="N4" s="5"/>
      <c r="O4" s="5"/>
      <c r="P4" s="5"/>
      <c r="Q4" s="5"/>
      <c r="R4" s="5"/>
      <c r="S4" s="5"/>
      <c r="T4" s="6"/>
      <c r="U4" s="4">
        <v>0.23</v>
      </c>
      <c r="V4" s="5"/>
      <c r="W4" s="5"/>
      <c r="X4" s="5"/>
      <c r="Y4" s="5"/>
      <c r="Z4" s="5"/>
      <c r="AA4" s="5"/>
      <c r="AB4" s="5"/>
      <c r="AC4" s="5"/>
      <c r="AD4" s="6"/>
    </row>
    <row r="5" spans="1:30" ht="14.1" customHeight="1" x14ac:dyDescent="0.25">
      <c r="A5" s="4">
        <v>0.24</v>
      </c>
      <c r="B5" s="5">
        <v>121</v>
      </c>
      <c r="C5" s="5">
        <v>124</v>
      </c>
      <c r="D5" s="5"/>
      <c r="E5" s="5"/>
      <c r="F5" s="5"/>
      <c r="G5" s="5"/>
      <c r="H5" s="5"/>
      <c r="I5" s="5"/>
      <c r="J5" s="6"/>
      <c r="K5" s="4">
        <v>0.24</v>
      </c>
      <c r="L5" s="5"/>
      <c r="M5" s="5"/>
      <c r="N5" s="5"/>
      <c r="O5" s="5"/>
      <c r="P5" s="5"/>
      <c r="Q5" s="5"/>
      <c r="R5" s="5"/>
      <c r="S5" s="5"/>
      <c r="T5" s="6"/>
      <c r="U5" s="4">
        <v>0.24</v>
      </c>
      <c r="V5" s="5"/>
      <c r="W5" s="5"/>
      <c r="X5" s="5"/>
      <c r="Y5" s="5"/>
      <c r="Z5" s="5"/>
      <c r="AA5" s="5"/>
      <c r="AB5" s="5"/>
      <c r="AC5" s="5"/>
      <c r="AD5" s="6"/>
    </row>
    <row r="6" spans="1:30" ht="14.1" customHeight="1" x14ac:dyDescent="0.25">
      <c r="A6" s="4">
        <v>0.25</v>
      </c>
      <c r="B6" s="5">
        <v>126</v>
      </c>
      <c r="C6" s="5">
        <v>129</v>
      </c>
      <c r="D6" s="5">
        <v>131</v>
      </c>
      <c r="E6" s="5"/>
      <c r="F6" s="5"/>
      <c r="G6" s="5"/>
      <c r="H6" s="5"/>
      <c r="I6" s="5"/>
      <c r="J6" s="6"/>
      <c r="K6" s="4">
        <v>0.25</v>
      </c>
      <c r="L6" s="5"/>
      <c r="M6" s="5"/>
      <c r="N6" s="5"/>
      <c r="O6" s="5"/>
      <c r="P6" s="5"/>
      <c r="Q6" s="5"/>
      <c r="R6" s="5"/>
      <c r="S6" s="5"/>
      <c r="T6" s="6"/>
      <c r="U6" s="4">
        <v>0.25</v>
      </c>
      <c r="V6" s="5"/>
      <c r="W6" s="5"/>
      <c r="X6" s="5"/>
      <c r="Y6" s="5"/>
      <c r="Z6" s="5"/>
      <c r="AA6" s="5"/>
      <c r="AB6" s="5"/>
      <c r="AC6" s="5"/>
      <c r="AD6" s="6"/>
    </row>
    <row r="7" spans="1:30" ht="14.1" customHeight="1" x14ac:dyDescent="0.25">
      <c r="A7" s="4">
        <v>0.26</v>
      </c>
      <c r="B7" s="5">
        <v>130</v>
      </c>
      <c r="C7" s="5">
        <v>133</v>
      </c>
      <c r="D7" s="5">
        <v>135</v>
      </c>
      <c r="E7" s="5">
        <v>138</v>
      </c>
      <c r="F7" s="5"/>
      <c r="G7" s="5"/>
      <c r="H7" s="5"/>
      <c r="I7" s="5"/>
      <c r="J7" s="6"/>
      <c r="K7" s="4">
        <v>0.26</v>
      </c>
      <c r="L7" s="5"/>
      <c r="M7" s="5"/>
      <c r="N7" s="5"/>
      <c r="O7" s="5"/>
      <c r="P7" s="5"/>
      <c r="Q7" s="5"/>
      <c r="R7" s="5"/>
      <c r="S7" s="5"/>
      <c r="T7" s="6"/>
      <c r="U7" s="4">
        <v>0.26</v>
      </c>
      <c r="V7" s="5"/>
      <c r="W7" s="5"/>
      <c r="X7" s="5"/>
      <c r="Y7" s="5"/>
      <c r="Z7" s="5"/>
      <c r="AA7" s="5"/>
      <c r="AB7" s="5"/>
      <c r="AC7" s="5"/>
      <c r="AD7" s="6"/>
    </row>
    <row r="8" spans="1:30" ht="14.1" customHeight="1" x14ac:dyDescent="0.25">
      <c r="A8" s="4">
        <v>0.27</v>
      </c>
      <c r="B8" s="5">
        <v>135</v>
      </c>
      <c r="C8" s="5">
        <v>138</v>
      </c>
      <c r="D8" s="5">
        <v>140</v>
      </c>
      <c r="E8" s="5">
        <v>142</v>
      </c>
      <c r="F8" s="5">
        <v>143</v>
      </c>
      <c r="G8" s="5"/>
      <c r="H8" s="5"/>
      <c r="I8" s="5"/>
      <c r="J8" s="6"/>
      <c r="K8" s="4">
        <v>0.27</v>
      </c>
      <c r="L8" s="5"/>
      <c r="M8" s="5"/>
      <c r="N8" s="5"/>
      <c r="O8" s="5"/>
      <c r="P8" s="5"/>
      <c r="Q8" s="5"/>
      <c r="R8" s="5"/>
      <c r="S8" s="5"/>
      <c r="T8" s="6"/>
      <c r="U8" s="4">
        <v>0.27</v>
      </c>
      <c r="V8" s="5"/>
      <c r="W8" s="5"/>
      <c r="X8" s="5"/>
      <c r="Y8" s="5"/>
      <c r="Z8" s="5"/>
      <c r="AA8" s="5"/>
      <c r="AB8" s="5"/>
      <c r="AC8" s="5"/>
      <c r="AD8" s="6"/>
    </row>
    <row r="9" spans="1:30" ht="14.1" customHeight="1" x14ac:dyDescent="0.25">
      <c r="A9" s="4">
        <v>0.28000000000000003</v>
      </c>
      <c r="B9" s="5">
        <v>140</v>
      </c>
      <c r="C9" s="5">
        <v>142</v>
      </c>
      <c r="D9" s="5">
        <v>144</v>
      </c>
      <c r="E9" s="5">
        <v>146</v>
      </c>
      <c r="F9" s="5">
        <v>147</v>
      </c>
      <c r="G9" s="5">
        <v>149</v>
      </c>
      <c r="H9" s="5"/>
      <c r="I9" s="5"/>
      <c r="J9" s="6"/>
      <c r="K9" s="4">
        <v>0.28000000000000003</v>
      </c>
      <c r="L9" s="5"/>
      <c r="M9" s="5"/>
      <c r="N9" s="5">
        <v>149</v>
      </c>
      <c r="O9" s="5">
        <v>151</v>
      </c>
      <c r="P9" s="5">
        <v>154</v>
      </c>
      <c r="Q9" s="5"/>
      <c r="R9" s="5"/>
      <c r="S9" s="5"/>
      <c r="T9" s="6"/>
      <c r="U9" s="4">
        <v>0.28000000000000003</v>
      </c>
      <c r="V9" s="5"/>
      <c r="W9" s="5"/>
      <c r="X9" s="5">
        <v>150</v>
      </c>
      <c r="Y9" s="5">
        <v>155</v>
      </c>
      <c r="Z9" s="5">
        <v>159</v>
      </c>
      <c r="AA9" s="5"/>
      <c r="AB9" s="5"/>
      <c r="AC9" s="5"/>
      <c r="AD9" s="6"/>
    </row>
    <row r="10" spans="1:30" ht="14.1" customHeight="1" x14ac:dyDescent="0.25">
      <c r="A10" s="4">
        <v>0.28999999999999998</v>
      </c>
      <c r="B10" s="5">
        <v>144</v>
      </c>
      <c r="C10" s="5">
        <v>146</v>
      </c>
      <c r="D10" s="5">
        <v>148</v>
      </c>
      <c r="E10" s="5">
        <v>150</v>
      </c>
      <c r="F10" s="5">
        <v>151</v>
      </c>
      <c r="G10" s="5">
        <v>153</v>
      </c>
      <c r="H10" s="5">
        <v>154</v>
      </c>
      <c r="I10" s="5"/>
      <c r="J10" s="6"/>
      <c r="K10" s="4">
        <v>0.28999999999999998</v>
      </c>
      <c r="L10" s="5"/>
      <c r="M10" s="5"/>
      <c r="N10" s="5">
        <v>154</v>
      </c>
      <c r="O10" s="5">
        <v>156</v>
      </c>
      <c r="P10" s="5">
        <v>158</v>
      </c>
      <c r="Q10" s="5">
        <v>159</v>
      </c>
      <c r="R10" s="5"/>
      <c r="S10" s="5"/>
      <c r="T10" s="6"/>
      <c r="U10" s="4">
        <v>0.28999999999999998</v>
      </c>
      <c r="V10" s="5"/>
      <c r="W10" s="5"/>
      <c r="X10" s="5">
        <v>155</v>
      </c>
      <c r="Y10" s="5">
        <v>160</v>
      </c>
      <c r="Z10" s="5">
        <v>164</v>
      </c>
      <c r="AA10" s="5">
        <v>168</v>
      </c>
      <c r="AB10" s="5"/>
      <c r="AC10" s="5"/>
      <c r="AD10" s="6"/>
    </row>
    <row r="11" spans="1:30" ht="14.1" customHeight="1" x14ac:dyDescent="0.25">
      <c r="A11" s="4">
        <v>0.3</v>
      </c>
      <c r="B11" s="5">
        <v>149</v>
      </c>
      <c r="C11" s="5">
        <v>151</v>
      </c>
      <c r="D11" s="5">
        <v>153</v>
      </c>
      <c r="E11" s="5">
        <v>155</v>
      </c>
      <c r="F11" s="5">
        <v>156</v>
      </c>
      <c r="G11" s="5">
        <v>157</v>
      </c>
      <c r="H11" s="5">
        <v>158</v>
      </c>
      <c r="I11" s="5">
        <v>159</v>
      </c>
      <c r="J11" s="6"/>
      <c r="K11" s="4">
        <v>0.3</v>
      </c>
      <c r="L11" s="5"/>
      <c r="M11" s="5"/>
      <c r="N11" s="5">
        <v>158</v>
      </c>
      <c r="O11" s="5">
        <v>160</v>
      </c>
      <c r="P11" s="5">
        <v>162</v>
      </c>
      <c r="Q11" s="5">
        <v>162</v>
      </c>
      <c r="R11" s="5">
        <v>163</v>
      </c>
      <c r="S11" s="5"/>
      <c r="T11" s="6"/>
      <c r="U11" s="4">
        <v>0.3</v>
      </c>
      <c r="V11" s="5"/>
      <c r="W11" s="5"/>
      <c r="X11" s="5">
        <v>160</v>
      </c>
      <c r="Y11" s="5">
        <v>164</v>
      </c>
      <c r="Z11" s="5">
        <v>168</v>
      </c>
      <c r="AA11" s="5">
        <v>172</v>
      </c>
      <c r="AB11" s="5">
        <v>176</v>
      </c>
      <c r="AC11" s="5"/>
      <c r="AD11" s="6"/>
    </row>
    <row r="12" spans="1:30" ht="14.1" customHeight="1" x14ac:dyDescent="0.25">
      <c r="A12" s="4">
        <v>0.31</v>
      </c>
      <c r="B12" s="5">
        <v>154</v>
      </c>
      <c r="C12" s="5">
        <v>156</v>
      </c>
      <c r="D12" s="5">
        <v>157</v>
      </c>
      <c r="E12" s="5">
        <v>159</v>
      </c>
      <c r="F12" s="5">
        <v>160</v>
      </c>
      <c r="G12" s="5">
        <v>161</v>
      </c>
      <c r="H12" s="5">
        <v>162</v>
      </c>
      <c r="I12" s="5">
        <v>163</v>
      </c>
      <c r="J12" s="6">
        <v>164</v>
      </c>
      <c r="K12" s="4">
        <v>0.31</v>
      </c>
      <c r="L12" s="5"/>
      <c r="M12" s="5"/>
      <c r="N12" s="5">
        <v>163</v>
      </c>
      <c r="O12" s="5">
        <v>164</v>
      </c>
      <c r="P12" s="5">
        <v>166</v>
      </c>
      <c r="Q12" s="5">
        <v>166</v>
      </c>
      <c r="R12" s="5">
        <v>167</v>
      </c>
      <c r="S12" s="5">
        <v>167</v>
      </c>
      <c r="T12" s="6"/>
      <c r="U12" s="4">
        <v>0.31</v>
      </c>
      <c r="V12" s="5"/>
      <c r="W12" s="5"/>
      <c r="X12" s="5">
        <v>165</v>
      </c>
      <c r="Y12" s="5">
        <v>168</v>
      </c>
      <c r="Z12" s="5">
        <v>172</v>
      </c>
      <c r="AA12" s="5">
        <v>174</v>
      </c>
      <c r="AB12" s="5">
        <v>180</v>
      </c>
      <c r="AC12" s="5">
        <v>182</v>
      </c>
      <c r="AD12" s="6"/>
    </row>
    <row r="13" spans="1:30" ht="14.1" customHeight="1" x14ac:dyDescent="0.25">
      <c r="A13" s="4">
        <v>0.32</v>
      </c>
      <c r="B13" s="5">
        <v>158</v>
      </c>
      <c r="C13" s="5">
        <v>160</v>
      </c>
      <c r="D13" s="5">
        <v>162</v>
      </c>
      <c r="E13" s="5">
        <v>163</v>
      </c>
      <c r="F13" s="5">
        <v>164</v>
      </c>
      <c r="G13" s="5">
        <v>166</v>
      </c>
      <c r="H13" s="5">
        <v>167</v>
      </c>
      <c r="I13" s="5">
        <v>168</v>
      </c>
      <c r="J13" s="6">
        <v>168</v>
      </c>
      <c r="K13" s="4">
        <v>0.32</v>
      </c>
      <c r="L13" s="5"/>
      <c r="M13" s="5"/>
      <c r="N13" s="5">
        <v>167</v>
      </c>
      <c r="O13" s="5">
        <v>169</v>
      </c>
      <c r="P13" s="5">
        <v>171</v>
      </c>
      <c r="Q13" s="5">
        <v>171</v>
      </c>
      <c r="R13" s="5">
        <v>171</v>
      </c>
      <c r="S13" s="5">
        <v>172</v>
      </c>
      <c r="T13" s="6">
        <v>172</v>
      </c>
      <c r="U13" s="4">
        <v>0.32</v>
      </c>
      <c r="V13" s="5"/>
      <c r="W13" s="5"/>
      <c r="X13" s="5">
        <v>169</v>
      </c>
      <c r="Y13" s="5">
        <v>173</v>
      </c>
      <c r="Z13" s="5">
        <v>177</v>
      </c>
      <c r="AA13" s="5">
        <v>181</v>
      </c>
      <c r="AB13" s="5">
        <v>184</v>
      </c>
      <c r="AC13" s="5">
        <v>186</v>
      </c>
      <c r="AD13" s="6">
        <v>188</v>
      </c>
    </row>
    <row r="14" spans="1:30" ht="14.1" customHeight="1" x14ac:dyDescent="0.25">
      <c r="A14" s="4">
        <v>0.33</v>
      </c>
      <c r="B14" s="5">
        <v>163</v>
      </c>
      <c r="C14" s="5">
        <v>165</v>
      </c>
      <c r="D14" s="5">
        <v>166</v>
      </c>
      <c r="E14" s="5">
        <v>168</v>
      </c>
      <c r="F14" s="5">
        <v>169</v>
      </c>
      <c r="G14" s="5">
        <v>170</v>
      </c>
      <c r="H14" s="5">
        <v>171</v>
      </c>
      <c r="I14" s="5">
        <v>173</v>
      </c>
      <c r="J14" s="6">
        <v>173</v>
      </c>
      <c r="K14" s="4">
        <v>0.33</v>
      </c>
      <c r="L14" s="5"/>
      <c r="M14" s="5"/>
      <c r="N14" s="5">
        <v>171</v>
      </c>
      <c r="O14" s="5">
        <v>173</v>
      </c>
      <c r="P14" s="5">
        <v>175</v>
      </c>
      <c r="Q14" s="5">
        <v>176</v>
      </c>
      <c r="R14" s="5">
        <v>176</v>
      </c>
      <c r="S14" s="5">
        <v>176</v>
      </c>
      <c r="T14" s="6">
        <v>176</v>
      </c>
      <c r="U14" s="4">
        <v>0.33</v>
      </c>
      <c r="V14" s="5"/>
      <c r="W14" s="5"/>
      <c r="X14" s="5">
        <v>174</v>
      </c>
      <c r="Y14" s="5">
        <v>178</v>
      </c>
      <c r="Z14" s="5">
        <v>181</v>
      </c>
      <c r="AA14" s="5">
        <v>185</v>
      </c>
      <c r="AB14" s="5">
        <v>188</v>
      </c>
      <c r="AC14" s="5">
        <v>190</v>
      </c>
      <c r="AD14" s="6">
        <v>192</v>
      </c>
    </row>
    <row r="15" spans="1:30" ht="14.1" customHeight="1" x14ac:dyDescent="0.25">
      <c r="A15" s="4">
        <v>0.34</v>
      </c>
      <c r="B15" s="5">
        <v>168</v>
      </c>
      <c r="C15" s="5">
        <v>170</v>
      </c>
      <c r="D15" s="5">
        <v>171</v>
      </c>
      <c r="E15" s="5">
        <v>172</v>
      </c>
      <c r="F15" s="5">
        <v>173</v>
      </c>
      <c r="G15" s="5">
        <v>174</v>
      </c>
      <c r="H15" s="5">
        <v>175</v>
      </c>
      <c r="I15" s="5">
        <v>176</v>
      </c>
      <c r="J15" s="6">
        <v>177</v>
      </c>
      <c r="K15" s="4">
        <v>0.34</v>
      </c>
      <c r="L15" s="5"/>
      <c r="M15" s="5"/>
      <c r="N15" s="5">
        <v>176</v>
      </c>
      <c r="O15" s="5">
        <v>178</v>
      </c>
      <c r="P15" s="5">
        <v>179</v>
      </c>
      <c r="Q15" s="5">
        <v>179</v>
      </c>
      <c r="R15" s="5">
        <v>180</v>
      </c>
      <c r="S15" s="5">
        <v>180</v>
      </c>
      <c r="T15" s="6">
        <v>180</v>
      </c>
      <c r="U15" s="4">
        <v>0.34</v>
      </c>
      <c r="V15" s="5"/>
      <c r="W15" s="5"/>
      <c r="X15" s="5">
        <v>179</v>
      </c>
      <c r="Y15" s="5">
        <v>183</v>
      </c>
      <c r="Z15" s="5">
        <v>186</v>
      </c>
      <c r="AA15" s="5">
        <v>190</v>
      </c>
      <c r="AB15" s="5">
        <v>193</v>
      </c>
      <c r="AC15" s="5">
        <v>195</v>
      </c>
      <c r="AD15" s="6">
        <v>196</v>
      </c>
    </row>
    <row r="16" spans="1:30" ht="14.1" customHeight="1" x14ac:dyDescent="0.25">
      <c r="A16" s="4">
        <v>0.35</v>
      </c>
      <c r="B16" s="5"/>
      <c r="C16" s="5">
        <v>174</v>
      </c>
      <c r="D16" s="5">
        <v>175</v>
      </c>
      <c r="E16" s="5">
        <v>176</v>
      </c>
      <c r="F16" s="5">
        <v>177</v>
      </c>
      <c r="G16" s="5">
        <v>178</v>
      </c>
      <c r="H16" s="5">
        <v>179</v>
      </c>
      <c r="I16" s="5">
        <v>180</v>
      </c>
      <c r="J16" s="6">
        <v>181</v>
      </c>
      <c r="K16" s="4">
        <v>0.35</v>
      </c>
      <c r="L16" s="5"/>
      <c r="M16" s="5"/>
      <c r="N16" s="5">
        <v>180</v>
      </c>
      <c r="O16" s="5">
        <v>181</v>
      </c>
      <c r="P16" s="5">
        <v>183</v>
      </c>
      <c r="Q16" s="5">
        <v>183</v>
      </c>
      <c r="R16" s="5">
        <v>184</v>
      </c>
      <c r="S16" s="5">
        <v>185</v>
      </c>
      <c r="T16" s="6">
        <v>185</v>
      </c>
      <c r="U16" s="4">
        <v>0.35</v>
      </c>
      <c r="V16" s="5"/>
      <c r="W16" s="5"/>
      <c r="X16" s="5">
        <v>184</v>
      </c>
      <c r="Y16" s="5">
        <v>187</v>
      </c>
      <c r="Z16" s="5">
        <v>190</v>
      </c>
      <c r="AA16" s="5">
        <v>194</v>
      </c>
      <c r="AB16" s="5">
        <v>197</v>
      </c>
      <c r="AC16" s="5">
        <v>199</v>
      </c>
      <c r="AD16" s="6">
        <v>201</v>
      </c>
    </row>
    <row r="17" spans="1:30" ht="14.1" customHeight="1" x14ac:dyDescent="0.25">
      <c r="A17" s="4">
        <v>0.36</v>
      </c>
      <c r="B17" s="5"/>
      <c r="C17" s="5"/>
      <c r="D17" s="5">
        <v>179</v>
      </c>
      <c r="E17" s="5">
        <v>181</v>
      </c>
      <c r="F17" s="5">
        <v>182</v>
      </c>
      <c r="G17" s="5">
        <v>183</v>
      </c>
      <c r="H17" s="5">
        <v>184</v>
      </c>
      <c r="I17" s="5">
        <v>185</v>
      </c>
      <c r="J17" s="6">
        <v>185</v>
      </c>
      <c r="K17" s="4">
        <v>0.36</v>
      </c>
      <c r="L17" s="5"/>
      <c r="M17" s="5"/>
      <c r="N17" s="5">
        <v>185</v>
      </c>
      <c r="O17" s="5">
        <v>186</v>
      </c>
      <c r="P17" s="5">
        <v>187</v>
      </c>
      <c r="Q17" s="5">
        <v>187</v>
      </c>
      <c r="R17" s="5">
        <v>188</v>
      </c>
      <c r="S17" s="5">
        <v>188</v>
      </c>
      <c r="T17" s="6">
        <v>189</v>
      </c>
      <c r="U17" s="4">
        <v>0.36</v>
      </c>
      <c r="V17" s="5"/>
      <c r="W17" s="5"/>
      <c r="X17" s="5">
        <v>189</v>
      </c>
      <c r="Y17" s="5">
        <v>192</v>
      </c>
      <c r="Z17" s="5">
        <v>195</v>
      </c>
      <c r="AA17" s="5">
        <v>198</v>
      </c>
      <c r="AB17" s="5">
        <v>201</v>
      </c>
      <c r="AC17" s="5">
        <v>204</v>
      </c>
      <c r="AD17" s="6">
        <v>205</v>
      </c>
    </row>
    <row r="18" spans="1:30" ht="14.1" customHeight="1" x14ac:dyDescent="0.25">
      <c r="A18" s="4">
        <v>0.37</v>
      </c>
      <c r="B18" s="5"/>
      <c r="C18" s="5"/>
      <c r="D18" s="5"/>
      <c r="E18" s="5">
        <v>185</v>
      </c>
      <c r="F18" s="5">
        <v>186</v>
      </c>
      <c r="G18" s="5">
        <v>187</v>
      </c>
      <c r="H18" s="5">
        <v>188</v>
      </c>
      <c r="I18" s="5">
        <v>189</v>
      </c>
      <c r="J18" s="6">
        <v>190</v>
      </c>
      <c r="K18" s="4">
        <v>0.37</v>
      </c>
      <c r="L18" s="5"/>
      <c r="M18" s="5"/>
      <c r="N18" s="5">
        <v>189</v>
      </c>
      <c r="O18" s="5">
        <v>190</v>
      </c>
      <c r="P18" s="5">
        <v>191</v>
      </c>
      <c r="Q18" s="5">
        <v>191</v>
      </c>
      <c r="R18" s="5">
        <v>192</v>
      </c>
      <c r="S18" s="5">
        <v>193</v>
      </c>
      <c r="T18" s="6">
        <v>193</v>
      </c>
      <c r="U18" s="4">
        <v>0.37</v>
      </c>
      <c r="V18" s="5"/>
      <c r="W18" s="5"/>
      <c r="X18" s="5">
        <v>193</v>
      </c>
      <c r="Y18" s="5">
        <v>196</v>
      </c>
      <c r="Z18" s="5">
        <v>199</v>
      </c>
      <c r="AA18" s="5">
        <v>202</v>
      </c>
      <c r="AB18" s="5">
        <v>205</v>
      </c>
      <c r="AC18" s="5">
        <v>207</v>
      </c>
      <c r="AD18" s="6">
        <v>209</v>
      </c>
    </row>
    <row r="19" spans="1:30" ht="14.1" customHeight="1" x14ac:dyDescent="0.25">
      <c r="A19" s="4">
        <v>0.38</v>
      </c>
      <c r="B19" s="5"/>
      <c r="C19" s="5"/>
      <c r="D19" s="5"/>
      <c r="E19" s="5"/>
      <c r="F19" s="5">
        <v>190</v>
      </c>
      <c r="G19" s="5">
        <v>191</v>
      </c>
      <c r="H19" s="5">
        <v>192</v>
      </c>
      <c r="I19" s="5">
        <v>193</v>
      </c>
      <c r="J19" s="6">
        <v>194</v>
      </c>
      <c r="K19" s="4">
        <v>0.38</v>
      </c>
      <c r="L19" s="5"/>
      <c r="M19" s="5"/>
      <c r="N19" s="5">
        <v>193</v>
      </c>
      <c r="O19" s="5">
        <v>194</v>
      </c>
      <c r="P19" s="5">
        <v>196</v>
      </c>
      <c r="Q19" s="5">
        <v>196</v>
      </c>
      <c r="R19" s="5">
        <v>197</v>
      </c>
      <c r="S19" s="5">
        <v>197</v>
      </c>
      <c r="T19" s="6">
        <v>197</v>
      </c>
      <c r="U19" s="4">
        <v>0.38</v>
      </c>
      <c r="V19" s="5"/>
      <c r="W19" s="5"/>
      <c r="X19" s="5">
        <v>198</v>
      </c>
      <c r="Y19" s="5">
        <v>201</v>
      </c>
      <c r="Z19" s="5">
        <v>204</v>
      </c>
      <c r="AA19" s="5">
        <v>207</v>
      </c>
      <c r="AB19" s="5">
        <v>209</v>
      </c>
      <c r="AC19" s="5">
        <v>211</v>
      </c>
      <c r="AD19" s="6">
        <v>213</v>
      </c>
    </row>
    <row r="20" spans="1:30" ht="14.1" customHeight="1" x14ac:dyDescent="0.25">
      <c r="A20" s="4">
        <v>0.39</v>
      </c>
      <c r="B20" s="5"/>
      <c r="C20" s="5"/>
      <c r="D20" s="5"/>
      <c r="E20" s="5"/>
      <c r="F20" s="5"/>
      <c r="G20" s="5">
        <v>196</v>
      </c>
      <c r="H20" s="5">
        <v>197</v>
      </c>
      <c r="I20" s="5">
        <v>198</v>
      </c>
      <c r="J20" s="6">
        <v>198</v>
      </c>
      <c r="K20" s="4">
        <v>0.39</v>
      </c>
      <c r="L20" s="5"/>
      <c r="M20" s="5"/>
      <c r="N20" s="5">
        <v>198</v>
      </c>
      <c r="O20" s="5">
        <v>199</v>
      </c>
      <c r="P20" s="5">
        <v>200</v>
      </c>
      <c r="Q20" s="5">
        <v>200</v>
      </c>
      <c r="R20" s="5">
        <v>201</v>
      </c>
      <c r="S20" s="5">
        <v>201</v>
      </c>
      <c r="T20" s="6">
        <v>202</v>
      </c>
      <c r="U20" s="4">
        <v>0.39</v>
      </c>
      <c r="V20" s="5"/>
      <c r="W20" s="5"/>
      <c r="X20" s="5">
        <v>203</v>
      </c>
      <c r="Y20" s="5">
        <v>206</v>
      </c>
      <c r="Z20" s="5">
        <v>208</v>
      </c>
      <c r="AA20" s="5">
        <v>211</v>
      </c>
      <c r="AB20" s="5">
        <v>214</v>
      </c>
      <c r="AC20" s="5">
        <v>216</v>
      </c>
      <c r="AD20" s="6">
        <v>217</v>
      </c>
    </row>
    <row r="21" spans="1:30" ht="14.1" customHeight="1" x14ac:dyDescent="0.25">
      <c r="A21" s="4">
        <v>0.4</v>
      </c>
      <c r="B21" s="5"/>
      <c r="C21" s="5"/>
      <c r="D21" s="5"/>
      <c r="E21" s="5"/>
      <c r="F21" s="5"/>
      <c r="G21" s="5"/>
      <c r="H21" s="5">
        <v>201</v>
      </c>
      <c r="I21" s="5">
        <v>202</v>
      </c>
      <c r="J21" s="6">
        <v>203</v>
      </c>
      <c r="K21" s="4">
        <v>0.4</v>
      </c>
      <c r="L21" s="5"/>
      <c r="M21" s="5"/>
      <c r="N21" s="5">
        <v>202</v>
      </c>
      <c r="O21" s="5">
        <v>203</v>
      </c>
      <c r="P21" s="5">
        <v>204</v>
      </c>
      <c r="Q21" s="5">
        <v>204</v>
      </c>
      <c r="R21" s="5">
        <v>205</v>
      </c>
      <c r="S21" s="5">
        <v>205</v>
      </c>
      <c r="T21" s="6">
        <v>206</v>
      </c>
      <c r="U21" s="4">
        <v>0.4</v>
      </c>
      <c r="V21" s="5"/>
      <c r="W21" s="5"/>
      <c r="X21" s="5">
        <v>208</v>
      </c>
      <c r="Y21" s="5">
        <v>211</v>
      </c>
      <c r="Z21" s="5">
        <v>213</v>
      </c>
      <c r="AA21" s="5">
        <v>216</v>
      </c>
      <c r="AB21" s="5">
        <v>218</v>
      </c>
      <c r="AC21" s="5">
        <v>220</v>
      </c>
      <c r="AD21" s="6">
        <v>221</v>
      </c>
    </row>
    <row r="22" spans="1:30" ht="14.1" customHeight="1" x14ac:dyDescent="0.25">
      <c r="A22" s="4">
        <v>0.41</v>
      </c>
      <c r="B22" s="5"/>
      <c r="C22" s="5"/>
      <c r="D22" s="5"/>
      <c r="E22" s="5"/>
      <c r="F22" s="5"/>
      <c r="G22" s="5"/>
      <c r="H22" s="5"/>
      <c r="I22" s="5">
        <v>206</v>
      </c>
      <c r="J22" s="6">
        <v>207</v>
      </c>
      <c r="K22" s="4">
        <v>0.41</v>
      </c>
      <c r="L22" s="5"/>
      <c r="M22" s="5"/>
      <c r="N22" s="5">
        <v>206</v>
      </c>
      <c r="O22" s="5">
        <v>207</v>
      </c>
      <c r="P22" s="5">
        <v>208</v>
      </c>
      <c r="Q22" s="5">
        <v>208</v>
      </c>
      <c r="R22" s="5">
        <v>209</v>
      </c>
      <c r="S22" s="5">
        <v>209</v>
      </c>
      <c r="T22" s="6">
        <v>210</v>
      </c>
      <c r="U22" s="4">
        <v>0.41</v>
      </c>
      <c r="V22" s="5"/>
      <c r="W22" s="5"/>
      <c r="X22" s="5">
        <v>213</v>
      </c>
      <c r="Y22" s="5">
        <v>215</v>
      </c>
      <c r="Z22" s="5">
        <v>217</v>
      </c>
      <c r="AA22" s="5">
        <v>220</v>
      </c>
      <c r="AB22" s="5">
        <v>222</v>
      </c>
      <c r="AC22" s="5">
        <v>224</v>
      </c>
      <c r="AD22" s="6">
        <v>225</v>
      </c>
    </row>
    <row r="23" spans="1:30" ht="14.1" customHeight="1" x14ac:dyDescent="0.25">
      <c r="A23" s="7">
        <v>0.42</v>
      </c>
      <c r="B23" s="8"/>
      <c r="C23" s="8"/>
      <c r="D23" s="8"/>
      <c r="E23" s="8"/>
      <c r="F23" s="8"/>
      <c r="G23" s="8"/>
      <c r="H23" s="8"/>
      <c r="I23" s="8"/>
      <c r="J23" s="9">
        <v>211</v>
      </c>
      <c r="K23" s="7">
        <v>0.42</v>
      </c>
      <c r="L23" s="8"/>
      <c r="M23" s="8"/>
      <c r="N23" s="8">
        <v>211</v>
      </c>
      <c r="O23" s="8">
        <v>211</v>
      </c>
      <c r="P23" s="8">
        <v>212</v>
      </c>
      <c r="Q23" s="8">
        <v>212</v>
      </c>
      <c r="R23" s="8">
        <v>213</v>
      </c>
      <c r="S23" s="8">
        <v>213</v>
      </c>
      <c r="T23" s="9">
        <v>214</v>
      </c>
      <c r="U23" s="7">
        <v>0.42</v>
      </c>
      <c r="V23" s="8"/>
      <c r="W23" s="8"/>
      <c r="X23" s="8">
        <v>218</v>
      </c>
      <c r="Y23" s="8">
        <v>220</v>
      </c>
      <c r="Z23" s="8">
        <v>222</v>
      </c>
      <c r="AA23" s="8">
        <v>224</v>
      </c>
      <c r="AB23" s="8">
        <v>226</v>
      </c>
      <c r="AC23" s="8">
        <v>228</v>
      </c>
      <c r="AD23" s="9">
        <v>229</v>
      </c>
    </row>
    <row r="25" spans="1:30" ht="14.1" customHeight="1" x14ac:dyDescent="0.25">
      <c r="A25" s="2" t="s">
        <v>428</v>
      </c>
      <c r="N25" s="2" t="s">
        <v>429</v>
      </c>
    </row>
    <row r="26" spans="1:30" ht="14.1" customHeight="1" x14ac:dyDescent="0.25">
      <c r="A26" s="3"/>
      <c r="B26" s="416" t="s">
        <v>105</v>
      </c>
      <c r="C26" s="416"/>
      <c r="D26" s="416"/>
      <c r="E26" s="416"/>
      <c r="F26" s="416"/>
      <c r="G26" s="416"/>
      <c r="H26" s="416"/>
      <c r="I26" s="416"/>
      <c r="J26" s="416"/>
      <c r="K26" s="416"/>
      <c r="L26" s="416"/>
      <c r="M26" s="10"/>
      <c r="N26" s="3"/>
      <c r="O26" s="415" t="s">
        <v>105</v>
      </c>
      <c r="P26" s="415"/>
      <c r="Q26" s="415"/>
      <c r="R26" s="415"/>
      <c r="S26" s="415"/>
      <c r="T26" s="415"/>
      <c r="U26" s="415"/>
      <c r="V26" s="415"/>
      <c r="W26" s="415"/>
      <c r="X26" s="415"/>
      <c r="Y26" s="415"/>
      <c r="Z26" s="415"/>
      <c r="AA26" s="415"/>
    </row>
    <row r="27" spans="1:30" ht="14.1" customHeight="1" x14ac:dyDescent="0.25">
      <c r="A27" s="4" t="s">
        <v>400</v>
      </c>
      <c r="B27" s="5">
        <v>22</v>
      </c>
      <c r="C27" s="5">
        <v>23</v>
      </c>
      <c r="D27" s="5">
        <v>24</v>
      </c>
      <c r="E27" s="5">
        <v>25</v>
      </c>
      <c r="F27" s="5">
        <v>26</v>
      </c>
      <c r="G27" s="5">
        <v>27</v>
      </c>
      <c r="H27" s="5">
        <v>28</v>
      </c>
      <c r="I27" s="5">
        <v>29</v>
      </c>
      <c r="J27" s="5">
        <v>30</v>
      </c>
      <c r="K27" s="5">
        <v>31</v>
      </c>
      <c r="L27" s="5">
        <v>32</v>
      </c>
      <c r="M27" s="6">
        <v>33</v>
      </c>
      <c r="N27" s="4" t="s">
        <v>400</v>
      </c>
      <c r="O27" s="5">
        <v>27</v>
      </c>
      <c r="P27" s="5">
        <v>28</v>
      </c>
      <c r="Q27" s="5">
        <v>29</v>
      </c>
      <c r="R27" s="5">
        <v>30</v>
      </c>
      <c r="S27" s="5">
        <v>31</v>
      </c>
      <c r="T27" s="5">
        <v>32</v>
      </c>
      <c r="U27" s="5">
        <v>33</v>
      </c>
      <c r="V27" s="5">
        <v>34</v>
      </c>
      <c r="W27" s="5">
        <v>35</v>
      </c>
      <c r="X27" s="5">
        <v>36</v>
      </c>
      <c r="Y27" s="5">
        <v>37</v>
      </c>
      <c r="Z27" s="5">
        <v>38</v>
      </c>
      <c r="AA27" s="6">
        <v>39</v>
      </c>
    </row>
    <row r="28" spans="1:30" ht="14.1" customHeight="1" x14ac:dyDescent="0.25">
      <c r="A28" s="4">
        <v>0.3</v>
      </c>
      <c r="B28" s="5">
        <v>152</v>
      </c>
      <c r="C28" s="5">
        <v>157</v>
      </c>
      <c r="D28" s="5">
        <v>163</v>
      </c>
      <c r="E28" s="5">
        <v>166</v>
      </c>
      <c r="F28" s="5">
        <v>170</v>
      </c>
      <c r="G28" s="5">
        <v>173</v>
      </c>
      <c r="H28" s="5">
        <v>175</v>
      </c>
      <c r="I28" s="5">
        <v>177</v>
      </c>
      <c r="J28" s="5">
        <v>179</v>
      </c>
      <c r="K28" s="5">
        <v>182</v>
      </c>
      <c r="L28" s="5">
        <v>184</v>
      </c>
      <c r="M28" s="6">
        <v>187</v>
      </c>
      <c r="N28" s="4">
        <v>0.3</v>
      </c>
      <c r="O28" s="5">
        <v>222</v>
      </c>
      <c r="P28" s="5">
        <v>226</v>
      </c>
      <c r="Q28" s="5">
        <v>229</v>
      </c>
      <c r="R28" s="5">
        <v>231</v>
      </c>
      <c r="S28" s="5">
        <v>234</v>
      </c>
      <c r="T28" s="5">
        <v>236</v>
      </c>
      <c r="U28" s="5">
        <v>239</v>
      </c>
      <c r="V28" s="5">
        <v>241</v>
      </c>
      <c r="W28" s="5">
        <v>244</v>
      </c>
      <c r="X28" s="5">
        <v>246</v>
      </c>
      <c r="Y28" s="5">
        <v>248</v>
      </c>
      <c r="Z28" s="5">
        <v>250</v>
      </c>
      <c r="AA28" s="6">
        <v>252</v>
      </c>
    </row>
    <row r="29" spans="1:30" ht="14.1" customHeight="1" x14ac:dyDescent="0.25">
      <c r="A29" s="4">
        <v>0.32500000000000001</v>
      </c>
      <c r="B29" s="5">
        <v>163</v>
      </c>
      <c r="C29" s="5">
        <v>169</v>
      </c>
      <c r="D29" s="5">
        <v>174</v>
      </c>
      <c r="E29" s="5">
        <v>177</v>
      </c>
      <c r="F29" s="5">
        <v>181</v>
      </c>
      <c r="G29" s="5">
        <v>183</v>
      </c>
      <c r="H29" s="5">
        <v>186</v>
      </c>
      <c r="I29" s="5">
        <v>188</v>
      </c>
      <c r="J29" s="5">
        <v>190</v>
      </c>
      <c r="K29" s="5">
        <v>192</v>
      </c>
      <c r="L29" s="5">
        <v>195</v>
      </c>
      <c r="M29" s="6">
        <v>197</v>
      </c>
      <c r="N29" s="4">
        <v>0.32500000000000001</v>
      </c>
      <c r="O29" s="5">
        <v>233</v>
      </c>
      <c r="P29" s="5">
        <v>236</v>
      </c>
      <c r="Q29" s="5">
        <v>239</v>
      </c>
      <c r="R29" s="5">
        <v>242</v>
      </c>
      <c r="S29" s="5">
        <v>244</v>
      </c>
      <c r="T29" s="5">
        <v>246</v>
      </c>
      <c r="U29" s="5">
        <v>248</v>
      </c>
      <c r="V29" s="5">
        <v>251</v>
      </c>
      <c r="W29" s="5">
        <v>253</v>
      </c>
      <c r="X29" s="5">
        <v>256</v>
      </c>
      <c r="Y29" s="5">
        <v>258</v>
      </c>
      <c r="Z29" s="5">
        <v>260</v>
      </c>
      <c r="AA29" s="6">
        <v>262</v>
      </c>
    </row>
    <row r="30" spans="1:30" ht="14.1" customHeight="1" x14ac:dyDescent="0.25">
      <c r="A30" s="4">
        <v>0.35</v>
      </c>
      <c r="B30" s="5">
        <v>175</v>
      </c>
      <c r="C30" s="5">
        <v>180</v>
      </c>
      <c r="D30" s="5">
        <v>185</v>
      </c>
      <c r="E30" s="5">
        <v>188</v>
      </c>
      <c r="F30" s="5">
        <v>191</v>
      </c>
      <c r="G30" s="5">
        <v>194</v>
      </c>
      <c r="H30" s="5">
        <v>196</v>
      </c>
      <c r="I30" s="5">
        <v>198</v>
      </c>
      <c r="J30" s="5">
        <v>200</v>
      </c>
      <c r="K30" s="5">
        <v>202</v>
      </c>
      <c r="L30" s="5">
        <v>205</v>
      </c>
      <c r="M30" s="6">
        <v>207</v>
      </c>
      <c r="N30" s="4">
        <v>0.35</v>
      </c>
      <c r="O30" s="5">
        <v>244</v>
      </c>
      <c r="P30" s="5">
        <v>247</v>
      </c>
      <c r="Q30" s="5">
        <v>249</v>
      </c>
      <c r="R30" s="5">
        <v>252</v>
      </c>
      <c r="S30" s="5">
        <v>254</v>
      </c>
      <c r="T30" s="5">
        <v>256</v>
      </c>
      <c r="U30" s="5">
        <v>258</v>
      </c>
      <c r="V30" s="5">
        <v>260</v>
      </c>
      <c r="W30" s="5">
        <v>263</v>
      </c>
      <c r="X30" s="5">
        <v>265</v>
      </c>
      <c r="Y30" s="5">
        <v>267</v>
      </c>
      <c r="Z30" s="5">
        <v>269</v>
      </c>
      <c r="AA30" s="6">
        <v>271</v>
      </c>
    </row>
    <row r="31" spans="1:30" ht="14.1" customHeight="1" x14ac:dyDescent="0.25">
      <c r="A31" s="4">
        <v>0.375</v>
      </c>
      <c r="B31" s="5">
        <v>186</v>
      </c>
      <c r="C31" s="5">
        <v>191</v>
      </c>
      <c r="D31" s="5">
        <v>196</v>
      </c>
      <c r="E31" s="5">
        <v>199</v>
      </c>
      <c r="F31" s="5">
        <v>202</v>
      </c>
      <c r="G31" s="5">
        <v>205</v>
      </c>
      <c r="H31" s="5">
        <v>207</v>
      </c>
      <c r="I31" s="5">
        <v>209</v>
      </c>
      <c r="J31" s="5">
        <v>211</v>
      </c>
      <c r="K31" s="5">
        <v>213</v>
      </c>
      <c r="L31" s="5">
        <v>215</v>
      </c>
      <c r="M31" s="6">
        <v>218</v>
      </c>
      <c r="N31" s="4">
        <v>0.375</v>
      </c>
      <c r="O31" s="5">
        <v>254</v>
      </c>
      <c r="P31" s="5">
        <v>257</v>
      </c>
      <c r="Q31" s="5">
        <v>260</v>
      </c>
      <c r="R31" s="5">
        <v>262</v>
      </c>
      <c r="S31" s="5">
        <v>264</v>
      </c>
      <c r="T31" s="5">
        <v>266</v>
      </c>
      <c r="U31" s="5">
        <v>268</v>
      </c>
      <c r="V31" s="5">
        <v>270</v>
      </c>
      <c r="W31" s="5">
        <v>273</v>
      </c>
      <c r="X31" s="5">
        <v>275</v>
      </c>
      <c r="Y31" s="5">
        <v>277</v>
      </c>
      <c r="Z31" s="5">
        <v>279</v>
      </c>
      <c r="AA31" s="6">
        <v>281</v>
      </c>
    </row>
    <row r="32" spans="1:30" ht="14.1" customHeight="1" x14ac:dyDescent="0.25">
      <c r="A32" s="4">
        <v>0.4</v>
      </c>
      <c r="B32" s="5">
        <v>198</v>
      </c>
      <c r="C32" s="5">
        <v>203</v>
      </c>
      <c r="D32" s="5">
        <v>207</v>
      </c>
      <c r="E32" s="5">
        <v>210</v>
      </c>
      <c r="F32" s="5">
        <v>213</v>
      </c>
      <c r="G32" s="5">
        <v>215</v>
      </c>
      <c r="H32" s="5">
        <v>217</v>
      </c>
      <c r="I32" s="5">
        <v>219</v>
      </c>
      <c r="J32" s="5">
        <v>221</v>
      </c>
      <c r="K32" s="5">
        <v>223</v>
      </c>
      <c r="L32" s="5">
        <v>226</v>
      </c>
      <c r="M32" s="6">
        <v>228</v>
      </c>
      <c r="N32" s="4">
        <v>0.4</v>
      </c>
      <c r="O32" s="5">
        <v>265</v>
      </c>
      <c r="P32" s="5">
        <v>267</v>
      </c>
      <c r="Q32" s="5">
        <v>270</v>
      </c>
      <c r="R32" s="5">
        <v>272</v>
      </c>
      <c r="S32" s="5">
        <v>274</v>
      </c>
      <c r="T32" s="5">
        <v>276</v>
      </c>
      <c r="U32" s="5">
        <v>278</v>
      </c>
      <c r="V32" s="5">
        <v>280</v>
      </c>
      <c r="W32" s="5">
        <v>282</v>
      </c>
      <c r="X32" s="5">
        <v>284</v>
      </c>
      <c r="Y32" s="5">
        <v>286</v>
      </c>
      <c r="Z32" s="5">
        <v>288</v>
      </c>
      <c r="AA32" s="6">
        <v>290</v>
      </c>
    </row>
    <row r="33" spans="1:27" ht="14.1" customHeight="1" x14ac:dyDescent="0.25">
      <c r="A33" s="4">
        <v>0.42499999999999999</v>
      </c>
      <c r="B33" s="5">
        <v>209</v>
      </c>
      <c r="C33" s="5">
        <v>214</v>
      </c>
      <c r="D33" s="5">
        <v>218</v>
      </c>
      <c r="E33" s="5">
        <v>221</v>
      </c>
      <c r="F33" s="5">
        <v>224</v>
      </c>
      <c r="G33" s="5">
        <v>226</v>
      </c>
      <c r="H33" s="5">
        <v>228</v>
      </c>
      <c r="I33" s="5">
        <v>230</v>
      </c>
      <c r="J33" s="5">
        <v>232</v>
      </c>
      <c r="K33" s="5">
        <v>234</v>
      </c>
      <c r="L33" s="5">
        <v>236</v>
      </c>
      <c r="M33" s="6">
        <v>238</v>
      </c>
      <c r="N33" s="4">
        <v>0.42499999999999999</v>
      </c>
      <c r="O33" s="5">
        <v>275</v>
      </c>
      <c r="P33" s="5">
        <v>278</v>
      </c>
      <c r="Q33" s="5">
        <v>280</v>
      </c>
      <c r="R33" s="5">
        <v>282</v>
      </c>
      <c r="S33" s="5">
        <v>284</v>
      </c>
      <c r="T33" s="5">
        <v>286</v>
      </c>
      <c r="U33" s="5">
        <v>288</v>
      </c>
      <c r="V33" s="5">
        <v>290</v>
      </c>
      <c r="W33" s="5">
        <v>292</v>
      </c>
      <c r="X33" s="5">
        <v>294</v>
      </c>
      <c r="Y33" s="5">
        <v>296</v>
      </c>
      <c r="Z33" s="5">
        <v>298</v>
      </c>
      <c r="AA33" s="6">
        <v>300</v>
      </c>
    </row>
    <row r="34" spans="1:27" ht="14.1" customHeight="1" x14ac:dyDescent="0.25">
      <c r="A34" s="4">
        <v>0.45</v>
      </c>
      <c r="B34" s="5">
        <v>221</v>
      </c>
      <c r="C34" s="5">
        <v>226</v>
      </c>
      <c r="D34" s="5">
        <v>230</v>
      </c>
      <c r="E34" s="5">
        <v>232</v>
      </c>
      <c r="F34" s="5">
        <v>235</v>
      </c>
      <c r="G34" s="5">
        <v>237</v>
      </c>
      <c r="H34" s="5">
        <v>238</v>
      </c>
      <c r="I34" s="5">
        <v>240</v>
      </c>
      <c r="J34" s="5">
        <v>242</v>
      </c>
      <c r="K34" s="5">
        <v>244</v>
      </c>
      <c r="L34" s="5">
        <v>246</v>
      </c>
      <c r="M34" s="6">
        <v>248</v>
      </c>
      <c r="N34" s="4">
        <v>0.45</v>
      </c>
      <c r="O34" s="5">
        <v>286</v>
      </c>
      <c r="P34" s="5">
        <v>288</v>
      </c>
      <c r="Q34" s="5">
        <v>290</v>
      </c>
      <c r="R34" s="5">
        <v>292</v>
      </c>
      <c r="S34" s="5">
        <v>294</v>
      </c>
      <c r="T34" s="5">
        <v>296</v>
      </c>
      <c r="U34" s="5">
        <v>298</v>
      </c>
      <c r="V34" s="5">
        <v>299</v>
      </c>
      <c r="W34" s="5">
        <v>301</v>
      </c>
      <c r="X34" s="5">
        <v>303</v>
      </c>
      <c r="Y34" s="5">
        <v>305</v>
      </c>
      <c r="Z34" s="5">
        <v>307</v>
      </c>
      <c r="AA34" s="6">
        <v>309</v>
      </c>
    </row>
    <row r="35" spans="1:27" ht="14.1" customHeight="1" x14ac:dyDescent="0.25">
      <c r="A35" s="4">
        <v>0.47499999999999998</v>
      </c>
      <c r="B35" s="5">
        <v>233</v>
      </c>
      <c r="C35" s="5">
        <v>237</v>
      </c>
      <c r="D35" s="5">
        <v>241</v>
      </c>
      <c r="E35" s="5">
        <v>243</v>
      </c>
      <c r="F35" s="5">
        <v>245</v>
      </c>
      <c r="G35" s="5">
        <v>247</v>
      </c>
      <c r="H35" s="5">
        <v>249</v>
      </c>
      <c r="I35" s="5">
        <v>251</v>
      </c>
      <c r="J35" s="5">
        <v>253</v>
      </c>
      <c r="K35" s="5">
        <v>254</v>
      </c>
      <c r="L35" s="5">
        <v>256</v>
      </c>
      <c r="M35" s="6">
        <v>258</v>
      </c>
      <c r="N35" s="4">
        <v>0.47499999999999998</v>
      </c>
      <c r="O35" s="5">
        <v>296</v>
      </c>
      <c r="P35" s="5">
        <v>298</v>
      </c>
      <c r="Q35" s="5">
        <v>3090</v>
      </c>
      <c r="R35" s="5">
        <v>302</v>
      </c>
      <c r="S35" s="5">
        <v>304</v>
      </c>
      <c r="T35" s="5">
        <v>305</v>
      </c>
      <c r="U35" s="5">
        <v>307</v>
      </c>
      <c r="V35" s="5">
        <v>309</v>
      </c>
      <c r="W35" s="5">
        <v>311</v>
      </c>
      <c r="X35" s="5">
        <v>313</v>
      </c>
      <c r="Y35" s="5">
        <v>315</v>
      </c>
      <c r="Z35" s="5">
        <v>317</v>
      </c>
      <c r="AA35" s="6">
        <v>318</v>
      </c>
    </row>
    <row r="36" spans="1:27" ht="14.1" customHeight="1" x14ac:dyDescent="0.25">
      <c r="A36" s="4">
        <v>0.5</v>
      </c>
      <c r="B36" s="5">
        <v>244</v>
      </c>
      <c r="C36" s="5">
        <v>248</v>
      </c>
      <c r="D36" s="5">
        <v>252</v>
      </c>
      <c r="E36" s="5">
        <v>254</v>
      </c>
      <c r="F36" s="5">
        <v>256</v>
      </c>
      <c r="G36" s="5">
        <v>258</v>
      </c>
      <c r="H36" s="5">
        <v>260</v>
      </c>
      <c r="I36" s="5">
        <v>261</v>
      </c>
      <c r="J36" s="5">
        <v>263</v>
      </c>
      <c r="K36" s="5">
        <v>265</v>
      </c>
      <c r="L36" s="5">
        <v>267</v>
      </c>
      <c r="M36" s="6">
        <v>269</v>
      </c>
      <c r="N36" s="4">
        <v>0.5</v>
      </c>
      <c r="O36" s="5">
        <v>306</v>
      </c>
      <c r="P36" s="5">
        <v>308</v>
      </c>
      <c r="Q36" s="5">
        <v>310</v>
      </c>
      <c r="R36" s="5">
        <v>312</v>
      </c>
      <c r="S36" s="5">
        <v>313</v>
      </c>
      <c r="T36" s="5">
        <v>315</v>
      </c>
      <c r="U36" s="5">
        <v>317</v>
      </c>
      <c r="V36" s="5">
        <v>319</v>
      </c>
      <c r="W36" s="5">
        <v>320</v>
      </c>
      <c r="X36" s="5">
        <v>322</v>
      </c>
      <c r="Y36" s="5">
        <v>324</v>
      </c>
      <c r="Z36" s="5">
        <v>326</v>
      </c>
      <c r="AA36" s="6">
        <v>328</v>
      </c>
    </row>
    <row r="37" spans="1:27" ht="14.1" customHeight="1" x14ac:dyDescent="0.25">
      <c r="A37" s="4">
        <v>0.52500000000000002</v>
      </c>
      <c r="B37" s="5">
        <v>256</v>
      </c>
      <c r="C37" s="5">
        <v>260</v>
      </c>
      <c r="D37" s="5">
        <v>263</v>
      </c>
      <c r="E37" s="5">
        <v>265</v>
      </c>
      <c r="F37" s="5">
        <v>267</v>
      </c>
      <c r="G37" s="5">
        <v>269</v>
      </c>
      <c r="H37" s="5">
        <v>270</v>
      </c>
      <c r="I37" s="5">
        <v>272</v>
      </c>
      <c r="J37" s="5">
        <v>273</v>
      </c>
      <c r="K37" s="5">
        <v>275</v>
      </c>
      <c r="L37" s="5">
        <v>277</v>
      </c>
      <c r="M37" s="6">
        <v>279</v>
      </c>
      <c r="N37" s="4">
        <v>0.52500000000000002</v>
      </c>
      <c r="O37" s="5">
        <v>316</v>
      </c>
      <c r="P37" s="5">
        <v>318</v>
      </c>
      <c r="Q37" s="5">
        <v>320</v>
      </c>
      <c r="R37" s="5">
        <v>322</v>
      </c>
      <c r="S37" s="5">
        <v>323</v>
      </c>
      <c r="T37" s="5">
        <v>325</v>
      </c>
      <c r="U37" s="5">
        <v>326</v>
      </c>
      <c r="V37" s="5">
        <v>328</v>
      </c>
      <c r="W37" s="5">
        <v>330</v>
      </c>
      <c r="X37" s="5">
        <v>332</v>
      </c>
      <c r="Y37" s="5">
        <v>333</v>
      </c>
      <c r="Z37" s="5">
        <v>335</v>
      </c>
      <c r="AA37" s="6">
        <v>337</v>
      </c>
    </row>
    <row r="38" spans="1:27" ht="14.1" customHeight="1" x14ac:dyDescent="0.25">
      <c r="A38" s="4">
        <v>0.55000000000000004</v>
      </c>
      <c r="B38" s="5">
        <v>267</v>
      </c>
      <c r="C38" s="5">
        <v>271</v>
      </c>
      <c r="D38" s="5">
        <v>274</v>
      </c>
      <c r="E38" s="5">
        <v>276</v>
      </c>
      <c r="F38" s="5">
        <v>278</v>
      </c>
      <c r="G38" s="5">
        <v>279</v>
      </c>
      <c r="H38" s="5">
        <v>281</v>
      </c>
      <c r="I38" s="5">
        <v>282</v>
      </c>
      <c r="J38" s="5">
        <v>284</v>
      </c>
      <c r="K38" s="5">
        <v>285</v>
      </c>
      <c r="L38" s="5">
        <v>287</v>
      </c>
      <c r="M38" s="6">
        <v>289</v>
      </c>
      <c r="N38" s="4">
        <v>0.55000000000000004</v>
      </c>
      <c r="O38" s="5">
        <v>326</v>
      </c>
      <c r="P38" s="5">
        <v>328</v>
      </c>
      <c r="Q38" s="5">
        <v>330</v>
      </c>
      <c r="R38" s="5">
        <v>331</v>
      </c>
      <c r="S38" s="5">
        <v>333</v>
      </c>
      <c r="T38" s="5">
        <v>334</v>
      </c>
      <c r="U38" s="5">
        <v>336</v>
      </c>
      <c r="V38" s="5">
        <v>338</v>
      </c>
      <c r="W38" s="5">
        <v>339</v>
      </c>
      <c r="X38" s="5">
        <v>341</v>
      </c>
      <c r="Y38" s="5">
        <v>343</v>
      </c>
      <c r="Z38" s="5">
        <v>344</v>
      </c>
      <c r="AA38" s="6">
        <v>346</v>
      </c>
    </row>
    <row r="39" spans="1:27" ht="14.1" customHeight="1" x14ac:dyDescent="0.25">
      <c r="A39" s="4">
        <v>0.57499999999999996</v>
      </c>
      <c r="B39" s="5">
        <v>279</v>
      </c>
      <c r="C39" s="5">
        <v>282</v>
      </c>
      <c r="D39" s="5">
        <v>285</v>
      </c>
      <c r="E39" s="5">
        <v>287</v>
      </c>
      <c r="F39" s="5">
        <v>288</v>
      </c>
      <c r="G39" s="5">
        <v>290</v>
      </c>
      <c r="H39" s="5">
        <v>291</v>
      </c>
      <c r="I39" s="5">
        <v>292</v>
      </c>
      <c r="J39" s="5">
        <v>294</v>
      </c>
      <c r="K39" s="5">
        <v>296</v>
      </c>
      <c r="L39" s="5">
        <v>297</v>
      </c>
      <c r="M39" s="6">
        <v>299</v>
      </c>
      <c r="N39" s="4">
        <v>0.57499999999999996</v>
      </c>
      <c r="O39" s="5">
        <v>336</v>
      </c>
      <c r="P39" s="5">
        <v>338</v>
      </c>
      <c r="Q39" s="5">
        <v>339</v>
      </c>
      <c r="R39" s="5">
        <v>341</v>
      </c>
      <c r="S39" s="5">
        <v>342</v>
      </c>
      <c r="T39" s="5">
        <v>344</v>
      </c>
      <c r="U39" s="5">
        <v>345</v>
      </c>
      <c r="V39" s="5">
        <v>347</v>
      </c>
      <c r="W39" s="5">
        <v>349</v>
      </c>
      <c r="X39" s="5">
        <v>350</v>
      </c>
      <c r="Y39" s="5">
        <v>352</v>
      </c>
      <c r="Z39" s="5">
        <v>354</v>
      </c>
      <c r="AA39" s="6">
        <v>355</v>
      </c>
    </row>
    <row r="40" spans="1:27" ht="14.1" customHeight="1" x14ac:dyDescent="0.25">
      <c r="A40" s="4">
        <v>0.6</v>
      </c>
      <c r="B40" s="5">
        <v>290</v>
      </c>
      <c r="C40" s="5">
        <v>293</v>
      </c>
      <c r="D40" s="5">
        <v>296</v>
      </c>
      <c r="E40" s="5">
        <v>297</v>
      </c>
      <c r="F40" s="5">
        <v>299</v>
      </c>
      <c r="G40" s="5">
        <v>300</v>
      </c>
      <c r="H40" s="5">
        <v>301</v>
      </c>
      <c r="I40" s="5">
        <v>303</v>
      </c>
      <c r="J40" s="5">
        <v>304</v>
      </c>
      <c r="K40" s="5">
        <v>306</v>
      </c>
      <c r="L40" s="5">
        <v>308</v>
      </c>
      <c r="M40" s="6">
        <v>310</v>
      </c>
      <c r="N40" s="4">
        <v>0.6</v>
      </c>
      <c r="O40" s="5">
        <v>346</v>
      </c>
      <c r="P40" s="5">
        <v>348</v>
      </c>
      <c r="Q40" s="5">
        <v>349</v>
      </c>
      <c r="R40" s="5">
        <v>350</v>
      </c>
      <c r="S40" s="5">
        <v>352</v>
      </c>
      <c r="T40" s="5">
        <v>353</v>
      </c>
      <c r="U40" s="5">
        <v>355</v>
      </c>
      <c r="V40" s="5">
        <v>356</v>
      </c>
      <c r="W40" s="5">
        <v>358</v>
      </c>
      <c r="X40" s="5">
        <v>359</v>
      </c>
      <c r="Y40" s="5">
        <v>361</v>
      </c>
      <c r="Z40" s="5">
        <v>363</v>
      </c>
      <c r="AA40" s="6">
        <v>364</v>
      </c>
    </row>
    <row r="41" spans="1:27" ht="14.1" customHeight="1" x14ac:dyDescent="0.25">
      <c r="A41" s="4">
        <v>0.625</v>
      </c>
      <c r="B41" s="5">
        <v>301</v>
      </c>
      <c r="C41" s="5">
        <v>304</v>
      </c>
      <c r="D41" s="5">
        <v>306</v>
      </c>
      <c r="E41" s="5">
        <v>308</v>
      </c>
      <c r="F41" s="5">
        <v>309</v>
      </c>
      <c r="G41" s="5">
        <v>310</v>
      </c>
      <c r="H41" s="5">
        <v>312</v>
      </c>
      <c r="I41" s="5">
        <v>313</v>
      </c>
      <c r="J41" s="5">
        <v>315</v>
      </c>
      <c r="K41" s="5">
        <v>316</v>
      </c>
      <c r="L41" s="5">
        <v>318</v>
      </c>
      <c r="M41" s="6">
        <v>320</v>
      </c>
      <c r="N41" s="4">
        <v>0.625</v>
      </c>
      <c r="O41" s="5">
        <v>356</v>
      </c>
      <c r="P41" s="5">
        <v>357</v>
      </c>
      <c r="Q41" s="5">
        <v>358</v>
      </c>
      <c r="R41" s="5">
        <v>360</v>
      </c>
      <c r="S41" s="5">
        <v>361</v>
      </c>
      <c r="T41" s="5">
        <v>362</v>
      </c>
      <c r="U41" s="5">
        <v>364</v>
      </c>
      <c r="V41" s="5">
        <v>365</v>
      </c>
      <c r="W41" s="5">
        <v>367</v>
      </c>
      <c r="X41" s="5">
        <v>368</v>
      </c>
      <c r="Y41" s="5">
        <v>370</v>
      </c>
      <c r="Z41" s="5">
        <v>372</v>
      </c>
      <c r="AA41" s="6">
        <v>373</v>
      </c>
    </row>
    <row r="42" spans="1:27" ht="14.1" customHeight="1" x14ac:dyDescent="0.25">
      <c r="A42" s="4">
        <v>0.65</v>
      </c>
      <c r="B42" s="5">
        <v>312</v>
      </c>
      <c r="C42" s="5">
        <v>314</v>
      </c>
      <c r="D42" s="5">
        <v>317</v>
      </c>
      <c r="E42" s="5">
        <v>318</v>
      </c>
      <c r="F42" s="5">
        <v>320</v>
      </c>
      <c r="G42" s="5">
        <v>321</v>
      </c>
      <c r="H42" s="5">
        <v>322</v>
      </c>
      <c r="I42" s="5">
        <v>323</v>
      </c>
      <c r="J42" s="5">
        <v>325</v>
      </c>
      <c r="K42" s="5">
        <v>326</v>
      </c>
      <c r="L42" s="5">
        <v>328</v>
      </c>
      <c r="M42" s="6">
        <v>330</v>
      </c>
      <c r="N42" s="4">
        <v>0.65</v>
      </c>
      <c r="O42" s="5">
        <v>365</v>
      </c>
      <c r="P42" s="5">
        <v>367</v>
      </c>
      <c r="Q42" s="5">
        <v>368</v>
      </c>
      <c r="R42" s="5">
        <v>369</v>
      </c>
      <c r="S42" s="5">
        <v>370</v>
      </c>
      <c r="T42" s="5">
        <v>372</v>
      </c>
      <c r="U42" s="5">
        <v>373</v>
      </c>
      <c r="V42" s="5">
        <v>375</v>
      </c>
      <c r="W42" s="5">
        <v>376</v>
      </c>
      <c r="X42" s="5">
        <v>378</v>
      </c>
      <c r="Y42" s="5">
        <v>379</v>
      </c>
      <c r="Z42" s="5">
        <v>381</v>
      </c>
      <c r="AA42" s="6">
        <v>382</v>
      </c>
    </row>
    <row r="43" spans="1:27" ht="14.1" customHeight="1" x14ac:dyDescent="0.25">
      <c r="A43" s="4">
        <v>0.67500000000000004</v>
      </c>
      <c r="B43" s="5">
        <v>322</v>
      </c>
      <c r="C43" s="5">
        <v>325</v>
      </c>
      <c r="D43" s="5">
        <v>327</v>
      </c>
      <c r="E43" s="5">
        <v>328</v>
      </c>
      <c r="F43" s="5">
        <v>330</v>
      </c>
      <c r="G43" s="5">
        <v>331</v>
      </c>
      <c r="H43" s="5">
        <v>333</v>
      </c>
      <c r="I43" s="5">
        <v>333</v>
      </c>
      <c r="J43" s="5">
        <v>335</v>
      </c>
      <c r="K43" s="5">
        <v>336</v>
      </c>
      <c r="L43" s="5">
        <v>338</v>
      </c>
      <c r="M43" s="6">
        <v>340</v>
      </c>
      <c r="N43" s="4">
        <v>0.67500000000000004</v>
      </c>
      <c r="O43" s="5">
        <v>374</v>
      </c>
      <c r="P43" s="5">
        <v>376</v>
      </c>
      <c r="Q43" s="5">
        <v>377</v>
      </c>
      <c r="R43" s="5">
        <v>378</v>
      </c>
      <c r="S43" s="5">
        <v>379</v>
      </c>
      <c r="T43" s="5">
        <v>381</v>
      </c>
      <c r="U43" s="5">
        <v>382</v>
      </c>
      <c r="V43" s="5">
        <v>383</v>
      </c>
      <c r="W43" s="5">
        <v>385</v>
      </c>
      <c r="X43" s="5">
        <v>386</v>
      </c>
      <c r="Y43" s="5">
        <v>388</v>
      </c>
      <c r="Z43" s="5">
        <v>390</v>
      </c>
      <c r="AA43" s="6">
        <v>391</v>
      </c>
    </row>
    <row r="44" spans="1:27" ht="14.1" customHeight="1" x14ac:dyDescent="0.25">
      <c r="A44" s="4">
        <v>0.7</v>
      </c>
      <c r="B44" s="5">
        <v>333</v>
      </c>
      <c r="C44" s="5">
        <v>335</v>
      </c>
      <c r="D44" s="5">
        <v>337</v>
      </c>
      <c r="E44" s="5">
        <v>339</v>
      </c>
      <c r="F44" s="5">
        <v>340</v>
      </c>
      <c r="G44" s="5">
        <v>341</v>
      </c>
      <c r="H44" s="5">
        <v>342</v>
      </c>
      <c r="I44" s="5">
        <v>343</v>
      </c>
      <c r="J44" s="5">
        <v>345</v>
      </c>
      <c r="K44" s="5">
        <v>346</v>
      </c>
      <c r="L44" s="5">
        <v>348</v>
      </c>
      <c r="M44" s="6">
        <v>350</v>
      </c>
      <c r="N44" s="4">
        <v>0.7</v>
      </c>
      <c r="O44" s="5">
        <v>384</v>
      </c>
      <c r="P44" s="5">
        <v>385</v>
      </c>
      <c r="Q44" s="5">
        <v>386</v>
      </c>
      <c r="R44" s="5">
        <v>387</v>
      </c>
      <c r="S44" s="5">
        <v>388</v>
      </c>
      <c r="T44" s="5">
        <v>390</v>
      </c>
      <c r="U44" s="5">
        <v>391</v>
      </c>
      <c r="V44" s="5">
        <v>392</v>
      </c>
      <c r="W44" s="5">
        <v>394</v>
      </c>
      <c r="X44" s="5">
        <v>395</v>
      </c>
      <c r="Y44" s="5">
        <v>397</v>
      </c>
      <c r="Z44" s="5">
        <v>398</v>
      </c>
      <c r="AA44" s="6">
        <v>400</v>
      </c>
    </row>
    <row r="45" spans="1:27" ht="14.1" customHeight="1" x14ac:dyDescent="0.25">
      <c r="A45" s="4">
        <v>0.72499999999999998</v>
      </c>
      <c r="B45" s="5">
        <v>342</v>
      </c>
      <c r="C45" s="5">
        <v>345</v>
      </c>
      <c r="D45" s="5">
        <v>347</v>
      </c>
      <c r="E45" s="5">
        <v>348</v>
      </c>
      <c r="F45" s="5">
        <v>349</v>
      </c>
      <c r="G45" s="5">
        <v>351</v>
      </c>
      <c r="H45" s="5">
        <v>352</v>
      </c>
      <c r="I45" s="5">
        <v>353</v>
      </c>
      <c r="J45" s="5">
        <v>354</v>
      </c>
      <c r="K45" s="5">
        <v>356</v>
      </c>
      <c r="L45" s="5">
        <v>358</v>
      </c>
      <c r="M45" s="6">
        <v>360</v>
      </c>
      <c r="N45" s="4">
        <v>0.72499999999999998</v>
      </c>
      <c r="O45" s="5">
        <v>393</v>
      </c>
      <c r="P45" s="5">
        <v>394</v>
      </c>
      <c r="Q45" s="5">
        <v>395</v>
      </c>
      <c r="R45" s="5">
        <v>396</v>
      </c>
      <c r="S45" s="5">
        <v>397</v>
      </c>
      <c r="T45" s="5">
        <v>399</v>
      </c>
      <c r="U45" s="5">
        <v>400</v>
      </c>
      <c r="V45" s="5">
        <v>401</v>
      </c>
      <c r="W45" s="5">
        <v>403</v>
      </c>
      <c r="X45" s="5">
        <v>404</v>
      </c>
      <c r="Y45" s="5">
        <v>406</v>
      </c>
      <c r="Z45" s="5">
        <v>407</v>
      </c>
      <c r="AA45" s="6">
        <v>408</v>
      </c>
    </row>
    <row r="46" spans="1:27" ht="14.1" customHeight="1" x14ac:dyDescent="0.25">
      <c r="A46" s="4">
        <v>0.75</v>
      </c>
      <c r="B46" s="5">
        <v>352</v>
      </c>
      <c r="C46" s="5">
        <v>355</v>
      </c>
      <c r="D46" s="5">
        <v>357</v>
      </c>
      <c r="E46" s="5">
        <v>358</v>
      </c>
      <c r="F46" s="5">
        <v>359</v>
      </c>
      <c r="G46" s="5">
        <v>360</v>
      </c>
      <c r="H46" s="5">
        <v>361</v>
      </c>
      <c r="I46" s="5">
        <v>363</v>
      </c>
      <c r="J46" s="5">
        <v>364</v>
      </c>
      <c r="K46" s="5">
        <v>366</v>
      </c>
      <c r="L46" s="5">
        <v>368</v>
      </c>
      <c r="M46" s="6">
        <v>369</v>
      </c>
      <c r="N46" s="4">
        <v>0.75</v>
      </c>
      <c r="O46" s="5">
        <v>402</v>
      </c>
      <c r="P46" s="5">
        <v>403</v>
      </c>
      <c r="Q46" s="5">
        <v>404</v>
      </c>
      <c r="R46" s="5">
        <v>405</v>
      </c>
      <c r="S46" s="5">
        <v>406</v>
      </c>
      <c r="T46" s="5">
        <v>407</v>
      </c>
      <c r="U46" s="5">
        <v>409</v>
      </c>
      <c r="V46" s="5">
        <v>410</v>
      </c>
      <c r="W46" s="5">
        <v>411</v>
      </c>
      <c r="X46" s="5">
        <v>413</v>
      </c>
      <c r="Y46" s="5">
        <v>414</v>
      </c>
      <c r="Z46" s="5">
        <v>416</v>
      </c>
      <c r="AA46" s="6">
        <v>417</v>
      </c>
    </row>
    <row r="47" spans="1:27" ht="14.1" customHeight="1" x14ac:dyDescent="0.25">
      <c r="A47" s="4">
        <v>0.77500000000000002</v>
      </c>
      <c r="B47" s="5">
        <v>361</v>
      </c>
      <c r="C47" s="5">
        <v>365</v>
      </c>
      <c r="D47" s="5">
        <v>367</v>
      </c>
      <c r="E47" s="5">
        <v>368</v>
      </c>
      <c r="F47" s="5">
        <v>369</v>
      </c>
      <c r="G47" s="5">
        <v>370</v>
      </c>
      <c r="H47" s="5">
        <v>371</v>
      </c>
      <c r="I47" s="5">
        <v>372</v>
      </c>
      <c r="J47" s="5">
        <v>374</v>
      </c>
      <c r="K47" s="5">
        <v>375</v>
      </c>
      <c r="L47" s="5">
        <v>377</v>
      </c>
      <c r="M47" s="6">
        <v>379</v>
      </c>
      <c r="N47" s="4">
        <v>0.77500000000000002</v>
      </c>
      <c r="O47" s="5">
        <v>410</v>
      </c>
      <c r="P47" s="5">
        <v>411</v>
      </c>
      <c r="Q47" s="5">
        <v>412</v>
      </c>
      <c r="R47" s="5">
        <v>413</v>
      </c>
      <c r="S47" s="5">
        <v>415</v>
      </c>
      <c r="T47" s="5">
        <v>416</v>
      </c>
      <c r="U47" s="5">
        <v>417</v>
      </c>
      <c r="V47" s="5">
        <v>418</v>
      </c>
      <c r="W47" s="5">
        <v>420</v>
      </c>
      <c r="X47" s="5">
        <v>421</v>
      </c>
      <c r="Y47" s="5">
        <v>423</v>
      </c>
      <c r="Z47" s="5">
        <v>424</v>
      </c>
      <c r="AA47" s="6">
        <v>425</v>
      </c>
    </row>
    <row r="48" spans="1:27" ht="14.1" customHeight="1" x14ac:dyDescent="0.25">
      <c r="A48" s="7">
        <v>0.8</v>
      </c>
      <c r="B48" s="8">
        <v>369</v>
      </c>
      <c r="C48" s="8">
        <v>374</v>
      </c>
      <c r="D48" s="8">
        <v>376</v>
      </c>
      <c r="E48" s="8">
        <v>377</v>
      </c>
      <c r="F48" s="8">
        <v>378</v>
      </c>
      <c r="G48" s="8">
        <v>379</v>
      </c>
      <c r="H48" s="8">
        <v>380</v>
      </c>
      <c r="I48" s="8">
        <v>382</v>
      </c>
      <c r="J48" s="8">
        <v>383</v>
      </c>
      <c r="K48" s="8">
        <v>385</v>
      </c>
      <c r="L48" s="8">
        <v>387</v>
      </c>
      <c r="M48" s="9">
        <v>389</v>
      </c>
      <c r="N48" s="7">
        <v>0.8</v>
      </c>
      <c r="O48" s="8">
        <v>419</v>
      </c>
      <c r="P48" s="8">
        <v>420</v>
      </c>
      <c r="Q48" s="8">
        <v>421</v>
      </c>
      <c r="R48" s="8">
        <v>422</v>
      </c>
      <c r="S48" s="8">
        <v>423</v>
      </c>
      <c r="T48" s="8">
        <v>424</v>
      </c>
      <c r="U48" s="8">
        <v>425</v>
      </c>
      <c r="V48" s="8">
        <v>427</v>
      </c>
      <c r="W48" s="8">
        <v>428</v>
      </c>
      <c r="X48" s="8">
        <v>429</v>
      </c>
      <c r="Y48" s="8">
        <v>431</v>
      </c>
      <c r="Z48" s="8">
        <v>432</v>
      </c>
      <c r="AA48" s="9">
        <v>434</v>
      </c>
    </row>
    <row r="50" spans="1:19" s="1" customFormat="1" ht="14.1" customHeight="1" x14ac:dyDescent="0.25">
      <c r="A50" s="11" t="s">
        <v>430</v>
      </c>
      <c r="B50"/>
      <c r="C50"/>
      <c r="D50"/>
      <c r="E50"/>
      <c r="F50"/>
      <c r="G50"/>
      <c r="H50"/>
      <c r="I50"/>
      <c r="J50"/>
      <c r="K50"/>
    </row>
    <row r="51" spans="1:19" s="1" customFormat="1" ht="14.1" customHeight="1" x14ac:dyDescent="0.25">
      <c r="A51"/>
      <c r="B51" s="417" t="s">
        <v>431</v>
      </c>
      <c r="C51" s="417" t="s">
        <v>432</v>
      </c>
      <c r="D51" s="418" t="s">
        <v>433</v>
      </c>
      <c r="E51" s="418"/>
      <c r="F51" s="418"/>
      <c r="G51" s="418"/>
      <c r="H51" s="418"/>
      <c r="I51" s="418"/>
      <c r="J51" s="418"/>
      <c r="K51" s="418"/>
    </row>
    <row r="52" spans="1:19" s="1" customFormat="1" ht="14.1" customHeight="1" x14ac:dyDescent="0.25">
      <c r="A52"/>
      <c r="B52" s="417"/>
      <c r="C52" s="417"/>
      <c r="D52" s="12">
        <v>0.25</v>
      </c>
      <c r="E52" s="13">
        <v>0.3</v>
      </c>
      <c r="F52" s="13">
        <v>0.35</v>
      </c>
      <c r="G52" s="13">
        <v>0.4</v>
      </c>
      <c r="H52" s="13">
        <v>0.45</v>
      </c>
      <c r="I52" s="13">
        <v>0.5</v>
      </c>
      <c r="J52" s="13">
        <v>0.55000000000000004</v>
      </c>
      <c r="K52" s="14">
        <v>0.6</v>
      </c>
      <c r="L52" s="1" t="s">
        <v>434</v>
      </c>
      <c r="M52" s="1" t="s">
        <v>435</v>
      </c>
    </row>
    <row r="53" spans="1:19" s="1" customFormat="1" ht="14.1" customHeight="1" x14ac:dyDescent="0.25">
      <c r="A53" s="15" t="s">
        <v>436</v>
      </c>
      <c r="B53" s="16">
        <v>45</v>
      </c>
      <c r="C53" s="16">
        <v>53</v>
      </c>
      <c r="D53" s="16">
        <v>0.13</v>
      </c>
      <c r="E53" s="16">
        <v>0.155</v>
      </c>
      <c r="F53" s="16">
        <v>0.17699999999999999</v>
      </c>
      <c r="G53" s="16">
        <v>0.19800000000000001</v>
      </c>
      <c r="H53" s="16">
        <v>0.22</v>
      </c>
      <c r="I53" s="16">
        <v>0.245</v>
      </c>
      <c r="J53" s="16">
        <v>0.27200000000000002</v>
      </c>
      <c r="K53" s="17">
        <v>0.29499999999999998</v>
      </c>
      <c r="L53" s="18">
        <f>SLOPE(D53:K53,$D$52:$K$52)</f>
        <v>0.46809523809523801</v>
      </c>
      <c r="M53" s="18">
        <f>INTERCEPT(D53:K53,$D$52:$K$52)</f>
        <v>1.2559523809523854E-2</v>
      </c>
    </row>
    <row r="54" spans="1:19" s="1" customFormat="1" ht="14.1" customHeight="1" x14ac:dyDescent="0.25">
      <c r="A54" s="19" t="s">
        <v>437</v>
      </c>
      <c r="B54" s="20">
        <v>45</v>
      </c>
      <c r="C54" s="20">
        <v>53</v>
      </c>
      <c r="D54" s="20"/>
      <c r="E54" s="20">
        <v>1.109</v>
      </c>
      <c r="F54" s="20">
        <v>1.105</v>
      </c>
      <c r="G54" s="20">
        <v>1.1020000000000001</v>
      </c>
      <c r="H54" s="20">
        <v>1.099</v>
      </c>
      <c r="I54" s="20">
        <v>1.0960000000000001</v>
      </c>
      <c r="J54" s="20">
        <v>1.091</v>
      </c>
      <c r="K54" s="21">
        <v>1.0880000000000001</v>
      </c>
      <c r="L54" s="18">
        <f>SLOPE(D54:K54,$D$52:$K$52)</f>
        <v>-6.928571428571409E-2</v>
      </c>
      <c r="M54" s="18">
        <f>INTERCEPT(D54:K54,$D$52:$K$52)</f>
        <v>1.1297499999999998</v>
      </c>
    </row>
    <row r="55" spans="1:19" s="1" customFormat="1" ht="14.1" customHeight="1" x14ac:dyDescent="0.25">
      <c r="A55" s="19" t="s">
        <v>436</v>
      </c>
      <c r="B55" s="20">
        <v>50</v>
      </c>
      <c r="C55" s="20">
        <v>60</v>
      </c>
      <c r="D55" s="20">
        <v>0.112</v>
      </c>
      <c r="E55" s="20">
        <v>0.13500000000000001</v>
      </c>
      <c r="F55" s="20">
        <v>0.154</v>
      </c>
      <c r="G55" s="20">
        <v>0.17199999999999999</v>
      </c>
      <c r="H55" s="20">
        <v>0.192</v>
      </c>
      <c r="I55" s="20">
        <v>0.214</v>
      </c>
      <c r="J55" s="20">
        <v>0.23599999999999999</v>
      </c>
      <c r="K55" s="21">
        <v>0.26100000000000001</v>
      </c>
      <c r="L55" s="18">
        <f>SLOPE(D55:K55,$D$52:$K$52)</f>
        <v>0.41619047619047611</v>
      </c>
      <c r="M55" s="18">
        <f>INTERCEPT(D55:K55,$D$52:$K$52)</f>
        <v>7.6190476190476641E-3</v>
      </c>
    </row>
    <row r="56" spans="1:19" s="1" customFormat="1" ht="14.1" customHeight="1" x14ac:dyDescent="0.25">
      <c r="A56" s="22" t="s">
        <v>437</v>
      </c>
      <c r="B56" s="23">
        <v>50</v>
      </c>
      <c r="C56" s="23">
        <v>60</v>
      </c>
      <c r="D56" s="23"/>
      <c r="E56" s="24">
        <v>1.1639999999999999</v>
      </c>
      <c r="F56" s="24">
        <v>1.1599999999999999</v>
      </c>
      <c r="G56" s="24">
        <v>1.151</v>
      </c>
      <c r="H56" s="24">
        <v>1.1499999999999999</v>
      </c>
      <c r="I56" s="24">
        <v>1.1439999999999999</v>
      </c>
      <c r="J56" s="24">
        <v>1.139</v>
      </c>
      <c r="K56" s="25">
        <v>1.1339999999999999</v>
      </c>
      <c r="L56" s="18">
        <f>SLOPE(D56:K56,$D$52:$K$52)</f>
        <v>-9.9285714285714269E-2</v>
      </c>
      <c r="M56" s="18">
        <f>INTERCEPT(D56:K56,$D$52:$K$52)</f>
        <v>1.1935357142857141</v>
      </c>
    </row>
    <row r="57" spans="1:19" s="1" customFormat="1" ht="14.1" customHeight="1" x14ac:dyDescent="0.25"/>
    <row r="58" spans="1:19" s="1" customFormat="1" ht="14.1" customHeight="1" x14ac:dyDescent="0.25">
      <c r="A58"/>
      <c r="B58" s="26" t="s">
        <v>352</v>
      </c>
      <c r="C58" s="27" t="s">
        <v>438</v>
      </c>
      <c r="D58" s="28" t="s">
        <v>439</v>
      </c>
    </row>
    <row r="59" spans="1:19" s="1" customFormat="1" ht="14.1" customHeight="1" x14ac:dyDescent="0.25">
      <c r="A59" s="29" t="s">
        <v>440</v>
      </c>
      <c r="B59" s="26">
        <v>1</v>
      </c>
      <c r="C59" s="27">
        <v>1.0169999999999999</v>
      </c>
      <c r="D59" s="28">
        <v>1.042</v>
      </c>
    </row>
    <row r="60" spans="1:19" s="1" customFormat="1" ht="14.1" customHeight="1" x14ac:dyDescent="0.25"/>
    <row r="61" spans="1:19" ht="14.1" customHeight="1" x14ac:dyDescent="0.25">
      <c r="A61" s="2" t="s">
        <v>441</v>
      </c>
      <c r="C61" s="1" t="s">
        <v>442</v>
      </c>
      <c r="N61" s="2" t="s">
        <v>443</v>
      </c>
    </row>
    <row r="62" spans="1:19" ht="14.1" customHeight="1" x14ac:dyDescent="0.25">
      <c r="A62" s="30" t="s">
        <v>103</v>
      </c>
      <c r="B62" s="31" t="s">
        <v>318</v>
      </c>
      <c r="C62" s="31" t="s">
        <v>444</v>
      </c>
      <c r="D62" s="31" t="s">
        <v>374</v>
      </c>
      <c r="E62" s="31" t="s">
        <v>375</v>
      </c>
      <c r="G62" s="30"/>
      <c r="H62" s="31"/>
      <c r="I62" s="31"/>
      <c r="J62" s="31"/>
      <c r="K62" s="31"/>
      <c r="N62"/>
      <c r="O62" s="419" t="s">
        <v>445</v>
      </c>
      <c r="P62" s="419"/>
      <c r="Q62" s="419" t="s">
        <v>446</v>
      </c>
      <c r="R62" s="419"/>
      <c r="S62" s="419"/>
    </row>
    <row r="63" spans="1:19" ht="14.1" customHeight="1" x14ac:dyDescent="0.25">
      <c r="A63" s="31" t="str">
        <f>Sheet1!$P$230</f>
        <v>W</v>
      </c>
      <c r="B63" s="31">
        <f>Sheet1!R230</f>
        <v>24</v>
      </c>
      <c r="C63" s="31">
        <f t="shared" ref="C63:C69" si="0">B63^2</f>
        <v>576</v>
      </c>
      <c r="D63" s="32" t="str">
        <f>Sheet1!W230</f>
        <v/>
      </c>
      <c r="E63" s="33" t="str">
        <f>Sheet1!X230</f>
        <v/>
      </c>
      <c r="G63" s="31"/>
      <c r="H63" s="31"/>
      <c r="I63" s="31"/>
      <c r="J63" s="32"/>
      <c r="K63" s="33"/>
      <c r="N63" s="34" t="s">
        <v>277</v>
      </c>
      <c r="O63" s="34" t="s">
        <v>439</v>
      </c>
      <c r="P63" s="34" t="s">
        <v>447</v>
      </c>
      <c r="Q63" s="34" t="s">
        <v>439</v>
      </c>
      <c r="R63" s="34" t="s">
        <v>447</v>
      </c>
      <c r="S63" s="34" t="s">
        <v>448</v>
      </c>
    </row>
    <row r="64" spans="1:19" ht="14.1" customHeight="1" x14ac:dyDescent="0.25">
      <c r="A64" s="30" t="s">
        <v>104</v>
      </c>
      <c r="B64" s="31">
        <f>Sheet1!R231</f>
        <v>25</v>
      </c>
      <c r="C64" s="31">
        <f t="shared" si="0"/>
        <v>625</v>
      </c>
      <c r="D64" s="32" t="str">
        <f>Sheet1!W231</f>
        <v/>
      </c>
      <c r="E64" s="33" t="str">
        <f>Sheet1!X231</f>
        <v/>
      </c>
      <c r="G64" s="30"/>
      <c r="H64" s="31"/>
      <c r="I64" s="31"/>
      <c r="J64" s="32"/>
      <c r="K64" s="33"/>
      <c r="N64" s="34" t="str">
        <f>IF(Sheet1!AM10="","",Sheet1!AM10)</f>
        <v/>
      </c>
      <c r="O64" s="35" t="str">
        <f t="shared" ref="O64:O95" si="1">IF(N64="","",IF(N64&lt;$C$88,N64+$D$88+$E$88*N64+$F$88*N64^2+$G$88*N64^3,IF(N64&gt;=$C$88,N64+$D$89+$E$89*N64+$F$89*N64^2+$G$89*N64^3+$H$89*N64^4+$I$89*N64^5,"")))</f>
        <v/>
      </c>
      <c r="P64" s="35" t="str">
        <f t="shared" ref="P64:P95" si="2">IF(N64="","",IF(N64&lt;$C$93,N64+$D$93+$E$93*N64+$F$93*N64^2+$G$93*N64^3+$H$93*N64^4+$I$93*N64^5,IF(N64&gt;=$C$93,N64+$D$94+$E$94*N64+$F$94*N64^2+$G$94*N64^3+$H$94*N64^4,"")))</f>
        <v/>
      </c>
      <c r="Q64" s="35" t="str">
        <f t="shared" ref="Q64:Q95" si="3">IF(N64="","",IF(N64&lt;$C$100,N64+$D$100+$E$100*N64+$F$100*N64^2+G100*N64^3,IF(N64&gt;=$C$101,N64+$D$101+$E$101*N64+$F$101*N64^2+$G$101*N64^3+$H$101*N64^4,"")))</f>
        <v/>
      </c>
      <c r="R64" s="35" t="str">
        <f t="shared" ref="R64:R95" si="4">IF(N64="","",IF(N64&lt;$C$104,N64+$D$104+$E$104*N64+$F$104*N64^2+G104*N64^3,IF(N64&gt;=$C$105,N64+$D$105+$E$105*N64,"")))</f>
        <v/>
      </c>
      <c r="S64" s="35" t="str">
        <f t="shared" ref="S64:S95" si="5">IF(N64="","",IF(N64&lt;$C$108,N64+$D$108+$E$108*N64+$F$108*N64^2,IF(N64&gt;=$C$110,N64+$D$110+$E$110*N64,N64+$D$109+$E$109*N64)))</f>
        <v/>
      </c>
    </row>
    <row r="65" spans="1:19" ht="14.1" customHeight="1" x14ac:dyDescent="0.25">
      <c r="A65" s="31" t="str">
        <f>Sheet1!$Q$230</f>
        <v>Ag</v>
      </c>
      <c r="B65" s="31">
        <f>Sheet1!R232</f>
        <v>26</v>
      </c>
      <c r="C65" s="31">
        <f t="shared" si="0"/>
        <v>676</v>
      </c>
      <c r="D65" s="32" t="str">
        <f>Sheet1!W232</f>
        <v/>
      </c>
      <c r="E65" s="33" t="str">
        <f>Sheet1!X232</f>
        <v/>
      </c>
      <c r="G65" s="31"/>
      <c r="H65" s="31"/>
      <c r="I65" s="31"/>
      <c r="J65" s="32"/>
      <c r="K65" s="33"/>
      <c r="N65" s="34" t="str">
        <f>IF(Sheet1!AM11="","",Sheet1!AM11)</f>
        <v/>
      </c>
      <c r="O65" s="35" t="str">
        <f t="shared" si="1"/>
        <v/>
      </c>
      <c r="P65" s="35" t="str">
        <f t="shared" si="2"/>
        <v/>
      </c>
      <c r="Q65" s="35" t="str">
        <f t="shared" si="3"/>
        <v/>
      </c>
      <c r="R65" s="35" t="str">
        <f t="shared" si="4"/>
        <v/>
      </c>
      <c r="S65" s="35" t="str">
        <f t="shared" si="5"/>
        <v/>
      </c>
    </row>
    <row r="66" spans="1:19" ht="14.1" customHeight="1" x14ac:dyDescent="0.25">
      <c r="A66" s="31"/>
      <c r="B66" s="31">
        <f>Sheet1!R233</f>
        <v>28</v>
      </c>
      <c r="C66" s="31">
        <f t="shared" si="0"/>
        <v>784</v>
      </c>
      <c r="D66" s="32" t="str">
        <f>Sheet1!W233</f>
        <v/>
      </c>
      <c r="E66" s="33" t="str">
        <f>Sheet1!X233</f>
        <v/>
      </c>
      <c r="G66" s="31"/>
      <c r="H66" s="31"/>
      <c r="I66" s="31"/>
      <c r="J66" s="32"/>
      <c r="K66" s="33"/>
      <c r="N66" s="34" t="e">
        <f>IF(Sheet1!#REF!="","",Sheet1!#REF!)</f>
        <v>#REF!</v>
      </c>
      <c r="O66" s="35" t="e">
        <f t="shared" si="1"/>
        <v>#REF!</v>
      </c>
      <c r="P66" s="35" t="e">
        <f t="shared" si="2"/>
        <v>#REF!</v>
      </c>
      <c r="Q66" s="35" t="e">
        <f t="shared" si="3"/>
        <v>#REF!</v>
      </c>
      <c r="R66" s="35" t="e">
        <f t="shared" si="4"/>
        <v>#REF!</v>
      </c>
      <c r="S66" s="35" t="e">
        <f t="shared" si="5"/>
        <v>#REF!</v>
      </c>
    </row>
    <row r="67" spans="1:19" ht="14.1" customHeight="1" x14ac:dyDescent="0.25">
      <c r="A67" s="31"/>
      <c r="B67" s="31">
        <f>Sheet1!R234</f>
        <v>30</v>
      </c>
      <c r="C67" s="31">
        <f t="shared" si="0"/>
        <v>900</v>
      </c>
      <c r="D67" s="32" t="str">
        <f>Sheet1!W234</f>
        <v/>
      </c>
      <c r="E67" s="33" t="str">
        <f>Sheet1!X234</f>
        <v/>
      </c>
      <c r="G67" s="31"/>
      <c r="H67" s="31"/>
      <c r="I67" s="31"/>
      <c r="J67" s="32"/>
      <c r="K67" s="33"/>
      <c r="N67" s="34" t="e">
        <f>IF(Sheet1!#REF!="","",Sheet1!#REF!)</f>
        <v>#REF!</v>
      </c>
      <c r="O67" s="35" t="e">
        <f t="shared" si="1"/>
        <v>#REF!</v>
      </c>
      <c r="P67" s="35" t="e">
        <f t="shared" si="2"/>
        <v>#REF!</v>
      </c>
      <c r="Q67" s="35" t="e">
        <f t="shared" si="3"/>
        <v>#REF!</v>
      </c>
      <c r="R67" s="35" t="e">
        <f t="shared" si="4"/>
        <v>#REF!</v>
      </c>
      <c r="S67" s="35" t="e">
        <f t="shared" si="5"/>
        <v>#REF!</v>
      </c>
    </row>
    <row r="68" spans="1:19" ht="14.1" customHeight="1" x14ac:dyDescent="0.25">
      <c r="A68" s="31"/>
      <c r="B68" s="31">
        <f>Sheet1!R235</f>
        <v>32</v>
      </c>
      <c r="C68" s="31">
        <f t="shared" si="0"/>
        <v>1024</v>
      </c>
      <c r="D68" s="32" t="str">
        <f>Sheet1!W235</f>
        <v/>
      </c>
      <c r="E68" s="33" t="str">
        <f>Sheet1!X235</f>
        <v/>
      </c>
      <c r="G68" s="31"/>
      <c r="H68" s="31"/>
      <c r="I68" s="31"/>
      <c r="J68" s="32"/>
      <c r="K68" s="33"/>
      <c r="N68" s="34" t="e">
        <f>IF(Sheet1!#REF!="","",Sheet1!#REF!)</f>
        <v>#REF!</v>
      </c>
      <c r="O68" s="35" t="e">
        <f t="shared" si="1"/>
        <v>#REF!</v>
      </c>
      <c r="P68" s="35" t="e">
        <f t="shared" si="2"/>
        <v>#REF!</v>
      </c>
      <c r="Q68" s="35" t="e">
        <f t="shared" si="3"/>
        <v>#REF!</v>
      </c>
      <c r="R68" s="35" t="e">
        <f t="shared" si="4"/>
        <v>#REF!</v>
      </c>
      <c r="S68" s="35" t="e">
        <f t="shared" si="5"/>
        <v>#REF!</v>
      </c>
    </row>
    <row r="69" spans="1:19" ht="14.1" customHeight="1" x14ac:dyDescent="0.25">
      <c r="A69" s="31"/>
      <c r="B69" s="31">
        <f>Sheet1!R236</f>
        <v>34</v>
      </c>
      <c r="C69" s="31">
        <f t="shared" si="0"/>
        <v>1156</v>
      </c>
      <c r="D69" s="32" t="str">
        <f>Sheet1!W236</f>
        <v/>
      </c>
      <c r="E69" s="33" t="str">
        <f>Sheet1!X236</f>
        <v/>
      </c>
      <c r="G69" s="31"/>
      <c r="H69" s="31"/>
      <c r="I69" s="36"/>
      <c r="N69" s="34" t="e">
        <f>IF(Sheet1!#REF!="","",Sheet1!#REF!)</f>
        <v>#REF!</v>
      </c>
      <c r="O69" s="35" t="e">
        <f t="shared" si="1"/>
        <v>#REF!</v>
      </c>
      <c r="P69" s="35" t="e">
        <f t="shared" si="2"/>
        <v>#REF!</v>
      </c>
      <c r="Q69" s="35" t="e">
        <f t="shared" si="3"/>
        <v>#REF!</v>
      </c>
      <c r="R69" s="35" t="e">
        <f t="shared" si="4"/>
        <v>#REF!</v>
      </c>
      <c r="S69" s="35" t="e">
        <f t="shared" si="5"/>
        <v>#REF!</v>
      </c>
    </row>
    <row r="70" spans="1:19" ht="14.1" customHeight="1" x14ac:dyDescent="0.25">
      <c r="C70" s="36" t="s">
        <v>449</v>
      </c>
      <c r="D70" s="1" t="e">
        <f>SLOPE(D63:D69,$C$63:$C$69)</f>
        <v>#DIV/0!</v>
      </c>
      <c r="E70" s="1" t="e">
        <f>SLOPE(E63:E69,$C$63:$C$69)</f>
        <v>#DIV/0!</v>
      </c>
      <c r="I70" s="36"/>
      <c r="N70" s="34" t="str">
        <f>IF(Sheet1!AM12="","",Sheet1!AM12)</f>
        <v/>
      </c>
      <c r="O70" s="35" t="str">
        <f t="shared" si="1"/>
        <v/>
      </c>
      <c r="P70" s="35" t="str">
        <f t="shared" si="2"/>
        <v/>
      </c>
      <c r="Q70" s="35" t="str">
        <f t="shared" si="3"/>
        <v/>
      </c>
      <c r="R70" s="35" t="str">
        <f t="shared" si="4"/>
        <v/>
      </c>
      <c r="S70" s="35" t="str">
        <f t="shared" si="5"/>
        <v/>
      </c>
    </row>
    <row r="71" spans="1:19" ht="14.1" customHeight="1" x14ac:dyDescent="0.25">
      <c r="C71" s="36" t="s">
        <v>450</v>
      </c>
      <c r="D71" s="1" t="e">
        <f>INTERCEPT(D63:D69,$C$63:$C$69)</f>
        <v>#DIV/0!</v>
      </c>
      <c r="E71" s="1" t="e">
        <f>INTERCEPT(E63:E69,$C$63:$C$69)</f>
        <v>#DIV/0!</v>
      </c>
      <c r="N71" s="34" t="str">
        <f>IF(Sheet1!AM13="","",Sheet1!AM13)</f>
        <v/>
      </c>
      <c r="O71" s="35" t="str">
        <f t="shared" si="1"/>
        <v/>
      </c>
      <c r="P71" s="35" t="str">
        <f t="shared" si="2"/>
        <v/>
      </c>
      <c r="Q71" s="35" t="str">
        <f t="shared" si="3"/>
        <v/>
      </c>
      <c r="R71" s="35" t="str">
        <f t="shared" si="4"/>
        <v/>
      </c>
      <c r="S71" s="35" t="str">
        <f t="shared" si="5"/>
        <v/>
      </c>
    </row>
    <row r="72" spans="1:19" ht="14.1" customHeight="1" x14ac:dyDescent="0.25">
      <c r="N72" s="34" t="e">
        <f>IF(Sheet1!#REF!="","",Sheet1!#REF!)</f>
        <v>#REF!</v>
      </c>
      <c r="O72" s="35" t="e">
        <f t="shared" si="1"/>
        <v>#REF!</v>
      </c>
      <c r="P72" s="35" t="e">
        <f t="shared" si="2"/>
        <v>#REF!</v>
      </c>
      <c r="Q72" s="35" t="e">
        <f t="shared" si="3"/>
        <v>#REF!</v>
      </c>
      <c r="R72" s="35" t="e">
        <f t="shared" si="4"/>
        <v>#REF!</v>
      </c>
      <c r="S72" s="35" t="e">
        <f t="shared" si="5"/>
        <v>#REF!</v>
      </c>
    </row>
    <row r="73" spans="1:19" ht="14.1" customHeight="1" x14ac:dyDescent="0.25">
      <c r="A73" s="2" t="s">
        <v>396</v>
      </c>
      <c r="N73" s="34" t="e">
        <f>IF(Sheet1!#REF!="","",Sheet1!#REF!)</f>
        <v>#REF!</v>
      </c>
      <c r="O73" s="35" t="e">
        <f t="shared" si="1"/>
        <v>#REF!</v>
      </c>
      <c r="P73" s="35" t="e">
        <f t="shared" si="2"/>
        <v>#REF!</v>
      </c>
      <c r="Q73" s="35" t="e">
        <f t="shared" si="3"/>
        <v>#REF!</v>
      </c>
      <c r="R73" s="35" t="e">
        <f t="shared" si="4"/>
        <v>#REF!</v>
      </c>
      <c r="S73" s="35" t="e">
        <f t="shared" si="5"/>
        <v>#REF!</v>
      </c>
    </row>
    <row r="74" spans="1:19" ht="14.1" customHeight="1" x14ac:dyDescent="0.25">
      <c r="A74" s="30" t="s">
        <v>103</v>
      </c>
      <c r="B74" s="31" t="s">
        <v>318</v>
      </c>
      <c r="C74" s="31" t="s">
        <v>400</v>
      </c>
      <c r="D74" s="30"/>
      <c r="E74" s="31"/>
      <c r="F74" s="31"/>
      <c r="H74" s="37" t="s">
        <v>103</v>
      </c>
      <c r="I74" s="38" t="s">
        <v>104</v>
      </c>
      <c r="J74" s="39" t="s">
        <v>451</v>
      </c>
      <c r="N74" s="34" t="e">
        <f>IF(Sheet1!#REF!="","",Sheet1!#REF!)</f>
        <v>#REF!</v>
      </c>
      <c r="O74" s="35" t="e">
        <f t="shared" si="1"/>
        <v>#REF!</v>
      </c>
      <c r="P74" s="35" t="e">
        <f t="shared" si="2"/>
        <v>#REF!</v>
      </c>
      <c r="Q74" s="35" t="e">
        <f t="shared" si="3"/>
        <v>#REF!</v>
      </c>
      <c r="R74" s="35" t="e">
        <f t="shared" si="4"/>
        <v>#REF!</v>
      </c>
      <c r="S74" s="35" t="e">
        <f t="shared" si="5"/>
        <v>#REF!</v>
      </c>
    </row>
    <row r="75" spans="1:19" ht="14.1" customHeight="1" x14ac:dyDescent="0.25">
      <c r="A75" s="31" t="str">
        <f>Sheet1!$P$230</f>
        <v>W</v>
      </c>
      <c r="B75" s="31">
        <f>Sheet1!Q267</f>
        <v>24</v>
      </c>
      <c r="C75" s="33" t="str">
        <f>Sheet1!Q275</f>
        <v/>
      </c>
      <c r="D75" s="31"/>
      <c r="E75" s="31"/>
      <c r="F75" s="33"/>
      <c r="H75" s="40" t="s">
        <v>130</v>
      </c>
      <c r="I75" s="41" t="s">
        <v>130</v>
      </c>
      <c r="J75" s="42">
        <v>0.12</v>
      </c>
      <c r="N75" s="34" t="e">
        <f>IF(Sheet1!#REF!="","",Sheet1!#REF!)</f>
        <v>#REF!</v>
      </c>
      <c r="O75" s="35" t="e">
        <f t="shared" si="1"/>
        <v>#REF!</v>
      </c>
      <c r="P75" s="35" t="e">
        <f t="shared" si="2"/>
        <v>#REF!</v>
      </c>
      <c r="Q75" s="35" t="e">
        <f t="shared" si="3"/>
        <v>#REF!</v>
      </c>
      <c r="R75" s="35" t="e">
        <f t="shared" si="4"/>
        <v>#REF!</v>
      </c>
      <c r="S75" s="35" t="e">
        <f t="shared" si="5"/>
        <v>#REF!</v>
      </c>
    </row>
    <row r="76" spans="1:19" ht="14.1" customHeight="1" x14ac:dyDescent="0.25">
      <c r="A76" s="30" t="s">
        <v>104</v>
      </c>
      <c r="B76" s="31">
        <f>Sheet1!R267</f>
        <v>25</v>
      </c>
      <c r="C76" s="33" t="str">
        <f>Sheet1!R275</f>
        <v/>
      </c>
      <c r="D76" s="30"/>
      <c r="E76" s="31"/>
      <c r="F76" s="33"/>
      <c r="H76" s="40" t="s">
        <v>130</v>
      </c>
      <c r="I76" s="41" t="s">
        <v>452</v>
      </c>
      <c r="J76" s="42">
        <v>0.19</v>
      </c>
      <c r="N76" s="34" t="str">
        <f>IF(Sheet1!AM14="","",Sheet1!AM14)</f>
        <v/>
      </c>
      <c r="O76" s="35" t="str">
        <f t="shared" si="1"/>
        <v/>
      </c>
      <c r="P76" s="35" t="str">
        <f t="shared" si="2"/>
        <v/>
      </c>
      <c r="Q76" s="35" t="str">
        <f t="shared" si="3"/>
        <v/>
      </c>
      <c r="R76" s="35" t="str">
        <f t="shared" si="4"/>
        <v/>
      </c>
      <c r="S76" s="35" t="str">
        <f t="shared" si="5"/>
        <v/>
      </c>
    </row>
    <row r="77" spans="1:19" ht="14.1" customHeight="1" x14ac:dyDescent="0.25">
      <c r="A77" s="31" t="str">
        <f>Sheet1!$Q$230</f>
        <v>Ag</v>
      </c>
      <c r="B77" s="31">
        <f>Sheet1!S267</f>
        <v>28</v>
      </c>
      <c r="C77" s="33" t="str">
        <f>Sheet1!S275</f>
        <v/>
      </c>
      <c r="D77" s="31"/>
      <c r="E77" s="31"/>
      <c r="F77" s="33"/>
      <c r="H77" s="43" t="s">
        <v>452</v>
      </c>
      <c r="I77" s="44" t="s">
        <v>452</v>
      </c>
      <c r="J77" s="45">
        <v>0.22</v>
      </c>
      <c r="N77" s="34" t="str">
        <f>IF(Sheet1!AM15="","",Sheet1!AM15)</f>
        <v/>
      </c>
      <c r="O77" s="35" t="str">
        <f t="shared" si="1"/>
        <v/>
      </c>
      <c r="P77" s="35" t="str">
        <f t="shared" si="2"/>
        <v/>
      </c>
      <c r="Q77" s="35" t="str">
        <f t="shared" si="3"/>
        <v/>
      </c>
      <c r="R77" s="35" t="str">
        <f t="shared" si="4"/>
        <v/>
      </c>
      <c r="S77" s="35" t="str">
        <f t="shared" si="5"/>
        <v/>
      </c>
    </row>
    <row r="78" spans="1:19" ht="14.1" customHeight="1" x14ac:dyDescent="0.25">
      <c r="B78" s="31">
        <f>Sheet1!T267</f>
        <v>32</v>
      </c>
      <c r="C78" s="33" t="str">
        <f>Sheet1!T275</f>
        <v/>
      </c>
      <c r="E78" s="31"/>
      <c r="F78" s="33"/>
      <c r="H78" s="46" t="s">
        <v>453</v>
      </c>
      <c r="I78" s="46" t="s">
        <v>454</v>
      </c>
      <c r="J78" s="46"/>
      <c r="N78" s="34" t="str">
        <f>IF(Sheet1!AM16="","",Sheet1!AM16)</f>
        <v/>
      </c>
      <c r="O78" s="35" t="str">
        <f t="shared" si="1"/>
        <v/>
      </c>
      <c r="P78" s="35" t="str">
        <f t="shared" si="2"/>
        <v/>
      </c>
      <c r="Q78" s="35" t="str">
        <f t="shared" si="3"/>
        <v/>
      </c>
      <c r="R78" s="35" t="str">
        <f t="shared" si="4"/>
        <v/>
      </c>
      <c r="S78" s="35" t="str">
        <f t="shared" si="5"/>
        <v/>
      </c>
    </row>
    <row r="79" spans="1:19" ht="14.1" customHeight="1" x14ac:dyDescent="0.25">
      <c r="B79" s="36" t="s">
        <v>449</v>
      </c>
      <c r="C79" s="31" t="e">
        <f>SLOPE(C75:C78,B75:B78)</f>
        <v>#DIV/0!</v>
      </c>
      <c r="E79" s="36"/>
      <c r="F79" s="31"/>
      <c r="H79" s="46"/>
      <c r="I79" s="46" t="s">
        <v>455</v>
      </c>
      <c r="J79" s="46"/>
      <c r="N79" s="34" t="str">
        <f>IF(Sheet1!AM17="","",Sheet1!AM17)</f>
        <v/>
      </c>
      <c r="O79" s="35" t="str">
        <f t="shared" si="1"/>
        <v/>
      </c>
      <c r="P79" s="35" t="str">
        <f t="shared" si="2"/>
        <v/>
      </c>
      <c r="Q79" s="35" t="str">
        <f t="shared" si="3"/>
        <v/>
      </c>
      <c r="R79" s="35" t="str">
        <f t="shared" si="4"/>
        <v/>
      </c>
      <c r="S79" s="35" t="str">
        <f t="shared" si="5"/>
        <v/>
      </c>
    </row>
    <row r="80" spans="1:19" ht="14.1" customHeight="1" x14ac:dyDescent="0.25">
      <c r="B80" s="36" t="s">
        <v>450</v>
      </c>
      <c r="C80" s="31" t="e">
        <f>INTERCEPT(C75:C78,B75:B78)</f>
        <v>#DIV/0!</v>
      </c>
      <c r="E80" s="36"/>
      <c r="F80" s="31"/>
      <c r="H80" s="46"/>
      <c r="I80" s="46" t="s">
        <v>456</v>
      </c>
      <c r="J80" s="46"/>
      <c r="N80" s="34" t="str">
        <f>IF(Sheet1!AM18="","",Sheet1!AM18)</f>
        <v/>
      </c>
      <c r="O80" s="35" t="str">
        <f t="shared" si="1"/>
        <v/>
      </c>
      <c r="P80" s="35" t="str">
        <f t="shared" si="2"/>
        <v/>
      </c>
      <c r="Q80" s="35" t="str">
        <f t="shared" si="3"/>
        <v/>
      </c>
      <c r="R80" s="35" t="str">
        <f t="shared" si="4"/>
        <v/>
      </c>
      <c r="S80" s="35" t="str">
        <f t="shared" si="5"/>
        <v/>
      </c>
    </row>
    <row r="81" spans="1:19" ht="14.1" customHeight="1" x14ac:dyDescent="0.25">
      <c r="N81" s="34" t="str">
        <f>IF(Sheet1!AM19="","",Sheet1!AM19)</f>
        <v/>
      </c>
      <c r="O81" s="35" t="str">
        <f t="shared" si="1"/>
        <v/>
      </c>
      <c r="P81" s="35" t="str">
        <f t="shared" si="2"/>
        <v/>
      </c>
      <c r="Q81" s="35" t="str">
        <f t="shared" si="3"/>
        <v/>
      </c>
      <c r="R81" s="35" t="str">
        <f t="shared" si="4"/>
        <v/>
      </c>
      <c r="S81" s="35" t="str">
        <f t="shared" si="5"/>
        <v/>
      </c>
    </row>
    <row r="82" spans="1:19" ht="14.1" customHeight="1" x14ac:dyDescent="0.25">
      <c r="A82" s="2" t="s">
        <v>457</v>
      </c>
      <c r="B82" s="1" t="e">
        <f>"DGN values (mrad/R) for "&amp;Sheet1!$T$210&amp;" kV and HVL="&amp;ROUND(Sheet1!$X$213,2)&amp;" mm Al"</f>
        <v>#VALUE!</v>
      </c>
      <c r="N82" s="34" t="e">
        <f>IF(Sheet1!#REF!="","",Sheet1!#REF!)</f>
        <v>#REF!</v>
      </c>
      <c r="O82" s="35" t="e">
        <f t="shared" si="1"/>
        <v>#REF!</v>
      </c>
      <c r="P82" s="35" t="e">
        <f t="shared" si="2"/>
        <v>#REF!</v>
      </c>
      <c r="Q82" s="35" t="e">
        <f t="shared" si="3"/>
        <v>#REF!</v>
      </c>
      <c r="R82" s="35" t="e">
        <f t="shared" si="4"/>
        <v>#REF!</v>
      </c>
      <c r="S82" s="35" t="e">
        <f t="shared" si="5"/>
        <v>#REF!</v>
      </c>
    </row>
    <row r="83" spans="1:19" ht="14.1" customHeight="1" x14ac:dyDescent="0.25">
      <c r="A83" s="47" t="s">
        <v>352</v>
      </c>
      <c r="B83" s="47" t="s">
        <v>438</v>
      </c>
      <c r="C83" s="47" t="s">
        <v>458</v>
      </c>
      <c r="D83" s="47" t="s">
        <v>439</v>
      </c>
      <c r="E83" s="47" t="s">
        <v>447</v>
      </c>
      <c r="F83" s="47" t="s">
        <v>430</v>
      </c>
      <c r="N83" s="34" t="str">
        <f>IF(Sheet1!AM29="","",Sheet1!AM29)</f>
        <v/>
      </c>
      <c r="O83" s="35" t="str">
        <f t="shared" si="1"/>
        <v/>
      </c>
      <c r="P83" s="35" t="str">
        <f t="shared" si="2"/>
        <v/>
      </c>
      <c r="Q83" s="35" t="str">
        <f t="shared" si="3"/>
        <v/>
      </c>
      <c r="R83" s="35" t="str">
        <f t="shared" si="4"/>
        <v/>
      </c>
      <c r="S83" s="35" t="str">
        <f t="shared" si="5"/>
        <v/>
      </c>
    </row>
    <row r="84" spans="1:19" ht="14.1" customHeight="1" x14ac:dyDescent="0.25">
      <c r="A84" s="48" t="e">
        <f>IF(ISERR(Sheet1!$T$210),"TBD",VLOOKUP(Sheet1!$X$213,A3:J23,MATCH(Sheet1!$T$210,A3:J3,0)))</f>
        <v>#N/A</v>
      </c>
      <c r="B84" s="48" t="e">
        <f>IF(ISERR(Sheet1!$T$210),"TBD",VLOOKUP(Sheet1!$X$213,K3:T23,MATCH(Sheet1!$T$210,K3:T3,0)))</f>
        <v>#N/A</v>
      </c>
      <c r="C84" s="48" t="e">
        <f>IF(ISERR(Sheet1!$T$210),"TBD",VLOOKUP(Sheet1!$X$213,U3:AD23,MATCH(Sheet1!$T$210,U3:AD3,0)))</f>
        <v>#N/A</v>
      </c>
      <c r="D84" s="31" t="e">
        <f>IF(ISERR(Sheet1!$X$213),"TBD",VLOOKUP(Sheet1!$X$213,A27:M48,MATCH(Sheet1!$T$210,A27:M27,0)))</f>
        <v>#N/A</v>
      </c>
      <c r="E84" s="31" t="e">
        <f>IF(ISERR(Sheet1!$X$213),"TBD",VLOOKUP(Sheet1!$X$213,N27:AA48,MATCH(Sheet1!$T$210,N27:AA27,0)))</f>
        <v>#N/A</v>
      </c>
      <c r="F84" s="18" t="e">
        <f>IF(OR(ISERR(Sheet1!$X$214),ISERR(Sheet1!$X$213)),"TBD",Sheet1!$X$214*(L53*$S$290+M53)*(L54*$S$290+M54)*HLOOKUP(Sheet1!$Q$211,B58:D59,2))</f>
        <v>#VALUE!</v>
      </c>
      <c r="N84" s="34" t="str">
        <f>IF(Sheet1!AM30="","",Sheet1!AM30)</f>
        <v/>
      </c>
      <c r="O84" s="35" t="str">
        <f t="shared" si="1"/>
        <v/>
      </c>
      <c r="P84" s="35" t="str">
        <f t="shared" si="2"/>
        <v/>
      </c>
      <c r="Q84" s="35" t="str">
        <f t="shared" si="3"/>
        <v/>
      </c>
      <c r="R84" s="35" t="str">
        <f t="shared" si="4"/>
        <v/>
      </c>
      <c r="S84" s="35" t="str">
        <f t="shared" si="5"/>
        <v/>
      </c>
    </row>
    <row r="85" spans="1:19" ht="14.1" customHeight="1" x14ac:dyDescent="0.25">
      <c r="N85" s="34" t="str">
        <f>IF(Sheet1!AM31="","",Sheet1!AM31)</f>
        <v/>
      </c>
      <c r="O85" s="35" t="str">
        <f t="shared" si="1"/>
        <v/>
      </c>
      <c r="P85" s="35" t="str">
        <f t="shared" si="2"/>
        <v/>
      </c>
      <c r="Q85" s="35" t="str">
        <f t="shared" si="3"/>
        <v/>
      </c>
      <c r="R85" s="35" t="str">
        <f t="shared" si="4"/>
        <v/>
      </c>
      <c r="S85" s="35" t="str">
        <f t="shared" si="5"/>
        <v/>
      </c>
    </row>
    <row r="86" spans="1:19" ht="14.1" customHeight="1" x14ac:dyDescent="0.25">
      <c r="A86" s="2" t="s">
        <v>459</v>
      </c>
      <c r="N86" s="34" t="str">
        <f>IF(Sheet1!AM20="","",Sheet1!AM20)</f>
        <v/>
      </c>
      <c r="O86" s="35" t="str">
        <f t="shared" si="1"/>
        <v/>
      </c>
      <c r="P86" s="35" t="str">
        <f t="shared" si="2"/>
        <v/>
      </c>
      <c r="Q86" s="35" t="str">
        <f t="shared" si="3"/>
        <v/>
      </c>
      <c r="R86" s="35" t="str">
        <f t="shared" si="4"/>
        <v/>
      </c>
      <c r="S86" s="35" t="str">
        <f t="shared" si="5"/>
        <v/>
      </c>
    </row>
    <row r="87" spans="1:19" ht="14.1" customHeight="1" x14ac:dyDescent="0.25">
      <c r="A87"/>
      <c r="B87" s="49" t="s">
        <v>318</v>
      </c>
      <c r="C87"/>
      <c r="D87" s="50" t="s">
        <v>460</v>
      </c>
      <c r="E87" s="50" t="s">
        <v>461</v>
      </c>
      <c r="F87" s="50" t="s">
        <v>444</v>
      </c>
      <c r="G87" s="50" t="s">
        <v>462</v>
      </c>
      <c r="H87" s="50" t="s">
        <v>463</v>
      </c>
      <c r="I87" s="50" t="s">
        <v>464</v>
      </c>
      <c r="J87" s="50" t="s">
        <v>465</v>
      </c>
      <c r="N87" s="34" t="str">
        <f>IF(Sheet1!AM21="","",Sheet1!AM21)</f>
        <v/>
      </c>
      <c r="O87" s="35" t="str">
        <f t="shared" si="1"/>
        <v/>
      </c>
      <c r="P87" s="35" t="str">
        <f t="shared" si="2"/>
        <v/>
      </c>
      <c r="Q87" s="35" t="str">
        <f t="shared" si="3"/>
        <v/>
      </c>
      <c r="R87" s="35" t="str">
        <f t="shared" si="4"/>
        <v/>
      </c>
      <c r="S87" s="35" t="str">
        <f t="shared" si="5"/>
        <v/>
      </c>
    </row>
    <row r="88" spans="1:19" ht="14.1" customHeight="1" x14ac:dyDescent="0.25">
      <c r="A88" s="1" t="s">
        <v>439</v>
      </c>
      <c r="B88" s="49" t="s">
        <v>466</v>
      </c>
      <c r="C88" s="50">
        <v>27.585999999999999</v>
      </c>
      <c r="D88" s="50">
        <v>-8375.0727645925508</v>
      </c>
      <c r="E88" s="50">
        <v>975.92543560432796</v>
      </c>
      <c r="F88" s="50">
        <v>-37.913729682039403</v>
      </c>
      <c r="G88" s="50">
        <v>0.49086583472609402</v>
      </c>
      <c r="H88" s="50">
        <v>0</v>
      </c>
      <c r="I88" s="50">
        <v>0</v>
      </c>
      <c r="J88" s="50">
        <v>0</v>
      </c>
      <c r="N88" s="34" t="str">
        <f>IF(Sheet1!AM22="","",Sheet1!AM22)</f>
        <v/>
      </c>
      <c r="O88" s="35" t="str">
        <f t="shared" si="1"/>
        <v/>
      </c>
      <c r="P88" s="35" t="str">
        <f t="shared" si="2"/>
        <v/>
      </c>
      <c r="Q88" s="35" t="str">
        <f t="shared" si="3"/>
        <v/>
      </c>
      <c r="R88" s="35" t="str">
        <f t="shared" si="4"/>
        <v/>
      </c>
      <c r="S88" s="35" t="str">
        <f t="shared" si="5"/>
        <v/>
      </c>
    </row>
    <row r="89" spans="1:19" ht="14.1" customHeight="1" x14ac:dyDescent="0.25">
      <c r="B89" s="49" t="s">
        <v>467</v>
      </c>
      <c r="C89" s="50">
        <v>27.585999999999999</v>
      </c>
      <c r="D89" s="50">
        <v>-9984.6167916494396</v>
      </c>
      <c r="E89" s="50">
        <v>1436.52454571413</v>
      </c>
      <c r="F89" s="50">
        <v>-82.505102185254898</v>
      </c>
      <c r="G89" s="50">
        <v>2.36559081763837</v>
      </c>
      <c r="H89" s="50">
        <v>-3.38672433779705E-2</v>
      </c>
      <c r="I89" s="50">
        <v>1.93686920423126E-4</v>
      </c>
      <c r="J89" s="50">
        <v>0</v>
      </c>
      <c r="N89" s="34" t="str">
        <f>IF(Sheet1!AM23="","",Sheet1!AM23)</f>
        <v/>
      </c>
      <c r="O89" s="35" t="str">
        <f t="shared" si="1"/>
        <v/>
      </c>
      <c r="P89" s="35" t="str">
        <f t="shared" si="2"/>
        <v/>
      </c>
      <c r="Q89" s="35" t="str">
        <f t="shared" si="3"/>
        <v/>
      </c>
      <c r="R89" s="35" t="str">
        <f t="shared" si="4"/>
        <v/>
      </c>
      <c r="S89" s="35" t="str">
        <f t="shared" si="5"/>
        <v/>
      </c>
    </row>
    <row r="90" spans="1:19" ht="14.1" customHeight="1" x14ac:dyDescent="0.25">
      <c r="A90"/>
      <c r="B90"/>
      <c r="C90" t="s">
        <v>468</v>
      </c>
      <c r="D90"/>
      <c r="E90"/>
      <c r="F90"/>
      <c r="G90"/>
      <c r="H90"/>
      <c r="I90"/>
      <c r="J90"/>
      <c r="N90" s="34" t="str">
        <f>IF(Sheet1!AM24="","",Sheet1!AM24)</f>
        <v/>
      </c>
      <c r="O90" s="35" t="str">
        <f t="shared" si="1"/>
        <v/>
      </c>
      <c r="P90" s="35" t="str">
        <f t="shared" si="2"/>
        <v/>
      </c>
      <c r="Q90" s="35" t="str">
        <f t="shared" si="3"/>
        <v/>
      </c>
      <c r="R90" s="35" t="str">
        <f t="shared" si="4"/>
        <v/>
      </c>
      <c r="S90" s="35" t="str">
        <f t="shared" si="5"/>
        <v/>
      </c>
    </row>
    <row r="91" spans="1:19" ht="14.1" customHeight="1" x14ac:dyDescent="0.25">
      <c r="A91"/>
      <c r="B91"/>
      <c r="C91" t="s">
        <v>469</v>
      </c>
      <c r="D91"/>
      <c r="E91"/>
      <c r="F91"/>
      <c r="G91"/>
      <c r="H91"/>
      <c r="I91"/>
      <c r="J91"/>
      <c r="N91" s="34" t="str">
        <f>IF(Sheet1!AM37="","",Sheet1!AM37)</f>
        <v/>
      </c>
      <c r="O91" s="35" t="str">
        <f t="shared" si="1"/>
        <v/>
      </c>
      <c r="P91" s="35" t="str">
        <f t="shared" si="2"/>
        <v/>
      </c>
      <c r="Q91" s="35" t="str">
        <f t="shared" si="3"/>
        <v/>
      </c>
      <c r="R91" s="35" t="str">
        <f t="shared" si="4"/>
        <v/>
      </c>
      <c r="S91" s="35" t="str">
        <f t="shared" si="5"/>
        <v/>
      </c>
    </row>
    <row r="92" spans="1:19" ht="14.1" customHeight="1" x14ac:dyDescent="0.25">
      <c r="A92"/>
      <c r="B92" s="49" t="s">
        <v>318</v>
      </c>
      <c r="C92"/>
      <c r="D92" s="50" t="s">
        <v>460</v>
      </c>
      <c r="E92" s="50" t="s">
        <v>461</v>
      </c>
      <c r="F92" s="50" t="s">
        <v>444</v>
      </c>
      <c r="G92" s="50" t="s">
        <v>462</v>
      </c>
      <c r="H92" s="50" t="s">
        <v>463</v>
      </c>
      <c r="I92" s="50" t="s">
        <v>464</v>
      </c>
      <c r="J92" s="50" t="s">
        <v>465</v>
      </c>
      <c r="N92" s="34" t="str">
        <f>IF(Sheet1!AM38="","",Sheet1!AM38)</f>
        <v/>
      </c>
      <c r="O92" s="35" t="str">
        <f t="shared" si="1"/>
        <v/>
      </c>
      <c r="P92" s="35" t="str">
        <f t="shared" si="2"/>
        <v/>
      </c>
      <c r="Q92" s="35" t="str">
        <f t="shared" si="3"/>
        <v/>
      </c>
      <c r="R92" s="35" t="str">
        <f t="shared" si="4"/>
        <v/>
      </c>
      <c r="S92" s="35" t="str">
        <f t="shared" si="5"/>
        <v/>
      </c>
    </row>
    <row r="93" spans="1:19" ht="14.1" customHeight="1" x14ac:dyDescent="0.25">
      <c r="A93" s="1" t="s">
        <v>447</v>
      </c>
      <c r="B93" s="49" t="s">
        <v>466</v>
      </c>
      <c r="C93" s="50">
        <v>30.1</v>
      </c>
      <c r="D93" s="50">
        <v>-540847.69550077303</v>
      </c>
      <c r="E93" s="50">
        <v>100186.23364273099</v>
      </c>
      <c r="F93" s="50">
        <v>-7418.4790179812599</v>
      </c>
      <c r="G93" s="50">
        <v>274.47660929577501</v>
      </c>
      <c r="H93" s="50">
        <v>-5.07436954359087</v>
      </c>
      <c r="I93" s="50">
        <v>3.7500574787580898E-2</v>
      </c>
      <c r="J93" s="50">
        <v>0</v>
      </c>
      <c r="N93" s="34" t="str">
        <f>IF(Sheet1!AM39="","",Sheet1!AM39)</f>
        <v/>
      </c>
      <c r="O93" s="35" t="str">
        <f t="shared" si="1"/>
        <v/>
      </c>
      <c r="P93" s="35" t="str">
        <f t="shared" si="2"/>
        <v/>
      </c>
      <c r="Q93" s="35" t="str">
        <f t="shared" si="3"/>
        <v/>
      </c>
      <c r="R93" s="35" t="str">
        <f t="shared" si="4"/>
        <v/>
      </c>
      <c r="S93" s="35" t="str">
        <f t="shared" si="5"/>
        <v/>
      </c>
    </row>
    <row r="94" spans="1:19" ht="14.1" customHeight="1" x14ac:dyDescent="0.25">
      <c r="B94" s="49" t="s">
        <v>467</v>
      </c>
      <c r="C94" s="50">
        <v>30.1</v>
      </c>
      <c r="D94" s="50">
        <v>-11057.773936199201</v>
      </c>
      <c r="E94" s="50">
        <v>1297.2285673766901</v>
      </c>
      <c r="F94" s="50">
        <v>-56.989188989725697</v>
      </c>
      <c r="G94" s="50">
        <v>1.1115828564217201</v>
      </c>
      <c r="H94" s="50">
        <v>-8.1233997365129599E-3</v>
      </c>
      <c r="I94" s="50">
        <v>0</v>
      </c>
      <c r="J94" s="50">
        <v>0</v>
      </c>
      <c r="N94" s="34" t="str">
        <f>IF(Sheet1!AM40="","",Sheet1!AM40)</f>
        <v/>
      </c>
      <c r="O94" s="35" t="str">
        <f t="shared" si="1"/>
        <v/>
      </c>
      <c r="P94" s="35" t="str">
        <f t="shared" si="2"/>
        <v/>
      </c>
      <c r="Q94" s="35" t="str">
        <f t="shared" si="3"/>
        <v/>
      </c>
      <c r="R94" s="35" t="str">
        <f t="shared" si="4"/>
        <v/>
      </c>
      <c r="S94" s="35" t="str">
        <f t="shared" si="5"/>
        <v/>
      </c>
    </row>
    <row r="95" spans="1:19" ht="14.1" customHeight="1" x14ac:dyDescent="0.25">
      <c r="A95"/>
      <c r="B95"/>
      <c r="C95" t="s">
        <v>470</v>
      </c>
      <c r="N95" s="34" t="str">
        <f>IF(Sheet1!AM25="","",Sheet1!AM25)</f>
        <v/>
      </c>
      <c r="O95" s="35" t="str">
        <f t="shared" si="1"/>
        <v/>
      </c>
      <c r="P95" s="35" t="str">
        <f t="shared" si="2"/>
        <v/>
      </c>
      <c r="Q95" s="35" t="str">
        <f t="shared" si="3"/>
        <v/>
      </c>
      <c r="R95" s="35" t="str">
        <f t="shared" si="4"/>
        <v/>
      </c>
      <c r="S95" s="35" t="str">
        <f t="shared" si="5"/>
        <v/>
      </c>
    </row>
    <row r="96" spans="1:19" ht="14.1" customHeight="1" x14ac:dyDescent="0.25">
      <c r="A96"/>
      <c r="B96"/>
      <c r="C96" t="s">
        <v>471</v>
      </c>
      <c r="N96" s="34" t="str">
        <f>IF(Sheet1!AM26="","",Sheet1!AM26)</f>
        <v/>
      </c>
      <c r="O96" s="35" t="str">
        <f t="shared" ref="O96:O122" si="6">IF(N96="","",IF(N96&lt;$C$88,N96+$D$88+$E$88*N96+$F$88*N96^2+$G$88*N96^3,IF(N96&gt;=$C$88,N96+$D$89+$E$89*N96+$F$89*N96^2+$G$89*N96^3+$H$89*N96^4+$I$89*N96^5,"")))</f>
        <v/>
      </c>
      <c r="P96" s="35" t="str">
        <f t="shared" ref="P96:P122" si="7">IF(N96="","",IF(N96&lt;$C$93,N96+$D$93+$E$93*N96+$F$93*N96^2+$G$93*N96^3+$H$93*N96^4+$I$93*N96^5,IF(N96&gt;=$C$93,N96+$D$94+$E$94*N96+$F$94*N96^2+$G$94*N96^3+$H$94*N96^4,"")))</f>
        <v/>
      </c>
      <c r="Q96" s="35" t="str">
        <f t="shared" ref="Q96:Q122" si="8">IF(N96="","",IF(N96&lt;$C$100,N96+$D$100+$E$100*N96+$F$100*N96^2+G132*N96^3,IF(N96&gt;=$C$101,N96+$D$101+$E$101*N96+$F$101*N96^2+$G$101*N96^3+$H$101*N96^4,"")))</f>
        <v/>
      </c>
      <c r="R96" s="35" t="str">
        <f t="shared" ref="R96:R122" si="9">IF(N96="","",IF(N96&lt;$C$104,N96+$D$104+$E$104*N96+$F$104*N96^2+G136*N96^3,IF(N96&gt;=$C$105,N96+$D$105+$E$105*N96,"")))</f>
        <v/>
      </c>
      <c r="S96" s="35" t="str">
        <f t="shared" ref="S96:S122" si="10">IF(N96="","",IF(N96&lt;$C$108,N96+$D$108+$E$108*N96+$F$108*N96^2,IF(N96&gt;=$C$110,N96+$D$110+$E$110*N96,N96+$D$109+$E$109*N96)))</f>
        <v/>
      </c>
    </row>
    <row r="97" spans="1:19" ht="14.1" customHeight="1" x14ac:dyDescent="0.25">
      <c r="B97"/>
      <c r="N97" s="34" t="str">
        <f>IF(Sheet1!AM43="","",Sheet1!AM43)</f>
        <v/>
      </c>
      <c r="O97" s="35" t="str">
        <f t="shared" si="6"/>
        <v/>
      </c>
      <c r="P97" s="35" t="str">
        <f t="shared" si="7"/>
        <v/>
      </c>
      <c r="Q97" s="35" t="str">
        <f t="shared" si="8"/>
        <v/>
      </c>
      <c r="R97" s="35" t="str">
        <f t="shared" si="9"/>
        <v/>
      </c>
      <c r="S97" s="35" t="str">
        <f t="shared" si="10"/>
        <v/>
      </c>
    </row>
    <row r="98" spans="1:19" ht="14.1" customHeight="1" x14ac:dyDescent="0.25">
      <c r="A98" s="2" t="s">
        <v>472</v>
      </c>
      <c r="B98"/>
      <c r="N98" s="34" t="str">
        <f>IF(Sheet1!AM44="","",Sheet1!AM44)</f>
        <v/>
      </c>
      <c r="O98" s="35" t="str">
        <f t="shared" si="6"/>
        <v/>
      </c>
      <c r="P98" s="35" t="str">
        <f t="shared" si="7"/>
        <v/>
      </c>
      <c r="Q98" s="35" t="str">
        <f t="shared" si="8"/>
        <v/>
      </c>
      <c r="R98" s="35" t="str">
        <f t="shared" si="9"/>
        <v/>
      </c>
      <c r="S98" s="35" t="str">
        <f t="shared" si="10"/>
        <v/>
      </c>
    </row>
    <row r="99" spans="1:19" ht="14.1" customHeight="1" x14ac:dyDescent="0.25">
      <c r="A99"/>
      <c r="B99" s="49" t="s">
        <v>318</v>
      </c>
      <c r="C99"/>
      <c r="D99" s="50" t="s">
        <v>460</v>
      </c>
      <c r="E99" s="50" t="s">
        <v>461</v>
      </c>
      <c r="F99" s="50" t="s">
        <v>444</v>
      </c>
      <c r="G99" s="50" t="s">
        <v>462</v>
      </c>
      <c r="H99" s="50" t="s">
        <v>463</v>
      </c>
      <c r="N99" s="34" t="str">
        <f>IF(Sheet1!AM45="","",Sheet1!AM45)</f>
        <v/>
      </c>
      <c r="O99" s="35" t="str">
        <f t="shared" si="6"/>
        <v/>
      </c>
      <c r="P99" s="35" t="str">
        <f t="shared" si="7"/>
        <v/>
      </c>
      <c r="Q99" s="35" t="str">
        <f t="shared" si="8"/>
        <v/>
      </c>
      <c r="R99" s="35" t="str">
        <f t="shared" si="9"/>
        <v/>
      </c>
      <c r="S99" s="35" t="str">
        <f t="shared" si="10"/>
        <v/>
      </c>
    </row>
    <row r="100" spans="1:19" ht="14.1" customHeight="1" x14ac:dyDescent="0.25">
      <c r="A100" s="1" t="s">
        <v>439</v>
      </c>
      <c r="B100" s="49" t="s">
        <v>466</v>
      </c>
      <c r="C100" s="50">
        <v>26.9</v>
      </c>
      <c r="D100" s="51">
        <v>138.88667000000001</v>
      </c>
      <c r="E100" s="51">
        <v>-10.72639</v>
      </c>
      <c r="F100" s="51">
        <v>0.26216</v>
      </c>
      <c r="G100" s="51">
        <v>-8.1999999999999998E-4</v>
      </c>
      <c r="H100" s="51"/>
      <c r="N100" s="34" t="str">
        <f>IF(Sheet1!AM46="","",Sheet1!AM46)</f>
        <v/>
      </c>
      <c r="O100" s="35" t="str">
        <f t="shared" si="6"/>
        <v/>
      </c>
      <c r="P100" s="35" t="str">
        <f t="shared" si="7"/>
        <v/>
      </c>
      <c r="Q100" s="35" t="str">
        <f t="shared" si="8"/>
        <v/>
      </c>
      <c r="R100" s="35" t="str">
        <f t="shared" si="9"/>
        <v/>
      </c>
      <c r="S100" s="35" t="str">
        <f t="shared" si="10"/>
        <v/>
      </c>
    </row>
    <row r="101" spans="1:19" ht="14.1" customHeight="1" x14ac:dyDescent="0.25">
      <c r="B101" s="49" t="s">
        <v>467</v>
      </c>
      <c r="C101" s="50">
        <v>26.9</v>
      </c>
      <c r="D101" s="51">
        <v>-5009.7751651999997</v>
      </c>
      <c r="E101" s="51">
        <v>605.73200599999996</v>
      </c>
      <c r="F101" s="51">
        <v>-27.3018617</v>
      </c>
      <c r="G101" s="51">
        <v>0.54671139999999996</v>
      </c>
      <c r="H101" s="51">
        <v>-4.0986E-3</v>
      </c>
      <c r="N101" s="34" t="str">
        <f>IF(Sheet1!AM47="","",Sheet1!AM47)</f>
        <v/>
      </c>
      <c r="O101" s="35" t="str">
        <f t="shared" si="6"/>
        <v/>
      </c>
      <c r="P101" s="35" t="str">
        <f t="shared" si="7"/>
        <v/>
      </c>
      <c r="Q101" s="35" t="str">
        <f t="shared" si="8"/>
        <v/>
      </c>
      <c r="R101" s="35" t="str">
        <f t="shared" si="9"/>
        <v/>
      </c>
      <c r="S101" s="35" t="str">
        <f t="shared" si="10"/>
        <v/>
      </c>
    </row>
    <row r="102" spans="1:19" ht="14.1" customHeight="1" x14ac:dyDescent="0.25">
      <c r="B102"/>
      <c r="N102" s="34" t="str">
        <f>IF(Sheet1!AM48="","",Sheet1!AM48)</f>
        <v/>
      </c>
      <c r="O102" s="35" t="str">
        <f t="shared" si="6"/>
        <v/>
      </c>
      <c r="P102" s="35" t="str">
        <f t="shared" si="7"/>
        <v/>
      </c>
      <c r="Q102" s="35" t="str">
        <f t="shared" si="8"/>
        <v/>
      </c>
      <c r="R102" s="35" t="str">
        <f t="shared" si="9"/>
        <v/>
      </c>
      <c r="S102" s="35" t="str">
        <f t="shared" si="10"/>
        <v/>
      </c>
    </row>
    <row r="103" spans="1:19" ht="14.1" customHeight="1" x14ac:dyDescent="0.25">
      <c r="A103" s="1" t="s">
        <v>447</v>
      </c>
      <c r="B103" s="49" t="s">
        <v>318</v>
      </c>
      <c r="C103"/>
      <c r="D103" s="50" t="s">
        <v>460</v>
      </c>
      <c r="E103" s="50" t="s">
        <v>461</v>
      </c>
      <c r="F103" s="50" t="s">
        <v>444</v>
      </c>
      <c r="G103" s="50" t="s">
        <v>462</v>
      </c>
      <c r="H103" s="50" t="s">
        <v>463</v>
      </c>
      <c r="N103" s="34" t="str">
        <f>IF(Sheet1!AM49="","",Sheet1!AM49)</f>
        <v/>
      </c>
      <c r="O103" s="35" t="str">
        <f t="shared" si="6"/>
        <v/>
      </c>
      <c r="P103" s="35" t="str">
        <f t="shared" si="7"/>
        <v/>
      </c>
      <c r="Q103" s="35" t="str">
        <f t="shared" si="8"/>
        <v/>
      </c>
      <c r="R103" s="35" t="str">
        <f t="shared" si="9"/>
        <v/>
      </c>
      <c r="S103" s="35" t="str">
        <f t="shared" si="10"/>
        <v/>
      </c>
    </row>
    <row r="104" spans="1:19" ht="14.1" customHeight="1" x14ac:dyDescent="0.25">
      <c r="B104" s="49" t="s">
        <v>466</v>
      </c>
      <c r="C104" s="50">
        <v>28.7</v>
      </c>
      <c r="D104" s="50">
        <v>296.34185000000002</v>
      </c>
      <c r="E104" s="50">
        <v>-31.629249999999999</v>
      </c>
      <c r="F104" s="50">
        <v>1.18025</v>
      </c>
      <c r="G104" s="50">
        <v>-1.417E-2</v>
      </c>
      <c r="H104" s="50"/>
      <c r="N104" s="34" t="str">
        <f>IF(Sheet1!AM50="","",Sheet1!AM50)</f>
        <v/>
      </c>
      <c r="O104" s="35" t="str">
        <f t="shared" si="6"/>
        <v/>
      </c>
      <c r="P104" s="35" t="str">
        <f t="shared" si="7"/>
        <v/>
      </c>
      <c r="Q104" s="35" t="str">
        <f t="shared" si="8"/>
        <v/>
      </c>
      <c r="R104" s="35" t="str">
        <f t="shared" si="9"/>
        <v/>
      </c>
      <c r="S104" s="35" t="str">
        <f t="shared" si="10"/>
        <v/>
      </c>
    </row>
    <row r="105" spans="1:19" ht="14.1" customHeight="1" x14ac:dyDescent="0.25">
      <c r="B105" s="49" t="s">
        <v>467</v>
      </c>
      <c r="C105" s="50">
        <v>28.7</v>
      </c>
      <c r="D105" s="50">
        <v>4.8344690000000003</v>
      </c>
      <c r="E105" s="50">
        <v>0.919242</v>
      </c>
      <c r="F105" s="50"/>
      <c r="G105" s="50"/>
      <c r="H105" s="50"/>
      <c r="N105" s="34" t="str">
        <f>IF(Sheet1!AM51="","",Sheet1!AM51)</f>
        <v/>
      </c>
      <c r="O105" s="35" t="str">
        <f t="shared" si="6"/>
        <v/>
      </c>
      <c r="P105" s="35" t="str">
        <f t="shared" si="7"/>
        <v/>
      </c>
      <c r="Q105" s="35" t="str">
        <f t="shared" si="8"/>
        <v/>
      </c>
      <c r="R105" s="35" t="str">
        <f t="shared" si="9"/>
        <v/>
      </c>
      <c r="S105" s="35" t="str">
        <f t="shared" si="10"/>
        <v/>
      </c>
    </row>
    <row r="106" spans="1:19" ht="14.1" customHeight="1" x14ac:dyDescent="0.25">
      <c r="B106"/>
      <c r="N106" s="34" t="str">
        <f>IF(Sheet1!AM52="","",Sheet1!AM52)</f>
        <v/>
      </c>
      <c r="O106" s="35" t="str">
        <f t="shared" si="6"/>
        <v/>
      </c>
      <c r="P106" s="35" t="str">
        <f t="shared" si="7"/>
        <v/>
      </c>
      <c r="Q106" s="35" t="str">
        <f t="shared" si="8"/>
        <v/>
      </c>
      <c r="R106" s="35" t="str">
        <f t="shared" si="9"/>
        <v/>
      </c>
      <c r="S106" s="35" t="str">
        <f t="shared" si="10"/>
        <v/>
      </c>
    </row>
    <row r="107" spans="1:19" ht="14.1" customHeight="1" x14ac:dyDescent="0.25">
      <c r="A107" s="1" t="s">
        <v>448</v>
      </c>
      <c r="B107"/>
      <c r="C107"/>
      <c r="D107" s="50" t="s">
        <v>460</v>
      </c>
      <c r="E107" s="50" t="s">
        <v>461</v>
      </c>
      <c r="F107" s="50" t="s">
        <v>444</v>
      </c>
      <c r="G107" s="50" t="s">
        <v>462</v>
      </c>
      <c r="H107" s="50" t="s">
        <v>463</v>
      </c>
      <c r="N107" s="34" t="str">
        <f>IF(Sheet1!AM53="","",Sheet1!AM53)</f>
        <v/>
      </c>
      <c r="O107" s="35" t="str">
        <f t="shared" si="6"/>
        <v/>
      </c>
      <c r="P107" s="35" t="str">
        <f t="shared" si="7"/>
        <v/>
      </c>
      <c r="Q107" s="35" t="str">
        <f t="shared" si="8"/>
        <v/>
      </c>
      <c r="R107" s="35" t="str">
        <f t="shared" si="9"/>
        <v/>
      </c>
      <c r="S107" s="35" t="str">
        <f t="shared" si="10"/>
        <v/>
      </c>
    </row>
    <row r="108" spans="1:19" ht="14.1" customHeight="1" x14ac:dyDescent="0.25">
      <c r="B108" s="49" t="s">
        <v>466</v>
      </c>
      <c r="C108" s="50">
        <v>28.7</v>
      </c>
      <c r="D108" s="50">
        <v>49.311149999999998</v>
      </c>
      <c r="E108" s="50">
        <v>-2.9301699999999999</v>
      </c>
      <c r="F108" s="50">
        <v>7.3789999999999994E-2</v>
      </c>
      <c r="G108" s="50"/>
      <c r="H108" s="50"/>
      <c r="N108" s="34" t="str">
        <f>IF(Sheet1!AM54="","",Sheet1!AM54)</f>
        <v/>
      </c>
      <c r="O108" s="35" t="str">
        <f t="shared" si="6"/>
        <v/>
      </c>
      <c r="P108" s="35" t="str">
        <f t="shared" si="7"/>
        <v/>
      </c>
      <c r="Q108" s="35" t="str">
        <f t="shared" si="8"/>
        <v/>
      </c>
      <c r="R108" s="35" t="str">
        <f t="shared" si="9"/>
        <v/>
      </c>
      <c r="S108" s="35" t="str">
        <f t="shared" si="10"/>
        <v/>
      </c>
    </row>
    <row r="109" spans="1:19" ht="14.1" customHeight="1" x14ac:dyDescent="0.25">
      <c r="B109" s="49"/>
      <c r="C109" s="52" t="s">
        <v>473</v>
      </c>
      <c r="D109" s="50">
        <v>-24.875</v>
      </c>
      <c r="E109" s="50">
        <v>1.8031999999999999</v>
      </c>
      <c r="F109" s="50"/>
      <c r="G109" s="50"/>
      <c r="H109" s="50"/>
      <c r="N109" s="34" t="str">
        <f>IF(Sheet1!AM55="","",Sheet1!AM55)</f>
        <v/>
      </c>
      <c r="O109" s="35" t="str">
        <f t="shared" si="6"/>
        <v/>
      </c>
      <c r="P109" s="35" t="str">
        <f t="shared" si="7"/>
        <v/>
      </c>
      <c r="Q109" s="35" t="str">
        <f t="shared" si="8"/>
        <v/>
      </c>
      <c r="R109" s="35" t="str">
        <f t="shared" si="9"/>
        <v/>
      </c>
      <c r="S109" s="35" t="str">
        <f t="shared" si="10"/>
        <v/>
      </c>
    </row>
    <row r="110" spans="1:19" ht="14.1" customHeight="1" x14ac:dyDescent="0.25">
      <c r="B110" s="49" t="s">
        <v>467</v>
      </c>
      <c r="C110" s="50">
        <v>30.1</v>
      </c>
      <c r="D110" s="50">
        <v>-4.8346099999999996</v>
      </c>
      <c r="E110" s="50">
        <v>1.1571499999999999</v>
      </c>
      <c r="F110" s="50"/>
      <c r="G110" s="50"/>
      <c r="H110" s="50"/>
      <c r="N110" s="34" t="str">
        <f>IF(Sheet1!AM56="","",Sheet1!AM56)</f>
        <v/>
      </c>
      <c r="O110" s="35" t="str">
        <f t="shared" si="6"/>
        <v/>
      </c>
      <c r="P110" s="35" t="str">
        <f t="shared" si="7"/>
        <v/>
      </c>
      <c r="Q110" s="35" t="str">
        <f t="shared" si="8"/>
        <v/>
      </c>
      <c r="R110" s="35" t="str">
        <f t="shared" si="9"/>
        <v/>
      </c>
      <c r="S110" s="35" t="str">
        <f t="shared" si="10"/>
        <v/>
      </c>
    </row>
    <row r="111" spans="1:19" ht="14.1" customHeight="1" x14ac:dyDescent="0.25">
      <c r="N111" s="34" t="str">
        <f>IF(Sheet1!AM57="","",Sheet1!AM57)</f>
        <v/>
      </c>
      <c r="O111" s="35" t="str">
        <f t="shared" si="6"/>
        <v/>
      </c>
      <c r="P111" s="35" t="str">
        <f t="shared" si="7"/>
        <v/>
      </c>
      <c r="Q111" s="35" t="str">
        <f t="shared" si="8"/>
        <v/>
      </c>
      <c r="R111" s="35" t="str">
        <f t="shared" si="9"/>
        <v/>
      </c>
      <c r="S111" s="35" t="str">
        <f t="shared" si="10"/>
        <v/>
      </c>
    </row>
    <row r="112" spans="1:19" ht="14.1" customHeight="1" x14ac:dyDescent="0.25">
      <c r="N112" s="34" t="str">
        <f>IF(Sheet1!AM58="","",Sheet1!AM58)</f>
        <v/>
      </c>
      <c r="O112" s="35" t="str">
        <f t="shared" si="6"/>
        <v/>
      </c>
      <c r="P112" s="35" t="str">
        <f t="shared" si="7"/>
        <v/>
      </c>
      <c r="Q112" s="35" t="str">
        <f t="shared" si="8"/>
        <v/>
      </c>
      <c r="R112" s="35" t="str">
        <f t="shared" si="9"/>
        <v/>
      </c>
      <c r="S112" s="35" t="str">
        <f t="shared" si="10"/>
        <v/>
      </c>
    </row>
    <row r="113" spans="14:19" ht="14.1" customHeight="1" x14ac:dyDescent="0.25">
      <c r="N113" s="34" t="str">
        <f>IF(Sheet1!AM59="","",Sheet1!AM59)</f>
        <v/>
      </c>
      <c r="O113" s="35" t="str">
        <f t="shared" si="6"/>
        <v/>
      </c>
      <c r="P113" s="35" t="str">
        <f t="shared" si="7"/>
        <v/>
      </c>
      <c r="Q113" s="35" t="str">
        <f t="shared" si="8"/>
        <v/>
      </c>
      <c r="R113" s="35" t="str">
        <f t="shared" si="9"/>
        <v/>
      </c>
      <c r="S113" s="35" t="str">
        <f t="shared" si="10"/>
        <v/>
      </c>
    </row>
    <row r="114" spans="14:19" ht="14.1" customHeight="1" x14ac:dyDescent="0.25">
      <c r="N114" s="34" t="str">
        <f>IF(Sheet1!AM60="","",Sheet1!AM60)</f>
        <v/>
      </c>
      <c r="O114" s="35" t="str">
        <f t="shared" si="6"/>
        <v/>
      </c>
      <c r="P114" s="35" t="str">
        <f t="shared" si="7"/>
        <v/>
      </c>
      <c r="Q114" s="35" t="str">
        <f t="shared" si="8"/>
        <v/>
      </c>
      <c r="R114" s="35" t="str">
        <f t="shared" si="9"/>
        <v/>
      </c>
      <c r="S114" s="35" t="str">
        <f t="shared" si="10"/>
        <v/>
      </c>
    </row>
    <row r="115" spans="14:19" ht="14.1" customHeight="1" x14ac:dyDescent="0.25">
      <c r="N115" s="34" t="str">
        <f>IF(Sheet1!AM61="","",Sheet1!AM61)</f>
        <v/>
      </c>
      <c r="O115" s="35" t="str">
        <f t="shared" si="6"/>
        <v/>
      </c>
      <c r="P115" s="35" t="str">
        <f t="shared" si="7"/>
        <v/>
      </c>
      <c r="Q115" s="35" t="str">
        <f t="shared" si="8"/>
        <v/>
      </c>
      <c r="R115" s="35" t="str">
        <f t="shared" si="9"/>
        <v/>
      </c>
      <c r="S115" s="35" t="str">
        <f t="shared" si="10"/>
        <v/>
      </c>
    </row>
    <row r="116" spans="14:19" ht="14.1" customHeight="1" x14ac:dyDescent="0.25">
      <c r="N116" s="34" t="str">
        <f>IF(Sheet1!AM62="","",Sheet1!AM62)</f>
        <v/>
      </c>
      <c r="O116" s="35" t="str">
        <f t="shared" si="6"/>
        <v/>
      </c>
      <c r="P116" s="35" t="str">
        <f t="shared" si="7"/>
        <v/>
      </c>
      <c r="Q116" s="35" t="str">
        <f t="shared" si="8"/>
        <v/>
      </c>
      <c r="R116" s="35" t="str">
        <f t="shared" si="9"/>
        <v/>
      </c>
      <c r="S116" s="35" t="str">
        <f t="shared" si="10"/>
        <v/>
      </c>
    </row>
    <row r="117" spans="14:19" ht="14.1" customHeight="1" x14ac:dyDescent="0.25">
      <c r="N117" s="34" t="str">
        <f>IF(Sheet1!AM63="","",Sheet1!AM63)</f>
        <v/>
      </c>
      <c r="O117" s="35" t="str">
        <f t="shared" si="6"/>
        <v/>
      </c>
      <c r="P117" s="35" t="str">
        <f t="shared" si="7"/>
        <v/>
      </c>
      <c r="Q117" s="35" t="str">
        <f t="shared" si="8"/>
        <v/>
      </c>
      <c r="R117" s="35" t="str">
        <f t="shared" si="9"/>
        <v/>
      </c>
      <c r="S117" s="35" t="str">
        <f t="shared" si="10"/>
        <v/>
      </c>
    </row>
    <row r="118" spans="14:19" ht="14.1" customHeight="1" x14ac:dyDescent="0.25">
      <c r="N118" s="34" t="str">
        <f>IF(Sheet1!AM64="","",Sheet1!AM64)</f>
        <v/>
      </c>
      <c r="O118" s="35" t="str">
        <f t="shared" si="6"/>
        <v/>
      </c>
      <c r="P118" s="35" t="str">
        <f t="shared" si="7"/>
        <v/>
      </c>
      <c r="Q118" s="35" t="str">
        <f t="shared" si="8"/>
        <v/>
      </c>
      <c r="R118" s="35" t="str">
        <f t="shared" si="9"/>
        <v/>
      </c>
      <c r="S118" s="35" t="str">
        <f t="shared" si="10"/>
        <v/>
      </c>
    </row>
    <row r="119" spans="14:19" ht="14.1" customHeight="1" x14ac:dyDescent="0.25">
      <c r="N119" s="34" t="str">
        <f>IF(Sheet1!AM65="","",Sheet1!AM65)</f>
        <v/>
      </c>
      <c r="O119" s="35" t="str">
        <f t="shared" si="6"/>
        <v/>
      </c>
      <c r="P119" s="35" t="str">
        <f t="shared" si="7"/>
        <v/>
      </c>
      <c r="Q119" s="35" t="str">
        <f t="shared" si="8"/>
        <v/>
      </c>
      <c r="R119" s="35" t="str">
        <f t="shared" si="9"/>
        <v/>
      </c>
      <c r="S119" s="35" t="str">
        <f t="shared" si="10"/>
        <v/>
      </c>
    </row>
    <row r="120" spans="14:19" ht="14.1" customHeight="1" x14ac:dyDescent="0.25">
      <c r="N120" s="34" t="str">
        <f>IF(Sheet1!AM66="","",Sheet1!AM66)</f>
        <v/>
      </c>
      <c r="O120" s="35" t="str">
        <f t="shared" si="6"/>
        <v/>
      </c>
      <c r="P120" s="35" t="str">
        <f t="shared" si="7"/>
        <v/>
      </c>
      <c r="Q120" s="35" t="str">
        <f t="shared" si="8"/>
        <v/>
      </c>
      <c r="R120" s="35" t="str">
        <f t="shared" si="9"/>
        <v/>
      </c>
      <c r="S120" s="35" t="str">
        <f t="shared" si="10"/>
        <v/>
      </c>
    </row>
    <row r="121" spans="14:19" ht="14.1" customHeight="1" x14ac:dyDescent="0.25">
      <c r="N121" s="34" t="str">
        <f>IF(Sheet1!AM67="","",Sheet1!AM67)</f>
        <v/>
      </c>
      <c r="O121" s="35" t="str">
        <f t="shared" si="6"/>
        <v/>
      </c>
      <c r="P121" s="35" t="str">
        <f t="shared" si="7"/>
        <v/>
      </c>
      <c r="Q121" s="35" t="str">
        <f t="shared" si="8"/>
        <v/>
      </c>
      <c r="R121" s="35" t="str">
        <f t="shared" si="9"/>
        <v/>
      </c>
      <c r="S121" s="35" t="str">
        <f t="shared" si="10"/>
        <v/>
      </c>
    </row>
    <row r="122" spans="14:19" ht="14.1" customHeight="1" x14ac:dyDescent="0.25">
      <c r="N122" s="34" t="str">
        <f>IF(Sheet1!AM68="","",Sheet1!AM68)</f>
        <v/>
      </c>
      <c r="O122" s="35" t="str">
        <f t="shared" si="6"/>
        <v/>
      </c>
      <c r="P122" s="35" t="str">
        <f t="shared" si="7"/>
        <v/>
      </c>
      <c r="Q122" s="35" t="str">
        <f t="shared" si="8"/>
        <v/>
      </c>
      <c r="R122" s="35" t="str">
        <f t="shared" si="9"/>
        <v/>
      </c>
      <c r="S122" s="35" t="str">
        <f t="shared" si="10"/>
        <v/>
      </c>
    </row>
  </sheetData>
  <customSheetViews>
    <customSheetView guid="{D62192A2-80E4-4F30-AFA0-04511C5E7F57}" scale="75" topLeftCell="A22">
      <selection activeCell="D68" sqref="D68"/>
      <pageMargins left="0.70069444444444395" right="0.70069444444444395" top="0.85069444444444398" bottom="1.0472222222222201" header="0.75208333333333299" footer="0.75208333333333299"/>
      <pageSetup scale="68" firstPageNumber="0" orientation="portrait" horizontalDpi="300" verticalDpi="300"/>
      <headerFooter>
        <oddFooter>&amp;CPage &amp;P</oddFooter>
      </headerFooter>
    </customSheetView>
  </customSheetViews>
  <mergeCells count="10">
    <mergeCell ref="B51:B52"/>
    <mergeCell ref="C51:C52"/>
    <mergeCell ref="D51:K51"/>
    <mergeCell ref="O62:P62"/>
    <mergeCell ref="Q62:S62"/>
    <mergeCell ref="B2:J2"/>
    <mergeCell ref="L2:T2"/>
    <mergeCell ref="V2:AD2"/>
    <mergeCell ref="B26:L26"/>
    <mergeCell ref="O26:AA26"/>
  </mergeCells>
  <pageMargins left="0.70069444444444395" right="0.70069444444444395" top="0.85069444444444398" bottom="1.0472222222222201" header="0.75208333333333299" footer="0.75208333333333299"/>
  <pageSetup scale="68" firstPageNumber="0" orientation="portrait" horizontalDpi="300" verticalDpi="300"/>
  <headerFooter>
    <oddFooter>&amp;CPage &amp;P</oddFooter>
  </headerFooter>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
  <sheetViews>
    <sheetView zoomScale="75" zoomScaleNormal="75" workbookViewId="0">
      <selection activeCell="B1" sqref="B1"/>
    </sheetView>
  </sheetViews>
  <sheetFormatPr defaultRowHeight="13.2" x14ac:dyDescent="0.25"/>
  <cols>
    <col min="1" max="1025" width="11.5546875"/>
  </cols>
  <sheetData>
    <row r="1" spans="1:2" x14ac:dyDescent="0.25">
      <c r="A1" t="s">
        <v>423</v>
      </c>
      <c r="B1" t="s">
        <v>424</v>
      </c>
    </row>
  </sheetData>
  <customSheetViews>
    <customSheetView guid="{D62192A2-80E4-4F30-AFA0-04511C5E7F57}" scale="75">
      <selection activeCell="B1" sqref="B1"/>
      <pageMargins left="0.70069444444444395" right="0.70069444444444395" top="0.85069444444444398" bottom="1.0472222222222201" header="0.75208333333333299" footer="0.75208333333333299"/>
      <pageSetup scale="68" firstPageNumber="0" orientation="portrait" horizontalDpi="300" verticalDpi="300"/>
      <headerFooter>
        <oddFooter>&amp;CPage &amp;P</oddFooter>
      </headerFooter>
    </customSheetView>
  </customSheetViews>
  <pageMargins left="0.70069444444444395" right="0.70069444444444395" top="0.85069444444444398" bottom="1.0472222222222201" header="0.75208333333333299" footer="0.75208333333333299"/>
  <pageSetup scale="68" firstPageNumber="0" orientation="portrait" horizontalDpi="300" verticalDpi="300"/>
  <headerFoot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9"/>
  <sheetViews>
    <sheetView zoomScaleNormal="100" zoomScalePageLayoutView="60" workbookViewId="0">
      <selection activeCell="D12" sqref="D12"/>
    </sheetView>
  </sheetViews>
  <sheetFormatPr defaultRowHeight="13.2" x14ac:dyDescent="0.25"/>
  <cols>
    <col min="1" max="1025" width="9" customWidth="1"/>
  </cols>
  <sheetData>
    <row r="1" spans="1:3" x14ac:dyDescent="0.25">
      <c r="A1" s="53" t="s">
        <v>474</v>
      </c>
    </row>
    <row r="2" spans="1:3" x14ac:dyDescent="0.25">
      <c r="B2" t="s">
        <v>475</v>
      </c>
    </row>
    <row r="3" spans="1:3" x14ac:dyDescent="0.25">
      <c r="B3" t="s">
        <v>476</v>
      </c>
    </row>
    <row r="4" spans="1:3" x14ac:dyDescent="0.25">
      <c r="B4" t="s">
        <v>477</v>
      </c>
    </row>
    <row r="5" spans="1:3" x14ac:dyDescent="0.25">
      <c r="B5" t="s">
        <v>478</v>
      </c>
    </row>
    <row r="6" spans="1:3" x14ac:dyDescent="0.25">
      <c r="B6" t="s">
        <v>479</v>
      </c>
    </row>
    <row r="8" spans="1:3" x14ac:dyDescent="0.25">
      <c r="A8" s="53" t="s">
        <v>480</v>
      </c>
    </row>
    <row r="9" spans="1:3" x14ac:dyDescent="0.25">
      <c r="A9" s="53"/>
      <c r="B9" t="s">
        <v>468</v>
      </c>
    </row>
    <row r="10" spans="1:3" x14ac:dyDescent="0.25">
      <c r="A10" s="53"/>
      <c r="B10" t="s">
        <v>469</v>
      </c>
    </row>
    <row r="11" spans="1:3" x14ac:dyDescent="0.25">
      <c r="B11" s="31" t="s">
        <v>481</v>
      </c>
      <c r="C11" s="31" t="s">
        <v>482</v>
      </c>
    </row>
    <row r="12" spans="1:3" x14ac:dyDescent="0.25">
      <c r="B12" s="54">
        <v>25.03</v>
      </c>
      <c r="C12" s="55">
        <f>IF(B12&lt;A22,B12+B22+B12*C22+B12^2*D22+B12^3*E22+B12^4*F22+B12^5*G22+B12^6*H22,B12+B23+B12*C23+B12^2*D23+B12^3*E23+B12^4*F23+B12^5*G23+B12^6*H23)</f>
        <v>21.808137925164374</v>
      </c>
    </row>
    <row r="14" spans="1:3" x14ac:dyDescent="0.25">
      <c r="A14" s="53" t="s">
        <v>483</v>
      </c>
    </row>
    <row r="15" spans="1:3" x14ac:dyDescent="0.25">
      <c r="A15" s="53"/>
      <c r="B15" t="s">
        <v>470</v>
      </c>
    </row>
    <row r="16" spans="1:3" x14ac:dyDescent="0.25">
      <c r="A16" s="53"/>
      <c r="B16" t="s">
        <v>471</v>
      </c>
    </row>
    <row r="17" spans="1:8" x14ac:dyDescent="0.25">
      <c r="B17" s="31" t="s">
        <v>481</v>
      </c>
      <c r="C17" s="31" t="s">
        <v>482</v>
      </c>
    </row>
    <row r="18" spans="1:8" x14ac:dyDescent="0.25">
      <c r="B18" s="54">
        <v>37.1</v>
      </c>
      <c r="C18" s="55">
        <f>IF(B18&gt;37.1,40,IF(B18&lt;A28,B18+B28+B18*C28+B18^2*D28+B18^3*E28+B18^4*F28+B18^5*G28+B18^6*H28,B18+B29+B18*C29+B18^2*D29+B18^3*E29+B18^4*F29+B18^5*G29+B18^6*H29))</f>
        <v>38.967510688751645</v>
      </c>
    </row>
    <row r="22" spans="1:8" x14ac:dyDescent="0.25">
      <c r="A22">
        <v>27.585999999999999</v>
      </c>
      <c r="B22">
        <v>-8375.0727645925508</v>
      </c>
      <c r="C22">
        <v>975.92543560432796</v>
      </c>
      <c r="D22">
        <v>-37.913729682039403</v>
      </c>
      <c r="E22">
        <v>0.49086583472609402</v>
      </c>
      <c r="F22">
        <v>0</v>
      </c>
      <c r="G22">
        <v>0</v>
      </c>
      <c r="H22">
        <v>0</v>
      </c>
    </row>
    <row r="23" spans="1:8" x14ac:dyDescent="0.25">
      <c r="B23">
        <v>-9984.6167916494396</v>
      </c>
      <c r="C23">
        <v>1436.52454571413</v>
      </c>
      <c r="D23">
        <v>-82.505102185254898</v>
      </c>
      <c r="E23">
        <v>2.36559081763837</v>
      </c>
      <c r="F23">
        <v>-3.38672433779705E-2</v>
      </c>
      <c r="G23">
        <v>1.93686920423126E-4</v>
      </c>
      <c r="H23">
        <v>0</v>
      </c>
    </row>
    <row r="28" spans="1:8" x14ac:dyDescent="0.25">
      <c r="A28">
        <v>30.1</v>
      </c>
      <c r="B28">
        <v>-540847.69550077303</v>
      </c>
      <c r="C28">
        <v>100186.23364273099</v>
      </c>
      <c r="D28">
        <v>-7418.4790179812599</v>
      </c>
      <c r="E28">
        <v>274.47660929577501</v>
      </c>
      <c r="F28">
        <v>-5.07436954359087</v>
      </c>
      <c r="G28">
        <v>3.7500574787580898E-2</v>
      </c>
      <c r="H28">
        <v>0</v>
      </c>
    </row>
    <row r="29" spans="1:8" x14ac:dyDescent="0.25">
      <c r="B29">
        <v>-11057.773936199201</v>
      </c>
      <c r="C29">
        <v>1297.2285673766901</v>
      </c>
      <c r="D29">
        <v>-56.989188989725697</v>
      </c>
      <c r="E29">
        <v>1.1115828564217201</v>
      </c>
      <c r="F29">
        <v>-8.1233997365129599E-3</v>
      </c>
      <c r="G29">
        <v>0</v>
      </c>
      <c r="H29">
        <v>0</v>
      </c>
    </row>
  </sheetData>
  <customSheetViews>
    <customSheetView guid="{D62192A2-80E4-4F30-AFA0-04511C5E7F57}">
      <selection activeCell="D12" sqref="D12"/>
      <pageMargins left="0.70069444444444395" right="0.70069444444444395" top="0.85069444444444398" bottom="1.0472222222222201" header="0.75208333333333299" footer="0.75208333333333299"/>
      <pageSetup scale="68" firstPageNumber="0" orientation="portrait" horizontalDpi="300" verticalDpi="300"/>
      <headerFooter>
        <oddFooter>&amp;CPage &amp;P</oddFooter>
      </headerFooter>
    </customSheetView>
  </customSheetViews>
  <conditionalFormatting sqref="C12">
    <cfRule type="cellIs" priority="2" operator="lessThan">
      <formula>21.8</formula>
    </cfRule>
    <cfRule type="cellIs" priority="3" operator="between">
      <formula>24</formula>
      <formula>27</formula>
    </cfRule>
    <cfRule type="cellIs" priority="4" operator="greaterThanOrEqual">
      <formula>40</formula>
    </cfRule>
  </conditionalFormatting>
  <conditionalFormatting sqref="C18">
    <cfRule type="cellIs" priority="5" operator="lessThan">
      <formula>21.8</formula>
    </cfRule>
    <cfRule type="cellIs" priority="6" operator="between">
      <formula>25.35</formula>
      <formula>31.55</formula>
    </cfRule>
    <cfRule type="cellIs" priority="7" operator="greaterThanOrEqual">
      <formula>40</formula>
    </cfRule>
  </conditionalFormatting>
  <pageMargins left="0.70069444444444395" right="0.70069444444444395" top="0.85069444444444398" bottom="1.0472222222222201" header="0.75208333333333299" footer="0.75208333333333299"/>
  <pageSetup scale="68" firstPageNumber="0" orientation="portrait" horizontalDpi="300" verticalDpi="300"/>
  <headerFooter>
    <oddFooter>&amp;CPage &amp;P</oddFooter>
  </headerFooter>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22"/>
  <sheetViews>
    <sheetView workbookViewId="0">
      <selection activeCell="C4" sqref="C4:H4"/>
    </sheetView>
  </sheetViews>
  <sheetFormatPr defaultColWidth="9.109375" defaultRowHeight="13.2" x14ac:dyDescent="0.25"/>
  <cols>
    <col min="1" max="1" width="10.44140625" style="348" customWidth="1"/>
    <col min="2" max="16384" width="9.109375" style="348"/>
  </cols>
  <sheetData>
    <row r="1" spans="1:1" x14ac:dyDescent="0.25">
      <c r="A1" s="351" t="s">
        <v>484</v>
      </c>
    </row>
    <row r="2" spans="1:1" x14ac:dyDescent="0.25">
      <c r="A2" s="348" t="s">
        <v>485</v>
      </c>
    </row>
    <row r="3" spans="1:1" x14ac:dyDescent="0.25">
      <c r="A3" s="348" t="s">
        <v>486</v>
      </c>
    </row>
    <row r="5" spans="1:1" x14ac:dyDescent="0.25">
      <c r="A5" s="351" t="s">
        <v>487</v>
      </c>
    </row>
    <row r="6" spans="1:1" x14ac:dyDescent="0.25">
      <c r="A6" s="348" t="s">
        <v>485</v>
      </c>
    </row>
    <row r="7" spans="1:1" x14ac:dyDescent="0.25">
      <c r="A7" s="348" t="s">
        <v>486</v>
      </c>
    </row>
    <row r="8" spans="1:1" x14ac:dyDescent="0.25">
      <c r="A8" s="348" t="s">
        <v>488</v>
      </c>
    </row>
    <row r="10" spans="1:1" x14ac:dyDescent="0.25">
      <c r="A10" s="350" t="s">
        <v>489</v>
      </c>
    </row>
    <row r="11" spans="1:1" x14ac:dyDescent="0.25">
      <c r="A11" s="349">
        <v>6</v>
      </c>
    </row>
    <row r="12" spans="1:1" x14ac:dyDescent="0.25">
      <c r="A12" s="349">
        <v>5.5</v>
      </c>
    </row>
    <row r="13" spans="1:1" x14ac:dyDescent="0.25">
      <c r="A13" s="349">
        <v>5</v>
      </c>
    </row>
    <row r="14" spans="1:1" x14ac:dyDescent="0.25">
      <c r="A14" s="349">
        <v>4.5</v>
      </c>
    </row>
    <row r="15" spans="1:1" x14ac:dyDescent="0.25">
      <c r="A15" s="349">
        <v>4</v>
      </c>
    </row>
    <row r="16" spans="1:1" x14ac:dyDescent="0.25">
      <c r="A16" s="349">
        <v>3.5</v>
      </c>
    </row>
    <row r="17" spans="1:1" x14ac:dyDescent="0.25">
      <c r="A17" s="349">
        <v>3</v>
      </c>
    </row>
    <row r="18" spans="1:1" x14ac:dyDescent="0.25">
      <c r="A18" s="349">
        <v>2.5</v>
      </c>
    </row>
    <row r="19" spans="1:1" x14ac:dyDescent="0.25">
      <c r="A19" s="349">
        <v>2</v>
      </c>
    </row>
    <row r="20" spans="1:1" x14ac:dyDescent="0.25">
      <c r="A20" s="349">
        <v>1.5</v>
      </c>
    </row>
    <row r="21" spans="1:1" x14ac:dyDescent="0.25">
      <c r="A21" s="349">
        <v>1</v>
      </c>
    </row>
    <row r="22" spans="1:1" x14ac:dyDescent="0.25">
      <c r="A22" s="349">
        <v>0.5</v>
      </c>
    </row>
  </sheetData>
  <customSheetViews>
    <customSheetView guid="{D62192A2-80E4-4F30-AFA0-04511C5E7F57}">
      <selection activeCell="C4" sqref="C4:H4"/>
      <pageMargins left="0.75" right="0.75" top="1" bottom="1" header="0.5" footer="0.5"/>
      <headerFooter alignWithMargins="0"/>
    </customSheetView>
  </customSheetView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Template/>
  <TotalTime>3339</TotalTime>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QC Test Summary</vt:lpstr>
      <vt:lpstr>Tech QC Eval</vt:lpstr>
      <vt:lpstr>Sheet1</vt:lpstr>
      <vt:lpstr>Sheet2</vt:lpstr>
      <vt:lpstr>Tables</vt:lpstr>
      <vt:lpstr>DataPage</vt:lpstr>
      <vt:lpstr>Corrected kV</vt:lpstr>
      <vt:lpstr>dropdowns</vt:lpstr>
      <vt:lpstr>a</vt:lpstr>
      <vt:lpstr>ESE</vt:lpstr>
      <vt:lpstr>FiberLst</vt:lpstr>
      <vt:lpstr>MGD</vt:lpstr>
      <vt:lpstr>NA</vt:lpstr>
      <vt:lpstr>PF</vt:lpstr>
      <vt:lpstr>'QC Test Summary'!Print_Area</vt:lpstr>
      <vt:lpstr>Sheet1!Print_Area</vt:lpstr>
      <vt:lpstr>'Tech QC Eval'!Print_Area</vt:lpstr>
      <vt:lpstr>SpeckMassLst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Eugene Mah</dc:creator>
  <dc:description/>
  <cp:lastModifiedBy>Mah, Eugene</cp:lastModifiedBy>
  <cp:revision>303</cp:revision>
  <cp:lastPrinted>2019-06-06T17:42:44Z</cp:lastPrinted>
  <dcterms:created xsi:type="dcterms:W3CDTF">2014-08-25T14:38:09Z</dcterms:created>
  <dcterms:modified xsi:type="dcterms:W3CDTF">2025-09-04T16:19:09Z</dcterms:modified>
  <dc:language>en-US</dc:language>
</cp:coreProperties>
</file>