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Print_Area" localSheetId="0">Sheet1!$B$1:$M$120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86" i="1" l="1"/>
  <c r="M85" i="1"/>
  <c r="J86" i="1"/>
  <c r="J84" i="1"/>
  <c r="E103" i="1"/>
  <c r="E102" i="1"/>
  <c r="E101" i="1"/>
  <c r="D119" i="1" l="1"/>
  <c r="T103" i="1"/>
  <c r="S103" i="1"/>
  <c r="U103" i="1" s="1"/>
  <c r="V103" i="1" s="1"/>
  <c r="L82" i="1" s="1"/>
  <c r="O103" i="1"/>
  <c r="I82" i="1" s="1"/>
  <c r="T102" i="1"/>
  <c r="S102" i="1"/>
  <c r="U102" i="1" s="1"/>
  <c r="O102" i="1"/>
  <c r="I81" i="1" s="1"/>
  <c r="T101" i="1"/>
  <c r="S101" i="1"/>
  <c r="U101" i="1" s="1"/>
  <c r="O101" i="1"/>
  <c r="T100" i="1"/>
  <c r="S100" i="1"/>
  <c r="U100" i="1" s="1"/>
  <c r="V100" i="1" s="1"/>
  <c r="L79" i="1" s="1"/>
  <c r="O100" i="1"/>
  <c r="X94" i="1"/>
  <c r="M84" i="1" s="1"/>
  <c r="U94" i="1"/>
  <c r="AD42" i="1" s="1"/>
  <c r="AC42" i="1" s="1"/>
  <c r="U88" i="1"/>
  <c r="F99" i="1" s="1"/>
  <c r="Q88" i="1"/>
  <c r="E99" i="1" s="1"/>
  <c r="P88" i="1"/>
  <c r="D99" i="1" s="1"/>
  <c r="Q87" i="1"/>
  <c r="E98" i="1" s="1"/>
  <c r="P87" i="1"/>
  <c r="D98" i="1" s="1"/>
  <c r="Q86" i="1"/>
  <c r="E97" i="1" s="1"/>
  <c r="P86" i="1"/>
  <c r="D97" i="1" s="1"/>
  <c r="I80" i="1"/>
  <c r="Q85" i="1"/>
  <c r="E96" i="1" s="1"/>
  <c r="P85" i="1"/>
  <c r="D96" i="1" s="1"/>
  <c r="I79" i="1"/>
  <c r="O84" i="1"/>
  <c r="C95" i="1" s="1"/>
  <c r="U82" i="1"/>
  <c r="V82" i="1" s="1"/>
  <c r="G93" i="1" s="1"/>
  <c r="Q82" i="1"/>
  <c r="E93" i="1" s="1"/>
  <c r="P82" i="1"/>
  <c r="D93" i="1" s="1"/>
  <c r="Q81" i="1"/>
  <c r="E92" i="1" s="1"/>
  <c r="P81" i="1"/>
  <c r="D92" i="1" s="1"/>
  <c r="Q80" i="1"/>
  <c r="E91" i="1" s="1"/>
  <c r="P80" i="1"/>
  <c r="D91" i="1" s="1"/>
  <c r="Q79" i="1"/>
  <c r="E90" i="1" s="1"/>
  <c r="P79" i="1"/>
  <c r="D90" i="1" s="1"/>
  <c r="O78" i="1"/>
  <c r="C89" i="1" s="1"/>
  <c r="U76" i="1"/>
  <c r="V76" i="1" s="1"/>
  <c r="G87" i="1" s="1"/>
  <c r="Q76" i="1"/>
  <c r="E87" i="1" s="1"/>
  <c r="P76" i="1"/>
  <c r="D87" i="1" s="1"/>
  <c r="Q75" i="1"/>
  <c r="E86" i="1" s="1"/>
  <c r="P75" i="1"/>
  <c r="D86" i="1" s="1"/>
  <c r="L69" i="1"/>
  <c r="K69" i="1"/>
  <c r="G69" i="1"/>
  <c r="F69" i="1"/>
  <c r="E69" i="1"/>
  <c r="D69" i="1"/>
  <c r="Q74" i="1"/>
  <c r="E85" i="1" s="1"/>
  <c r="P74" i="1"/>
  <c r="D85" i="1" s="1"/>
  <c r="L68" i="1"/>
  <c r="K68" i="1"/>
  <c r="G68" i="1"/>
  <c r="F68" i="1"/>
  <c r="E68" i="1"/>
  <c r="D68" i="1"/>
  <c r="Q73" i="1"/>
  <c r="E84" i="1" s="1"/>
  <c r="P73" i="1"/>
  <c r="D84" i="1" s="1"/>
  <c r="L67" i="1"/>
  <c r="K67" i="1"/>
  <c r="I67" i="1"/>
  <c r="H67" i="1"/>
  <c r="G67" i="1"/>
  <c r="F67" i="1"/>
  <c r="E67" i="1"/>
  <c r="D67" i="1"/>
  <c r="O72" i="1"/>
  <c r="C83" i="1" s="1"/>
  <c r="L66" i="1"/>
  <c r="K66" i="1"/>
  <c r="G66" i="1"/>
  <c r="F66" i="1"/>
  <c r="E66" i="1"/>
  <c r="D66" i="1"/>
  <c r="U70" i="1"/>
  <c r="F81" i="1" s="1"/>
  <c r="Q70" i="1"/>
  <c r="E81" i="1" s="1"/>
  <c r="P70" i="1"/>
  <c r="D81" i="1" s="1"/>
  <c r="Q69" i="1"/>
  <c r="E80" i="1" s="1"/>
  <c r="P69" i="1"/>
  <c r="D80" i="1" s="1"/>
  <c r="Q68" i="1"/>
  <c r="E79" i="1" s="1"/>
  <c r="P68" i="1"/>
  <c r="D79" i="1" s="1"/>
  <c r="M62" i="1"/>
  <c r="Q67" i="1"/>
  <c r="E78" i="1" s="1"/>
  <c r="P67" i="1"/>
  <c r="D78" i="1" s="1"/>
  <c r="M61" i="1"/>
  <c r="O66" i="1"/>
  <c r="C77" i="1" s="1"/>
  <c r="D59" i="1"/>
  <c r="W63" i="1"/>
  <c r="U79" i="1" s="1"/>
  <c r="F90" i="1" s="1"/>
  <c r="T60" i="1"/>
  <c r="I69" i="1" s="1"/>
  <c r="S60" i="1"/>
  <c r="H69" i="1" s="1"/>
  <c r="T59" i="1"/>
  <c r="I68" i="1" s="1"/>
  <c r="S59" i="1"/>
  <c r="H68" i="1" s="1"/>
  <c r="T57" i="1"/>
  <c r="I66" i="1" s="1"/>
  <c r="S57" i="1"/>
  <c r="H66" i="1" s="1"/>
  <c r="M49" i="1"/>
  <c r="L49" i="1"/>
  <c r="M48" i="1"/>
  <c r="L48" i="1"/>
  <c r="M47" i="1"/>
  <c r="L47" i="1"/>
  <c r="M46" i="1"/>
  <c r="L46" i="1"/>
  <c r="AD43" i="1"/>
  <c r="AC43" i="1" s="1"/>
  <c r="M43" i="1"/>
  <c r="L43" i="1"/>
  <c r="M42" i="1"/>
  <c r="L42" i="1"/>
  <c r="M39" i="1"/>
  <c r="L39" i="1"/>
  <c r="M38" i="1"/>
  <c r="L38" i="1"/>
  <c r="M37" i="1"/>
  <c r="L37" i="1"/>
  <c r="M36" i="1"/>
  <c r="L36" i="1"/>
  <c r="M35" i="1"/>
  <c r="L35" i="1"/>
  <c r="M33" i="1"/>
  <c r="R31" i="1"/>
  <c r="AD35" i="1" s="1"/>
  <c r="AC35" i="1" s="1"/>
  <c r="R30" i="1"/>
  <c r="AD34" i="1" s="1"/>
  <c r="AC34" i="1" s="1"/>
  <c r="R29" i="1"/>
  <c r="F28" i="1" s="1"/>
  <c r="V28" i="1"/>
  <c r="AD40" i="1" s="1"/>
  <c r="AC40" i="1" s="1"/>
  <c r="V27" i="1"/>
  <c r="AD39" i="1" s="1"/>
  <c r="AC39" i="1" s="1"/>
  <c r="R27" i="1"/>
  <c r="AD32" i="1" s="1"/>
  <c r="AC32" i="1" s="1"/>
  <c r="R26" i="1"/>
  <c r="AD31" i="1" s="1"/>
  <c r="AC31" i="1" s="1"/>
  <c r="R25" i="1"/>
  <c r="F24" i="1" s="1"/>
  <c r="V24" i="1"/>
  <c r="K23" i="1" s="1"/>
  <c r="V23" i="1"/>
  <c r="K22" i="1" s="1"/>
  <c r="R23" i="1"/>
  <c r="F22" i="1" s="1"/>
  <c r="V22" i="1"/>
  <c r="K21" i="1" s="1"/>
  <c r="R22" i="1"/>
  <c r="AD28" i="1" s="1"/>
  <c r="AC28" i="1" s="1"/>
  <c r="V19" i="1"/>
  <c r="AD26" i="1" s="1"/>
  <c r="AC26" i="1" s="1"/>
  <c r="R19" i="1"/>
  <c r="AD23" i="1" s="1"/>
  <c r="AC23" i="1" s="1"/>
  <c r="V18" i="1"/>
  <c r="AD25" i="1" s="1"/>
  <c r="AC25" i="1" s="1"/>
  <c r="R18" i="1"/>
  <c r="AD22" i="1" s="1"/>
  <c r="AC22" i="1" s="1"/>
  <c r="K18" i="1"/>
  <c r="V17" i="1"/>
  <c r="AD24" i="1" s="1"/>
  <c r="AC24" i="1" s="1"/>
  <c r="R17" i="1"/>
  <c r="AD21" i="1" s="1"/>
  <c r="AC21" i="1" s="1"/>
  <c r="V14" i="1"/>
  <c r="R14" i="1"/>
  <c r="AD14" i="1" s="1"/>
  <c r="AC14" i="1" s="1"/>
  <c r="V13" i="1"/>
  <c r="R13" i="1"/>
  <c r="M120" i="1" s="1"/>
  <c r="V12" i="1"/>
  <c r="AD17" i="1" s="1"/>
  <c r="AC17" i="1" s="1"/>
  <c r="R12" i="1"/>
  <c r="AD12" i="1" s="1"/>
  <c r="AC12" i="1" s="1"/>
  <c r="V11" i="1"/>
  <c r="AD16" i="1" s="1"/>
  <c r="AC16" i="1" s="1"/>
  <c r="R11" i="1"/>
  <c r="F11" i="1" s="1"/>
  <c r="V10" i="1"/>
  <c r="AD15" i="1" s="1"/>
  <c r="AC15" i="1" s="1"/>
  <c r="R10" i="1"/>
  <c r="F10" i="1" s="1"/>
  <c r="AD8" i="1"/>
  <c r="AC8" i="1" s="1"/>
  <c r="P8" i="1"/>
  <c r="AD7" i="1"/>
  <c r="AC7" i="1" s="1"/>
  <c r="X7" i="1"/>
  <c r="M119" i="1" s="1"/>
  <c r="AA3" i="1"/>
  <c r="K26" i="1" l="1"/>
  <c r="F12" i="1"/>
  <c r="K17" i="1"/>
  <c r="AD10" i="1"/>
  <c r="AC10" i="1" s="1"/>
  <c r="U75" i="1"/>
  <c r="V75" i="1" s="1"/>
  <c r="G86" i="1" s="1"/>
  <c r="U69" i="1"/>
  <c r="F80" i="1" s="1"/>
  <c r="V70" i="1"/>
  <c r="G81" i="1" s="1"/>
  <c r="U80" i="1"/>
  <c r="F91" i="1" s="1"/>
  <c r="U87" i="1"/>
  <c r="V87" i="1" s="1"/>
  <c r="G98" i="1" s="1"/>
  <c r="U86" i="1"/>
  <c r="F97" i="1" s="1"/>
  <c r="U73" i="1"/>
  <c r="V73" i="1" s="1"/>
  <c r="G84" i="1" s="1"/>
  <c r="K16" i="1"/>
  <c r="U67" i="1"/>
  <c r="V67" i="1" s="1"/>
  <c r="G78" i="1" s="1"/>
  <c r="U68" i="1"/>
  <c r="F79" i="1" s="1"/>
  <c r="U81" i="1"/>
  <c r="F92" i="1" s="1"/>
  <c r="U85" i="1"/>
  <c r="F96" i="1" s="1"/>
  <c r="U74" i="1"/>
  <c r="V74" i="1" s="1"/>
  <c r="G85" i="1" s="1"/>
  <c r="J80" i="1"/>
  <c r="J82" i="1"/>
  <c r="V88" i="1"/>
  <c r="G99" i="1" s="1"/>
  <c r="F18" i="1"/>
  <c r="F21" i="1"/>
  <c r="AD29" i="1"/>
  <c r="AC29" i="1" s="1"/>
  <c r="D60" i="1"/>
  <c r="AD11" i="1"/>
  <c r="AC11" i="1" s="1"/>
  <c r="AD9" i="1"/>
  <c r="AC9" i="1" s="1"/>
  <c r="F30" i="1"/>
  <c r="J79" i="1"/>
  <c r="AD36" i="1"/>
  <c r="AC36" i="1" s="1"/>
  <c r="K10" i="1"/>
  <c r="K12" i="1"/>
  <c r="F16" i="1"/>
  <c r="K27" i="1"/>
  <c r="F93" i="1"/>
  <c r="D120" i="1"/>
  <c r="V102" i="1"/>
  <c r="L81" i="1" s="1"/>
  <c r="K81" i="1"/>
  <c r="K80" i="1"/>
  <c r="V101" i="1"/>
  <c r="L80" i="1" s="1"/>
  <c r="AD37" i="1"/>
  <c r="AC37" i="1" s="1"/>
  <c r="AD38" i="1"/>
  <c r="AC38" i="1" s="1"/>
  <c r="AD30" i="1"/>
  <c r="AC30" i="1" s="1"/>
  <c r="AD33" i="1"/>
  <c r="AC33" i="1" s="1"/>
  <c r="V79" i="1"/>
  <c r="G90" i="1" s="1"/>
  <c r="J81" i="1"/>
  <c r="F87" i="1"/>
  <c r="K11" i="1"/>
  <c r="F25" i="1"/>
  <c r="F26" i="1"/>
  <c r="F29" i="1"/>
  <c r="M59" i="1"/>
  <c r="K79" i="1"/>
  <c r="K82" i="1"/>
  <c r="F17" i="1"/>
  <c r="F13" i="1"/>
  <c r="AD13" i="1"/>
  <c r="AC13" i="1" s="1"/>
  <c r="M60" i="1"/>
  <c r="V81" i="1" l="1"/>
  <c r="G92" i="1" s="1"/>
  <c r="F86" i="1"/>
  <c r="V68" i="1"/>
  <c r="G79" i="1" s="1"/>
  <c r="F98" i="1"/>
  <c r="F78" i="1"/>
  <c r="V86" i="1"/>
  <c r="G97" i="1" s="1"/>
  <c r="F85" i="1"/>
  <c r="F84" i="1"/>
  <c r="V69" i="1"/>
  <c r="G80" i="1" s="1"/>
  <c r="V85" i="1"/>
  <c r="G96" i="1" s="1"/>
  <c r="V80" i="1"/>
  <c r="G91" i="1" s="1"/>
</calcChain>
</file>

<file path=xl/sharedStrings.xml><?xml version="1.0" encoding="utf-8"?>
<sst xmlns="http://schemas.openxmlformats.org/spreadsheetml/2006/main" count="280" uniqueCount="113">
  <si>
    <t>Print Area</t>
  </si>
  <si>
    <t>Medical University of South Carolina</t>
  </si>
  <si>
    <t>Charleston, South Carolina</t>
  </si>
  <si>
    <t>All:</t>
  </si>
  <si>
    <t>Bone Mineral Density Compliance Inspection</t>
  </si>
  <si>
    <t>Measurement Parameter</t>
  </si>
  <si>
    <t>Last Year</t>
  </si>
  <si>
    <t>This Year</t>
  </si>
  <si>
    <t>Date:</t>
  </si>
  <si>
    <t>Inspector:</t>
  </si>
  <si>
    <t>Eugene Mah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</si>
  <si>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</si>
  <si>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</si>
  <si>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</si>
  <si>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</si>
  <si>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</si>
  <si>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</si>
  <si>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</si>
  <si>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</si>
  <si>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</si>
  <si>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Authorized Use:</t>
  </si>
  <si>
    <t>Area/Division:</t>
  </si>
  <si>
    <t>Date of Installation:</t>
  </si>
  <si>
    <t>Survey ID:</t>
  </si>
  <si>
    <t>Room Number:</t>
  </si>
  <si>
    <t>X-Ray Generator</t>
  </si>
  <si>
    <t>Manufacturer:</t>
  </si>
  <si>
    <t>Manufacture Date:</t>
  </si>
  <si>
    <t>Model:</t>
  </si>
  <si>
    <t>Serial Number:</t>
  </si>
  <si>
    <t>Max kVp:</t>
  </si>
  <si>
    <t>Max mA:</t>
  </si>
  <si>
    <t>X-Ray Tube 1</t>
  </si>
  <si>
    <t>Focal Spot Sizes (mm)</t>
  </si>
  <si>
    <t>Tube Designation/Use:</t>
  </si>
  <si>
    <t>Large:</t>
  </si>
  <si>
    <t>Small:</t>
  </si>
  <si>
    <t>Insert</t>
  </si>
  <si>
    <t>Micro:</t>
  </si>
  <si>
    <t>Filtration</t>
  </si>
  <si>
    <t>Inherent:</t>
  </si>
  <si>
    <t>Housing</t>
  </si>
  <si>
    <t>Added:</t>
  </si>
  <si>
    <t>Inspection Results</t>
  </si>
  <si>
    <t>Rule Number</t>
  </si>
  <si>
    <t>Labels, Notices, Postings</t>
  </si>
  <si>
    <t>Compliance</t>
  </si>
  <si>
    <t>DHEC RHB 2.5.1.1</t>
  </si>
  <si>
    <t>DHEC Registration sticker is present, clearly visible and legible</t>
  </si>
  <si>
    <t>Enter 1 for YES, 2 for NO, 3 for NA</t>
  </si>
  <si>
    <t>DHEC RHB 10.2.1</t>
  </si>
  <si>
    <t>DHEC form SC-RAH-20 “Notice to Employees” posted or referenced</t>
  </si>
  <si>
    <t>DHEC RHB 4.3.1</t>
  </si>
  <si>
    <t>Radiation warning label posted on the generator control panel</t>
  </si>
  <si>
    <t>Operator manuals are available.</t>
  </si>
  <si>
    <t>Monthly radiation monitoring reports are posted.</t>
  </si>
  <si>
    <t>Radiation Safety</t>
  </si>
  <si>
    <t>Operator has full visibility of the exposure factors and patient</t>
  </si>
  <si>
    <t>Equipment:</t>
  </si>
  <si>
    <t>Operator position is at least 1m away from patient and unit</t>
  </si>
  <si>
    <t>Detector:</t>
  </si>
  <si>
    <t>Physical Inspection</t>
  </si>
  <si>
    <t>System clean and free of debris</t>
  </si>
  <si>
    <t>All cables free from excessive wear or restraints</t>
  </si>
  <si>
    <t>System free of missing or damaged components</t>
  </si>
  <si>
    <t>All other movements and locks functional</t>
  </si>
  <si>
    <t>Scan Techniques</t>
  </si>
  <si>
    <t>Measurement Locations</t>
  </si>
  <si>
    <t>Field size</t>
  </si>
  <si>
    <t>Mode</t>
  </si>
  <si>
    <t>kV</t>
  </si>
  <si>
    <t>mA</t>
  </si>
  <si>
    <t>Time (s)</t>
  </si>
  <si>
    <t>Trans (cm)</t>
  </si>
  <si>
    <t>Long (cm)</t>
  </si>
  <si>
    <t>Distance (cm)</t>
  </si>
  <si>
    <t>High Def</t>
  </si>
  <si>
    <t>140/100</t>
  </si>
  <si>
    <t>Tableside</t>
  </si>
  <si>
    <t>Array</t>
  </si>
  <si>
    <t>Operator</t>
  </si>
  <si>
    <t>Fast Array</t>
  </si>
  <si>
    <t>Door</t>
  </si>
  <si>
    <t>Turbo</t>
  </si>
  <si>
    <t>Background</t>
  </si>
  <si>
    <t>Time (s):</t>
  </si>
  <si>
    <t>Reading (nGy):</t>
  </si>
  <si>
    <t>Avg Bkg: (nGy):</t>
  </si>
  <si>
    <t>Scatter Measurements</t>
  </si>
  <si>
    <t>Average</t>
  </si>
  <si>
    <t>Room Number</t>
  </si>
  <si>
    <t>nGy/scan</t>
  </si>
  <si>
    <t>uGy/h</t>
  </si>
  <si>
    <t>Field Size</t>
  </si>
  <si>
    <t>Entrance exposure Measurements</t>
  </si>
  <si>
    <t>Detector (mGy)</t>
  </si>
  <si>
    <t>Patient Entrance</t>
  </si>
  <si>
    <t>(mGy)</t>
  </si>
  <si>
    <t>(mGy/s)</t>
  </si>
  <si>
    <t>Exposure measurements</t>
  </si>
  <si>
    <t>Source – Detector distance (cm)</t>
  </si>
  <si>
    <t>Test equipment used:</t>
  </si>
  <si>
    <t>Source – Patient distance (cm)</t>
  </si>
  <si>
    <t>Piranha CB2-17090320</t>
  </si>
  <si>
    <t>Detector entrance dose measurements</t>
  </si>
  <si>
    <t>Pt Entrance</t>
  </si>
  <si>
    <t>mGy/scan</t>
  </si>
  <si>
    <t>SD</t>
  </si>
  <si>
    <t>Revision 1.3-20190605</t>
  </si>
  <si>
    <t>Calibration date:</t>
  </si>
  <si>
    <t>Calibration due:</t>
  </si>
  <si>
    <t>Test equipment:</t>
  </si>
  <si>
    <t>R100B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</si>
</sst>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$-409]#,##0.00;[Red]\-[$$-409]#,##0.00"/>
    <numFmt numFmtId="165" formatCode="dd\-mmm\-yy"/>
    <numFmt numFmtId="166" formatCode="mmm\-yyyy"/>
    <numFmt numFmtId="167" formatCode="0.0"/>
    <numFmt numFmtId="168" formatCode="0.000"/>
    <numFmt numFmtId="169" formatCode="[$-409]d/mmm/yyyy;@"/>
  </numFmts>
  <fonts count="1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8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b/>
      <i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3B8DC"/>
        <bgColor rgb="FF00CCFF"/>
      </patternFill>
    </fill>
    <fill>
      <patternFill patternType="solid">
        <fgColor rgb="FFE6E6E6"/>
        <bgColor rgb="FFFFFFCC"/>
      </patternFill>
    </fill>
    <fill>
      <patternFill patternType="solid">
        <fgColor rgb="FFFFFF99"/>
        <bgColor rgb="FFFFFFCC"/>
      </patternFill>
    </fill>
  </fills>
  <borders count="4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5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/>
    <xf numFmtId="0" fontId="4" fillId="0" borderId="6" xfId="0" applyFont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/>
    <xf numFmtId="0" fontId="6" fillId="0" borderId="0" xfId="0" applyFont="1" applyAlignment="1">
      <alignment horizontal="center"/>
    </xf>
    <xf numFmtId="0" fontId="4" fillId="0" borderId="10" xfId="0" applyFont="1" applyBorder="1" applyAlignment="1"/>
    <xf numFmtId="165" fontId="4" fillId="2" borderId="11" xfId="0" applyNumberFormat="1" applyFont="1" applyFill="1" applyBorder="1" applyAlignment="1">
      <alignment horizontal="left"/>
    </xf>
    <xf numFmtId="165" fontId="4" fillId="3" borderId="1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7" fillId="0" borderId="0" xfId="0" applyFont="1" applyAlignment="1">
      <alignment horizontal="right"/>
    </xf>
    <xf numFmtId="165" fontId="4" fillId="0" borderId="19" xfId="0" applyNumberFormat="1" applyFont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4" fillId="3" borderId="2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165" fontId="4" fillId="0" borderId="20" xfId="0" applyNumberFormat="1" applyFont="1" applyBorder="1" applyAlignment="1"/>
    <xf numFmtId="0" fontId="7" fillId="0" borderId="0" xfId="0" applyFont="1" applyAlignment="1">
      <alignment horizontal="center"/>
    </xf>
    <xf numFmtId="0" fontId="4" fillId="0" borderId="17" xfId="0" applyFont="1" applyBorder="1" applyAlignment="1"/>
    <xf numFmtId="0" fontId="4" fillId="0" borderId="21" xfId="0" applyFont="1" applyBorder="1" applyAlignment="1"/>
    <xf numFmtId="0" fontId="7" fillId="0" borderId="2" xfId="0" applyFont="1" applyBorder="1" applyAlignment="1">
      <alignment vertical="center"/>
    </xf>
    <xf numFmtId="0" fontId="4" fillId="0" borderId="1" xfId="0" applyFont="1" applyBorder="1"/>
    <xf numFmtId="0" fontId="7" fillId="0" borderId="2" xfId="0" applyFont="1" applyBorder="1" applyAlignment="1"/>
    <xf numFmtId="0" fontId="4" fillId="0" borderId="2" xfId="0" applyFont="1" applyBorder="1" applyAlignment="1"/>
    <xf numFmtId="0" fontId="7" fillId="2" borderId="22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3" borderId="20" xfId="0" applyFont="1" applyFill="1" applyBorder="1" applyAlignment="1"/>
    <xf numFmtId="0" fontId="4" fillId="2" borderId="20" xfId="0" applyFont="1" applyFill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23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7" xfId="0" applyFont="1" applyBorder="1"/>
    <xf numFmtId="0" fontId="4" fillId="0" borderId="8" xfId="0" applyFont="1" applyBorder="1"/>
    <xf numFmtId="166" fontId="4" fillId="3" borderId="12" xfId="0" applyNumberFormat="1" applyFont="1" applyFill="1" applyBorder="1" applyAlignment="1"/>
    <xf numFmtId="166" fontId="4" fillId="2" borderId="11" xfId="0" applyNumberFormat="1" applyFont="1" applyFill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66" fontId="4" fillId="3" borderId="20" xfId="0" applyNumberFormat="1" applyFont="1" applyFill="1" applyBorder="1" applyAlignment="1"/>
    <xf numFmtId="166" fontId="4" fillId="2" borderId="20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4" fillId="0" borderId="9" xfId="0" applyFont="1" applyBorder="1"/>
    <xf numFmtId="0" fontId="4" fillId="0" borderId="10" xfId="0" applyFont="1" applyBorder="1"/>
    <xf numFmtId="0" fontId="4" fillId="4" borderId="25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4" xfId="0" applyFont="1" applyBorder="1"/>
    <xf numFmtId="0" fontId="4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7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2" fontId="4" fillId="0" borderId="2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/>
    <xf numFmtId="0" fontId="10" fillId="0" borderId="0" xfId="0" applyFont="1"/>
    <xf numFmtId="0" fontId="10" fillId="0" borderId="9" xfId="0" applyFont="1" applyBorder="1"/>
    <xf numFmtId="0" fontId="4" fillId="0" borderId="3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8" fontId="4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shrinkToFit="1"/>
    </xf>
    <xf numFmtId="167" fontId="4" fillId="0" borderId="27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4" fillId="2" borderId="11" xfId="0" applyNumberFormat="1" applyFont="1" applyFill="1" applyBorder="1" applyAlignment="1"/>
    <xf numFmtId="169" fontId="4" fillId="3" borderId="12" xfId="0" applyNumberFormat="1" applyFont="1" applyFill="1" applyBorder="1" applyAlignment="1"/>
    <xf numFmtId="169" fontId="4" fillId="0" borderId="23" xfId="0" applyNumberFormat="1" applyFont="1" applyBorder="1" applyAlignment="1">
      <alignment horizontal="center" vertical="center" shrinkToFit="1"/>
    </xf>
    <xf numFmtId="169" fontId="4" fillId="3" borderId="20" xfId="0" applyNumberFormat="1" applyFont="1" applyFill="1" applyBorder="1" applyAlignment="1"/>
    <xf numFmtId="169" fontId="4" fillId="2" borderId="20" xfId="0" applyNumberFormat="1" applyFont="1" applyFill="1" applyBorder="1" applyAlignment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166" fontId="4" fillId="0" borderId="24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2" borderId="24" xfId="0" applyFont="1" applyFill="1" applyBorder="1" applyAlignment="1"/>
    <xf numFmtId="0" fontId="4" fillId="3" borderId="23" xfId="0" applyFont="1" applyFill="1" applyBorder="1" applyAlignment="1"/>
    <xf numFmtId="169" fontId="4" fillId="2" borderId="24" xfId="0" applyNumberFormat="1" applyFont="1" applyFill="1" applyBorder="1" applyAlignment="1"/>
    <xf numFmtId="0" fontId="4" fillId="3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vertical="center"/>
    </xf>
    <xf numFmtId="0" fontId="10" fillId="0" borderId="0" xfId="0" applyFont="1" applyAlignment="1">
      <alignment vertical="center"/>
    </xf>
    <xf numFmtId="169" fontId="10" fillId="0" borderId="24" xfId="0" applyNumberFormat="1" applyFont="1" applyBorder="1" applyAlignment="1">
      <alignment vertical="center"/>
    </xf>
    <xf numFmtId="0" fontId="10" fillId="0" borderId="23" xfId="0" applyFont="1" applyBorder="1" applyAlignment="1">
      <alignment horizontal="left" vertical="center"/>
    </xf>
    <xf numFmtId="169" fontId="10" fillId="0" borderId="24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9" fontId="10" fillId="0" borderId="42" xfId="0" applyNumberFormat="1" applyFont="1" applyBorder="1" applyAlignment="1">
      <alignment vertical="center"/>
    </xf>
    <xf numFmtId="0" fontId="10" fillId="0" borderId="43" xfId="0" applyFont="1" applyBorder="1" applyAlignment="1">
      <alignment vertical="center"/>
    </xf>
  </cellXfs>
  <cellStyles count="5"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tabSelected="1" zoomScaleNormal="100" workbookViewId="0"/>
  </sheetViews>
  <sheetFormatPr defaultRowHeight="15.75" customHeight="1"/>
  <cols>
    <col min="1" max="1" width="2.5703125" style="1" customWidth="1"/>
    <col min="2" max="2" width="2.5703125" style="2" customWidth="1"/>
    <col min="3" max="13" width="11.5703125" style="2"/>
    <col min="14" max="14" width="2.5703125" style="3" customWidth="1"/>
    <col min="15" max="28" width="11.5703125" style="3"/>
    <col min="29" max="29" width="11.5703125" style="4"/>
    <col min="30" max="30" width="11.5703125" style="3"/>
  </cols>
  <sheetData>
    <row r="1" spans="1:30" ht="15.75" customHeight="1">
      <c r="A1" s="5">
        <v>1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O1" s="9" t="s">
        <v>108</v>
      </c>
      <c r="P1" s="10"/>
      <c r="Q1" s="10"/>
      <c r="R1" s="10"/>
      <c r="S1" s="10"/>
      <c r="T1" s="10"/>
      <c r="U1" s="10"/>
      <c r="V1" s="10"/>
      <c r="W1" s="10"/>
      <c r="X1" s="10"/>
      <c r="Y1" s="11"/>
      <c r="AA1" s="12" t="s">
        <v>0</v>
      </c>
      <c r="AB1" s="13"/>
      <c r="AD1" s="13"/>
    </row>
    <row r="2" spans="1:30" ht="15.75" customHeight="1">
      <c r="A2" s="5">
        <v>2</v>
      </c>
      <c r="B2" s="14"/>
      <c r="H2" s="117" t="s">
        <v>1</v>
      </c>
      <c r="M2" s="15"/>
      <c r="O2" s="16"/>
      <c r="P2" s="13"/>
      <c r="Q2" s="13"/>
      <c r="R2" s="13"/>
      <c r="S2" s="13"/>
      <c r="T2" s="17" t="s">
        <v>1</v>
      </c>
      <c r="U2" s="13"/>
      <c r="V2" s="13"/>
      <c r="W2" s="13"/>
      <c r="X2" s="13"/>
      <c r="Y2" s="18"/>
      <c r="AA2" s="19"/>
      <c r="AB2" s="13"/>
      <c r="AD2" s="13"/>
    </row>
    <row r="3" spans="1:30" ht="15.75" customHeight="1">
      <c r="A3" s="5">
        <v>3</v>
      </c>
      <c r="B3" s="14"/>
      <c r="H3" s="117" t="s">
        <v>2</v>
      </c>
      <c r="M3" s="15"/>
      <c r="O3" s="16"/>
      <c r="P3" s="13"/>
      <c r="Q3" s="13"/>
      <c r="R3" s="13"/>
      <c r="S3" s="13"/>
      <c r="T3" s="17" t="s">
        <v>2</v>
      </c>
      <c r="U3" s="13"/>
      <c r="V3" s="13"/>
      <c r="W3" s="13"/>
      <c r="X3" s="13"/>
      <c r="Y3" s="18"/>
      <c r="AA3" s="20" t="str">
        <f>IF(AB7="","",AB7)</f>
        <v/>
      </c>
      <c r="AB3" s="13"/>
      <c r="AD3" s="13"/>
    </row>
    <row r="4" spans="1:30" ht="15.75" customHeight="1">
      <c r="A4" s="5">
        <v>4</v>
      </c>
      <c r="B4" s="14"/>
      <c r="H4" s="21"/>
      <c r="M4" s="15"/>
      <c r="O4" s="16"/>
      <c r="P4" s="13"/>
      <c r="Q4" s="13"/>
      <c r="R4" s="13"/>
      <c r="S4" s="13"/>
      <c r="T4" s="4"/>
      <c r="U4" s="13"/>
      <c r="V4" s="13"/>
      <c r="W4" s="13"/>
      <c r="X4" s="13"/>
      <c r="Y4" s="18"/>
      <c r="AA4" s="22" t="s">
        <v>3</v>
      </c>
      <c r="AB4" s="23"/>
      <c r="AD4" s="13"/>
    </row>
    <row r="5" spans="1:30" ht="15.75" customHeight="1">
      <c r="A5" s="5">
        <v>5</v>
      </c>
      <c r="B5" s="14"/>
      <c r="H5" s="117" t="s">
        <v>4</v>
      </c>
      <c r="M5" s="15"/>
      <c r="O5" s="16"/>
      <c r="P5" s="13"/>
      <c r="Q5" s="13"/>
      <c r="R5" s="13"/>
      <c r="S5" s="13"/>
      <c r="T5" s="17" t="s">
        <v>4</v>
      </c>
      <c r="U5" s="13"/>
      <c r="V5" s="13"/>
      <c r="W5" s="13"/>
      <c r="X5" s="13"/>
      <c r="Y5" s="18"/>
      <c r="AA5" s="22"/>
      <c r="AB5" s="13"/>
      <c r="AD5" s="13"/>
    </row>
    <row r="6" spans="1:30" ht="15.75" customHeight="1" thickBot="1">
      <c r="A6" s="5">
        <v>6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O6" s="27"/>
      <c r="P6" s="28"/>
      <c r="Q6" s="28"/>
      <c r="R6" s="28"/>
      <c r="S6" s="28"/>
      <c r="T6" s="28"/>
      <c r="U6" s="28"/>
      <c r="V6" s="28"/>
      <c r="W6" s="28"/>
      <c r="X6" s="28"/>
      <c r="Y6" s="29"/>
      <c r="AA6" s="30" t="s">
        <v>5</v>
      </c>
      <c r="AB6" s="13" t="s">
        <v>6</v>
      </c>
      <c r="AD6" s="13" t="s">
        <v>7</v>
      </c>
    </row>
    <row r="7" spans="1:30" ht="15.75" customHeight="1" thickTop="1">
      <c r="A7" s="5">
        <v>7</v>
      </c>
      <c r="O7" s="13" t="s">
        <v>8</v>
      </c>
      <c r="P7" s="120"/>
      <c r="Q7" s="31"/>
      <c r="R7" s="13"/>
      <c r="S7" s="13"/>
      <c r="T7" s="13"/>
      <c r="U7" s="13"/>
      <c r="V7" s="13"/>
      <c r="W7" s="13" t="s">
        <v>9</v>
      </c>
      <c r="X7" s="32" t="str">
        <f>IF(Y7&lt;&gt;"",Y7,IF(AB9="","",AB9))</f>
        <v>Eugene Mah</v>
      </c>
      <c r="Y7" s="33" t="s">
        <v>10</v>
      </c>
      <c r="AA7" s="22" t="s">
        <v>0</v>
      </c>
      <c r="AB7" s="34"/>
      <c r="AC7" s="35" t="str">
        <f t="shared" ref="AC7:AC17" si="0">IF(AB7&lt;&gt;AD7,"Change","")</f>
        <v/>
      </c>
      <c r="AD7" s="36" t="str">
        <f>IF(OR(AA2="",AA2=0),"",AA2)</f>
        <v/>
      </c>
    </row>
    <row r="8" spans="1:30" ht="15.75" customHeight="1" thickBot="1">
      <c r="A8" s="5">
        <v>8</v>
      </c>
      <c r="H8" s="37" t="s">
        <v>11</v>
      </c>
      <c r="O8" s="13" t="s">
        <v>12</v>
      </c>
      <c r="P8" s="121" t="str">
        <f>IF(AB8="","",AB8)</f>
        <v/>
      </c>
      <c r="Q8" s="38"/>
      <c r="R8" s="13"/>
      <c r="S8" s="13"/>
      <c r="T8" s="39" t="s">
        <v>11</v>
      </c>
      <c r="U8" s="13"/>
      <c r="V8" s="13"/>
      <c r="W8" s="40"/>
      <c r="X8" s="40"/>
      <c r="Y8" s="41"/>
      <c r="AA8" s="22" t="s">
        <v>13</v>
      </c>
      <c r="AB8" s="123"/>
      <c r="AC8" s="35" t="str">
        <f t="shared" si="0"/>
        <v/>
      </c>
      <c r="AD8" s="124" t="str">
        <f>IF(P7="","",P7)</f>
        <v/>
      </c>
    </row>
    <row r="9" spans="1:30" ht="15.75" customHeight="1" thickTop="1">
      <c r="A9" s="5">
        <v>9</v>
      </c>
      <c r="B9" s="6"/>
      <c r="C9" s="7"/>
      <c r="D9" s="42" t="s">
        <v>14</v>
      </c>
      <c r="E9" s="7"/>
      <c r="F9" s="7"/>
      <c r="G9" s="7"/>
      <c r="H9" s="7"/>
      <c r="I9" s="7"/>
      <c r="J9" s="7"/>
      <c r="K9" s="7"/>
      <c r="L9" s="7"/>
      <c r="M9" s="8"/>
      <c r="O9" s="43"/>
      <c r="P9" s="44" t="s">
        <v>14</v>
      </c>
      <c r="Q9" s="45"/>
      <c r="R9" s="45"/>
      <c r="S9" s="46" t="s">
        <v>15</v>
      </c>
      <c r="T9" s="45"/>
      <c r="U9" s="45"/>
      <c r="V9" s="45"/>
      <c r="W9" s="46" t="s">
        <v>15</v>
      </c>
      <c r="X9" s="47"/>
      <c r="Y9" s="48"/>
      <c r="AA9" s="22" t="s">
        <v>16</v>
      </c>
      <c r="AB9" s="49"/>
      <c r="AC9" s="35" t="str">
        <f t="shared" si="0"/>
        <v>Change</v>
      </c>
      <c r="AD9" s="50" t="str">
        <f>IF(X7="","",X7)</f>
        <v>Eugene Mah</v>
      </c>
    </row>
    <row r="10" spans="1:30" ht="15.75" customHeight="1">
      <c r="A10" s="5">
        <v>10</v>
      </c>
      <c r="B10" s="14"/>
      <c r="C10" s="51"/>
      <c r="E10" s="52" t="s">
        <v>17</v>
      </c>
      <c r="F10" s="125" t="str">
        <f>IF(R10="","",R10)</f>
        <v/>
      </c>
      <c r="G10" s="125"/>
      <c r="J10" s="52" t="s">
        <v>18</v>
      </c>
      <c r="K10" s="125" t="str">
        <f>IF(V10="","",V10)</f>
        <v/>
      </c>
      <c r="L10" s="125"/>
      <c r="M10" s="15"/>
      <c r="O10" s="55"/>
      <c r="P10" s="13"/>
      <c r="Q10" s="22" t="s">
        <v>17</v>
      </c>
      <c r="R10" s="32" t="str">
        <f>IF(S10&lt;&gt;"",S10,IF(AB10="","",AB10))</f>
        <v/>
      </c>
      <c r="S10" s="33"/>
      <c r="T10" s="13"/>
      <c r="U10" s="22" t="s">
        <v>18</v>
      </c>
      <c r="V10" s="32" t="str">
        <f>IF(W10&lt;&gt;"",W10,IF(AB15="","",AB15))</f>
        <v/>
      </c>
      <c r="W10" s="33"/>
      <c r="Y10" s="56"/>
      <c r="AA10" s="22" t="s">
        <v>17</v>
      </c>
      <c r="AB10" s="49"/>
      <c r="AC10" s="35" t="str">
        <f t="shared" si="0"/>
        <v/>
      </c>
      <c r="AD10" s="50" t="str">
        <f>IF(R10="","",R10)</f>
        <v/>
      </c>
    </row>
    <row r="11" spans="1:30" ht="15.75" customHeight="1">
      <c r="A11" s="5">
        <v>11</v>
      </c>
      <c r="B11" s="14"/>
      <c r="C11" s="51"/>
      <c r="E11" s="52" t="s">
        <v>19</v>
      </c>
      <c r="F11" s="126" t="str">
        <f>IF(R11="","",R11)</f>
        <v/>
      </c>
      <c r="G11" s="126"/>
      <c r="J11" s="52" t="s">
        <v>20</v>
      </c>
      <c r="K11" s="126" t="str">
        <f>IF(V11="","",V11)</f>
        <v/>
      </c>
      <c r="L11" s="126"/>
      <c r="M11" s="15"/>
      <c r="O11" s="55"/>
      <c r="P11" s="13"/>
      <c r="Q11" s="22" t="s">
        <v>19</v>
      </c>
      <c r="R11" s="32" t="str">
        <f>IF(S11&lt;&gt;"",S11,IF(AB11="","",AB11))</f>
        <v/>
      </c>
      <c r="S11" s="33"/>
      <c r="T11" s="13"/>
      <c r="U11" s="22" t="s">
        <v>20</v>
      </c>
      <c r="V11" s="32" t="str">
        <f>IF(W11&lt;&gt;"",W11,IF(AB16="","",AB16))</f>
        <v/>
      </c>
      <c r="W11" s="33"/>
      <c r="Y11" s="56"/>
      <c r="AA11" s="22" t="s">
        <v>19</v>
      </c>
      <c r="AB11" s="49"/>
      <c r="AC11" s="35" t="str">
        <f t="shared" si="0"/>
        <v/>
      </c>
      <c r="AD11" s="50" t="str">
        <f>IF(R11="","",R11)</f>
        <v/>
      </c>
    </row>
    <row r="12" spans="1:30" ht="15.75" customHeight="1">
      <c r="A12" s="5">
        <v>12</v>
      </c>
      <c r="B12" s="14"/>
      <c r="C12" s="51"/>
      <c r="E12" s="52" t="s">
        <v>21</v>
      </c>
      <c r="F12" s="126" t="str">
        <f>IF(R12="","",R12)</f>
        <v/>
      </c>
      <c r="G12" s="126"/>
      <c r="J12" s="52" t="s">
        <v>22</v>
      </c>
      <c r="K12" s="127" t="str">
        <f>IF(V12="","",V12)</f>
        <v/>
      </c>
      <c r="L12" s="127"/>
      <c r="M12" s="15"/>
      <c r="O12" s="55"/>
      <c r="P12" s="13"/>
      <c r="Q12" s="22" t="s">
        <v>21</v>
      </c>
      <c r="R12" s="32" t="str">
        <f>IF(S12&lt;&gt;"",S12,IF(AB12="","",AB12))</f>
        <v/>
      </c>
      <c r="S12" s="33"/>
      <c r="T12" s="13"/>
      <c r="U12" s="22" t="s">
        <v>22</v>
      </c>
      <c r="V12" s="57" t="str">
        <f>IF(W12&lt;&gt;"",W12,IF(AB17="","",AB17))</f>
        <v/>
      </c>
      <c r="W12" s="58"/>
      <c r="Y12" s="56"/>
      <c r="AA12" s="22" t="s">
        <v>21</v>
      </c>
      <c r="AB12" s="49"/>
      <c r="AC12" s="35" t="str">
        <f t="shared" si="0"/>
        <v/>
      </c>
      <c r="AD12" s="50" t="str">
        <f>IF(R12="","",R12)</f>
        <v/>
      </c>
    </row>
    <row r="13" spans="1:30" ht="15.75" customHeight="1">
      <c r="A13" s="5">
        <v>13</v>
      </c>
      <c r="B13" s="14"/>
      <c r="C13" s="51"/>
      <c r="E13" s="52" t="s">
        <v>23</v>
      </c>
      <c r="F13" s="126" t="str">
        <f>IF(R13="","",R13)</f>
        <v/>
      </c>
      <c r="G13" s="126"/>
      <c r="J13" s="52"/>
      <c r="K13" s="128"/>
      <c r="L13" s="128"/>
      <c r="M13" s="15"/>
      <c r="O13" s="55"/>
      <c r="P13" s="13"/>
      <c r="Q13" s="22" t="s">
        <v>23</v>
      </c>
      <c r="R13" s="59" t="str">
        <f>IF(S13&lt;&gt;"",S13,IF(AB13="","",AB13))</f>
        <v/>
      </c>
      <c r="S13" s="60"/>
      <c r="T13" s="13"/>
      <c r="V13" s="3" t="str">
        <f>IF(W13&lt;&gt;"",W13,IF(AB18="","",AB18))</f>
        <v/>
      </c>
      <c r="Y13" s="56"/>
      <c r="AA13" s="22" t="s">
        <v>23</v>
      </c>
      <c r="AB13" s="49"/>
      <c r="AC13" s="35" t="str">
        <f t="shared" si="0"/>
        <v/>
      </c>
      <c r="AD13" s="50" t="str">
        <f>IF(R13="","",R13)</f>
        <v/>
      </c>
    </row>
    <row r="14" spans="1:30" ht="15.75" customHeight="1">
      <c r="A14" s="5">
        <v>14</v>
      </c>
      <c r="B14" s="14"/>
      <c r="C14" s="51"/>
      <c r="M14" s="15"/>
      <c r="O14" s="55"/>
      <c r="P14" s="13"/>
      <c r="Q14" s="22" t="s">
        <v>24</v>
      </c>
      <c r="R14" s="32" t="str">
        <f>IF(S14&lt;&gt;"",S14,IF(AB14="","",AB14))</f>
        <v/>
      </c>
      <c r="S14" s="33"/>
      <c r="T14" s="13"/>
      <c r="V14" s="3" t="str">
        <f>IF(W14&lt;&gt;"",W14,IF(AB19="","",AB19))</f>
        <v/>
      </c>
      <c r="Y14" s="56"/>
      <c r="AA14" s="22" t="s">
        <v>24</v>
      </c>
      <c r="AB14" s="49"/>
      <c r="AC14" s="35" t="str">
        <f t="shared" si="0"/>
        <v/>
      </c>
      <c r="AD14" s="50" t="str">
        <f>IF(R14="","",R14)</f>
        <v/>
      </c>
    </row>
    <row r="15" spans="1:30" ht="15.75" customHeight="1">
      <c r="A15" s="5">
        <v>15</v>
      </c>
      <c r="B15" s="14"/>
      <c r="C15" s="51"/>
      <c r="D15" s="61" t="s">
        <v>25</v>
      </c>
      <c r="M15" s="15"/>
      <c r="O15" s="55"/>
      <c r="Y15" s="56"/>
      <c r="AA15" s="22" t="s">
        <v>18</v>
      </c>
      <c r="AB15" s="49"/>
      <c r="AC15" s="35" t="str">
        <f t="shared" si="0"/>
        <v/>
      </c>
      <c r="AD15" s="50" t="str">
        <f>IF(V10="","",V10)</f>
        <v/>
      </c>
    </row>
    <row r="16" spans="1:30" ht="15.75" customHeight="1">
      <c r="A16" s="5">
        <v>16</v>
      </c>
      <c r="B16" s="14"/>
      <c r="C16" s="51"/>
      <c r="E16" s="52" t="s">
        <v>26</v>
      </c>
      <c r="F16" s="125" t="str">
        <f>IF(R17="","",R17)</f>
        <v/>
      </c>
      <c r="G16" s="125"/>
      <c r="J16" s="52" t="s">
        <v>27</v>
      </c>
      <c r="K16" s="129" t="str">
        <f>IF(V17="","",V17)</f>
        <v/>
      </c>
      <c r="L16" s="129"/>
      <c r="M16" s="15"/>
      <c r="O16" s="55"/>
      <c r="P16" s="62" t="s">
        <v>25</v>
      </c>
      <c r="Q16" s="13"/>
      <c r="R16" s="13"/>
      <c r="S16" s="13"/>
      <c r="T16" s="13"/>
      <c r="U16" s="13"/>
      <c r="V16" s="13"/>
      <c r="W16" s="13"/>
      <c r="Y16" s="56"/>
      <c r="AA16" s="22" t="s">
        <v>20</v>
      </c>
      <c r="AB16" s="49"/>
      <c r="AC16" s="35" t="str">
        <f t="shared" si="0"/>
        <v/>
      </c>
      <c r="AD16" s="50" t="str">
        <f>IF(V11="","",V11)</f>
        <v/>
      </c>
    </row>
    <row r="17" spans="1:30" ht="15.75" customHeight="1">
      <c r="A17" s="5">
        <v>17</v>
      </c>
      <c r="B17" s="14"/>
      <c r="C17" s="51"/>
      <c r="E17" s="52" t="s">
        <v>28</v>
      </c>
      <c r="F17" s="125" t="str">
        <f>IF(R18="","",R18)</f>
        <v/>
      </c>
      <c r="G17" s="125"/>
      <c r="J17" s="52" t="s">
        <v>29</v>
      </c>
      <c r="K17" s="125" t="str">
        <f>IF(V18="","",V18)</f>
        <v/>
      </c>
      <c r="L17" s="125"/>
      <c r="M17" s="15"/>
      <c r="O17" s="55"/>
      <c r="P17" s="13"/>
      <c r="Q17" s="22" t="s">
        <v>26</v>
      </c>
      <c r="R17" s="32" t="str">
        <f>IF(S17&lt;&gt;"",S17,IF(AB21="","",AB21))</f>
        <v/>
      </c>
      <c r="S17" s="33"/>
      <c r="T17" s="13"/>
      <c r="U17" s="22" t="s">
        <v>27</v>
      </c>
      <c r="V17" s="57" t="str">
        <f>IF(W17&lt;&gt;"",W17,IF(AB24="","",AB24))</f>
        <v/>
      </c>
      <c r="W17" s="58"/>
      <c r="Y17" s="56"/>
      <c r="AA17" s="22" t="s">
        <v>22</v>
      </c>
      <c r="AB17" s="63"/>
      <c r="AC17" s="35" t="str">
        <f t="shared" si="0"/>
        <v/>
      </c>
      <c r="AD17" s="64" t="str">
        <f>IF(V12="","",V12)</f>
        <v/>
      </c>
    </row>
    <row r="18" spans="1:30" ht="15.75" customHeight="1">
      <c r="A18" s="5">
        <v>18</v>
      </c>
      <c r="B18" s="14"/>
      <c r="C18" s="51"/>
      <c r="E18" s="52" t="s">
        <v>30</v>
      </c>
      <c r="F18" s="125" t="str">
        <f>IF(R19="","",R19)</f>
        <v/>
      </c>
      <c r="G18" s="125"/>
      <c r="J18" s="52" t="s">
        <v>31</v>
      </c>
      <c r="K18" s="125" t="str">
        <f>IF(V19="","",V19)</f>
        <v/>
      </c>
      <c r="L18" s="125"/>
      <c r="M18" s="15"/>
      <c r="O18" s="55"/>
      <c r="P18" s="13"/>
      <c r="Q18" s="22" t="s">
        <v>28</v>
      </c>
      <c r="R18" s="32" t="str">
        <f>IF(S18&lt;&gt;"",S18,IF(AB22="","",AB22))</f>
        <v/>
      </c>
      <c r="S18" s="33"/>
      <c r="T18" s="13"/>
      <c r="U18" s="22" t="s">
        <v>29</v>
      </c>
      <c r="V18" s="59" t="str">
        <f>IF(W18&lt;&gt;"",W18,IF(AB25="","",AB25))</f>
        <v/>
      </c>
      <c r="W18" s="33"/>
      <c r="Y18" s="56"/>
    </row>
    <row r="19" spans="1:30" ht="15.75" customHeight="1">
      <c r="A19" s="5">
        <v>19</v>
      </c>
      <c r="B19" s="14"/>
      <c r="C19" s="51"/>
      <c r="M19" s="15"/>
      <c r="O19" s="55"/>
      <c r="P19" s="13"/>
      <c r="Q19" s="22" t="s">
        <v>30</v>
      </c>
      <c r="R19" s="59" t="str">
        <f>IF(S19&lt;&gt;"",S19,IF(AB23="","",AB23))</f>
        <v/>
      </c>
      <c r="S19" s="33"/>
      <c r="T19" s="13"/>
      <c r="U19" s="22" t="s">
        <v>31</v>
      </c>
      <c r="V19" s="59" t="str">
        <f>IF(W19&lt;&gt;"",W19,IF(AB26="","",AB26))</f>
        <v/>
      </c>
      <c r="W19" s="33"/>
      <c r="Y19" s="56"/>
    </row>
    <row r="20" spans="1:30" ht="15.75" customHeight="1">
      <c r="A20" s="5">
        <v>20</v>
      </c>
      <c r="B20" s="14"/>
      <c r="C20" s="51"/>
      <c r="D20" s="61" t="s">
        <v>32</v>
      </c>
      <c r="J20" s="65" t="s">
        <v>33</v>
      </c>
      <c r="M20" s="15"/>
      <c r="O20" s="55"/>
      <c r="P20" s="13"/>
      <c r="Q20" s="13"/>
      <c r="R20" s="13"/>
      <c r="S20" s="13"/>
      <c r="T20" s="13"/>
      <c r="U20" s="13"/>
      <c r="V20" s="13"/>
      <c r="W20" s="13"/>
      <c r="Y20" s="56"/>
      <c r="AA20" s="30" t="s">
        <v>25</v>
      </c>
      <c r="AB20" s="13"/>
      <c r="AD20" s="13"/>
    </row>
    <row r="21" spans="1:30" ht="15.75" customHeight="1">
      <c r="A21" s="5">
        <v>21</v>
      </c>
      <c r="B21" s="14"/>
      <c r="C21" s="51"/>
      <c r="E21" s="52" t="s">
        <v>34</v>
      </c>
      <c r="F21" s="125" t="str">
        <f>IF(R22="","",R22)</f>
        <v/>
      </c>
      <c r="G21" s="125"/>
      <c r="J21" s="52" t="s">
        <v>35</v>
      </c>
      <c r="K21" s="125" t="str">
        <f>IF(V22="","",V22)</f>
        <v/>
      </c>
      <c r="L21" s="125"/>
      <c r="M21" s="15"/>
      <c r="O21" s="55"/>
      <c r="P21" s="62" t="s">
        <v>32</v>
      </c>
      <c r="Q21" s="13"/>
      <c r="R21" s="13"/>
      <c r="S21" s="13"/>
      <c r="T21" s="13"/>
      <c r="U21" s="66" t="s">
        <v>33</v>
      </c>
      <c r="V21" s="13"/>
      <c r="W21" s="13"/>
      <c r="Y21" s="56"/>
      <c r="AA21" s="22" t="s">
        <v>26</v>
      </c>
      <c r="AB21" s="49"/>
      <c r="AC21" s="35" t="str">
        <f t="shared" ref="AC21:AC26" si="1">IF(AB21&lt;&gt;AD21,"Change","")</f>
        <v/>
      </c>
      <c r="AD21" s="50" t="str">
        <f>IF(R17="","",R17)</f>
        <v/>
      </c>
    </row>
    <row r="22" spans="1:30" ht="15.75" customHeight="1">
      <c r="A22" s="5">
        <v>22</v>
      </c>
      <c r="B22" s="14"/>
      <c r="C22" s="51"/>
      <c r="E22" s="52" t="s">
        <v>27</v>
      </c>
      <c r="F22" s="129" t="str">
        <f>IF(R23="","",R23)</f>
        <v/>
      </c>
      <c r="G22" s="129"/>
      <c r="J22" s="52" t="s">
        <v>36</v>
      </c>
      <c r="K22" s="125" t="str">
        <f>IF(V23="","",V23)</f>
        <v/>
      </c>
      <c r="L22" s="125"/>
      <c r="M22" s="15"/>
      <c r="O22" s="55"/>
      <c r="P22" s="13"/>
      <c r="Q22" s="22" t="s">
        <v>34</v>
      </c>
      <c r="R22" s="32" t="str">
        <f>IF(S22&lt;&gt;"",S22,IF(AB28="","",AB28))</f>
        <v/>
      </c>
      <c r="S22" s="33"/>
      <c r="T22" s="13"/>
      <c r="U22" s="22" t="s">
        <v>35</v>
      </c>
      <c r="V22" s="32" t="str">
        <f>IF(W22&lt;&gt;"",W22,IF(AB36="","",AB36))</f>
        <v/>
      </c>
      <c r="W22" s="33"/>
      <c r="Y22" s="56"/>
      <c r="AA22" s="22" t="s">
        <v>28</v>
      </c>
      <c r="AB22" s="49"/>
      <c r="AC22" s="35" t="str">
        <f t="shared" si="1"/>
        <v/>
      </c>
      <c r="AD22" s="50" t="str">
        <f>IF(R18="","",R18)</f>
        <v/>
      </c>
    </row>
    <row r="23" spans="1:30" ht="15.75" customHeight="1">
      <c r="A23" s="5">
        <v>23</v>
      </c>
      <c r="B23" s="14"/>
      <c r="C23" s="51"/>
      <c r="D23" s="61" t="s">
        <v>37</v>
      </c>
      <c r="J23" s="52" t="s">
        <v>38</v>
      </c>
      <c r="K23" s="125" t="str">
        <f>IF(V24="","",V24)</f>
        <v/>
      </c>
      <c r="L23" s="125"/>
      <c r="M23" s="15"/>
      <c r="O23" s="55"/>
      <c r="P23" s="13"/>
      <c r="Q23" s="22" t="s">
        <v>27</v>
      </c>
      <c r="R23" s="57" t="str">
        <f>IF(S23&lt;&gt;"",S23,IF(AB29="","",AB29))</f>
        <v/>
      </c>
      <c r="S23" s="58"/>
      <c r="T23" s="13"/>
      <c r="U23" s="22" t="s">
        <v>36</v>
      </c>
      <c r="V23" s="32" t="str">
        <f>IF(W23&lt;&gt;"",W23,IF(AB37="","",AB37))</f>
        <v/>
      </c>
      <c r="W23" s="33"/>
      <c r="Y23" s="56"/>
      <c r="AA23" s="22" t="s">
        <v>30</v>
      </c>
      <c r="AB23" s="49"/>
      <c r="AC23" s="35" t="str">
        <f t="shared" si="1"/>
        <v/>
      </c>
      <c r="AD23" s="50" t="str">
        <f>IF(R19="","",R19)</f>
        <v/>
      </c>
    </row>
    <row r="24" spans="1:30" ht="15.75" customHeight="1">
      <c r="A24" s="5">
        <v>24</v>
      </c>
      <c r="B24" s="14"/>
      <c r="C24" s="51"/>
      <c r="E24" s="52" t="s">
        <v>26</v>
      </c>
      <c r="F24" s="125" t="str">
        <f>IF(R25="","",R25)</f>
        <v/>
      </c>
      <c r="G24" s="125"/>
      <c r="M24" s="15"/>
      <c r="O24" s="55"/>
      <c r="P24" s="62" t="s">
        <v>37</v>
      </c>
      <c r="Q24" s="13"/>
      <c r="R24" s="13"/>
      <c r="S24" s="13"/>
      <c r="T24" s="13"/>
      <c r="U24" s="22" t="s">
        <v>38</v>
      </c>
      <c r="V24" s="32" t="str">
        <f>IF(W24&lt;&gt;"",W24,IF(AB38="","",AB38))</f>
        <v/>
      </c>
      <c r="W24" s="33"/>
      <c r="Y24" s="56"/>
      <c r="AA24" s="22" t="s">
        <v>27</v>
      </c>
      <c r="AB24" s="63"/>
      <c r="AC24" s="35" t="str">
        <f t="shared" si="1"/>
        <v/>
      </c>
      <c r="AD24" s="64" t="str">
        <f>IF(V17="","",V17)</f>
        <v/>
      </c>
    </row>
    <row r="25" spans="1:30" ht="15.75" customHeight="1">
      <c r="A25" s="5">
        <v>25</v>
      </c>
      <c r="B25" s="14"/>
      <c r="C25" s="51"/>
      <c r="E25" s="52" t="s">
        <v>28</v>
      </c>
      <c r="F25" s="125" t="str">
        <f>IF(R26="","",R26)</f>
        <v/>
      </c>
      <c r="G25" s="125"/>
      <c r="J25" s="61" t="s">
        <v>39</v>
      </c>
      <c r="M25" s="15"/>
      <c r="O25" s="55"/>
      <c r="P25" s="13"/>
      <c r="Q25" s="22" t="s">
        <v>26</v>
      </c>
      <c r="R25" s="59" t="str">
        <f>IF(S25&lt;&gt;"",S25,IF(AB30="","",AB30))</f>
        <v/>
      </c>
      <c r="S25" s="33"/>
      <c r="T25" s="13"/>
      <c r="U25" s="13"/>
      <c r="V25" s="13"/>
      <c r="W25" s="13"/>
      <c r="Y25" s="56"/>
      <c r="AA25" s="22" t="s">
        <v>29</v>
      </c>
      <c r="AB25" s="49"/>
      <c r="AC25" s="35" t="str">
        <f t="shared" si="1"/>
        <v/>
      </c>
      <c r="AD25" s="50" t="str">
        <f>IF(V18="","",V18)</f>
        <v/>
      </c>
    </row>
    <row r="26" spans="1:30" ht="15.75" customHeight="1">
      <c r="A26" s="5">
        <v>26</v>
      </c>
      <c r="B26" s="14"/>
      <c r="C26" s="51"/>
      <c r="E26" s="52" t="s">
        <v>29</v>
      </c>
      <c r="F26" s="125" t="str">
        <f>IF(R27="","",R27)</f>
        <v/>
      </c>
      <c r="G26" s="125"/>
      <c r="J26" s="52" t="s">
        <v>40</v>
      </c>
      <c r="K26" s="125" t="str">
        <f>IF(V27="","",V27)</f>
        <v/>
      </c>
      <c r="L26" s="125"/>
      <c r="M26" s="15"/>
      <c r="O26" s="55"/>
      <c r="P26" s="13"/>
      <c r="Q26" s="22" t="s">
        <v>28</v>
      </c>
      <c r="R26" s="59" t="str">
        <f>IF(S26&lt;&gt;"",S26,IF(AB31="","",AB31))</f>
        <v/>
      </c>
      <c r="S26" s="60"/>
      <c r="T26" s="13"/>
      <c r="U26" s="62" t="s">
        <v>39</v>
      </c>
      <c r="V26" s="13"/>
      <c r="W26" s="13"/>
      <c r="Y26" s="56"/>
      <c r="AA26" s="22" t="s">
        <v>31</v>
      </c>
      <c r="AB26" s="49"/>
      <c r="AC26" s="35" t="str">
        <f t="shared" si="1"/>
        <v/>
      </c>
      <c r="AD26" s="50" t="str">
        <f>IF(V19="","",V19)</f>
        <v/>
      </c>
    </row>
    <row r="27" spans="1:30" ht="15.75" customHeight="1">
      <c r="A27" s="5">
        <v>27</v>
      </c>
      <c r="B27" s="14"/>
      <c r="C27" s="51"/>
      <c r="D27" s="61" t="s">
        <v>41</v>
      </c>
      <c r="J27" s="52" t="s">
        <v>42</v>
      </c>
      <c r="K27" s="125" t="str">
        <f>IF(V28="","",V28)</f>
        <v/>
      </c>
      <c r="L27" s="125"/>
      <c r="M27" s="15"/>
      <c r="O27" s="55"/>
      <c r="P27" s="13"/>
      <c r="Q27" s="22" t="s">
        <v>29</v>
      </c>
      <c r="R27" s="59" t="str">
        <f>IF(S27&lt;&gt;"",S27,IF(AB32="","",AB32))</f>
        <v/>
      </c>
      <c r="S27" s="60"/>
      <c r="T27" s="13"/>
      <c r="U27" s="22" t="s">
        <v>40</v>
      </c>
      <c r="V27" s="32" t="str">
        <f>IF(W27&lt;&gt;"",W27,IF(AB39="","",AB39))</f>
        <v/>
      </c>
      <c r="W27" s="33"/>
      <c r="Y27" s="56"/>
      <c r="AA27" s="62" t="s">
        <v>32</v>
      </c>
      <c r="AB27" s="13"/>
      <c r="AD27" s="13"/>
    </row>
    <row r="28" spans="1:30" ht="15.75" customHeight="1">
      <c r="A28" s="5">
        <v>28</v>
      </c>
      <c r="B28" s="14"/>
      <c r="C28" s="51"/>
      <c r="E28" s="52" t="s">
        <v>26</v>
      </c>
      <c r="F28" s="125" t="str">
        <f>IF(R29="","",R29)</f>
        <v/>
      </c>
      <c r="G28" s="125"/>
      <c r="M28" s="15"/>
      <c r="O28" s="55"/>
      <c r="P28" s="62" t="s">
        <v>41</v>
      </c>
      <c r="Q28" s="13"/>
      <c r="R28" s="13"/>
      <c r="S28" s="13"/>
      <c r="T28" s="13"/>
      <c r="U28" s="22" t="s">
        <v>42</v>
      </c>
      <c r="V28" s="32" t="str">
        <f>IF(W28&lt;&gt;"",W28,IF(AB40="","",AB40))</f>
        <v/>
      </c>
      <c r="W28" s="33"/>
      <c r="Y28" s="56"/>
      <c r="AA28" s="22" t="s">
        <v>34</v>
      </c>
      <c r="AB28" s="49"/>
      <c r="AC28" s="35" t="str">
        <f t="shared" ref="AC28:AC40" si="2">IF(AB28&lt;&gt;AD28,"Change","")</f>
        <v/>
      </c>
      <c r="AD28" s="50" t="str">
        <f>IF(R22="","",R22)</f>
        <v/>
      </c>
    </row>
    <row r="29" spans="1:30" ht="15.75" customHeight="1">
      <c r="A29" s="5">
        <v>29</v>
      </c>
      <c r="B29" s="14"/>
      <c r="C29" s="51"/>
      <c r="E29" s="52" t="s">
        <v>28</v>
      </c>
      <c r="F29" s="125" t="str">
        <f>IF(R30="","",R30)</f>
        <v/>
      </c>
      <c r="G29" s="125"/>
      <c r="M29" s="15"/>
      <c r="O29" s="55"/>
      <c r="P29" s="13"/>
      <c r="Q29" s="22" t="s">
        <v>26</v>
      </c>
      <c r="R29" s="59" t="str">
        <f>IF(S29&lt;&gt;"",S29,IF(AB33="","",AB33))</f>
        <v/>
      </c>
      <c r="S29" s="33"/>
      <c r="T29" s="13"/>
      <c r="U29" s="13"/>
      <c r="V29" s="13"/>
      <c r="W29" s="13"/>
      <c r="Y29" s="56"/>
      <c r="AA29" s="22" t="s">
        <v>27</v>
      </c>
      <c r="AB29" s="63"/>
      <c r="AC29" s="35" t="str">
        <f t="shared" si="2"/>
        <v/>
      </c>
      <c r="AD29" s="64" t="str">
        <f>IF(R23="","",R23)</f>
        <v/>
      </c>
    </row>
    <row r="30" spans="1:30" ht="15.75" customHeight="1">
      <c r="A30" s="5">
        <v>30</v>
      </c>
      <c r="B30" s="14"/>
      <c r="C30" s="51"/>
      <c r="E30" s="52" t="s">
        <v>29</v>
      </c>
      <c r="F30" s="125" t="str">
        <f>IF(R31="","",R31)</f>
        <v/>
      </c>
      <c r="G30" s="125"/>
      <c r="M30" s="15"/>
      <c r="O30" s="55"/>
      <c r="P30" s="13"/>
      <c r="Q30" s="22" t="s">
        <v>28</v>
      </c>
      <c r="R30" s="59" t="str">
        <f>IF(S30&lt;&gt;"",S30,IF(AB34="","",AB34))</f>
        <v/>
      </c>
      <c r="S30" s="60"/>
      <c r="T30" s="13"/>
      <c r="U30" s="13"/>
      <c r="V30" s="13"/>
      <c r="W30" s="13"/>
      <c r="Y30" s="56"/>
      <c r="AA30" s="22" t="s">
        <v>26</v>
      </c>
      <c r="AB30" s="49"/>
      <c r="AC30" s="35" t="str">
        <f t="shared" si="2"/>
        <v/>
      </c>
      <c r="AD30" s="50" t="str">
        <f>IF(R25="","",R25)</f>
        <v/>
      </c>
    </row>
    <row r="31" spans="1:30" ht="15.75" customHeight="1" thickBot="1">
      <c r="A31" s="5">
        <v>31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O31" s="55"/>
      <c r="P31" s="13"/>
      <c r="Q31" s="22" t="s">
        <v>29</v>
      </c>
      <c r="R31" s="59" t="str">
        <f>IF(S31&lt;&gt;"",S31,IF(AB35="","",AB35))</f>
        <v/>
      </c>
      <c r="S31" s="60"/>
      <c r="T31" s="13"/>
      <c r="U31" s="13"/>
      <c r="V31" s="13"/>
      <c r="W31" s="13"/>
      <c r="Y31" s="56"/>
      <c r="AA31" s="22" t="s">
        <v>28</v>
      </c>
      <c r="AB31" s="49"/>
      <c r="AC31" s="35" t="str">
        <f t="shared" si="2"/>
        <v/>
      </c>
      <c r="AD31" s="50" t="str">
        <f>IF(R26="","",R26)</f>
        <v/>
      </c>
    </row>
    <row r="32" spans="1:30" ht="15.75" customHeight="1" thickTop="1" thickBot="1">
      <c r="A32" s="5">
        <v>32</v>
      </c>
      <c r="O32" s="67"/>
      <c r="P32" s="68"/>
      <c r="Q32" s="68"/>
      <c r="R32" s="68"/>
      <c r="S32" s="68"/>
      <c r="T32" s="68"/>
      <c r="U32" s="68"/>
      <c r="V32" s="68"/>
      <c r="W32" s="68"/>
      <c r="X32" s="68"/>
      <c r="Y32" s="69"/>
      <c r="AA32" s="22" t="s">
        <v>29</v>
      </c>
      <c r="AB32" s="49"/>
      <c r="AC32" s="35" t="str">
        <f t="shared" si="2"/>
        <v/>
      </c>
      <c r="AD32" s="50" t="str">
        <f>IF(R27="","",R27)</f>
        <v/>
      </c>
    </row>
    <row r="33" spans="1:30" ht="15.75" customHeight="1" thickTop="1" thickBot="1">
      <c r="A33" s="5">
        <v>33</v>
      </c>
      <c r="H33" s="37" t="s">
        <v>43</v>
      </c>
      <c r="M33" s="70" t="str">
        <f>$H$5</f>
        <v>Bone Mineral Density Compliance Inspection</v>
      </c>
      <c r="AA33" s="22" t="s">
        <v>26</v>
      </c>
      <c r="AB33" s="49"/>
      <c r="AC33" s="35" t="str">
        <f t="shared" si="2"/>
        <v/>
      </c>
      <c r="AD33" s="50" t="str">
        <f>IF(R29="","",R29)</f>
        <v/>
      </c>
    </row>
    <row r="34" spans="1:30" ht="15.75" customHeight="1" thickTop="1" thickBot="1">
      <c r="A34" s="5">
        <v>34</v>
      </c>
      <c r="B34" s="6"/>
      <c r="C34" s="42" t="s">
        <v>44</v>
      </c>
      <c r="D34" s="7"/>
      <c r="E34" s="7"/>
      <c r="F34" s="42" t="s">
        <v>45</v>
      </c>
      <c r="G34" s="7"/>
      <c r="H34" s="7"/>
      <c r="I34" s="7"/>
      <c r="J34" s="7"/>
      <c r="K34" s="7"/>
      <c r="L34" s="130" t="s">
        <v>46</v>
      </c>
      <c r="M34" s="130"/>
      <c r="O34" s="13"/>
      <c r="P34" s="13"/>
      <c r="Q34" s="13"/>
      <c r="R34" s="13"/>
      <c r="S34" s="62"/>
      <c r="T34" s="39" t="s">
        <v>43</v>
      </c>
      <c r="U34" s="13"/>
      <c r="V34" s="13"/>
      <c r="W34" s="13"/>
      <c r="X34" s="13"/>
      <c r="Y34" s="13"/>
      <c r="AA34" s="22" t="s">
        <v>28</v>
      </c>
      <c r="AB34" s="49"/>
      <c r="AC34" s="35" t="str">
        <f t="shared" si="2"/>
        <v/>
      </c>
      <c r="AD34" s="50" t="str">
        <f>IF(R30="","",R30)</f>
        <v/>
      </c>
    </row>
    <row r="35" spans="1:30" ht="15.75" customHeight="1">
      <c r="A35" s="5">
        <v>35</v>
      </c>
      <c r="B35" s="14"/>
      <c r="C35" s="71" t="s">
        <v>47</v>
      </c>
      <c r="E35" s="72" t="s">
        <v>48</v>
      </c>
      <c r="L35" s="73" t="str">
        <f>IF(O37="","TBD",IF(O37=1,"YES",IF(O37=3,"NA","")))</f>
        <v>TBD</v>
      </c>
      <c r="M35" s="78" t="str">
        <f>IF(O37=2,"NO","")</f>
        <v/>
      </c>
      <c r="O35" s="74" t="s">
        <v>49</v>
      </c>
      <c r="P35" s="10"/>
      <c r="Q35" s="10"/>
      <c r="R35" s="10"/>
      <c r="S35" s="10"/>
      <c r="T35" s="10"/>
      <c r="U35" s="10"/>
      <c r="V35" s="10"/>
      <c r="W35" s="10"/>
      <c r="X35" s="10"/>
      <c r="Y35" s="11"/>
      <c r="AA35" s="22" t="s">
        <v>29</v>
      </c>
      <c r="AB35" s="49"/>
      <c r="AC35" s="35" t="str">
        <f t="shared" si="2"/>
        <v/>
      </c>
      <c r="AD35" s="50" t="str">
        <f>IF(R31="","",R31)</f>
        <v/>
      </c>
    </row>
    <row r="36" spans="1:30" ht="15.75" customHeight="1">
      <c r="A36" s="5">
        <v>36</v>
      </c>
      <c r="B36" s="14"/>
      <c r="C36" s="71" t="s">
        <v>50</v>
      </c>
      <c r="E36" s="72" t="s">
        <v>51</v>
      </c>
      <c r="L36" s="73" t="str">
        <f>IF(O38="","TBD",IF(O38=1,"YES",IF(O38=3,"NA","")))</f>
        <v>TBD</v>
      </c>
      <c r="M36" s="78" t="str">
        <f>IF(O38=2,"NO","")</f>
        <v/>
      </c>
      <c r="O36" s="75"/>
      <c r="T36" s="39" t="s">
        <v>45</v>
      </c>
      <c r="Y36" s="76"/>
      <c r="AA36" s="22" t="s">
        <v>35</v>
      </c>
      <c r="AB36" s="49"/>
      <c r="AC36" s="35" t="str">
        <f t="shared" si="2"/>
        <v/>
      </c>
      <c r="AD36" s="50" t="str">
        <f>IF(V22="","",V22)</f>
        <v/>
      </c>
    </row>
    <row r="37" spans="1:30" ht="15.75" customHeight="1">
      <c r="A37" s="5">
        <v>37</v>
      </c>
      <c r="B37" s="14"/>
      <c r="C37" s="71" t="s">
        <v>52</v>
      </c>
      <c r="E37" s="72" t="s">
        <v>53</v>
      </c>
      <c r="L37" s="73" t="str">
        <f>IF(O39="","TBD",IF(O39=1,"YES",IF(O39=3,"NA","")))</f>
        <v>TBD</v>
      </c>
      <c r="M37" s="78" t="str">
        <f>IF(O39=2,"NO","")</f>
        <v/>
      </c>
      <c r="O37" s="77"/>
      <c r="P37" s="23" t="s">
        <v>48</v>
      </c>
      <c r="Y37" s="76"/>
      <c r="AA37" s="22" t="s">
        <v>36</v>
      </c>
      <c r="AB37" s="49"/>
      <c r="AC37" s="35" t="str">
        <f t="shared" si="2"/>
        <v/>
      </c>
      <c r="AD37" s="50" t="str">
        <f>IF(V23="","",V23)</f>
        <v/>
      </c>
    </row>
    <row r="38" spans="1:30" ht="15.75" customHeight="1">
      <c r="A38" s="5">
        <v>38</v>
      </c>
      <c r="B38" s="14"/>
      <c r="C38" s="71"/>
      <c r="E38" s="72" t="s">
        <v>54</v>
      </c>
      <c r="L38" s="73" t="str">
        <f>IF(O40="","TBD",IF(O40=1,"YES",IF(O40=3,"NA","")))</f>
        <v>TBD</v>
      </c>
      <c r="M38" s="78" t="str">
        <f>IF(O40=2,"NO","")</f>
        <v/>
      </c>
      <c r="O38" s="77"/>
      <c r="P38" s="23" t="s">
        <v>51</v>
      </c>
      <c r="Y38" s="76"/>
      <c r="AA38" s="22" t="s">
        <v>38</v>
      </c>
      <c r="AB38" s="49"/>
      <c r="AC38" s="35" t="str">
        <f t="shared" si="2"/>
        <v/>
      </c>
      <c r="AD38" s="50" t="str">
        <f>IF(V24="","",V24)</f>
        <v/>
      </c>
    </row>
    <row r="39" spans="1:30" ht="15.75" customHeight="1">
      <c r="A39" s="5">
        <v>39</v>
      </c>
      <c r="B39" s="14"/>
      <c r="C39" s="71"/>
      <c r="E39" s="72" t="s">
        <v>55</v>
      </c>
      <c r="L39" s="73" t="str">
        <f>IF(O41="","TBD",IF(O41=1,"YES",IF(O41=3,"NA","")))</f>
        <v>TBD</v>
      </c>
      <c r="M39" s="78" t="str">
        <f>IF(O41=2,"NO","")</f>
        <v/>
      </c>
      <c r="O39" s="77"/>
      <c r="P39" s="23" t="s">
        <v>53</v>
      </c>
      <c r="Y39" s="76"/>
      <c r="AA39" s="22" t="s">
        <v>40</v>
      </c>
      <c r="AB39" s="49"/>
      <c r="AC39" s="35" t="str">
        <f t="shared" si="2"/>
        <v/>
      </c>
      <c r="AD39" s="50" t="str">
        <f>IF(V27="","",V27)</f>
        <v/>
      </c>
    </row>
    <row r="40" spans="1:30" ht="15.75" customHeight="1">
      <c r="A40" s="5">
        <v>40</v>
      </c>
      <c r="B40" s="14"/>
      <c r="C40" s="71"/>
      <c r="E40" s="72"/>
      <c r="L40" s="73"/>
      <c r="M40" s="78"/>
      <c r="O40" s="77"/>
      <c r="P40" s="23" t="s">
        <v>54</v>
      </c>
      <c r="Y40" s="76"/>
      <c r="AA40" s="22" t="s">
        <v>42</v>
      </c>
      <c r="AB40" s="49"/>
      <c r="AC40" s="35" t="str">
        <f t="shared" si="2"/>
        <v/>
      </c>
      <c r="AD40" s="50" t="str">
        <f>IF(V28="","",V28)</f>
        <v/>
      </c>
    </row>
    <row r="41" spans="1:30" ht="15.75" customHeight="1">
      <c r="A41" s="5">
        <v>41</v>
      </c>
      <c r="B41" s="14"/>
      <c r="C41" s="71"/>
      <c r="F41" s="61" t="s">
        <v>56</v>
      </c>
      <c r="L41" s="21"/>
      <c r="M41" s="79"/>
      <c r="O41" s="77"/>
      <c r="P41" s="23" t="s">
        <v>55</v>
      </c>
      <c r="Y41" s="76"/>
    </row>
    <row r="42" spans="1:30" ht="15.75" customHeight="1">
      <c r="A42" s="5">
        <v>42</v>
      </c>
      <c r="B42" s="14"/>
      <c r="C42" s="71"/>
      <c r="E42" s="72" t="s">
        <v>57</v>
      </c>
      <c r="L42" s="73" t="str">
        <f>IF(O44="","TBD",IF(O44=1,"YES",IF(O44=3,"NA","")))</f>
        <v>TBD</v>
      </c>
      <c r="M42" s="78" t="str">
        <f>IF(O44=2,"NO","")</f>
        <v/>
      </c>
      <c r="O42" s="75"/>
      <c r="Y42" s="76"/>
      <c r="AA42" s="22" t="s">
        <v>58</v>
      </c>
      <c r="AB42" s="49"/>
      <c r="AC42" s="35" t="str">
        <f>IF(AB42&lt;&gt;AD42,"Change","")</f>
        <v>Change</v>
      </c>
      <c r="AD42" s="50" t="str">
        <f>IF(U94="","",U94)</f>
        <v>Piranha CB2-17090320</v>
      </c>
    </row>
    <row r="43" spans="1:30" ht="15.75" customHeight="1">
      <c r="A43" s="5">
        <v>43</v>
      </c>
      <c r="B43" s="14"/>
      <c r="E43" s="2" t="s">
        <v>59</v>
      </c>
      <c r="L43" s="73" t="str">
        <f>IF(O45="","TBD",IF(O45=1,"YES",IF(O45=3,"NA","")))</f>
        <v>TBD</v>
      </c>
      <c r="M43" s="78" t="str">
        <f>IF(O45=2,"NO","")</f>
        <v/>
      </c>
      <c r="O43" s="75"/>
      <c r="T43" s="39" t="s">
        <v>56</v>
      </c>
      <c r="Y43" s="76"/>
      <c r="AA43" s="22" t="s">
        <v>60</v>
      </c>
      <c r="AB43" s="49"/>
      <c r="AC43" s="35" t="str">
        <f>IF(AB43&lt;&gt;AD43,"Change","")</f>
        <v>Change</v>
      </c>
      <c r="AD43" s="50" t="str">
        <f>IF(X95="","",X95)</f>
        <v>R100B</v>
      </c>
    </row>
    <row r="44" spans="1:30" ht="15.75" customHeight="1">
      <c r="A44" s="5">
        <v>44</v>
      </c>
      <c r="B44" s="14"/>
      <c r="L44" s="21"/>
      <c r="M44" s="79"/>
      <c r="O44" s="77"/>
      <c r="P44" s="23" t="s">
        <v>57</v>
      </c>
      <c r="Y44" s="76"/>
    </row>
    <row r="45" spans="1:30" ht="15.75" customHeight="1">
      <c r="A45" s="5">
        <v>45</v>
      </c>
      <c r="B45" s="14"/>
      <c r="C45" s="51"/>
      <c r="F45" s="61" t="s">
        <v>61</v>
      </c>
      <c r="L45" s="21"/>
      <c r="M45" s="79"/>
      <c r="O45" s="77"/>
      <c r="P45" s="3" t="s">
        <v>59</v>
      </c>
      <c r="Y45" s="76"/>
    </row>
    <row r="46" spans="1:30" ht="15.75" customHeight="1">
      <c r="A46" s="5">
        <v>46</v>
      </c>
      <c r="B46" s="14"/>
      <c r="C46" s="51"/>
      <c r="E46" s="72" t="s">
        <v>62</v>
      </c>
      <c r="L46" s="73" t="str">
        <f>IF(O48="","TBD",IF(O48=1,"YES",IF(O48=3,"NA","")))</f>
        <v>TBD</v>
      </c>
      <c r="M46" s="78" t="str">
        <f>IF(O48=2,"NO","")</f>
        <v/>
      </c>
      <c r="O46" s="75"/>
      <c r="Y46" s="76"/>
    </row>
    <row r="47" spans="1:30" ht="15.75" customHeight="1">
      <c r="A47" s="5">
        <v>47</v>
      </c>
      <c r="B47" s="14"/>
      <c r="C47" s="51"/>
      <c r="E47" s="72" t="s">
        <v>63</v>
      </c>
      <c r="L47" s="73" t="str">
        <f>IF(O49="","TBD",IF(O49=1,"YES",IF(O49=3,"NA","")))</f>
        <v>TBD</v>
      </c>
      <c r="M47" s="78" t="str">
        <f>IF(O49=2,"NO","")</f>
        <v/>
      </c>
      <c r="O47" s="75"/>
      <c r="T47" s="39" t="s">
        <v>61</v>
      </c>
      <c r="Y47" s="76"/>
    </row>
    <row r="48" spans="1:30" ht="15.75" customHeight="1">
      <c r="A48" s="5">
        <v>48</v>
      </c>
      <c r="B48" s="14"/>
      <c r="C48" s="51"/>
      <c r="E48" s="72" t="s">
        <v>64</v>
      </c>
      <c r="L48" s="73" t="str">
        <f>IF(O50="","TBD",IF(O50=1,"YES",IF(O50=3,"NA","")))</f>
        <v>TBD</v>
      </c>
      <c r="M48" s="78" t="str">
        <f>IF(O50=2,"NO","")</f>
        <v/>
      </c>
      <c r="O48" s="77"/>
      <c r="P48" s="23" t="s">
        <v>62</v>
      </c>
      <c r="Y48" s="76"/>
    </row>
    <row r="49" spans="1:25" ht="15.75" customHeight="1">
      <c r="A49" s="5">
        <v>49</v>
      </c>
      <c r="B49" s="14"/>
      <c r="C49" s="51"/>
      <c r="E49" s="72" t="s">
        <v>65</v>
      </c>
      <c r="L49" s="73" t="str">
        <f>IF(O51="","TBD",IF(O51=1,"YES",IF(O51=3,"NA","")))</f>
        <v>TBD</v>
      </c>
      <c r="M49" s="78" t="str">
        <f>IF(O51=2,"NO","")</f>
        <v/>
      </c>
      <c r="O49" s="77"/>
      <c r="P49" s="23" t="s">
        <v>63</v>
      </c>
      <c r="Y49" s="76"/>
    </row>
    <row r="50" spans="1:25" ht="15.75" customHeight="1">
      <c r="A50" s="5">
        <v>50</v>
      </c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6"/>
      <c r="O50" s="77"/>
      <c r="P50" s="23" t="s">
        <v>64</v>
      </c>
      <c r="Y50" s="76"/>
    </row>
    <row r="51" spans="1:25" ht="15.75" customHeight="1">
      <c r="A51" s="5">
        <v>51</v>
      </c>
      <c r="O51" s="77"/>
      <c r="P51" s="23" t="s">
        <v>65</v>
      </c>
      <c r="Y51" s="76"/>
    </row>
    <row r="52" spans="1:25" ht="15.75" customHeight="1">
      <c r="A52" s="5">
        <v>52</v>
      </c>
      <c r="H52" s="37"/>
      <c r="O52" s="80"/>
      <c r="P52" s="81"/>
      <c r="Q52" s="81"/>
      <c r="R52" s="81"/>
      <c r="S52" s="81"/>
      <c r="T52" s="81"/>
      <c r="U52" s="81"/>
      <c r="V52" s="81"/>
      <c r="W52" s="81"/>
      <c r="X52" s="81"/>
      <c r="Y52" s="82"/>
    </row>
    <row r="53" spans="1:25" ht="15.75" customHeight="1">
      <c r="A53" s="5">
        <v>53</v>
      </c>
    </row>
    <row r="54" spans="1:25" ht="15.75" customHeight="1">
      <c r="A54" s="5">
        <v>54</v>
      </c>
      <c r="O54" s="83" t="s">
        <v>66</v>
      </c>
      <c r="P54" s="84"/>
      <c r="Q54" s="84"/>
      <c r="R54" s="84"/>
      <c r="S54" s="84"/>
      <c r="T54" s="84"/>
      <c r="U54" s="84"/>
      <c r="V54" s="85" t="s">
        <v>67</v>
      </c>
      <c r="W54" s="84"/>
      <c r="X54" s="84"/>
      <c r="Y54" s="86"/>
    </row>
    <row r="55" spans="1:25" ht="15.75" customHeight="1">
      <c r="A55" s="5">
        <v>55</v>
      </c>
      <c r="O55" s="75"/>
      <c r="S55" s="131" t="s">
        <v>68</v>
      </c>
      <c r="T55" s="131"/>
      <c r="Y55" s="76"/>
    </row>
    <row r="56" spans="1:25" ht="15.75" customHeight="1">
      <c r="A56" s="5">
        <v>56</v>
      </c>
      <c r="O56" s="87" t="s">
        <v>69</v>
      </c>
      <c r="P56" s="4" t="s">
        <v>70</v>
      </c>
      <c r="Q56" s="4" t="s">
        <v>71</v>
      </c>
      <c r="R56" s="4" t="s">
        <v>72</v>
      </c>
      <c r="S56" s="4" t="s">
        <v>73</v>
      </c>
      <c r="T56" s="4" t="s">
        <v>74</v>
      </c>
      <c r="V56" s="4" t="s">
        <v>14</v>
      </c>
      <c r="W56" s="4" t="s">
        <v>75</v>
      </c>
      <c r="Y56" s="76"/>
    </row>
    <row r="57" spans="1:25" ht="15.75" customHeight="1">
      <c r="A57" s="5">
        <v>57</v>
      </c>
      <c r="O57" s="88" t="s">
        <v>76</v>
      </c>
      <c r="P57" s="89" t="s">
        <v>77</v>
      </c>
      <c r="Q57" s="89">
        <v>2.5</v>
      </c>
      <c r="R57" s="89">
        <v>163</v>
      </c>
      <c r="S57" s="89">
        <f>4.5*2.54</f>
        <v>11.43</v>
      </c>
      <c r="T57" s="89">
        <f>8*2.54</f>
        <v>20.32</v>
      </c>
      <c r="V57" s="89" t="s">
        <v>78</v>
      </c>
      <c r="W57" s="89"/>
      <c r="Y57" s="76"/>
    </row>
    <row r="58" spans="1:25" ht="15.75" customHeight="1">
      <c r="A58" s="5">
        <v>58</v>
      </c>
      <c r="O58" s="88" t="s">
        <v>79</v>
      </c>
      <c r="P58" s="89" t="s">
        <v>77</v>
      </c>
      <c r="Q58" s="89">
        <v>2.5</v>
      </c>
      <c r="R58" s="89">
        <v>82</v>
      </c>
      <c r="S58" s="89">
        <v>11.43</v>
      </c>
      <c r="T58" s="89">
        <v>20.32</v>
      </c>
      <c r="V58" s="89" t="s">
        <v>80</v>
      </c>
      <c r="W58" s="89"/>
      <c r="Y58" s="76"/>
    </row>
    <row r="59" spans="1:25" ht="15.75" customHeight="1">
      <c r="A59" s="5">
        <v>59</v>
      </c>
      <c r="C59" s="52" t="s">
        <v>8</v>
      </c>
      <c r="D59" s="122" t="str">
        <f>IF($P$7="","",$P$7)</f>
        <v/>
      </c>
      <c r="L59" s="52" t="s">
        <v>9</v>
      </c>
      <c r="M59" s="53" t="str">
        <f>IF($X$7="","",$X$7)</f>
        <v>Eugene Mah</v>
      </c>
      <c r="O59" s="88" t="s">
        <v>81</v>
      </c>
      <c r="P59" s="89" t="s">
        <v>77</v>
      </c>
      <c r="Q59" s="89">
        <v>2.5</v>
      </c>
      <c r="R59" s="89">
        <v>41</v>
      </c>
      <c r="S59" s="89">
        <f>4.5*2.54</f>
        <v>11.43</v>
      </c>
      <c r="T59" s="89">
        <f>8*2.54</f>
        <v>20.32</v>
      </c>
      <c r="V59" s="89" t="s">
        <v>82</v>
      </c>
      <c r="W59" s="89"/>
      <c r="Y59" s="76"/>
    </row>
    <row r="60" spans="1:25" ht="15.75" customHeight="1">
      <c r="A60" s="5">
        <v>60</v>
      </c>
      <c r="C60" s="52" t="s">
        <v>90</v>
      </c>
      <c r="D60" s="53" t="str">
        <f>IF($R$14="","",$R$14)</f>
        <v/>
      </c>
      <c r="L60" s="52" t="s">
        <v>23</v>
      </c>
      <c r="M60" s="54" t="str">
        <f>IF($R$13="","",$R$13)</f>
        <v/>
      </c>
      <c r="O60" s="88" t="s">
        <v>83</v>
      </c>
      <c r="P60" s="89" t="s">
        <v>77</v>
      </c>
      <c r="Q60" s="89">
        <v>2.5</v>
      </c>
      <c r="R60" s="89">
        <v>15</v>
      </c>
      <c r="S60" s="89">
        <f>4.5*2.54</f>
        <v>11.43</v>
      </c>
      <c r="T60" s="89">
        <f>8*2.54</f>
        <v>20.32</v>
      </c>
      <c r="V60" s="89"/>
      <c r="W60" s="89"/>
      <c r="Y60" s="76"/>
    </row>
    <row r="61" spans="1:25" ht="15.75" customHeight="1">
      <c r="A61" s="5">
        <v>1</v>
      </c>
      <c r="M61" s="94" t="str">
        <f>$H$2</f>
        <v>Medical University of South Carolina</v>
      </c>
      <c r="O61" s="75"/>
      <c r="Y61" s="76"/>
    </row>
    <row r="62" spans="1:25" ht="15.75" customHeight="1" thickBot="1">
      <c r="A62" s="5">
        <v>2</v>
      </c>
      <c r="H62" s="37" t="s">
        <v>43</v>
      </c>
      <c r="M62" s="70" t="str">
        <f>$H$5</f>
        <v>Bone Mineral Density Compliance Inspection</v>
      </c>
      <c r="O62" s="90" t="s">
        <v>84</v>
      </c>
      <c r="Y62" s="76"/>
    </row>
    <row r="63" spans="1:25" ht="15.75" customHeight="1" thickTop="1">
      <c r="A63" s="5">
        <v>3</v>
      </c>
      <c r="B63" s="6"/>
      <c r="C63" s="42" t="s">
        <v>66</v>
      </c>
      <c r="D63" s="7"/>
      <c r="E63" s="7"/>
      <c r="F63" s="7"/>
      <c r="G63" s="7"/>
      <c r="H63" s="96"/>
      <c r="I63" s="7"/>
      <c r="J63" s="7"/>
      <c r="K63" s="7"/>
      <c r="L63" s="7"/>
      <c r="M63" s="8"/>
      <c r="O63" s="91" t="s">
        <v>85</v>
      </c>
      <c r="P63" s="89">
        <v>82</v>
      </c>
      <c r="Q63" s="3" t="s">
        <v>86</v>
      </c>
      <c r="R63" s="89"/>
      <c r="S63" s="89"/>
      <c r="T63" s="89"/>
      <c r="V63" s="22" t="s">
        <v>87</v>
      </c>
      <c r="W63" s="92" t="str">
        <f>IF(R63="","",AVERAGE(R63:T63))</f>
        <v/>
      </c>
      <c r="Y63" s="76"/>
    </row>
    <row r="64" spans="1:25" ht="15.75" customHeight="1">
      <c r="A64" s="5">
        <v>4</v>
      </c>
      <c r="B64" s="14"/>
      <c r="H64" s="132" t="s">
        <v>93</v>
      </c>
      <c r="I64" s="133"/>
      <c r="K64" s="61" t="s">
        <v>67</v>
      </c>
      <c r="M64" s="15"/>
      <c r="O64" s="75"/>
      <c r="Y64" s="76"/>
    </row>
    <row r="65" spans="1:25" ht="15.75" customHeight="1">
      <c r="A65" s="5">
        <v>5</v>
      </c>
      <c r="B65" s="14"/>
      <c r="D65" s="97" t="s">
        <v>69</v>
      </c>
      <c r="E65" s="97" t="s">
        <v>70</v>
      </c>
      <c r="F65" s="97" t="s">
        <v>71</v>
      </c>
      <c r="G65" s="97" t="s">
        <v>72</v>
      </c>
      <c r="H65" s="98" t="s">
        <v>73</v>
      </c>
      <c r="I65" s="99" t="s">
        <v>74</v>
      </c>
      <c r="K65" s="97" t="s">
        <v>14</v>
      </c>
      <c r="L65" s="111" t="s">
        <v>75</v>
      </c>
      <c r="M65" s="15"/>
      <c r="O65" s="90" t="s">
        <v>88</v>
      </c>
      <c r="U65" s="4" t="s">
        <v>89</v>
      </c>
      <c r="Y65" s="76"/>
    </row>
    <row r="66" spans="1:25" ht="15.75" customHeight="1">
      <c r="A66" s="5">
        <v>6</v>
      </c>
      <c r="B66" s="14"/>
      <c r="D66" s="97" t="str">
        <f t="shared" ref="D66:I69" si="3">IF(O57="","",O57)</f>
        <v>High Def</v>
      </c>
      <c r="E66" s="97" t="str">
        <f t="shared" si="3"/>
        <v>140/100</v>
      </c>
      <c r="F66" s="97">
        <f t="shared" si="3"/>
        <v>2.5</v>
      </c>
      <c r="G66" s="97">
        <f t="shared" si="3"/>
        <v>163</v>
      </c>
      <c r="H66" s="97">
        <f t="shared" si="3"/>
        <v>11.43</v>
      </c>
      <c r="I66" s="97">
        <f t="shared" si="3"/>
        <v>20.32</v>
      </c>
      <c r="K66" s="97" t="str">
        <f t="shared" ref="K66:L69" si="4">IF(V57="","",V57)</f>
        <v>Tableside</v>
      </c>
      <c r="L66" s="118" t="str">
        <f t="shared" si="4"/>
        <v/>
      </c>
      <c r="M66" s="15"/>
      <c r="O66" s="93" t="str">
        <f>IF(O57="","",O57)</f>
        <v>High Def</v>
      </c>
      <c r="P66" s="4" t="s">
        <v>14</v>
      </c>
      <c r="Q66" s="4" t="s">
        <v>75</v>
      </c>
      <c r="R66" s="131" t="s">
        <v>91</v>
      </c>
      <c r="S66" s="131"/>
      <c r="T66" s="131"/>
      <c r="U66" s="4" t="s">
        <v>91</v>
      </c>
      <c r="V66" s="4" t="s">
        <v>92</v>
      </c>
      <c r="Y66" s="76"/>
    </row>
    <row r="67" spans="1:25" ht="15.75" customHeight="1">
      <c r="A67" s="5">
        <v>7</v>
      </c>
      <c r="B67" s="14"/>
      <c r="D67" s="97" t="str">
        <f t="shared" si="3"/>
        <v>Array</v>
      </c>
      <c r="E67" s="97" t="str">
        <f t="shared" si="3"/>
        <v>140/100</v>
      </c>
      <c r="F67" s="97">
        <f t="shared" si="3"/>
        <v>2.5</v>
      </c>
      <c r="G67" s="97">
        <f t="shared" si="3"/>
        <v>82</v>
      </c>
      <c r="H67" s="97">
        <f t="shared" si="3"/>
        <v>11.43</v>
      </c>
      <c r="I67" s="97">
        <f t="shared" si="3"/>
        <v>20.32</v>
      </c>
      <c r="K67" s="97" t="str">
        <f t="shared" si="4"/>
        <v>Operator</v>
      </c>
      <c r="L67" s="118" t="str">
        <f t="shared" si="4"/>
        <v/>
      </c>
      <c r="M67" s="15"/>
      <c r="O67" s="75"/>
      <c r="P67" s="92" t="str">
        <f>IF($V$57="","",$V$57)</f>
        <v>Tableside</v>
      </c>
      <c r="Q67" s="92" t="str">
        <f>IF($W$57="","",$W$57)</f>
        <v/>
      </c>
      <c r="R67" s="89"/>
      <c r="S67" s="89"/>
      <c r="T67" s="89"/>
      <c r="U67" s="95" t="str">
        <f>IF(R67="","",AVERAGE(R67:T67)-($W$63*(VLOOKUP($O$66,$O$57:$R$60,4,0)/$P$63)))</f>
        <v/>
      </c>
      <c r="V67" s="95" t="str">
        <f>IF(U67="","",U67/(VLOOKUP($O$66,$O$57:$R$60,4,0)/3600)/1000)</f>
        <v/>
      </c>
      <c r="Y67" s="76"/>
    </row>
    <row r="68" spans="1:25" ht="15.75" customHeight="1">
      <c r="A68" s="5">
        <v>8</v>
      </c>
      <c r="B68" s="14"/>
      <c r="D68" s="97" t="str">
        <f t="shared" si="3"/>
        <v>Fast Array</v>
      </c>
      <c r="E68" s="97" t="str">
        <f t="shared" si="3"/>
        <v>140/100</v>
      </c>
      <c r="F68" s="97">
        <f t="shared" si="3"/>
        <v>2.5</v>
      </c>
      <c r="G68" s="97">
        <f t="shared" si="3"/>
        <v>41</v>
      </c>
      <c r="H68" s="97">
        <f t="shared" si="3"/>
        <v>11.43</v>
      </c>
      <c r="I68" s="97">
        <f t="shared" si="3"/>
        <v>20.32</v>
      </c>
      <c r="K68" s="97" t="str">
        <f t="shared" si="4"/>
        <v>Door</v>
      </c>
      <c r="L68" s="118" t="str">
        <f t="shared" si="4"/>
        <v/>
      </c>
      <c r="M68" s="15"/>
      <c r="O68" s="75"/>
      <c r="P68" s="92" t="str">
        <f>IF($V$58="","",$V$58)</f>
        <v>Operator</v>
      </c>
      <c r="Q68" s="92" t="str">
        <f>IF($W$58="","",$W$58)</f>
        <v/>
      </c>
      <c r="R68" s="89"/>
      <c r="S68" s="89"/>
      <c r="T68" s="89"/>
      <c r="U68" s="95" t="str">
        <f>IF(R68="","",AVERAGE(R68:T68)-($W$63*(VLOOKUP($O$66,$O$57:$R$60,4,0)/$P$63)))</f>
        <v/>
      </c>
      <c r="V68" s="95" t="str">
        <f>IF(U68="","",U68/(VLOOKUP($O$66,$O$57:$R$60,4,0)/3600)/1000)</f>
        <v/>
      </c>
      <c r="Y68" s="76"/>
    </row>
    <row r="69" spans="1:25" ht="15.75" customHeight="1">
      <c r="A69" s="5">
        <v>9</v>
      </c>
      <c r="B69" s="14"/>
      <c r="D69" s="97" t="str">
        <f t="shared" si="3"/>
        <v>Turbo</v>
      </c>
      <c r="E69" s="97" t="str">
        <f t="shared" si="3"/>
        <v>140/100</v>
      </c>
      <c r="F69" s="97">
        <f t="shared" si="3"/>
        <v>2.5</v>
      </c>
      <c r="G69" s="97">
        <f t="shared" si="3"/>
        <v>15</v>
      </c>
      <c r="H69" s="97">
        <f t="shared" si="3"/>
        <v>11.43</v>
      </c>
      <c r="I69" s="97">
        <f t="shared" si="3"/>
        <v>20.32</v>
      </c>
      <c r="K69" s="97" t="str">
        <f t="shared" si="4"/>
        <v/>
      </c>
      <c r="L69" s="118" t="str">
        <f t="shared" si="4"/>
        <v/>
      </c>
      <c r="M69" s="15"/>
      <c r="O69" s="75"/>
      <c r="P69" s="92" t="str">
        <f>IF($V$59="","",$V$59)</f>
        <v>Door</v>
      </c>
      <c r="Q69" s="92" t="str">
        <f>IF($W$59="","",$W$59)</f>
        <v/>
      </c>
      <c r="R69" s="89"/>
      <c r="S69" s="89"/>
      <c r="T69" s="89"/>
      <c r="U69" s="95" t="str">
        <f>IF(R69="","",AVERAGE(R69:T69)-($W$63*(VLOOKUP($O$66,$O$57:$R$60,4,0)/$P$63)))</f>
        <v/>
      </c>
      <c r="V69" s="95" t="str">
        <f>IF(U69="","",U69/(VLOOKUP($O$66,$O$57:$R$60,4,0)/3600)/1000)</f>
        <v/>
      </c>
      <c r="Y69" s="76"/>
    </row>
    <row r="70" spans="1:25" ht="15.75" customHeight="1">
      <c r="A70" s="5">
        <v>10</v>
      </c>
      <c r="B70" s="14"/>
      <c r="M70" s="15"/>
      <c r="O70" s="75"/>
      <c r="P70" s="92" t="str">
        <f>IF($V$60="","",$V$60)</f>
        <v/>
      </c>
      <c r="Q70" s="92" t="str">
        <f>IF($W$60="","",$W$60)</f>
        <v/>
      </c>
      <c r="R70" s="89"/>
      <c r="S70" s="89"/>
      <c r="T70" s="89"/>
      <c r="U70" s="95" t="str">
        <f>IF(R70="","",AVERAGE(R70:T70)-($W$63*(VLOOKUP($O$66,$O$57:$R$60,4,0)/$P$63)))</f>
        <v/>
      </c>
      <c r="V70" s="95" t="str">
        <f>IF(U70="","",U70/(VLOOKUP($O$66,$O$57:$R$60,4,0)/3600)/1000)</f>
        <v/>
      </c>
      <c r="Y70" s="76"/>
    </row>
    <row r="71" spans="1:25" ht="15.75" customHeight="1">
      <c r="A71" s="5">
        <v>11</v>
      </c>
      <c r="B71" s="14"/>
      <c r="M71" s="15"/>
      <c r="O71" s="75"/>
      <c r="Y71" s="76"/>
    </row>
    <row r="72" spans="1:25" ht="15.75" customHeight="1">
      <c r="A72" s="5">
        <v>12</v>
      </c>
      <c r="B72" s="14"/>
      <c r="M72" s="15"/>
      <c r="O72" s="93" t="str">
        <f>IF(O58="","",O58)</f>
        <v>Array</v>
      </c>
      <c r="P72" s="4" t="s">
        <v>14</v>
      </c>
      <c r="Q72" s="4" t="s">
        <v>75</v>
      </c>
      <c r="R72" s="131" t="s">
        <v>91</v>
      </c>
      <c r="S72" s="131"/>
      <c r="T72" s="131"/>
      <c r="U72" s="4" t="s">
        <v>91</v>
      </c>
      <c r="V72" s="4" t="s">
        <v>92</v>
      </c>
      <c r="Y72" s="76"/>
    </row>
    <row r="73" spans="1:25" ht="15.75" customHeight="1">
      <c r="A73" s="5">
        <v>13</v>
      </c>
      <c r="B73" s="14"/>
      <c r="M73" s="15"/>
      <c r="O73" s="75"/>
      <c r="P73" s="92" t="str">
        <f>IF($V$57="","",$V$57)</f>
        <v>Tableside</v>
      </c>
      <c r="Q73" s="92" t="str">
        <f>IF($W$57="","",$W$57)</f>
        <v/>
      </c>
      <c r="R73" s="89"/>
      <c r="S73" s="89"/>
      <c r="T73" s="89"/>
      <c r="U73" s="95" t="str">
        <f>IF(R73="","",AVERAGE(R73:T73)-($W$63*(VLOOKUP($O$72,$O$57:$R$60,4,0)/$P$63)))</f>
        <v/>
      </c>
      <c r="V73" s="95" t="str">
        <f>IF(U73="","",U73/(VLOOKUP($O$72,$O$57:$R$60,4,0)/3600)/1000)</f>
        <v/>
      </c>
      <c r="Y73" s="76"/>
    </row>
    <row r="74" spans="1:25" ht="15.75" customHeight="1" thickBot="1">
      <c r="A74" s="5">
        <v>14</v>
      </c>
      <c r="B74" s="100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O74" s="75"/>
      <c r="P74" s="92" t="str">
        <f>IF($V$58="","",$V$58)</f>
        <v>Operator</v>
      </c>
      <c r="Q74" s="92" t="str">
        <f>IF($W$58="","",$W$58)</f>
        <v/>
      </c>
      <c r="R74" s="89"/>
      <c r="S74" s="89"/>
      <c r="T74" s="89"/>
      <c r="U74" s="95" t="str">
        <f>IF(R74="","",AVERAGE(R74:T74)-($W$63*(VLOOKUP($O$72,$O$57:$R$60,4,0)/$P$63)))</f>
        <v/>
      </c>
      <c r="V74" s="95" t="str">
        <f>IF(U74="","",U74/(VLOOKUP($O$72,$O$57:$R$60,4,0)/3600)/1000)</f>
        <v/>
      </c>
      <c r="Y74" s="76"/>
    </row>
    <row r="75" spans="1:25" ht="15.75" customHeight="1">
      <c r="A75" s="5">
        <v>15</v>
      </c>
      <c r="B75" s="115"/>
      <c r="C75" s="103" t="s">
        <v>88</v>
      </c>
      <c r="D75" s="104"/>
      <c r="E75" s="104"/>
      <c r="F75" s="104"/>
      <c r="G75" s="104"/>
      <c r="H75" s="104"/>
      <c r="I75" s="103" t="s">
        <v>94</v>
      </c>
      <c r="J75" s="104"/>
      <c r="K75" s="104"/>
      <c r="L75" s="104"/>
      <c r="M75" s="116"/>
      <c r="O75" s="75"/>
      <c r="P75" s="92" t="str">
        <f>IF($V$59="","",$V$59)</f>
        <v>Door</v>
      </c>
      <c r="Q75" s="92" t="str">
        <f>IF($W$59="","",$W$59)</f>
        <v/>
      </c>
      <c r="R75" s="89"/>
      <c r="S75" s="89"/>
      <c r="T75" s="89"/>
      <c r="U75" s="95" t="str">
        <f>IF(R75="","",AVERAGE(R75:T75)-($W$63*(VLOOKUP($O$72,$O$57:$R$60,4,0)/$P$63)))</f>
        <v/>
      </c>
      <c r="V75" s="95" t="str">
        <f>IF(U75="","",U75/(VLOOKUP($O$72,$O$57:$R$60,4,0)/3600)/1000)</f>
        <v/>
      </c>
      <c r="Y75" s="76"/>
    </row>
    <row r="76" spans="1:25" ht="15.75" customHeight="1">
      <c r="A76" s="5">
        <v>16</v>
      </c>
      <c r="B76" s="14"/>
      <c r="M76" s="15"/>
      <c r="O76" s="75"/>
      <c r="P76" s="92" t="str">
        <f>IF($V$60="","",$V$60)</f>
        <v/>
      </c>
      <c r="Q76" s="92" t="str">
        <f>IF($W$60="","",$W$60)</f>
        <v/>
      </c>
      <c r="R76" s="89"/>
      <c r="S76" s="89"/>
      <c r="T76" s="89"/>
      <c r="U76" s="95" t="str">
        <f>IF(R76="","",AVERAGE(R76:T76)-($W$63*(VLOOKUP($O$72,$O$57:$R$60,4,0)/$P$63)))</f>
        <v/>
      </c>
      <c r="V76" s="95" t="str">
        <f>IF(U76="","",U76/(VLOOKUP($O$72,$O$57:$R$60,4,0)/3600)/1000)</f>
        <v/>
      </c>
      <c r="Y76" s="76"/>
    </row>
    <row r="77" spans="1:25" ht="15.75" customHeight="1">
      <c r="A77" s="5">
        <v>17</v>
      </c>
      <c r="B77" s="14"/>
      <c r="C77" s="99" t="str">
        <f>IF(O66="","",O66)</f>
        <v>High Def</v>
      </c>
      <c r="D77" s="97" t="s">
        <v>14</v>
      </c>
      <c r="E77" s="112" t="s">
        <v>75</v>
      </c>
      <c r="F77" s="97" t="s">
        <v>91</v>
      </c>
      <c r="G77" s="97" t="s">
        <v>92</v>
      </c>
      <c r="I77" s="136" t="s">
        <v>69</v>
      </c>
      <c r="J77" s="138" t="s">
        <v>95</v>
      </c>
      <c r="K77" s="134" t="s">
        <v>96</v>
      </c>
      <c r="L77" s="135"/>
      <c r="M77" s="15"/>
      <c r="O77" s="75"/>
      <c r="Y77" s="76"/>
    </row>
    <row r="78" spans="1:25" ht="15.75" customHeight="1">
      <c r="A78" s="5">
        <v>18</v>
      </c>
      <c r="B78" s="14"/>
      <c r="D78" s="97" t="str">
        <f t="shared" ref="D78:E81" si="5">IF(P67="","",P67)</f>
        <v>Tableside</v>
      </c>
      <c r="E78" s="118" t="str">
        <f t="shared" si="5"/>
        <v/>
      </c>
      <c r="F78" s="113" t="str">
        <f t="shared" ref="F78:G81" si="6">IF(U67="","",U67)</f>
        <v/>
      </c>
      <c r="G78" s="114" t="str">
        <f t="shared" si="6"/>
        <v/>
      </c>
      <c r="I78" s="137"/>
      <c r="J78" s="139"/>
      <c r="K78" s="97" t="s">
        <v>97</v>
      </c>
      <c r="L78" s="97" t="s">
        <v>98</v>
      </c>
      <c r="M78" s="15"/>
      <c r="O78" s="93" t="str">
        <f>IF(O59="","",O59)</f>
        <v>Fast Array</v>
      </c>
      <c r="P78" s="4" t="s">
        <v>14</v>
      </c>
      <c r="Q78" s="4" t="s">
        <v>75</v>
      </c>
      <c r="R78" s="131" t="s">
        <v>91</v>
      </c>
      <c r="S78" s="131"/>
      <c r="T78" s="131"/>
      <c r="U78" s="4" t="s">
        <v>91</v>
      </c>
      <c r="V78" s="4" t="s">
        <v>92</v>
      </c>
      <c r="Y78" s="76"/>
    </row>
    <row r="79" spans="1:25" ht="15.75" customHeight="1">
      <c r="A79" s="5">
        <v>19</v>
      </c>
      <c r="B79" s="14"/>
      <c r="D79" s="97" t="str">
        <f t="shared" si="5"/>
        <v>Operator</v>
      </c>
      <c r="E79" s="118" t="str">
        <f t="shared" si="5"/>
        <v/>
      </c>
      <c r="F79" s="113" t="str">
        <f t="shared" si="6"/>
        <v/>
      </c>
      <c r="G79" s="114" t="str">
        <f t="shared" si="6"/>
        <v/>
      </c>
      <c r="I79" s="97" t="str">
        <f>IF(O100="","",O100)</f>
        <v>High Def</v>
      </c>
      <c r="J79" s="114" t="str">
        <f>IF(S100="","",S100)</f>
        <v/>
      </c>
      <c r="K79" s="114" t="str">
        <f>IF(U100="","",U100)</f>
        <v/>
      </c>
      <c r="L79" s="114" t="str">
        <f>IF(V100="","",V100)</f>
        <v/>
      </c>
      <c r="M79" s="15"/>
      <c r="O79" s="75"/>
      <c r="P79" s="92" t="str">
        <f>IF($V$57="","",$V$57)</f>
        <v>Tableside</v>
      </c>
      <c r="Q79" s="92" t="str">
        <f>IF($W$57="","",$W$57)</f>
        <v/>
      </c>
      <c r="R79" s="89"/>
      <c r="S79" s="89"/>
      <c r="T79" s="89"/>
      <c r="U79" s="95" t="str">
        <f>IF(R79="","",AVERAGE(R79:T79)-($W$63*(VLOOKUP($O$78,$O$57:$R$60,4,0)/$P$63)))</f>
        <v/>
      </c>
      <c r="V79" s="95" t="str">
        <f>IF(U79="","",U79/(VLOOKUP($O$78,$O$57:$R$60,4,0)/3600)/1000)</f>
        <v/>
      </c>
      <c r="Y79" s="76"/>
    </row>
    <row r="80" spans="1:25" ht="15.75" customHeight="1">
      <c r="A80" s="5">
        <v>20</v>
      </c>
      <c r="B80" s="14"/>
      <c r="D80" s="97" t="str">
        <f t="shared" si="5"/>
        <v>Door</v>
      </c>
      <c r="E80" s="118" t="str">
        <f t="shared" si="5"/>
        <v/>
      </c>
      <c r="F80" s="113" t="str">
        <f t="shared" si="6"/>
        <v/>
      </c>
      <c r="G80" s="114" t="str">
        <f t="shared" si="6"/>
        <v/>
      </c>
      <c r="I80" s="97" t="str">
        <f>IF(O101="","",O101)</f>
        <v>Array</v>
      </c>
      <c r="J80" s="114" t="str">
        <f>IF(S101="","",S101)</f>
        <v/>
      </c>
      <c r="K80" s="114" t="str">
        <f>IF(U101="","",U101)</f>
        <v/>
      </c>
      <c r="L80" s="114" t="str">
        <f>IF(V101="","",V101)</f>
        <v/>
      </c>
      <c r="M80" s="15"/>
      <c r="O80" s="75"/>
      <c r="P80" s="92" t="str">
        <f>IF($V$58="","",$V$58)</f>
        <v>Operator</v>
      </c>
      <c r="Q80" s="92" t="str">
        <f>IF($W$58="","",$W$58)</f>
        <v/>
      </c>
      <c r="R80" s="89"/>
      <c r="S80" s="89"/>
      <c r="T80" s="89"/>
      <c r="U80" s="95" t="str">
        <f>IF(R80="","",AVERAGE(R80:T80)-($W$63*(VLOOKUP($O$78,$O$57:$R$60,4,0)/$P$63)))</f>
        <v/>
      </c>
      <c r="V80" s="95" t="str">
        <f>IF(U80="","",U80/(VLOOKUP($O$78,$O$57:$R$60,4,0)/3600)/1000)</f>
        <v/>
      </c>
      <c r="Y80" s="76"/>
    </row>
    <row r="81" spans="1:25" ht="15.75" customHeight="1">
      <c r="A81" s="5">
        <v>21</v>
      </c>
      <c r="B81" s="14"/>
      <c r="D81" s="97" t="str">
        <f t="shared" si="5"/>
        <v/>
      </c>
      <c r="E81" s="118" t="str">
        <f t="shared" si="5"/>
        <v/>
      </c>
      <c r="F81" s="113" t="str">
        <f t="shared" si="6"/>
        <v/>
      </c>
      <c r="G81" s="114" t="str">
        <f t="shared" si="6"/>
        <v/>
      </c>
      <c r="I81" s="97" t="str">
        <f>IF(O102="","",O102)</f>
        <v>Fast Array</v>
      </c>
      <c r="J81" s="114" t="str">
        <f>IF(S102="","",S102)</f>
        <v/>
      </c>
      <c r="K81" s="114" t="str">
        <f>IF(U102="","",U102)</f>
        <v/>
      </c>
      <c r="L81" s="114" t="str">
        <f>IF(V102="","",V102)</f>
        <v/>
      </c>
      <c r="M81" s="15"/>
      <c r="O81" s="75"/>
      <c r="P81" s="92" t="str">
        <f>IF($V$59="","",$V$59)</f>
        <v>Door</v>
      </c>
      <c r="Q81" s="92" t="str">
        <f>IF($W$59="","",$W$59)</f>
        <v/>
      </c>
      <c r="R81" s="89"/>
      <c r="S81" s="89"/>
      <c r="T81" s="89"/>
      <c r="U81" s="95" t="str">
        <f>IF(R81="","",AVERAGE(R81:T81)-($W$63*(VLOOKUP($O$78,$O$57:$R$60,4,0)/$P$63)))</f>
        <v/>
      </c>
      <c r="V81" s="95" t="str">
        <f>IF(U81="","",U81/(VLOOKUP($O$78,$O$57:$R$60,4,0)/3600)/1000)</f>
        <v/>
      </c>
      <c r="Y81" s="76"/>
    </row>
    <row r="82" spans="1:25" ht="15.75" customHeight="1">
      <c r="A82" s="5">
        <v>22</v>
      </c>
      <c r="B82" s="14"/>
      <c r="I82" s="97" t="str">
        <f>IF(O103="","",O103)</f>
        <v>Turbo</v>
      </c>
      <c r="J82" s="114" t="str">
        <f>IF(S103="","",S103)</f>
        <v/>
      </c>
      <c r="K82" s="114" t="str">
        <f>IF(U103="","",U103)</f>
        <v/>
      </c>
      <c r="L82" s="114" t="str">
        <f>IF(V103="","",V103)</f>
        <v/>
      </c>
      <c r="M82" s="15"/>
      <c r="O82" s="75"/>
      <c r="P82" s="92" t="str">
        <f>IF($V$60="","",$V$60)</f>
        <v/>
      </c>
      <c r="Q82" s="92" t="str">
        <f>IF($W$60="","",$W$60)</f>
        <v/>
      </c>
      <c r="R82" s="89"/>
      <c r="S82" s="89"/>
      <c r="T82" s="89"/>
      <c r="U82" s="95" t="str">
        <f>IF(R82="","",AVERAGE(R82:T82)-($W$63*(VLOOKUP($O$78,$O$57:$R$60,4,0)/$P$63)))</f>
        <v/>
      </c>
      <c r="V82" s="95" t="str">
        <f>IF(U82="","",U82/(VLOOKUP($O$78,$O$57:$R$60,4,0)/3600)/1000)</f>
        <v/>
      </c>
      <c r="Y82" s="76"/>
    </row>
    <row r="83" spans="1:25" ht="15.75" customHeight="1">
      <c r="A83" s="5">
        <v>23</v>
      </c>
      <c r="B83" s="14"/>
      <c r="C83" s="99" t="str">
        <f>IF(O72="","",O72)</f>
        <v>Array</v>
      </c>
      <c r="D83" s="97" t="s">
        <v>14</v>
      </c>
      <c r="E83" s="112" t="s">
        <v>75</v>
      </c>
      <c r="F83" s="97" t="s">
        <v>91</v>
      </c>
      <c r="G83" s="97" t="s">
        <v>92</v>
      </c>
      <c r="M83" s="15"/>
      <c r="O83" s="75"/>
      <c r="Y83" s="76"/>
    </row>
    <row r="84" spans="1:25" ht="15.75" customHeight="1">
      <c r="A84" s="5">
        <v>24</v>
      </c>
      <c r="B84" s="14"/>
      <c r="D84" s="97" t="str">
        <f t="shared" ref="D84:E87" si="7">IF(P73="","",P73)</f>
        <v>Tableside</v>
      </c>
      <c r="E84" s="118" t="str">
        <f t="shared" si="7"/>
        <v/>
      </c>
      <c r="F84" s="113" t="str">
        <f t="shared" ref="F84:G87" si="8">IF(U73="","",U73)</f>
        <v/>
      </c>
      <c r="G84" s="114" t="str">
        <f t="shared" si="8"/>
        <v/>
      </c>
      <c r="I84" s="145" t="s">
        <v>111</v>
      </c>
      <c r="J84" s="146" t="str">
        <f>IF(U94="","",U94)</f>
        <v>Piranha CB2-17090320</v>
      </c>
      <c r="L84" s="151" t="s">
        <v>60</v>
      </c>
      <c r="M84" s="153" t="str">
        <f>IF(X94="","",X94)</f>
        <v>R100B</v>
      </c>
      <c r="O84" s="93" t="str">
        <f>IF(O60="","",O60)</f>
        <v>Turbo</v>
      </c>
      <c r="P84" s="4" t="s">
        <v>14</v>
      </c>
      <c r="Q84" s="4" t="s">
        <v>75</v>
      </c>
      <c r="R84" s="131" t="s">
        <v>91</v>
      </c>
      <c r="S84" s="131"/>
      <c r="T84" s="131"/>
      <c r="U84" s="4" t="s">
        <v>91</v>
      </c>
      <c r="V84" s="4" t="s">
        <v>92</v>
      </c>
      <c r="Y84" s="76"/>
    </row>
    <row r="85" spans="1:25" ht="15.75" customHeight="1">
      <c r="A85" s="5">
        <v>25</v>
      </c>
      <c r="B85" s="14"/>
      <c r="D85" s="97" t="str">
        <f t="shared" si="7"/>
        <v>Operator</v>
      </c>
      <c r="E85" s="118" t="str">
        <f t="shared" si="7"/>
        <v/>
      </c>
      <c r="F85" s="113" t="str">
        <f t="shared" si="8"/>
        <v/>
      </c>
      <c r="G85" s="114" t="str">
        <f t="shared" si="8"/>
        <v/>
      </c>
      <c r="I85" s="145" t="s">
        <v>109</v>
      </c>
      <c r="J85" s="147"/>
      <c r="L85" s="151" t="s">
        <v>109</v>
      </c>
      <c r="M85" s="152" t="str">
        <f>IF(X96="","",X96)</f>
        <v/>
      </c>
      <c r="O85" s="75"/>
      <c r="P85" s="92" t="str">
        <f>IF($V$57="","",$V$57)</f>
        <v>Tableside</v>
      </c>
      <c r="Q85" s="92" t="str">
        <f>IF($W$57="","",$W$57)</f>
        <v/>
      </c>
      <c r="R85" s="89"/>
      <c r="S85" s="89"/>
      <c r="T85" s="89"/>
      <c r="U85" s="95" t="str">
        <f>IF(R85="","",AVERAGE(R85:T85)-($W$63*(VLOOKUP($O$84,$O$57:$R$60,4,0)/$P$63)))</f>
        <v/>
      </c>
      <c r="V85" s="95" t="str">
        <f>IF(U85="","",U85/(VLOOKUP($O$84,$O$57:$R$60,4,0)/3600)/1000)</f>
        <v/>
      </c>
      <c r="Y85" s="76"/>
    </row>
    <row r="86" spans="1:25" ht="15.75" customHeight="1">
      <c r="A86" s="5">
        <v>26</v>
      </c>
      <c r="B86" s="14"/>
      <c r="D86" s="97" t="str">
        <f t="shared" si="7"/>
        <v>Door</v>
      </c>
      <c r="E86" s="118" t="str">
        <f t="shared" si="7"/>
        <v/>
      </c>
      <c r="F86" s="113" t="str">
        <f t="shared" si="8"/>
        <v/>
      </c>
      <c r="G86" s="114" t="str">
        <f t="shared" si="8"/>
        <v/>
      </c>
      <c r="I86" s="145" t="s">
        <v>110</v>
      </c>
      <c r="J86" s="148" t="str">
        <f>IF(U96="","",U96)</f>
        <v/>
      </c>
      <c r="L86" s="151" t="s">
        <v>110</v>
      </c>
      <c r="M86" s="152" t="str">
        <f>IF(X97="","",X97)</f>
        <v/>
      </c>
      <c r="O86" s="75"/>
      <c r="P86" s="92" t="str">
        <f>IF($V$58="","",$V$58)</f>
        <v>Operator</v>
      </c>
      <c r="Q86" s="92" t="str">
        <f>IF($W$58="","",$W$58)</f>
        <v/>
      </c>
      <c r="R86" s="89"/>
      <c r="S86" s="89"/>
      <c r="T86" s="89"/>
      <c r="U86" s="95" t="str">
        <f>IF(R86="","",AVERAGE(R86:T86)-($W$63*(VLOOKUP($O$84,$O$57:$R$60,4,0)/$P$63)))</f>
        <v/>
      </c>
      <c r="V86" s="95" t="str">
        <f>IF(U86="","",U86/(VLOOKUP($O$84,$O$57:$R$60,4,0)/3600)/1000)</f>
        <v/>
      </c>
      <c r="Y86" s="76"/>
    </row>
    <row r="87" spans="1:25" ht="15.75" customHeight="1">
      <c r="A87" s="5">
        <v>27</v>
      </c>
      <c r="B87" s="14"/>
      <c r="D87" s="97" t="str">
        <f t="shared" si="7"/>
        <v/>
      </c>
      <c r="E87" s="118" t="str">
        <f t="shared" si="7"/>
        <v/>
      </c>
      <c r="F87" s="113" t="str">
        <f t="shared" si="8"/>
        <v/>
      </c>
      <c r="G87" s="114" t="str">
        <f t="shared" si="8"/>
        <v/>
      </c>
      <c r="M87" s="15"/>
      <c r="O87" s="75"/>
      <c r="P87" s="92" t="str">
        <f>IF($V$59="","",$V$59)</f>
        <v>Door</v>
      </c>
      <c r="Q87" s="92" t="str">
        <f>IF($W$59="","",$W$59)</f>
        <v/>
      </c>
      <c r="R87" s="89"/>
      <c r="S87" s="89"/>
      <c r="T87" s="89"/>
      <c r="U87" s="95" t="str">
        <f>IF(R87="","",AVERAGE(R87:T87)-($W$63*(VLOOKUP($O$84,$O$57:$R$60,4,0)/$P$63)))</f>
        <v/>
      </c>
      <c r="V87" s="95" t="str">
        <f>IF(U87="","",U87/(VLOOKUP($O$84,$O$57:$R$60,4,0)/3600)/1000)</f>
        <v/>
      </c>
      <c r="Y87" s="76"/>
    </row>
    <row r="88" spans="1:25" ht="15.75" customHeight="1">
      <c r="A88" s="5">
        <v>28</v>
      </c>
      <c r="B88" s="14"/>
      <c r="M88" s="15"/>
      <c r="O88" s="75"/>
      <c r="P88" s="92" t="str">
        <f>IF($V$60="","",$V$60)</f>
        <v/>
      </c>
      <c r="Q88" s="92" t="str">
        <f>IF($W$60="","",$W$60)</f>
        <v/>
      </c>
      <c r="R88" s="89"/>
      <c r="S88" s="89"/>
      <c r="T88" s="89"/>
      <c r="U88" s="95" t="str">
        <f>IF(R88="","",AVERAGE(R88:T88)-($W$63*(VLOOKUP($O$84,$O$57:$R$60,4,0)/$P$63)))</f>
        <v/>
      </c>
      <c r="V88" s="95" t="str">
        <f>IF(U88="","",U88/(VLOOKUP($O$84,$O$57:$R$60,4,0)/3600)/1000)</f>
        <v/>
      </c>
      <c r="Y88" s="76"/>
    </row>
    <row r="89" spans="1:25" ht="15.75" customHeight="1">
      <c r="A89" s="5">
        <v>29</v>
      </c>
      <c r="B89" s="14"/>
      <c r="C89" s="99" t="str">
        <f>IF(O78="","",O78)</f>
        <v>Fast Array</v>
      </c>
      <c r="D89" s="97" t="s">
        <v>14</v>
      </c>
      <c r="E89" s="112" t="s">
        <v>75</v>
      </c>
      <c r="F89" s="97" t="s">
        <v>91</v>
      </c>
      <c r="G89" s="97" t="s">
        <v>92</v>
      </c>
      <c r="M89" s="15"/>
      <c r="O89" s="75"/>
      <c r="Y89" s="76"/>
    </row>
    <row r="90" spans="1:25" ht="15.75" customHeight="1">
      <c r="A90" s="5">
        <v>30</v>
      </c>
      <c r="B90" s="14"/>
      <c r="D90" s="97" t="str">
        <f t="shared" ref="D90:E93" si="9">IF(P79="","",P79)</f>
        <v>Tableside</v>
      </c>
      <c r="E90" s="118" t="str">
        <f t="shared" si="9"/>
        <v/>
      </c>
      <c r="F90" s="113" t="str">
        <f t="shared" ref="F90:G93" si="10">IF(U79="","",U79)</f>
        <v/>
      </c>
      <c r="G90" s="114" t="str">
        <f t="shared" si="10"/>
        <v/>
      </c>
      <c r="M90" s="15"/>
      <c r="O90" s="75"/>
      <c r="P90" s="22" t="s">
        <v>111</v>
      </c>
      <c r="Q90" s="140"/>
      <c r="S90" s="22" t="s">
        <v>109</v>
      </c>
      <c r="T90" s="142"/>
      <c r="V90" s="22" t="s">
        <v>110</v>
      </c>
      <c r="W90" s="142"/>
      <c r="Y90" s="76"/>
    </row>
    <row r="91" spans="1:25" ht="15.75" customHeight="1" thickBot="1">
      <c r="A91" s="5">
        <v>31</v>
      </c>
      <c r="B91" s="14"/>
      <c r="D91" s="97" t="str">
        <f t="shared" si="9"/>
        <v>Operator</v>
      </c>
      <c r="E91" s="118" t="str">
        <f t="shared" si="9"/>
        <v/>
      </c>
      <c r="F91" s="113" t="str">
        <f t="shared" si="10"/>
        <v/>
      </c>
      <c r="G91" s="114" t="str">
        <f t="shared" si="10"/>
        <v/>
      </c>
      <c r="M91" s="15"/>
      <c r="O91" s="80"/>
      <c r="P91" s="81"/>
      <c r="Q91" s="81"/>
      <c r="R91" s="81"/>
      <c r="S91" s="81"/>
      <c r="T91" s="81"/>
      <c r="U91" s="81"/>
      <c r="V91" s="81"/>
      <c r="W91" s="81"/>
      <c r="X91" s="81"/>
      <c r="Y91" s="82"/>
    </row>
    <row r="92" spans="1:25" ht="15.75" customHeight="1">
      <c r="A92" s="5">
        <v>32</v>
      </c>
      <c r="B92" s="14"/>
      <c r="D92" s="97" t="str">
        <f t="shared" si="9"/>
        <v>Door</v>
      </c>
      <c r="E92" s="118" t="str">
        <f t="shared" si="9"/>
        <v/>
      </c>
      <c r="F92" s="113" t="str">
        <f t="shared" si="10"/>
        <v/>
      </c>
      <c r="G92" s="114" t="str">
        <f t="shared" si="10"/>
        <v/>
      </c>
      <c r="M92" s="15"/>
      <c r="O92" s="105"/>
      <c r="P92" s="84"/>
      <c r="Q92" s="84"/>
      <c r="R92" s="84"/>
      <c r="S92" s="84"/>
      <c r="T92" s="84"/>
      <c r="U92" s="84"/>
      <c r="V92" s="84"/>
      <c r="W92" s="84"/>
      <c r="X92" s="84"/>
      <c r="Y92" s="86"/>
    </row>
    <row r="93" spans="1:25" ht="15.75" customHeight="1">
      <c r="A93" s="5">
        <v>33</v>
      </c>
      <c r="B93" s="14"/>
      <c r="D93" s="97" t="str">
        <f t="shared" si="9"/>
        <v/>
      </c>
      <c r="E93" s="118" t="str">
        <f t="shared" si="9"/>
        <v/>
      </c>
      <c r="F93" s="113" t="str">
        <f t="shared" si="10"/>
        <v/>
      </c>
      <c r="G93" s="114" t="str">
        <f t="shared" si="10"/>
        <v/>
      </c>
      <c r="M93" s="15"/>
      <c r="O93" s="90" t="s">
        <v>99</v>
      </c>
      <c r="Y93" s="76"/>
    </row>
    <row r="94" spans="1:25" ht="15.75" customHeight="1">
      <c r="A94" s="5">
        <v>34</v>
      </c>
      <c r="B94" s="14"/>
      <c r="M94" s="15"/>
      <c r="O94" s="77">
        <v>107</v>
      </c>
      <c r="P94" s="3" t="s">
        <v>100</v>
      </c>
      <c r="T94" s="22" t="s">
        <v>101</v>
      </c>
      <c r="U94" s="143" t="str">
        <f>IF(U95&lt;&gt;"",U95,IF(AB42="","",AB42))</f>
        <v>Piranha CB2-17090320</v>
      </c>
      <c r="V94" s="143"/>
      <c r="W94" s="22" t="s">
        <v>60</v>
      </c>
      <c r="X94" s="141" t="str">
        <f>IF(X95&lt;&gt;"",X95,IF(AB43="","",AB43))</f>
        <v>R100B</v>
      </c>
      <c r="Y94" s="76"/>
    </row>
    <row r="95" spans="1:25" ht="15.75" customHeight="1">
      <c r="A95" s="5">
        <v>35</v>
      </c>
      <c r="B95" s="14"/>
      <c r="C95" s="99" t="str">
        <f>IF(O84="","",O84)</f>
        <v>Turbo</v>
      </c>
      <c r="D95" s="97" t="s">
        <v>14</v>
      </c>
      <c r="E95" s="112" t="s">
        <v>75</v>
      </c>
      <c r="F95" s="97" t="s">
        <v>91</v>
      </c>
      <c r="G95" s="97" t="s">
        <v>92</v>
      </c>
      <c r="M95" s="15"/>
      <c r="O95" s="77">
        <v>42.4</v>
      </c>
      <c r="P95" s="3" t="s">
        <v>102</v>
      </c>
      <c r="U95" s="144" t="s">
        <v>103</v>
      </c>
      <c r="V95" s="144"/>
      <c r="X95" s="140" t="s">
        <v>112</v>
      </c>
      <c r="Y95" s="76"/>
    </row>
    <row r="96" spans="1:25" ht="15.75" customHeight="1">
      <c r="A96" s="5">
        <v>36</v>
      </c>
      <c r="B96" s="14"/>
      <c r="D96" s="97" t="str">
        <f t="shared" ref="D96:E99" si="11">IF(P85="","",P85)</f>
        <v>Tableside</v>
      </c>
      <c r="E96" s="118" t="str">
        <f t="shared" si="11"/>
        <v/>
      </c>
      <c r="F96" s="113" t="str">
        <f t="shared" ref="F96:G99" si="12">IF(U85="","",U85)</f>
        <v/>
      </c>
      <c r="G96" s="114" t="str">
        <f t="shared" si="12"/>
        <v/>
      </c>
      <c r="M96" s="15"/>
      <c r="O96" s="75"/>
      <c r="T96" s="22" t="s">
        <v>109</v>
      </c>
      <c r="U96" s="142"/>
      <c r="W96" s="22" t="s">
        <v>109</v>
      </c>
      <c r="X96" s="142"/>
      <c r="Y96" s="76"/>
    </row>
    <row r="97" spans="1:25" ht="15.75" customHeight="1">
      <c r="A97" s="5">
        <v>37</v>
      </c>
      <c r="B97" s="14"/>
      <c r="D97" s="97" t="str">
        <f t="shared" si="11"/>
        <v>Operator</v>
      </c>
      <c r="E97" s="118" t="str">
        <f t="shared" si="11"/>
        <v/>
      </c>
      <c r="F97" s="113" t="str">
        <f t="shared" si="12"/>
        <v/>
      </c>
      <c r="G97" s="114" t="str">
        <f t="shared" si="12"/>
        <v/>
      </c>
      <c r="M97" s="15"/>
      <c r="O97" s="90" t="s">
        <v>104</v>
      </c>
      <c r="T97" s="22" t="s">
        <v>110</v>
      </c>
      <c r="U97" s="142"/>
      <c r="W97" s="22" t="s">
        <v>110</v>
      </c>
      <c r="X97" s="142"/>
      <c r="Y97" s="76"/>
    </row>
    <row r="98" spans="1:25" ht="15.75" customHeight="1">
      <c r="A98" s="5">
        <v>38</v>
      </c>
      <c r="B98" s="14"/>
      <c r="D98" s="97" t="str">
        <f t="shared" si="11"/>
        <v>Door</v>
      </c>
      <c r="E98" s="118" t="str">
        <f t="shared" si="11"/>
        <v/>
      </c>
      <c r="F98" s="113" t="str">
        <f t="shared" si="12"/>
        <v/>
      </c>
      <c r="G98" s="114" t="str">
        <f t="shared" si="12"/>
        <v/>
      </c>
      <c r="M98" s="15"/>
      <c r="O98" s="107"/>
      <c r="P98" s="106"/>
      <c r="Q98" s="106"/>
      <c r="R98" s="106"/>
      <c r="S98" s="4" t="s">
        <v>89</v>
      </c>
      <c r="T98" s="106"/>
      <c r="U98" s="119" t="s">
        <v>105</v>
      </c>
      <c r="V98" s="119"/>
      <c r="Y98" s="76"/>
    </row>
    <row r="99" spans="1:25" ht="15.75" customHeight="1">
      <c r="A99" s="5">
        <v>39</v>
      </c>
      <c r="B99" s="14"/>
      <c r="D99" s="97" t="str">
        <f t="shared" si="11"/>
        <v/>
      </c>
      <c r="E99" s="118" t="str">
        <f t="shared" si="11"/>
        <v/>
      </c>
      <c r="F99" s="113" t="str">
        <f t="shared" si="12"/>
        <v/>
      </c>
      <c r="G99" s="114" t="str">
        <f t="shared" si="12"/>
        <v/>
      </c>
      <c r="M99" s="15"/>
      <c r="O99" s="108" t="s">
        <v>69</v>
      </c>
      <c r="P99" s="119" t="s">
        <v>106</v>
      </c>
      <c r="Q99" s="119"/>
      <c r="R99" s="119"/>
      <c r="S99" s="4" t="s">
        <v>97</v>
      </c>
      <c r="T99" s="4" t="s">
        <v>107</v>
      </c>
      <c r="U99" s="4" t="s">
        <v>97</v>
      </c>
      <c r="V99" s="4" t="s">
        <v>98</v>
      </c>
      <c r="Y99" s="76"/>
    </row>
    <row r="100" spans="1:25" ht="15.75" customHeight="1">
      <c r="A100" s="5">
        <v>40</v>
      </c>
      <c r="B100" s="14"/>
      <c r="M100" s="15"/>
      <c r="O100" s="109" t="str">
        <f>IF(O57="","",O57)</f>
        <v>High Def</v>
      </c>
      <c r="P100" s="89"/>
      <c r="Q100" s="89"/>
      <c r="R100" s="89"/>
      <c r="S100" s="110" t="str">
        <f>IF(P100="","",AVERAGE(P100:R100))</f>
        <v/>
      </c>
      <c r="T100" s="110" t="str">
        <f>IF(P100="","",STDEV(P100:R100))</f>
        <v/>
      </c>
      <c r="U100" s="95" t="str">
        <f>IF(S100="","",S100*($O$94/$O$95)^2)</f>
        <v/>
      </c>
      <c r="V100" s="95" t="str">
        <f>IF(U100="","",U100/R57)</f>
        <v/>
      </c>
      <c r="Y100" s="76"/>
    </row>
    <row r="101" spans="1:25" ht="15.75" customHeight="1">
      <c r="A101" s="5">
        <v>41</v>
      </c>
      <c r="B101" s="14"/>
      <c r="D101" s="145" t="s">
        <v>111</v>
      </c>
      <c r="E101" s="149" t="str">
        <f>IF(Q90="","",Q90)</f>
        <v/>
      </c>
      <c r="M101" s="15"/>
      <c r="O101" s="109" t="str">
        <f>IF(O58="","",O58)</f>
        <v>Array</v>
      </c>
      <c r="P101" s="89"/>
      <c r="Q101" s="89"/>
      <c r="R101" s="89"/>
      <c r="S101" s="110" t="str">
        <f>IF(P101="","",AVERAGE(P101:R101))</f>
        <v/>
      </c>
      <c r="T101" s="110" t="str">
        <f>IF(P101="","",STDEV(P101:R101))</f>
        <v/>
      </c>
      <c r="U101" s="95" t="str">
        <f>IF(S101="","",S101*($O$94/$O$95)^2)</f>
        <v/>
      </c>
      <c r="V101" s="95" t="str">
        <f>IF(U101="","",U101/R58)</f>
        <v/>
      </c>
      <c r="Y101" s="76"/>
    </row>
    <row r="102" spans="1:25" ht="15.75" customHeight="1">
      <c r="A102" s="5">
        <v>42</v>
      </c>
      <c r="B102" s="14"/>
      <c r="D102" s="145" t="s">
        <v>109</v>
      </c>
      <c r="E102" s="150" t="str">
        <f>IF(T90="","",T90)</f>
        <v/>
      </c>
      <c r="M102" s="15"/>
      <c r="O102" s="109" t="str">
        <f>IF(O59="","",O59)</f>
        <v>Fast Array</v>
      </c>
      <c r="P102" s="89"/>
      <c r="Q102" s="89"/>
      <c r="R102" s="89"/>
      <c r="S102" s="110" t="str">
        <f>IF(P102="","",AVERAGE(P102:R102))</f>
        <v/>
      </c>
      <c r="T102" s="110" t="str">
        <f>IF(P102="","",STDEV(P102:R102))</f>
        <v/>
      </c>
      <c r="U102" s="95" t="str">
        <f>IF(S102="","",S102*($O$94/$O$95)^2)</f>
        <v/>
      </c>
      <c r="V102" s="95" t="str">
        <f>IF(U102="","",U102/R59)</f>
        <v/>
      </c>
      <c r="Y102" s="76"/>
    </row>
    <row r="103" spans="1:25" ht="15.75" customHeight="1">
      <c r="A103" s="5">
        <v>43</v>
      </c>
      <c r="B103" s="14"/>
      <c r="D103" s="145" t="s">
        <v>110</v>
      </c>
      <c r="E103" s="150" t="str">
        <f>IF(W90="","",W90)</f>
        <v/>
      </c>
      <c r="M103" s="15"/>
      <c r="O103" s="109" t="str">
        <f>IF(O60="","",O60)</f>
        <v>Turbo</v>
      </c>
      <c r="P103" s="89"/>
      <c r="Q103" s="89"/>
      <c r="R103" s="89"/>
      <c r="S103" s="110" t="str">
        <f>IF(P103="","",AVERAGE(P103:R103))</f>
        <v/>
      </c>
      <c r="T103" s="110" t="str">
        <f>IF(P103="","",STDEV(P103:R103))</f>
        <v/>
      </c>
      <c r="U103" s="95" t="str">
        <f>IF(S103="","",S103*($O$94/$O$95)^2)</f>
        <v/>
      </c>
      <c r="V103" s="95" t="str">
        <f>IF(U103="","",U103/R60)</f>
        <v/>
      </c>
      <c r="Y103" s="76"/>
    </row>
    <row r="104" spans="1:25" ht="15.75" customHeight="1" thickBot="1">
      <c r="A104" s="5">
        <v>44</v>
      </c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6"/>
      <c r="O104" s="80"/>
      <c r="P104" s="81"/>
      <c r="Q104" s="81"/>
      <c r="R104" s="81"/>
      <c r="S104" s="81"/>
      <c r="T104" s="81"/>
      <c r="U104" s="81"/>
      <c r="V104" s="81"/>
      <c r="W104" s="81"/>
      <c r="X104" s="81"/>
      <c r="Y104" s="82"/>
    </row>
    <row r="105" spans="1:25" ht="15.75" customHeight="1" thickTop="1">
      <c r="A105" s="5">
        <v>45</v>
      </c>
    </row>
    <row r="106" spans="1:25" ht="15.75" customHeight="1">
      <c r="A106" s="5">
        <v>46</v>
      </c>
    </row>
    <row r="107" spans="1:25" ht="15.75" customHeight="1">
      <c r="A107" s="5">
        <v>47</v>
      </c>
    </row>
    <row r="108" spans="1:25" ht="15.75" customHeight="1">
      <c r="A108" s="5">
        <v>48</v>
      </c>
    </row>
    <row r="109" spans="1:25" ht="15.75" customHeight="1">
      <c r="A109" s="5">
        <v>49</v>
      </c>
    </row>
    <row r="110" spans="1:25" ht="15.75" customHeight="1">
      <c r="A110" s="5">
        <v>50</v>
      </c>
    </row>
    <row r="111" spans="1:25" ht="15.75" customHeight="1">
      <c r="A111" s="5">
        <v>51</v>
      </c>
    </row>
    <row r="112" spans="1:25" ht="15.75" customHeight="1">
      <c r="A112" s="5">
        <v>52</v>
      </c>
    </row>
    <row r="113" spans="1:13" ht="15.75" customHeight="1">
      <c r="A113" s="5">
        <v>53</v>
      </c>
    </row>
    <row r="114" spans="1:13" ht="15.75" customHeight="1">
      <c r="A114" s="5">
        <v>54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5.75" customHeight="1">
      <c r="A115" s="5">
        <v>55</v>
      </c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5.75" customHeight="1">
      <c r="A116" s="5">
        <v>56</v>
      </c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5.75" customHeight="1">
      <c r="A117" s="5">
        <v>57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5.75" customHeight="1">
      <c r="A118" s="5">
        <v>58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5.75" customHeight="1">
      <c r="A119" s="5">
        <v>59</v>
      </c>
      <c r="C119" s="52" t="s">
        <v>8</v>
      </c>
      <c r="D119" s="122" t="str">
        <f>IF($P$7="","",$P$7)</f>
        <v/>
      </c>
      <c r="L119" s="52" t="s">
        <v>9</v>
      </c>
      <c r="M119" s="54" t="str">
        <f>IF($X$7="","",$X$7)</f>
        <v>Eugene Mah</v>
      </c>
    </row>
    <row r="120" spans="1:13" ht="15.75" customHeight="1">
      <c r="A120" s="5">
        <v>60</v>
      </c>
      <c r="C120" s="52" t="s">
        <v>90</v>
      </c>
      <c r="D120" s="54" t="str">
        <f>IF($R$14="","",$R$14)</f>
        <v/>
      </c>
      <c r="L120" s="52" t="s">
        <v>23</v>
      </c>
      <c r="M120" s="54" t="str">
        <f>IF($R$13="","",$R$13)</f>
        <v/>
      </c>
    </row>
    <row r="121" spans="1:13" ht="15.75" customHeight="1">
      <c r="A121" s="5"/>
    </row>
    <row r="122" spans="1:13" ht="15.75" customHeight="1">
      <c r="A122" s="5"/>
    </row>
    <row r="123" spans="1:13" ht="15.75" customHeight="1">
      <c r="A123" s="5"/>
    </row>
    <row r="124" spans="1:13" ht="15.75" customHeight="1">
      <c r="A124" s="5"/>
    </row>
    <row r="125" spans="1:13" ht="15.75" customHeight="1">
      <c r="A125" s="5"/>
    </row>
  </sheetData>
  <mergeCells count="39">
    <mergeCell ref="H64:I64"/>
    <mergeCell ref="K77:L77"/>
    <mergeCell ref="I77:I78"/>
    <mergeCell ref="J77:J78"/>
    <mergeCell ref="R84:T84"/>
    <mergeCell ref="S55:T55"/>
    <mergeCell ref="R66:T66"/>
    <mergeCell ref="R72:T72"/>
    <mergeCell ref="R78:T78"/>
    <mergeCell ref="U94:V94"/>
    <mergeCell ref="U95:V95"/>
    <mergeCell ref="K27:L27"/>
    <mergeCell ref="F28:G28"/>
    <mergeCell ref="F29:G29"/>
    <mergeCell ref="F30:G30"/>
    <mergeCell ref="L34:M34"/>
    <mergeCell ref="K23:L23"/>
    <mergeCell ref="F24:G24"/>
    <mergeCell ref="F25:G25"/>
    <mergeCell ref="F26:G26"/>
    <mergeCell ref="K26:L26"/>
    <mergeCell ref="F18:G18"/>
    <mergeCell ref="K18:L18"/>
    <mergeCell ref="F21:G21"/>
    <mergeCell ref="K21:L21"/>
    <mergeCell ref="F22:G22"/>
    <mergeCell ref="K22:L22"/>
    <mergeCell ref="F13:G13"/>
    <mergeCell ref="K13:L13"/>
    <mergeCell ref="F16:G16"/>
    <mergeCell ref="K16:L16"/>
    <mergeCell ref="F17:G17"/>
    <mergeCell ref="K17:L17"/>
    <mergeCell ref="F10:G10"/>
    <mergeCell ref="K10:L10"/>
    <mergeCell ref="F11:G11"/>
    <mergeCell ref="K11:L11"/>
    <mergeCell ref="F12:G12"/>
    <mergeCell ref="K12:L12"/>
  </mergeCells>
  <conditionalFormatting sqref="L35:L39 L42:L43 L46:L49">
    <cfRule type="cellIs" dxfId="1" priority="2" operator="equal">
      <formula>"TBD"</formula>
    </cfRule>
  </conditionalFormatting>
  <conditionalFormatting sqref="M35:M39 M42:M43 M46:M49">
    <cfRule type="cellIs" dxfId="0" priority="1" operator="equal">
      <formula>"NO"</formula>
    </cfRule>
  </conditionalFormatting>
  <pageMargins left="0.5" right="0.5" top="0.59861111111111098" bottom="0.73750000000000004" header="0.5" footer="0.5"/>
  <pageSetup scale="75" orientation="portrait" useFirstPageNumber="1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Mah</cp:lastModifiedBy>
  <cp:lastPrinted>2019-06-05T15:44:44Z</cp:lastPrinted>
  <dcterms:modified xsi:type="dcterms:W3CDTF">2019-11-20T18:12:42Z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2015-06-02T14:23:22Z</dcterms:created>
  <dc:creator>Eugene Mah</dc:creator>
  <dc:description/>
  <dc:language>en-US</dc:language>
  <cp:lastModifiedBy>Eugene Mah</cp:lastModifiedBy>
  <dcterms:modified xsi:type="dcterms:W3CDTF">2018-09-19T11:10:31Z</dcterms:modified>
  <cp:revision>39</cp:revision>
  <dc:subject/>
  <dc:title/>
</cp:coreProperties>
</file>