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3"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2" i="6" l="1"/>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6" i="6"/>
  <c r="L313" i="6"/>
  <c r="G310" i="6"/>
  <c r="F310" i="6"/>
  <c r="E315" i="6"/>
  <c r="G313" i="6"/>
  <c r="F313" i="6"/>
  <c r="E313" i="6"/>
  <c r="H312" i="6"/>
  <c r="G312" i="6"/>
  <c r="F312" i="6"/>
  <c r="E312" i="6"/>
  <c r="G311" i="6"/>
  <c r="F311" i="6"/>
  <c r="E311" i="6"/>
  <c r="E310" i="6"/>
  <c r="H293" i="6"/>
  <c r="E292" i="6"/>
  <c r="E306" i="6"/>
  <c r="L302"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7" i="6" s="1"/>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3" i="6" s="1"/>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<sst xmlns="http://schemas.openxmlformats.org/spreadsheetml/2006/main" count="2827" uniqueCount="794">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</sst>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75" t="s">
        <v>401</v>
      </c>
      <c r="B1" s="675"/>
      <c r="C1" s="675"/>
      <c r="D1" s="675"/>
      <c r="E1" s="675"/>
      <c r="F1" s="675"/>
      <c r="G1" s="675"/>
      <c r="H1" s="675"/>
      <c r="I1" s="675"/>
      <c r="J1" s="675"/>
      <c r="K1" s="675"/>
      <c r="L1" s="675"/>
      <c r="M1" s="675"/>
      <c r="N1" s="675"/>
    </row>
    <row r="2" spans="1:15" ht="26.25">
      <c r="A2" s="675" t="s">
        <v>633</v>
      </c>
      <c r="B2" s="675"/>
      <c r="C2" s="675"/>
      <c r="D2" s="675"/>
      <c r="E2" s="675"/>
      <c r="F2" s="675"/>
      <c r="G2" s="675"/>
      <c r="H2" s="675"/>
      <c r="I2" s="675"/>
      <c r="J2" s="675"/>
      <c r="K2" s="675"/>
      <c r="L2" s="675"/>
      <c r="M2" s="675"/>
      <c r="N2" s="675"/>
    </row>
    <row r="3" spans="1:15" ht="16.5" customHeight="1">
      <c r="A3" s="32"/>
      <c r="B3" s="32"/>
      <c r="C3" s="32"/>
      <c r="D3" s="32"/>
      <c r="E3" s="32"/>
      <c r="F3" s="32"/>
      <c r="G3" s="32"/>
      <c r="H3" s="32"/>
      <c r="I3" s="32"/>
      <c r="J3" s="32"/>
      <c r="K3" s="32"/>
      <c r="L3" s="32"/>
      <c r="M3" s="32"/>
      <c r="N3" s="32"/>
    </row>
    <row r="4" spans="1:15" ht="16.5" customHeight="1">
      <c r="A4" s="33" t="s">
        <v>402</v>
      </c>
      <c r="B4" s="33"/>
      <c r="C4" s="676" t="s">
        <v>696</v>
      </c>
      <c r="D4" s="677"/>
      <c r="E4" s="677"/>
      <c r="F4" s="677"/>
      <c r="G4" s="677"/>
      <c r="H4" s="678"/>
      <c r="I4" s="34"/>
      <c r="J4" s="35" t="s">
        <v>403</v>
      </c>
      <c r="K4" s="679"/>
      <c r="L4" s="680"/>
      <c r="M4" s="680"/>
      <c r="N4" s="681"/>
    </row>
    <row r="5" spans="1:15" ht="16.5" customHeight="1">
      <c r="A5" s="33" t="s">
        <v>404</v>
      </c>
      <c r="B5" s="33"/>
      <c r="C5" s="676" t="s">
        <v>697</v>
      </c>
      <c r="D5" s="677"/>
      <c r="E5" s="677"/>
      <c r="F5" s="677"/>
      <c r="G5" s="677"/>
      <c r="H5" s="678"/>
      <c r="I5" s="34"/>
      <c r="J5" s="35" t="s">
        <v>405</v>
      </c>
      <c r="K5" s="679">
        <f>Sheet1!P7</f>
        <v>0</v>
      </c>
      <c r="L5" s="680"/>
      <c r="M5" s="680"/>
      <c r="N5" s="681"/>
    </row>
    <row r="6" spans="1:15" ht="16.5" customHeight="1">
      <c r="A6" s="33" t="s">
        <v>406</v>
      </c>
      <c r="B6" s="33"/>
      <c r="C6" s="33"/>
      <c r="D6" s="676" t="str">
        <f>Sheet1!X7</f>
        <v>Eugene Mah</v>
      </c>
      <c r="E6" s="677"/>
      <c r="F6" s="677"/>
      <c r="G6" s="677"/>
      <c r="H6" s="678"/>
      <c r="I6" s="34"/>
      <c r="J6" s="35" t="s">
        <v>407</v>
      </c>
      <c r="K6" s="676"/>
      <c r="L6" s="677"/>
      <c r="M6" s="677"/>
      <c r="N6" s="678"/>
    </row>
    <row r="7" spans="1:15" ht="16.5" customHeight="1">
      <c r="A7" s="33" t="s">
        <v>408</v>
      </c>
      <c r="B7" s="33"/>
      <c r="C7" s="33"/>
      <c r="D7" s="676" t="s">
        <v>409</v>
      </c>
      <c r="E7" s="677"/>
      <c r="F7" s="677"/>
      <c r="G7" s="677"/>
      <c r="H7" s="678"/>
      <c r="I7" s="34"/>
      <c r="J7" s="35" t="s">
        <v>410</v>
      </c>
      <c r="K7" s="676" t="s">
        <v>627</v>
      </c>
      <c r="L7" s="677"/>
      <c r="M7" s="677"/>
      <c r="N7" s="678"/>
    </row>
    <row r="8" spans="1:15" ht="16.5" customHeight="1">
      <c r="A8" s="33" t="s">
        <v>411</v>
      </c>
      <c r="B8" s="33"/>
      <c r="C8" s="33"/>
      <c r="D8" s="682" t="str">
        <f>Sheet1!K16</f>
        <v/>
      </c>
      <c r="E8" s="683"/>
      <c r="F8" s="683"/>
      <c r="G8" s="683"/>
      <c r="H8" s="684"/>
      <c r="I8" s="34"/>
      <c r="J8" s="35" t="s">
        <v>412</v>
      </c>
      <c r="K8" s="676" t="str">
        <f>Sheet1!R14</f>
        <v/>
      </c>
      <c r="L8" s="677"/>
      <c r="M8" s="677"/>
      <c r="N8" s="678"/>
    </row>
    <row r="9" spans="1:15" ht="11.25" customHeight="1">
      <c r="A9" s="36"/>
      <c r="K9" s="37"/>
      <c r="L9" s="37"/>
      <c r="M9" s="37"/>
      <c r="N9" s="37"/>
      <c r="O9" s="37"/>
    </row>
    <row r="10" spans="1:15" s="33" customFormat="1" ht="16.5" customHeight="1">
      <c r="A10" s="36" t="s">
        <v>634</v>
      </c>
      <c r="D10" s="686" t="s">
        <v>698</v>
      </c>
      <c r="E10" s="687"/>
      <c r="F10" s="687"/>
      <c r="G10" s="687"/>
      <c r="H10" s="688"/>
      <c r="I10" s="38" t="s">
        <v>635</v>
      </c>
    </row>
    <row r="11" spans="1:15" ht="11.25" customHeight="1">
      <c r="C11" s="33"/>
      <c r="D11" s="33"/>
      <c r="E11" s="33"/>
      <c r="F11" s="33"/>
      <c r="G11" s="39"/>
      <c r="H11" s="39"/>
      <c r="I11" s="39"/>
      <c r="J11" s="39"/>
      <c r="K11" s="39"/>
      <c r="L11" s="39"/>
      <c r="M11" s="39"/>
      <c r="N11" s="39"/>
      <c r="O11" s="37"/>
    </row>
    <row r="12" spans="1:15" ht="16.5" customHeight="1" thickBot="1">
      <c r="A12" s="33" t="s">
        <v>414</v>
      </c>
      <c r="B12" s="33"/>
      <c r="C12" s="33"/>
      <c r="D12" s="689" t="s">
        <v>415</v>
      </c>
      <c r="E12" s="689"/>
      <c r="F12" s="689"/>
      <c r="G12" s="689" t="s">
        <v>410</v>
      </c>
      <c r="H12" s="689"/>
      <c r="I12" s="689" t="s">
        <v>8</v>
      </c>
      <c r="J12" s="689"/>
      <c r="K12" s="689" t="s">
        <v>413</v>
      </c>
      <c r="L12" s="689"/>
      <c r="M12" s="689"/>
      <c r="N12" s="689"/>
    </row>
    <row r="13" spans="1:15" ht="16.5" customHeight="1" thickTop="1">
      <c r="A13" s="33"/>
      <c r="B13" s="33"/>
      <c r="C13" s="40" t="s">
        <v>416</v>
      </c>
      <c r="D13" s="690" t="s">
        <v>671</v>
      </c>
      <c r="E13" s="691"/>
      <c r="F13" s="692"/>
      <c r="G13" s="690" t="s">
        <v>672</v>
      </c>
      <c r="H13" s="692"/>
      <c r="I13" s="693"/>
      <c r="J13" s="694"/>
      <c r="K13" s="690" t="s">
        <v>673</v>
      </c>
      <c r="L13" s="691"/>
      <c r="M13" s="691"/>
      <c r="N13" s="692"/>
    </row>
    <row r="14" spans="1:15" ht="16.5" customHeight="1">
      <c r="C14" s="40" t="s">
        <v>417</v>
      </c>
      <c r="D14" s="695" t="s">
        <v>671</v>
      </c>
      <c r="E14" s="696"/>
      <c r="F14" s="697"/>
      <c r="G14" s="695" t="s">
        <v>674</v>
      </c>
      <c r="H14" s="697"/>
      <c r="I14" s="686"/>
      <c r="J14" s="688"/>
      <c r="K14" s="695" t="s">
        <v>675</v>
      </c>
      <c r="L14" s="696"/>
      <c r="M14" s="696"/>
      <c r="N14" s="697"/>
    </row>
    <row r="15" spans="1:15" s="41" customFormat="1" ht="36" customHeight="1">
      <c r="A15" s="698" t="s">
        <v>636</v>
      </c>
      <c r="B15" s="698"/>
      <c r="C15" s="698"/>
      <c r="D15" s="698"/>
      <c r="E15" s="698"/>
      <c r="F15" s="698"/>
      <c r="G15" s="698"/>
      <c r="H15" s="698"/>
      <c r="I15" s="698"/>
      <c r="J15" s="698"/>
      <c r="K15" s="698"/>
      <c r="L15" s="698"/>
      <c r="M15" s="698"/>
      <c r="N15" s="698"/>
    </row>
    <row r="16" spans="1:15" ht="16.5" customHeight="1">
      <c r="A16" s="36" t="s">
        <v>418</v>
      </c>
      <c r="B16" s="36"/>
      <c r="C16" s="42"/>
      <c r="D16" s="43" t="s">
        <v>637</v>
      </c>
      <c r="E16" s="42"/>
      <c r="F16" s="42"/>
      <c r="G16" s="35"/>
      <c r="H16" s="44"/>
      <c r="I16" s="45"/>
      <c r="J16" s="35"/>
      <c r="K16" s="42"/>
      <c r="L16" s="42"/>
      <c r="M16" s="46"/>
      <c r="N16" s="40" t="s">
        <v>419</v>
      </c>
    </row>
    <row r="17" spans="1:15" s="54" customFormat="1" ht="15.75" customHeight="1">
      <c r="A17" s="47" t="s">
        <v>638</v>
      </c>
      <c r="B17" s="48"/>
      <c r="C17" s="49"/>
      <c r="D17" s="50" t="s">
        <v>350</v>
      </c>
      <c r="E17" s="49"/>
      <c r="F17" s="50" t="s">
        <v>639</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5" t="s">
        <v>420</v>
      </c>
      <c r="B19" s="685"/>
      <c r="C19" s="685"/>
      <c r="D19" s="685"/>
      <c r="E19" s="685"/>
      <c r="F19" s="685"/>
      <c r="G19" s="685"/>
      <c r="H19" s="685"/>
      <c r="I19" s="685"/>
      <c r="J19" s="685"/>
      <c r="K19" s="685"/>
      <c r="L19" s="685"/>
      <c r="M19" s="685"/>
      <c r="N19" s="685"/>
    </row>
    <row r="20" spans="1:15" ht="15" customHeight="1">
      <c r="A20" s="701" t="s">
        <v>421</v>
      </c>
      <c r="B20" s="701"/>
      <c r="C20" s="701"/>
      <c r="D20" s="701"/>
      <c r="E20" s="701"/>
      <c r="F20" s="701"/>
      <c r="G20" s="701"/>
      <c r="H20" s="701"/>
      <c r="I20" s="701"/>
      <c r="J20" s="701"/>
      <c r="K20" s="701"/>
      <c r="L20" s="701"/>
      <c r="M20" s="701"/>
      <c r="N20" s="701"/>
    </row>
    <row r="21" spans="1:15" ht="15" customHeight="1">
      <c r="M21" s="702" t="s">
        <v>422</v>
      </c>
      <c r="N21" s="702"/>
    </row>
    <row r="22" spans="1:15" ht="15.75" customHeight="1">
      <c r="A22" s="58" t="s">
        <v>423</v>
      </c>
      <c r="B22" s="33"/>
      <c r="C22" s="33"/>
      <c r="D22" s="33"/>
      <c r="E22" s="33"/>
      <c r="F22" s="59"/>
      <c r="G22" s="59"/>
      <c r="H22" s="33"/>
      <c r="I22" s="33"/>
      <c r="J22" s="33"/>
      <c r="K22" s="33"/>
      <c r="L22" s="33"/>
      <c r="M22" s="699"/>
      <c r="N22" s="700"/>
    </row>
    <row r="23" spans="1:15" ht="15.75" customHeight="1">
      <c r="A23" s="58" t="s">
        <v>424</v>
      </c>
      <c r="B23" s="33"/>
      <c r="C23" s="33"/>
      <c r="D23" s="33"/>
      <c r="E23" s="33"/>
      <c r="F23" s="59"/>
      <c r="G23" s="59"/>
      <c r="H23" s="33"/>
      <c r="I23" s="33"/>
      <c r="J23" s="33"/>
      <c r="K23" s="33"/>
      <c r="L23" s="33"/>
      <c r="M23" s="699"/>
      <c r="N23" s="700"/>
    </row>
    <row r="24" spans="1:15" ht="15.75" customHeight="1">
      <c r="A24" s="58" t="s">
        <v>425</v>
      </c>
      <c r="B24" s="33"/>
      <c r="C24" s="33"/>
      <c r="D24" s="33"/>
      <c r="E24" s="33"/>
      <c r="F24" s="59"/>
      <c r="G24" s="59"/>
      <c r="H24" s="33"/>
      <c r="I24" s="33"/>
      <c r="J24" s="34"/>
      <c r="K24" s="34"/>
      <c r="L24" s="34"/>
      <c r="M24" s="699"/>
      <c r="N24" s="700"/>
    </row>
    <row r="25" spans="1:15" ht="15.75" customHeight="1">
      <c r="A25" s="58" t="s">
        <v>426</v>
      </c>
      <c r="B25" s="33"/>
      <c r="C25" s="33"/>
      <c r="D25" s="33"/>
      <c r="E25" s="33"/>
      <c r="F25" s="59"/>
      <c r="G25" s="59"/>
      <c r="H25" s="33"/>
      <c r="I25" s="33"/>
      <c r="J25" s="33"/>
      <c r="K25" s="33"/>
      <c r="L25" s="33"/>
      <c r="M25" s="699"/>
      <c r="N25" s="700"/>
    </row>
    <row r="26" spans="1:15" ht="15.75" customHeight="1">
      <c r="A26" s="58" t="s">
        <v>427</v>
      </c>
      <c r="B26" s="33"/>
      <c r="C26" s="33"/>
      <c r="D26" s="33"/>
      <c r="E26" s="33"/>
      <c r="F26" s="59"/>
      <c r="G26" s="59"/>
      <c r="H26" s="33"/>
      <c r="I26" s="33"/>
      <c r="J26" s="33"/>
      <c r="K26" s="33"/>
      <c r="L26" s="33"/>
      <c r="M26" s="699"/>
      <c r="N26" s="700"/>
    </row>
    <row r="27" spans="1:15" ht="15.75" customHeight="1">
      <c r="A27" s="58" t="s">
        <v>428</v>
      </c>
      <c r="B27" s="33"/>
      <c r="C27" s="33"/>
      <c r="D27" s="33"/>
      <c r="E27" s="33"/>
      <c r="F27" s="59"/>
      <c r="G27" s="59"/>
      <c r="H27" s="33"/>
      <c r="I27" s="33"/>
      <c r="J27" s="33"/>
      <c r="K27" s="33"/>
      <c r="L27" s="33"/>
      <c r="M27" s="699"/>
      <c r="N27" s="700"/>
    </row>
    <row r="28" spans="1:15" ht="15.75" customHeight="1">
      <c r="A28" s="58" t="s">
        <v>640</v>
      </c>
      <c r="B28" s="33"/>
      <c r="C28" s="33"/>
      <c r="D28" s="33"/>
      <c r="E28" s="33"/>
      <c r="F28" s="59"/>
      <c r="G28" s="59"/>
      <c r="H28" s="33"/>
      <c r="I28" s="33"/>
      <c r="J28" s="33"/>
      <c r="K28" s="33"/>
      <c r="L28" s="33"/>
      <c r="M28" s="699"/>
      <c r="N28" s="700"/>
    </row>
    <row r="29" spans="1:15" ht="15.75" customHeight="1">
      <c r="A29" s="58" t="s">
        <v>641</v>
      </c>
      <c r="B29" s="33"/>
      <c r="C29" s="33"/>
      <c r="D29" s="33"/>
      <c r="E29" s="33"/>
      <c r="F29" s="59"/>
      <c r="G29" s="59"/>
      <c r="H29" s="33"/>
      <c r="I29" s="33"/>
      <c r="J29" s="33"/>
      <c r="K29" s="33"/>
      <c r="L29" s="33"/>
    </row>
    <row r="30" spans="1:15" ht="15.75" customHeight="1">
      <c r="A30" s="33"/>
      <c r="B30" s="60" t="s">
        <v>642</v>
      </c>
      <c r="F30" s="61"/>
      <c r="G30" s="61"/>
      <c r="K30" s="142" t="str">
        <f>Sheet1!X297</f>
        <v/>
      </c>
      <c r="L30" s="62" t="s">
        <v>325</v>
      </c>
      <c r="M30" s="699"/>
      <c r="N30" s="700"/>
    </row>
    <row r="31" spans="1:15" ht="15.75" customHeight="1">
      <c r="A31" s="33"/>
      <c r="B31" s="62" t="s">
        <v>643</v>
      </c>
      <c r="C31" s="63"/>
      <c r="D31" s="64"/>
      <c r="E31" s="64"/>
      <c r="F31" s="65"/>
      <c r="G31" s="65"/>
      <c r="H31" s="64"/>
      <c r="I31" s="64"/>
      <c r="J31" s="64"/>
      <c r="K31" s="143" t="str">
        <f>Sheet1!X312</f>
        <v/>
      </c>
      <c r="L31" s="62" t="s">
        <v>325</v>
      </c>
      <c r="M31" s="699"/>
      <c r="N31" s="700"/>
    </row>
    <row r="32" spans="1:15" ht="15.75" customHeight="1">
      <c r="A32" s="33" t="s">
        <v>429</v>
      </c>
      <c r="B32" s="33"/>
      <c r="C32" s="33"/>
      <c r="D32" s="33"/>
      <c r="E32" s="33"/>
      <c r="F32" s="59"/>
      <c r="G32" s="59"/>
      <c r="H32" s="33"/>
      <c r="I32" s="33"/>
      <c r="J32" s="33"/>
      <c r="K32" s="33"/>
      <c r="L32" s="33"/>
      <c r="M32" s="699"/>
      <c r="N32" s="700"/>
    </row>
    <row r="33" spans="1:14" ht="15.75" customHeight="1" thickBot="1">
      <c r="A33" s="33" t="s">
        <v>430</v>
      </c>
      <c r="B33" s="33"/>
      <c r="C33" s="33"/>
      <c r="D33" s="33"/>
      <c r="E33" s="33"/>
      <c r="F33" s="33"/>
      <c r="G33" s="66" t="s">
        <v>431</v>
      </c>
      <c r="H33" s="66" t="s">
        <v>432</v>
      </c>
      <c r="I33" s="66" t="s">
        <v>433</v>
      </c>
      <c r="J33" s="33"/>
      <c r="K33" s="33"/>
      <c r="L33" s="33"/>
    </row>
    <row r="34" spans="1:14" ht="15.75" customHeight="1" thickTop="1">
      <c r="C34" s="60" t="s">
        <v>644</v>
      </c>
      <c r="D34" s="42"/>
      <c r="E34" s="42"/>
      <c r="F34" s="67"/>
      <c r="G34" s="68" t="str">
        <f>IF(Sheet1!P490="","",Sheet1!P490)</f>
        <v/>
      </c>
      <c r="H34" s="68" t="str">
        <f>IF(Sheet1!P491="","",Sheet1!P491)</f>
        <v/>
      </c>
      <c r="I34" s="69" t="str">
        <f>IF(Sheet1!P492="","",Sheet1!P492)</f>
        <v/>
      </c>
      <c r="K34" s="37"/>
      <c r="L34" s="37"/>
      <c r="M34" s="699"/>
      <c r="N34" s="700"/>
    </row>
    <row r="35" spans="1:14" ht="15.75" customHeight="1">
      <c r="C35" s="63" t="s">
        <v>645</v>
      </c>
      <c r="D35" s="62"/>
      <c r="E35" s="62"/>
      <c r="F35" s="70"/>
      <c r="G35" s="71" t="str">
        <f>IF(Sheet1!T490="","",Sheet1!T490)</f>
        <v/>
      </c>
      <c r="H35" s="71" t="str">
        <f>IF(Sheet1!T491="","",Sheet1!T491)</f>
        <v/>
      </c>
      <c r="I35" s="71" t="str">
        <f>IF(Sheet1!T492="","",Sheet1!T492)</f>
        <v/>
      </c>
      <c r="L35" s="37"/>
      <c r="M35" s="699"/>
      <c r="N35" s="700"/>
    </row>
    <row r="36" spans="1:14" ht="15.75" customHeight="1">
      <c r="A36" s="33" t="s">
        <v>646</v>
      </c>
      <c r="B36" s="33"/>
      <c r="C36" s="33"/>
      <c r="D36" s="33"/>
      <c r="E36" s="33"/>
      <c r="F36" s="59"/>
      <c r="G36" s="59"/>
      <c r="H36" s="33"/>
      <c r="I36" s="33"/>
      <c r="J36" s="33"/>
      <c r="K36" s="33"/>
      <c r="L36" s="34"/>
      <c r="M36" s="39"/>
      <c r="N36" s="39"/>
    </row>
    <row r="37" spans="1:14" ht="15.75" customHeight="1">
      <c r="A37" s="33"/>
      <c r="B37" s="33"/>
      <c r="C37" s="42" t="s">
        <v>647</v>
      </c>
      <c r="D37" s="141" t="e">
        <f>Sheet1!T503</f>
        <v>#DIV/0!</v>
      </c>
      <c r="E37" s="33"/>
      <c r="F37" s="59"/>
      <c r="G37" s="59"/>
      <c r="H37" s="33"/>
      <c r="I37" s="33"/>
      <c r="J37" s="67"/>
      <c r="K37" s="72"/>
      <c r="L37" s="72"/>
      <c r="M37" s="699"/>
      <c r="N37" s="700"/>
    </row>
    <row r="38" spans="1:14" ht="15.75" customHeight="1">
      <c r="A38" s="33"/>
      <c r="B38" s="33"/>
      <c r="C38" s="42" t="s">
        <v>648</v>
      </c>
      <c r="D38" s="141" t="e">
        <f>Sheet1!T504</f>
        <v>#DIV/0!</v>
      </c>
      <c r="E38" s="73" t="s">
        <v>649</v>
      </c>
      <c r="F38" s="59"/>
      <c r="G38" s="59"/>
      <c r="H38" s="33"/>
      <c r="I38" s="33"/>
      <c r="J38" s="74"/>
      <c r="K38" s="72"/>
      <c r="L38" s="72"/>
      <c r="M38" s="42"/>
      <c r="N38" s="42"/>
    </row>
    <row r="39" spans="1:14" ht="15.75" customHeight="1">
      <c r="A39" s="33"/>
      <c r="B39" s="33"/>
      <c r="C39" s="42" t="s">
        <v>650</v>
      </c>
      <c r="D39" s="33"/>
      <c r="E39" s="33"/>
      <c r="F39" s="59"/>
      <c r="G39" s="59"/>
      <c r="H39" s="33"/>
      <c r="I39" s="33"/>
      <c r="J39" s="67"/>
      <c r="K39" s="72"/>
      <c r="L39" s="72"/>
      <c r="M39" s="699"/>
      <c r="N39" s="700"/>
    </row>
    <row r="40" spans="1:14" ht="15.75" customHeight="1">
      <c r="A40" s="33" t="s">
        <v>651</v>
      </c>
      <c r="B40" s="33"/>
      <c r="C40" s="33"/>
      <c r="D40" s="33"/>
      <c r="E40" s="33"/>
      <c r="F40" s="33"/>
      <c r="G40" s="33"/>
      <c r="H40" s="33"/>
      <c r="I40" s="33"/>
      <c r="J40" s="33"/>
      <c r="K40" s="33"/>
      <c r="L40" s="33"/>
      <c r="M40" s="699"/>
      <c r="N40" s="700"/>
    </row>
    <row r="41" spans="1:14" ht="15.75" customHeight="1">
      <c r="A41" s="33" t="s">
        <v>652</v>
      </c>
      <c r="B41" s="33"/>
      <c r="C41" s="33"/>
      <c r="D41" s="33"/>
      <c r="E41" s="33"/>
      <c r="F41" s="33"/>
      <c r="G41" s="33"/>
      <c r="H41" s="33"/>
      <c r="I41" s="33"/>
      <c r="J41" s="33"/>
      <c r="K41" s="33"/>
      <c r="L41" s="33"/>
      <c r="M41" s="699"/>
      <c r="N41" s="700"/>
    </row>
    <row r="42" spans="1:14" ht="15.75" customHeight="1">
      <c r="A42" s="33" t="s">
        <v>653</v>
      </c>
      <c r="B42" s="33"/>
      <c r="C42" s="33"/>
      <c r="D42" s="33"/>
      <c r="E42" s="33"/>
      <c r="F42" s="33"/>
      <c r="G42" s="33"/>
      <c r="H42" s="33"/>
      <c r="I42" s="33"/>
      <c r="J42" s="33"/>
      <c r="K42" s="33"/>
      <c r="L42" s="33"/>
      <c r="M42" s="699"/>
      <c r="N42" s="700"/>
    </row>
    <row r="43" spans="1:14" ht="15.75" customHeight="1">
      <c r="A43" s="58" t="s">
        <v>654</v>
      </c>
      <c r="B43" s="58"/>
      <c r="C43" s="58"/>
      <c r="D43" s="58"/>
      <c r="E43" s="58"/>
      <c r="F43" s="58"/>
      <c r="G43" s="58"/>
      <c r="H43" s="58"/>
      <c r="I43" s="58"/>
      <c r="J43" s="58"/>
      <c r="K43" s="58"/>
      <c r="L43" s="33"/>
      <c r="M43" s="699"/>
      <c r="N43" s="704"/>
    </row>
    <row r="44" spans="1:14" ht="15.75" customHeight="1">
      <c r="A44" s="33" t="s">
        <v>655</v>
      </c>
      <c r="B44" s="33"/>
      <c r="C44" s="33"/>
      <c r="D44" s="33"/>
      <c r="E44" s="33"/>
      <c r="F44" s="33"/>
      <c r="G44" s="33"/>
      <c r="H44" s="33"/>
      <c r="I44" s="33"/>
      <c r="J44" s="33"/>
      <c r="K44" s="33"/>
      <c r="L44" s="33"/>
      <c r="M44" s="699"/>
      <c r="N44" s="700"/>
    </row>
    <row r="45" spans="1:14" ht="15.75" customHeight="1">
      <c r="A45" s="33" t="s">
        <v>656</v>
      </c>
      <c r="B45" s="33"/>
      <c r="C45" s="33"/>
      <c r="D45" s="33"/>
      <c r="E45" s="33"/>
      <c r="F45" s="33"/>
      <c r="G45" s="33"/>
      <c r="H45" s="33"/>
      <c r="I45" s="33"/>
      <c r="J45" s="33"/>
      <c r="K45" s="33"/>
      <c r="L45" s="33"/>
      <c r="M45" s="699"/>
      <c r="N45" s="700"/>
    </row>
    <row r="46" spans="1:14" ht="15.75" customHeight="1">
      <c r="A46" s="33" t="s">
        <v>657</v>
      </c>
      <c r="B46" s="33"/>
      <c r="C46" s="33"/>
      <c r="D46" s="33"/>
      <c r="E46" s="33"/>
      <c r="F46" s="33"/>
      <c r="G46" s="33"/>
      <c r="H46" s="33"/>
      <c r="I46" s="33"/>
      <c r="J46" s="33"/>
      <c r="K46" s="33"/>
      <c r="L46" s="33"/>
      <c r="M46" s="699"/>
      <c r="N46" s="700"/>
    </row>
    <row r="47" spans="1:14" ht="15.75" customHeight="1">
      <c r="A47" s="33"/>
      <c r="B47" s="33"/>
      <c r="C47" s="33"/>
      <c r="D47" s="33"/>
      <c r="E47" s="33"/>
      <c r="F47" s="33"/>
      <c r="G47" s="33"/>
      <c r="H47" s="33"/>
      <c r="I47" s="33"/>
      <c r="J47" s="33"/>
      <c r="K47" s="33"/>
      <c r="L47" s="33"/>
      <c r="M47" s="72"/>
      <c r="N47" s="72"/>
    </row>
    <row r="48" spans="1:14" ht="15.75" customHeight="1">
      <c r="A48" s="703" t="s">
        <v>658</v>
      </c>
      <c r="B48" s="703"/>
      <c r="C48" s="703"/>
      <c r="D48" s="703"/>
      <c r="E48" s="703"/>
      <c r="F48" s="703"/>
      <c r="G48" s="703"/>
      <c r="H48" s="703"/>
      <c r="I48" s="703"/>
      <c r="J48" s="703"/>
      <c r="K48" s="703"/>
      <c r="L48" s="703"/>
      <c r="M48" s="703"/>
      <c r="N48" s="703"/>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552</v>
      </c>
    </row>
    <row r="2" spans="1:3">
      <c r="B2" s="3" t="s">
        <v>553</v>
      </c>
    </row>
    <row r="3" spans="1:3">
      <c r="B3" s="3" t="s">
        <v>554</v>
      </c>
    </row>
    <row r="4" spans="1:3">
      <c r="B4" s="3" t="s">
        <v>555</v>
      </c>
    </row>
    <row r="5" spans="1:3">
      <c r="B5" s="3" t="s">
        <v>556</v>
      </c>
    </row>
    <row r="6" spans="1:3">
      <c r="B6" s="3" t="s">
        <v>557</v>
      </c>
    </row>
    <row r="8" spans="1:3">
      <c r="A8" s="8" t="s">
        <v>558</v>
      </c>
    </row>
    <row r="9" spans="1:3">
      <c r="A9" s="8"/>
      <c r="B9" s="3" t="s">
        <v>559</v>
      </c>
    </row>
    <row r="10" spans="1:3">
      <c r="A10" s="8"/>
      <c r="B10" s="3" t="s">
        <v>560</v>
      </c>
    </row>
    <row r="11" spans="1:3">
      <c r="B11" s="9" t="s">
        <v>561</v>
      </c>
      <c r="C11" s="9" t="s">
        <v>562</v>
      </c>
    </row>
    <row r="12" spans="1:3">
      <c r="B12" s="10">
        <v>29</v>
      </c>
      <c r="C12" s="11">
        <f>IF(B12&lt;A22,B12+B22+B12*C22+B12^2*D22+B12^3*E22+B12^4*F22+B12^5*G22+B12^6*H22,B12+B23+B12*C23+B12^2*D23+B12^3*E23+B12^4*F23+B12^5*G23+B12^6*H23)</f>
        <v>30.282068178701138</v>
      </c>
    </row>
    <row r="14" spans="1:3">
      <c r="A14" s="8" t="s">
        <v>563</v>
      </c>
    </row>
    <row r="15" spans="1:3">
      <c r="A15" s="8"/>
      <c r="B15" s="3" t="s">
        <v>564</v>
      </c>
    </row>
    <row r="16" spans="1:3">
      <c r="A16" s="8"/>
      <c r="B16" s="3" t="s">
        <v>565</v>
      </c>
    </row>
    <row r="17" spans="1:8">
      <c r="B17" s="9" t="s">
        <v>561</v>
      </c>
      <c r="C17" s="9" t="s">
        <v>562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566</v>
      </c>
    </row>
    <row r="2" spans="1:1">
      <c r="A2" s="3" t="s">
        <v>567</v>
      </c>
    </row>
    <row r="3" spans="1:1">
      <c r="A3" s="3" t="s">
        <v>568</v>
      </c>
    </row>
    <row r="5" spans="1:1">
      <c r="A5" s="8" t="s">
        <v>569</v>
      </c>
    </row>
    <row r="6" spans="1:1">
      <c r="A6" s="3" t="s">
        <v>567</v>
      </c>
    </row>
    <row r="7" spans="1:1">
      <c r="A7" s="3" t="s">
        <v>568</v>
      </c>
    </row>
    <row r="8" spans="1:1">
      <c r="A8" s="3" t="s">
        <v>570</v>
      </c>
    </row>
    <row r="10" spans="1:1">
      <c r="A10" s="12" t="s">
        <v>571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410</v>
      </c>
    </row>
    <row r="25" spans="1:1">
      <c r="A25" s="30" t="s">
        <v>584</v>
      </c>
    </row>
    <row r="26" spans="1:1">
      <c r="A26" s="30" t="s">
        <v>627</v>
      </c>
    </row>
    <row r="27" spans="1:1">
      <c r="A27" s="643" t="s">
        <v>734</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8" t="s">
        <v>401</v>
      </c>
      <c r="B1" s="708"/>
      <c r="C1" s="708"/>
      <c r="D1" s="708"/>
      <c r="E1" s="708"/>
      <c r="F1" s="708"/>
      <c r="G1" s="708"/>
      <c r="H1" s="708"/>
      <c r="I1" s="708"/>
      <c r="J1" s="708"/>
      <c r="K1" s="708"/>
      <c r="L1" s="708"/>
    </row>
    <row r="2" spans="1:12" ht="18" customHeight="1">
      <c r="A2" s="709" t="s">
        <v>659</v>
      </c>
      <c r="B2" s="710"/>
      <c r="C2" s="710"/>
      <c r="D2" s="710"/>
      <c r="E2" s="710"/>
      <c r="F2" s="710"/>
      <c r="G2" s="710"/>
      <c r="H2" s="710"/>
      <c r="I2" s="710"/>
      <c r="J2" s="710"/>
      <c r="K2" s="710"/>
      <c r="L2" s="710"/>
    </row>
    <row r="3" spans="1:12" ht="15.75" customHeight="1"/>
    <row r="4" spans="1:12" ht="24" customHeight="1">
      <c r="A4" s="711" t="s">
        <v>436</v>
      </c>
      <c r="B4" s="711"/>
      <c r="C4" s="711"/>
      <c r="D4" s="711"/>
      <c r="E4" s="711"/>
      <c r="F4" s="711"/>
      <c r="G4" s="711"/>
      <c r="H4" s="711"/>
      <c r="I4" s="711"/>
      <c r="J4" s="711"/>
      <c r="K4" s="711"/>
      <c r="L4" s="711"/>
    </row>
    <row r="5" spans="1:12" ht="42" customHeight="1">
      <c r="A5" s="712" t="s">
        <v>660</v>
      </c>
      <c r="B5" s="712"/>
      <c r="C5" s="712"/>
      <c r="D5" s="712"/>
      <c r="E5" s="712"/>
      <c r="F5" s="712"/>
      <c r="G5" s="712"/>
      <c r="H5" s="712"/>
      <c r="I5" s="712"/>
      <c r="J5" s="712"/>
      <c r="K5" s="712"/>
      <c r="L5" s="712"/>
    </row>
    <row r="6" spans="1:12" ht="15" customHeight="1">
      <c r="A6" s="75" t="s">
        <v>661</v>
      </c>
      <c r="B6" s="76"/>
      <c r="C6" s="76"/>
      <c r="D6" s="76"/>
      <c r="E6" s="76"/>
      <c r="F6" s="76"/>
      <c r="G6" s="76"/>
      <c r="H6" s="76"/>
      <c r="I6" s="77"/>
      <c r="J6" s="78"/>
      <c r="K6" s="78"/>
      <c r="L6" s="79"/>
    </row>
    <row r="7" spans="1:12" ht="15" customHeight="1">
      <c r="A7" s="80" t="s">
        <v>662</v>
      </c>
      <c r="B7" s="81"/>
      <c r="C7" s="81"/>
      <c r="D7" s="81"/>
      <c r="E7" s="81"/>
      <c r="F7" s="81"/>
      <c r="G7" s="81"/>
      <c r="H7" s="81"/>
      <c r="I7" s="81"/>
      <c r="J7" s="81"/>
      <c r="K7" s="81"/>
      <c r="L7" s="82"/>
    </row>
    <row r="8" spans="1:12" ht="15" customHeight="1">
      <c r="J8" s="713"/>
      <c r="K8" s="713"/>
      <c r="L8" s="713"/>
    </row>
    <row r="9" spans="1:12" ht="15" customHeight="1">
      <c r="A9" s="37"/>
      <c r="E9" s="37"/>
      <c r="H9" s="83" t="s">
        <v>437</v>
      </c>
      <c r="I9" s="54"/>
      <c r="J9" s="714" t="s">
        <v>422</v>
      </c>
      <c r="K9" s="714"/>
      <c r="L9" s="714"/>
    </row>
    <row r="10" spans="1:12" ht="15.75" customHeight="1">
      <c r="A10" s="84" t="s">
        <v>438</v>
      </c>
      <c r="B10" s="85" t="s">
        <v>663</v>
      </c>
      <c r="H10" s="86" t="s">
        <v>439</v>
      </c>
      <c r="J10" s="705"/>
      <c r="K10" s="706"/>
      <c r="L10" s="707"/>
    </row>
    <row r="11" spans="1:12" ht="15.75" customHeight="1">
      <c r="A11" s="87" t="s">
        <v>440</v>
      </c>
      <c r="B11" s="85" t="s">
        <v>441</v>
      </c>
      <c r="H11" s="86" t="s">
        <v>439</v>
      </c>
      <c r="J11" s="705"/>
      <c r="K11" s="706"/>
      <c r="L11" s="707"/>
    </row>
    <row r="12" spans="1:12" ht="15.75" customHeight="1">
      <c r="A12" s="87" t="s">
        <v>442</v>
      </c>
      <c r="B12" s="85" t="s">
        <v>174</v>
      </c>
      <c r="H12" s="86" t="s">
        <v>439</v>
      </c>
      <c r="J12" s="705"/>
      <c r="K12" s="706"/>
      <c r="L12" s="707"/>
    </row>
    <row r="13" spans="1:12" ht="15.75" customHeight="1">
      <c r="A13" s="87" t="s">
        <v>443</v>
      </c>
      <c r="B13" s="85" t="s">
        <v>444</v>
      </c>
      <c r="H13" s="86" t="s">
        <v>439</v>
      </c>
      <c r="J13" s="705"/>
      <c r="K13" s="706"/>
      <c r="L13" s="707"/>
    </row>
    <row r="14" spans="1:12" ht="15.75" customHeight="1">
      <c r="A14" s="87" t="s">
        <v>445</v>
      </c>
      <c r="B14" s="85" t="s">
        <v>446</v>
      </c>
      <c r="H14" s="86" t="s">
        <v>439</v>
      </c>
      <c r="J14" s="705"/>
      <c r="K14" s="706"/>
      <c r="L14" s="707"/>
    </row>
    <row r="15" spans="1:12" ht="15.75" customHeight="1">
      <c r="A15" s="87" t="s">
        <v>447</v>
      </c>
      <c r="B15" s="85" t="s">
        <v>448</v>
      </c>
      <c r="H15" s="86" t="s">
        <v>439</v>
      </c>
      <c r="J15" s="705"/>
      <c r="K15" s="706"/>
      <c r="L15" s="707"/>
    </row>
    <row r="16" spans="1:12" ht="15.75" customHeight="1">
      <c r="A16" s="87" t="s">
        <v>449</v>
      </c>
      <c r="B16" s="88" t="s">
        <v>165</v>
      </c>
      <c r="H16" s="86" t="s">
        <v>450</v>
      </c>
      <c r="J16" s="705"/>
      <c r="K16" s="706"/>
      <c r="L16" s="707"/>
    </row>
    <row r="17" spans="1:12" ht="15.75" customHeight="1">
      <c r="A17" s="87" t="s">
        <v>451</v>
      </c>
      <c r="B17" s="88" t="s">
        <v>452</v>
      </c>
      <c r="H17" s="86" t="s">
        <v>453</v>
      </c>
      <c r="J17" s="705"/>
      <c r="K17" s="706"/>
      <c r="L17" s="707"/>
    </row>
    <row r="18" spans="1:12" ht="15.75" customHeight="1">
      <c r="A18" s="84" t="s">
        <v>454</v>
      </c>
      <c r="B18" s="85" t="s">
        <v>455</v>
      </c>
      <c r="H18" s="86" t="s">
        <v>456</v>
      </c>
      <c r="J18" s="705"/>
      <c r="K18" s="706"/>
      <c r="L18" s="707"/>
    </row>
    <row r="19" spans="1:12" ht="15.75" customHeight="1">
      <c r="A19" s="84" t="s">
        <v>457</v>
      </c>
      <c r="B19" s="85" t="s">
        <v>458</v>
      </c>
      <c r="H19" s="89" t="s">
        <v>459</v>
      </c>
      <c r="J19" s="705"/>
      <c r="K19" s="706"/>
      <c r="L19" s="707"/>
    </row>
    <row r="20" spans="1:12" ht="15.75" customHeight="1">
      <c r="A20" s="90" t="s">
        <v>460</v>
      </c>
      <c r="B20" s="85" t="s">
        <v>664</v>
      </c>
      <c r="C20" s="64"/>
      <c r="D20" s="64"/>
      <c r="E20" s="64"/>
      <c r="F20" s="64"/>
      <c r="G20" s="64"/>
      <c r="H20" s="91" t="s">
        <v>459</v>
      </c>
      <c r="J20" s="705"/>
      <c r="K20" s="706"/>
      <c r="L20" s="707"/>
    </row>
    <row r="21" spans="1:12" ht="15.75" customHeight="1">
      <c r="A21" s="84" t="s">
        <v>461</v>
      </c>
      <c r="B21" s="85" t="s">
        <v>665</v>
      </c>
      <c r="H21" s="89" t="s">
        <v>666</v>
      </c>
      <c r="J21" s="705"/>
      <c r="K21" s="706"/>
      <c r="L21" s="707"/>
    </row>
    <row r="22" spans="1:12" ht="15.75" customHeight="1">
      <c r="A22" s="84" t="s">
        <v>667</v>
      </c>
      <c r="B22" s="85" t="s">
        <v>668</v>
      </c>
      <c r="H22" s="86" t="s">
        <v>669</v>
      </c>
      <c r="J22" s="705"/>
      <c r="K22" s="706"/>
      <c r="L22" s="707"/>
    </row>
    <row r="23" spans="1:12" ht="15.75" customHeight="1"/>
    <row r="24" spans="1:12" ht="24" customHeight="1">
      <c r="A24" s="715" t="s">
        <v>462</v>
      </c>
      <c r="B24" s="715"/>
      <c r="C24" s="715"/>
      <c r="D24" s="715"/>
      <c r="E24" s="715"/>
      <c r="F24" s="715"/>
      <c r="G24" s="715"/>
      <c r="H24" s="715"/>
      <c r="I24" s="715"/>
      <c r="J24" s="715"/>
      <c r="K24" s="715"/>
      <c r="L24" s="715"/>
    </row>
    <row r="25" spans="1:12" ht="15" customHeight="1"/>
    <row r="26" spans="1:12" ht="241.5" customHeight="1">
      <c r="A26" s="716"/>
      <c r="B26" s="717"/>
      <c r="C26" s="717"/>
      <c r="D26" s="717"/>
      <c r="E26" s="717"/>
      <c r="F26" s="717"/>
      <c r="G26" s="717"/>
      <c r="H26" s="717"/>
      <c r="I26" s="717"/>
      <c r="J26" s="717"/>
      <c r="K26" s="717"/>
      <c r="L26" s="718"/>
    </row>
    <row r="27" spans="1:12" ht="15" customHeight="1" thickBot="1"/>
    <row r="28" spans="1:12" ht="204.75" customHeight="1" thickBot="1">
      <c r="A28" s="719" t="s">
        <v>670</v>
      </c>
      <c r="B28" s="720"/>
      <c r="C28" s="720"/>
      <c r="D28" s="720"/>
      <c r="E28" s="720"/>
      <c r="F28" s="720"/>
      <c r="G28" s="720"/>
      <c r="H28" s="720"/>
      <c r="I28" s="720"/>
      <c r="J28" s="720"/>
      <c r="K28" s="720"/>
      <c r="L28" s="721"/>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topLeftCell="A31" workbookViewId="0">
      <selection activeCell="C28" sqref="C28"/>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75" t="s">
        <v>768</v>
      </c>
      <c r="B1" s="675"/>
      <c r="C1" s="675"/>
      <c r="D1" s="675"/>
      <c r="E1" s="675"/>
      <c r="F1" s="675"/>
      <c r="G1" s="675"/>
      <c r="H1" s="675"/>
      <c r="I1" s="675"/>
      <c r="J1" s="675"/>
      <c r="K1" s="675"/>
      <c r="L1" s="675"/>
      <c r="M1" s="675"/>
    </row>
    <row r="2" spans="1:14" ht="26.25">
      <c r="A2" s="675" t="s">
        <v>767</v>
      </c>
      <c r="B2" s="675"/>
      <c r="C2" s="675"/>
      <c r="D2" s="675"/>
      <c r="E2" s="675"/>
      <c r="F2" s="675"/>
      <c r="G2" s="675"/>
      <c r="H2" s="675"/>
      <c r="I2" s="675"/>
      <c r="J2" s="675"/>
      <c r="K2" s="675"/>
      <c r="L2" s="675"/>
      <c r="M2" s="675"/>
    </row>
    <row r="3" spans="1:14" ht="15" customHeight="1">
      <c r="A3" s="631"/>
      <c r="B3" s="631"/>
      <c r="C3" s="631"/>
      <c r="D3" s="631"/>
      <c r="E3" s="631"/>
      <c r="F3" s="631"/>
      <c r="G3" s="631"/>
      <c r="H3" s="631"/>
      <c r="I3" s="631"/>
      <c r="J3" s="631"/>
      <c r="K3" s="631"/>
      <c r="L3" s="631"/>
      <c r="M3" s="631"/>
    </row>
    <row r="4" spans="1:14" ht="18" customHeight="1">
      <c r="A4" s="33" t="s">
        <v>402</v>
      </c>
      <c r="B4" s="33"/>
      <c r="C4" s="676" t="s">
        <v>696</v>
      </c>
      <c r="D4" s="677"/>
      <c r="E4" s="677"/>
      <c r="F4" s="677"/>
      <c r="G4" s="677"/>
      <c r="H4" s="678"/>
      <c r="I4" s="34"/>
      <c r="J4" s="35" t="s">
        <v>403</v>
      </c>
      <c r="K4" s="725"/>
      <c r="L4" s="726"/>
      <c r="M4" s="727"/>
    </row>
    <row r="5" spans="1:14" ht="18" customHeight="1">
      <c r="A5" s="33" t="s">
        <v>404</v>
      </c>
      <c r="B5" s="33"/>
      <c r="C5" s="676" t="s">
        <v>697</v>
      </c>
      <c r="D5" s="677"/>
      <c r="E5" s="677"/>
      <c r="F5" s="677"/>
      <c r="G5" s="677"/>
      <c r="H5" s="678"/>
      <c r="I5" s="34"/>
      <c r="J5" s="35" t="s">
        <v>405</v>
      </c>
      <c r="K5" s="725">
        <f>Sheet1!P7</f>
        <v>0</v>
      </c>
      <c r="L5" s="726"/>
      <c r="M5" s="727"/>
    </row>
    <row r="6" spans="1:14" ht="18" customHeight="1">
      <c r="A6" s="33" t="s">
        <v>408</v>
      </c>
      <c r="B6" s="33"/>
      <c r="C6" s="33"/>
      <c r="D6" s="728" t="str">
        <f>Sheet1!R17</f>
        <v/>
      </c>
      <c r="E6" s="729"/>
      <c r="F6" s="729"/>
      <c r="G6" s="729"/>
      <c r="H6" s="730"/>
      <c r="I6" s="34"/>
      <c r="J6" s="35" t="s">
        <v>410</v>
      </c>
      <c r="K6" s="728" t="str">
        <f>Sheet1!R18</f>
        <v/>
      </c>
      <c r="L6" s="729"/>
      <c r="M6" s="730"/>
    </row>
    <row r="7" spans="1:14" ht="18" customHeight="1">
      <c r="A7" s="33" t="s">
        <v>411</v>
      </c>
      <c r="B7" s="33"/>
      <c r="C7" s="33"/>
      <c r="D7" s="699" t="str">
        <f>Sheet1!V12</f>
        <v/>
      </c>
      <c r="E7" s="731"/>
      <c r="F7" s="731"/>
      <c r="G7" s="731"/>
      <c r="H7" s="700"/>
      <c r="I7" s="34"/>
      <c r="J7" s="35" t="s">
        <v>412</v>
      </c>
      <c r="K7" s="725" t="str">
        <f>Sheet1!R14</f>
        <v/>
      </c>
      <c r="L7" s="726"/>
      <c r="M7" s="727"/>
    </row>
    <row r="8" spans="1:14" ht="18" customHeight="1">
      <c r="A8" s="33" t="s">
        <v>766</v>
      </c>
      <c r="B8" s="33"/>
      <c r="C8" s="33"/>
      <c r="D8" s="699" t="s">
        <v>570</v>
      </c>
      <c r="E8" s="731"/>
      <c r="F8" s="731"/>
      <c r="G8" s="731"/>
      <c r="H8" s="700"/>
      <c r="I8" s="34"/>
      <c r="J8" s="35" t="s">
        <v>765</v>
      </c>
      <c r="K8" s="725" t="s">
        <v>570</v>
      </c>
      <c r="L8" s="726"/>
      <c r="M8" s="727"/>
    </row>
    <row r="9" spans="1:14" ht="18" customHeight="1">
      <c r="A9" s="33" t="s">
        <v>764</v>
      </c>
      <c r="B9" s="33"/>
      <c r="C9" s="33"/>
      <c r="D9" s="699" t="s">
        <v>570</v>
      </c>
      <c r="E9" s="731"/>
      <c r="F9" s="731"/>
      <c r="G9" s="731"/>
      <c r="H9" s="700"/>
      <c r="I9" s="34"/>
      <c r="J9" s="35" t="s">
        <v>410</v>
      </c>
      <c r="K9" s="725" t="s">
        <v>570</v>
      </c>
      <c r="L9" s="726"/>
      <c r="M9" s="727"/>
    </row>
    <row r="10" spans="1:14" ht="18" customHeight="1">
      <c r="A10" s="33" t="s">
        <v>763</v>
      </c>
      <c r="B10" s="33"/>
      <c r="C10" s="33"/>
      <c r="D10" s="699" t="str">
        <f>Sheet1!R17</f>
        <v/>
      </c>
      <c r="E10" s="731"/>
      <c r="F10" s="731"/>
      <c r="G10" s="731"/>
      <c r="H10" s="700"/>
      <c r="I10" s="34"/>
      <c r="J10" s="35" t="s">
        <v>410</v>
      </c>
      <c r="K10" s="725" t="str">
        <f>Sheet1!R18</f>
        <v/>
      </c>
      <c r="L10" s="726"/>
      <c r="M10" s="727"/>
    </row>
    <row r="11" spans="1:14" ht="18" customHeight="1">
      <c r="A11" s="33" t="s">
        <v>406</v>
      </c>
      <c r="B11" s="33"/>
      <c r="C11" s="33"/>
      <c r="D11" s="699" t="str">
        <f>Sheet1!X7</f>
        <v>Eugene Mah</v>
      </c>
      <c r="E11" s="731"/>
      <c r="F11" s="731"/>
      <c r="G11" s="731"/>
      <c r="H11" s="700"/>
      <c r="I11" s="34"/>
      <c r="J11" s="35" t="s">
        <v>407</v>
      </c>
      <c r="K11" s="725"/>
      <c r="L11" s="726"/>
      <c r="M11" s="727"/>
    </row>
    <row r="12" spans="1:14" ht="18" customHeight="1">
      <c r="A12" s="33"/>
      <c r="B12" s="33"/>
      <c r="C12" s="34"/>
      <c r="D12" s="658"/>
      <c r="E12" s="658"/>
      <c r="F12" s="658"/>
      <c r="G12" s="658"/>
      <c r="H12" s="658"/>
      <c r="I12" s="34"/>
      <c r="J12" s="657"/>
      <c r="K12" s="656"/>
      <c r="L12" s="656"/>
      <c r="M12" s="656"/>
      <c r="N12" s="37"/>
    </row>
    <row r="13" spans="1:14" ht="18" customHeight="1">
      <c r="A13" s="685" t="s">
        <v>420</v>
      </c>
      <c r="B13" s="685"/>
      <c r="C13" s="685"/>
      <c r="D13" s="685"/>
      <c r="E13" s="685"/>
      <c r="F13" s="685"/>
      <c r="G13" s="685"/>
      <c r="H13" s="685"/>
      <c r="I13" s="685"/>
      <c r="J13" s="685"/>
      <c r="K13" s="685"/>
      <c r="L13" s="685"/>
      <c r="M13" s="685"/>
    </row>
    <row r="14" spans="1:14" ht="18" customHeight="1">
      <c r="M14" s="630" t="s">
        <v>422</v>
      </c>
    </row>
    <row r="15" spans="1:14" ht="18" customHeight="1">
      <c r="A15" s="33" t="s">
        <v>762</v>
      </c>
      <c r="B15" s="33"/>
      <c r="C15" s="42"/>
      <c r="D15" s="33"/>
      <c r="E15" s="33"/>
      <c r="F15" s="59"/>
      <c r="G15" s="59"/>
      <c r="H15" s="33"/>
      <c r="I15" s="33"/>
      <c r="J15" s="33"/>
      <c r="K15" s="33"/>
      <c r="L15" s="33"/>
      <c r="M15" s="644"/>
    </row>
    <row r="16" spans="1:14" ht="18" customHeight="1">
      <c r="A16" s="33" t="s">
        <v>424</v>
      </c>
      <c r="B16" s="33"/>
      <c r="C16" s="33"/>
      <c r="D16" s="33"/>
      <c r="E16" s="33"/>
      <c r="F16" s="59"/>
      <c r="G16" s="59"/>
      <c r="H16" s="33"/>
      <c r="I16" s="33"/>
      <c r="J16" s="33"/>
      <c r="K16" s="33"/>
      <c r="L16" s="33"/>
      <c r="M16" s="655"/>
    </row>
    <row r="17" spans="1:14" ht="18" customHeight="1">
      <c r="A17" s="42"/>
      <c r="B17" s="42"/>
      <c r="C17" s="60" t="s">
        <v>761</v>
      </c>
      <c r="D17" s="42"/>
      <c r="E17" s="42"/>
      <c r="F17" s="653"/>
      <c r="G17" s="653"/>
      <c r="H17" s="42"/>
      <c r="I17" s="42"/>
      <c r="J17" s="42"/>
      <c r="K17" s="42"/>
      <c r="L17" s="42"/>
      <c r="M17" s="644"/>
    </row>
    <row r="18" spans="1:14" ht="18" customHeight="1">
      <c r="A18" s="42"/>
      <c r="B18" s="42"/>
      <c r="C18" s="60" t="s">
        <v>760</v>
      </c>
      <c r="D18" s="42"/>
      <c r="E18" s="42"/>
      <c r="F18" s="653"/>
      <c r="G18" s="653"/>
      <c r="H18" s="42"/>
      <c r="I18" s="42"/>
      <c r="J18" s="42"/>
      <c r="K18" s="42"/>
      <c r="L18" s="42"/>
      <c r="M18" s="644"/>
    </row>
    <row r="19" spans="1:14" ht="18" customHeight="1">
      <c r="A19" s="33" t="s">
        <v>759</v>
      </c>
      <c r="B19" s="33"/>
      <c r="C19" s="33"/>
      <c r="D19" s="33"/>
      <c r="E19" s="33"/>
      <c r="F19" s="59"/>
      <c r="G19" s="59"/>
      <c r="H19" s="33"/>
      <c r="I19" s="33"/>
      <c r="J19" s="34"/>
      <c r="K19" s="34"/>
      <c r="L19" s="34"/>
      <c r="M19" s="654"/>
      <c r="N19" s="37"/>
    </row>
    <row r="20" spans="1:14" ht="18" customHeight="1">
      <c r="A20" s="42"/>
      <c r="B20" s="42"/>
      <c r="C20" s="60" t="s">
        <v>758</v>
      </c>
      <c r="D20" s="42"/>
      <c r="E20" s="42"/>
      <c r="F20" s="653"/>
      <c r="G20" s="653"/>
      <c r="H20" s="42"/>
      <c r="I20" s="42"/>
      <c r="J20" s="42"/>
      <c r="K20" s="42"/>
      <c r="L20" s="42"/>
      <c r="M20" s="644"/>
    </row>
    <row r="21" spans="1:14" ht="18" customHeight="1">
      <c r="A21" s="42"/>
      <c r="B21" s="42"/>
      <c r="C21" s="60" t="s">
        <v>757</v>
      </c>
      <c r="D21" s="42"/>
      <c r="E21" s="42"/>
      <c r="F21" s="653"/>
      <c r="G21" s="653"/>
      <c r="H21" s="42"/>
      <c r="I21" s="42"/>
      <c r="J21" s="42"/>
      <c r="K21" s="42"/>
      <c r="L21" s="42"/>
      <c r="M21" s="644"/>
    </row>
    <row r="22" spans="1:14" ht="18" customHeight="1">
      <c r="A22" s="33" t="s">
        <v>426</v>
      </c>
      <c r="B22" s="33"/>
      <c r="C22" s="33"/>
      <c r="D22" s="33"/>
      <c r="E22" s="33"/>
      <c r="F22" s="59"/>
      <c r="G22" s="59"/>
      <c r="H22" s="33"/>
      <c r="I22" s="33"/>
      <c r="J22" s="33"/>
      <c r="K22" s="33"/>
      <c r="L22" s="33"/>
      <c r="M22" s="652"/>
    </row>
    <row r="23" spans="1:14" ht="18" customHeight="1">
      <c r="A23" s="33"/>
      <c r="B23" s="33"/>
      <c r="C23" s="60" t="s">
        <v>756</v>
      </c>
      <c r="D23" s="33"/>
      <c r="E23" s="33"/>
      <c r="F23" s="59"/>
      <c r="G23" s="59"/>
      <c r="H23" s="33"/>
      <c r="I23" s="33"/>
      <c r="J23" s="33"/>
      <c r="K23" s="33"/>
      <c r="L23" s="33"/>
      <c r="M23" s="644"/>
    </row>
    <row r="24" spans="1:14" ht="18" customHeight="1">
      <c r="A24" s="33"/>
      <c r="B24" s="33"/>
      <c r="C24" s="60" t="s">
        <v>755</v>
      </c>
      <c r="D24" s="33"/>
      <c r="E24" s="33"/>
      <c r="F24" s="59"/>
      <c r="G24" s="59"/>
      <c r="H24" s="33"/>
      <c r="I24" s="33"/>
      <c r="J24" s="33"/>
      <c r="K24" s="33"/>
      <c r="L24" s="33"/>
      <c r="M24" s="644"/>
    </row>
    <row r="25" spans="1:14" ht="18" customHeight="1">
      <c r="A25" s="33" t="s">
        <v>754</v>
      </c>
      <c r="B25" s="33"/>
      <c r="C25" s="33"/>
      <c r="D25" s="33"/>
      <c r="E25" s="33"/>
      <c r="F25" s="59"/>
      <c r="G25" s="59"/>
      <c r="H25" s="33"/>
      <c r="I25" s="33"/>
      <c r="J25" s="33"/>
      <c r="K25" s="33"/>
      <c r="L25" s="33"/>
      <c r="M25" s="652"/>
    </row>
    <row r="26" spans="1:14" ht="18" customHeight="1">
      <c r="A26" s="33"/>
      <c r="B26" s="33"/>
      <c r="C26" s="60" t="s">
        <v>753</v>
      </c>
      <c r="D26" s="33"/>
      <c r="E26" s="33"/>
      <c r="F26" s="59"/>
      <c r="G26" s="59"/>
      <c r="H26" s="33"/>
      <c r="I26" s="33"/>
      <c r="J26" s="33"/>
      <c r="K26" s="33"/>
      <c r="L26" s="33"/>
      <c r="M26" s="644"/>
    </row>
    <row r="27" spans="1:14" ht="18" customHeight="1">
      <c r="A27" s="33" t="s">
        <v>752</v>
      </c>
      <c r="B27" s="33"/>
      <c r="C27" s="33"/>
      <c r="D27" s="33"/>
      <c r="E27" s="33"/>
      <c r="F27" s="59"/>
      <c r="G27" s="59"/>
      <c r="H27" s="33"/>
      <c r="I27" s="33"/>
      <c r="J27" s="33"/>
      <c r="K27" s="33"/>
      <c r="L27" s="33"/>
      <c r="M27" s="59"/>
    </row>
    <row r="28" spans="1:14" ht="18" customHeight="1">
      <c r="A28" s="33"/>
      <c r="B28" s="33"/>
      <c r="C28" s="42" t="s">
        <v>751</v>
      </c>
      <c r="D28" s="33"/>
      <c r="E28" s="33"/>
      <c r="F28" s="59"/>
      <c r="G28" s="59"/>
      <c r="H28" s="33"/>
      <c r="I28" s="33"/>
      <c r="J28" s="33"/>
      <c r="K28" s="33"/>
      <c r="L28" s="33"/>
      <c r="M28" s="644"/>
    </row>
    <row r="29" spans="1:14" ht="18" customHeight="1">
      <c r="A29" s="33" t="s">
        <v>750</v>
      </c>
      <c r="B29" s="33"/>
      <c r="C29" s="33"/>
      <c r="D29" s="33"/>
      <c r="E29" s="33"/>
      <c r="F29" s="59"/>
      <c r="G29" s="59"/>
      <c r="H29" s="33"/>
      <c r="I29" s="33"/>
      <c r="J29" s="33"/>
      <c r="K29" s="33"/>
      <c r="L29" s="33"/>
      <c r="M29" s="59"/>
    </row>
    <row r="30" spans="1:14" ht="18" customHeight="1">
      <c r="A30" s="33"/>
      <c r="B30" s="33"/>
      <c r="C30" s="42" t="s">
        <v>749</v>
      </c>
      <c r="D30" s="33"/>
      <c r="E30" s="33"/>
      <c r="F30" s="59"/>
      <c r="G30" s="59"/>
      <c r="H30" s="33"/>
      <c r="I30" s="33"/>
      <c r="J30" s="33"/>
      <c r="K30" s="33"/>
      <c r="L30" s="33"/>
      <c r="M30" s="644"/>
    </row>
    <row r="31" spans="1:14" ht="18" customHeight="1">
      <c r="A31" s="33" t="s">
        <v>748</v>
      </c>
      <c r="B31" s="33"/>
      <c r="C31" s="33"/>
      <c r="D31" s="33"/>
      <c r="E31" s="33"/>
      <c r="F31" s="59"/>
      <c r="G31" s="59"/>
      <c r="H31" s="33"/>
      <c r="I31" s="33"/>
      <c r="J31" s="33"/>
      <c r="K31" s="33"/>
      <c r="L31" s="33"/>
      <c r="M31" s="59"/>
    </row>
    <row r="32" spans="1:14" ht="18" customHeight="1">
      <c r="A32" s="33"/>
      <c r="B32" s="33"/>
      <c r="C32" s="60" t="s">
        <v>747</v>
      </c>
      <c r="F32" s="61"/>
      <c r="G32" s="61"/>
      <c r="K32" s="651"/>
      <c r="L32" s="62"/>
      <c r="M32" s="644"/>
    </row>
    <row r="33" spans="1:13" ht="18" customHeight="1">
      <c r="A33" s="33"/>
      <c r="B33" s="33"/>
      <c r="C33" s="60" t="s">
        <v>746</v>
      </c>
      <c r="F33" s="61"/>
      <c r="G33" s="61"/>
      <c r="K33" s="650" t="str">
        <f>Sheet1!X358</f>
        <v/>
      </c>
      <c r="L33" s="62" t="s">
        <v>325</v>
      </c>
      <c r="M33" s="644"/>
    </row>
    <row r="34" spans="1:13" ht="18" customHeight="1">
      <c r="A34" s="33" t="s">
        <v>745</v>
      </c>
      <c r="B34" s="33"/>
      <c r="C34" s="33"/>
      <c r="D34" s="33"/>
      <c r="E34" s="33"/>
      <c r="F34" s="59"/>
      <c r="G34" s="59"/>
      <c r="H34" s="33"/>
      <c r="I34" s="33"/>
      <c r="J34" s="33"/>
      <c r="K34" s="33"/>
      <c r="L34" s="33"/>
      <c r="M34" s="649"/>
    </row>
    <row r="35" spans="1:13" ht="18" customHeight="1">
      <c r="A35" s="33"/>
      <c r="B35" s="33"/>
      <c r="C35" s="60" t="s">
        <v>744</v>
      </c>
      <c r="D35" s="647"/>
      <c r="E35" s="647"/>
      <c r="F35" s="648"/>
      <c r="G35" s="648"/>
      <c r="H35" s="647"/>
      <c r="I35" s="647"/>
      <c r="J35" s="647"/>
      <c r="K35" s="34"/>
      <c r="L35" s="34"/>
      <c r="M35" s="644"/>
    </row>
    <row r="36" spans="1:13" ht="18" customHeight="1">
      <c r="A36" s="33"/>
      <c r="B36" s="33"/>
      <c r="C36" s="60" t="s">
        <v>743</v>
      </c>
      <c r="D36" s="647" t="s">
        <v>742</v>
      </c>
      <c r="F36" s="648"/>
      <c r="G36" s="648"/>
      <c r="H36" s="647"/>
      <c r="I36" s="647"/>
      <c r="J36" s="647" t="s">
        <v>741</v>
      </c>
      <c r="L36" s="34"/>
    </row>
    <row r="37" spans="1:13" ht="18" customHeight="1">
      <c r="A37" s="33"/>
      <c r="B37" s="33"/>
      <c r="C37" s="60" t="s">
        <v>740</v>
      </c>
      <c r="D37" s="42"/>
      <c r="E37" s="42"/>
      <c r="F37" s="67"/>
      <c r="G37" s="67" t="s">
        <v>431</v>
      </c>
      <c r="H37" s="646">
        <f>Sheet1!V490</f>
        <v>0</v>
      </c>
      <c r="I37" s="67" t="s">
        <v>432</v>
      </c>
      <c r="J37" s="646">
        <f>Sheet1!V491</f>
        <v>0</v>
      </c>
      <c r="K37" s="67" t="s">
        <v>433</v>
      </c>
      <c r="L37" s="646">
        <f>Sheet1!V492</f>
        <v>0</v>
      </c>
      <c r="M37" s="645"/>
    </row>
    <row r="38" spans="1:13" ht="18" customHeight="1">
      <c r="A38" s="33" t="s">
        <v>739</v>
      </c>
      <c r="B38" s="33"/>
      <c r="C38" s="33"/>
      <c r="D38" s="33"/>
      <c r="E38" s="33"/>
      <c r="F38" s="59"/>
      <c r="G38" s="59"/>
      <c r="H38" s="33"/>
      <c r="I38" s="33"/>
      <c r="J38" s="33"/>
      <c r="K38" s="33"/>
      <c r="L38" s="33"/>
      <c r="M38" s="59"/>
    </row>
    <row r="39" spans="1:13" ht="18" customHeight="1">
      <c r="A39" s="33"/>
      <c r="B39" s="33"/>
      <c r="C39" s="42" t="s">
        <v>738</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2" t="s">
        <v>737</v>
      </c>
      <c r="D41" s="723"/>
      <c r="E41" s="723"/>
      <c r="F41" s="723"/>
      <c r="G41" s="723"/>
      <c r="H41" s="723"/>
      <c r="I41" s="723"/>
      <c r="J41" s="723"/>
      <c r="K41" s="723"/>
      <c r="L41" s="723"/>
      <c r="M41" s="724"/>
    </row>
    <row r="42" spans="1:13" ht="18" customHeight="1">
      <c r="A42" s="33" t="s">
        <v>736</v>
      </c>
      <c r="B42" s="33"/>
      <c r="C42" s="33"/>
      <c r="D42" s="33"/>
      <c r="E42" s="33"/>
      <c r="F42" s="59"/>
      <c r="G42" s="59"/>
      <c r="H42" s="33"/>
      <c r="I42" s="33"/>
      <c r="J42" s="33"/>
      <c r="K42" s="33"/>
      <c r="L42" s="33"/>
      <c r="M42" s="33"/>
    </row>
    <row r="43" spans="1:13" ht="18" customHeight="1">
      <c r="A43" s="33"/>
      <c r="B43" s="33"/>
      <c r="C43" s="42" t="s">
        <v>735</v>
      </c>
      <c r="D43" s="33"/>
      <c r="E43" s="33"/>
      <c r="F43" s="59"/>
      <c r="G43" s="59"/>
      <c r="H43" s="33"/>
      <c r="I43" s="33"/>
      <c r="J43" s="33"/>
      <c r="K43" s="33"/>
      <c r="L43" s="33"/>
      <c r="M43" s="644"/>
    </row>
    <row r="44" spans="1:13" ht="18" customHeight="1"/>
    <row r="45" spans="1:13" ht="18" customHeight="1">
      <c r="A45" s="703" t="s">
        <v>658</v>
      </c>
      <c r="B45" s="703"/>
      <c r="C45" s="703"/>
      <c r="D45" s="703"/>
      <c r="E45" s="703"/>
      <c r="F45" s="703"/>
      <c r="G45" s="703"/>
      <c r="H45" s="703"/>
      <c r="I45" s="703"/>
      <c r="J45" s="703"/>
      <c r="K45" s="703"/>
      <c r="L45" s="703"/>
      <c r="M45" s="703"/>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workbookViewId="0">
      <selection activeCell="J21" sqref="J2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8" t="s">
        <v>768</v>
      </c>
      <c r="B1" s="708"/>
      <c r="C1" s="708"/>
      <c r="D1" s="708"/>
      <c r="E1" s="708"/>
      <c r="F1" s="708"/>
      <c r="G1" s="708"/>
      <c r="H1" s="708"/>
      <c r="I1" s="708"/>
      <c r="J1" s="708"/>
    </row>
    <row r="2" spans="1:10" ht="26.25">
      <c r="A2" s="675" t="s">
        <v>789</v>
      </c>
      <c r="B2" s="732"/>
      <c r="C2" s="732"/>
      <c r="D2" s="732"/>
      <c r="E2" s="732"/>
      <c r="F2" s="732"/>
      <c r="G2" s="732"/>
      <c r="H2" s="732"/>
      <c r="I2" s="732"/>
      <c r="J2" s="732"/>
    </row>
    <row r="5" spans="1:10" ht="23.25">
      <c r="A5" s="668" t="s">
        <v>788</v>
      </c>
      <c r="B5" s="667"/>
      <c r="C5" s="666"/>
      <c r="D5" s="666"/>
      <c r="E5" s="666"/>
      <c r="F5" s="666"/>
      <c r="G5" s="666"/>
      <c r="H5" s="666"/>
      <c r="I5" s="666"/>
      <c r="J5" s="665"/>
    </row>
    <row r="6" spans="1:10" ht="23.25" customHeight="1">
      <c r="J6" s="632"/>
    </row>
    <row r="7" spans="1:10" ht="15.75" customHeight="1">
      <c r="A7" s="37"/>
      <c r="E7" s="37"/>
      <c r="H7" s="664" t="s">
        <v>787</v>
      </c>
      <c r="J7" s="632" t="s">
        <v>422</v>
      </c>
    </row>
    <row r="8" spans="1:10" ht="18" customHeight="1">
      <c r="A8" s="84" t="s">
        <v>438</v>
      </c>
      <c r="B8" s="662" t="s">
        <v>786</v>
      </c>
      <c r="H8" s="86" t="s">
        <v>783</v>
      </c>
      <c r="J8" s="661"/>
    </row>
    <row r="9" spans="1:10" ht="18" customHeight="1">
      <c r="A9" s="84" t="s">
        <v>440</v>
      </c>
      <c r="B9" s="662" t="s">
        <v>785</v>
      </c>
      <c r="H9" s="86" t="s">
        <v>783</v>
      </c>
      <c r="J9" s="661" t="s">
        <v>570</v>
      </c>
    </row>
    <row r="10" spans="1:10" ht="18" customHeight="1">
      <c r="A10" s="84" t="s">
        <v>442</v>
      </c>
      <c r="B10" s="662" t="s">
        <v>784</v>
      </c>
      <c r="H10" s="86" t="s">
        <v>783</v>
      </c>
      <c r="J10" s="661"/>
    </row>
    <row r="11" spans="1:10" ht="18" customHeight="1">
      <c r="A11" s="87" t="s">
        <v>443</v>
      </c>
      <c r="B11" s="662" t="s">
        <v>782</v>
      </c>
      <c r="H11" s="86" t="s">
        <v>439</v>
      </c>
      <c r="J11" s="661"/>
    </row>
    <row r="12" spans="1:10" ht="18" customHeight="1">
      <c r="A12" s="84" t="s">
        <v>445</v>
      </c>
      <c r="B12" s="662" t="s">
        <v>781</v>
      </c>
      <c r="H12" s="86" t="s">
        <v>439</v>
      </c>
      <c r="J12" s="661" t="s">
        <v>570</v>
      </c>
    </row>
    <row r="13" spans="1:10" ht="18" customHeight="1">
      <c r="A13" s="87" t="s">
        <v>447</v>
      </c>
      <c r="B13" s="662" t="s">
        <v>780</v>
      </c>
      <c r="H13" s="86" t="s">
        <v>439</v>
      </c>
      <c r="J13" s="661"/>
    </row>
    <row r="14" spans="1:10" ht="18" customHeight="1">
      <c r="A14" s="84" t="s">
        <v>449</v>
      </c>
      <c r="B14" s="663" t="s">
        <v>779</v>
      </c>
      <c r="H14" s="86" t="s">
        <v>453</v>
      </c>
      <c r="J14" s="661"/>
    </row>
    <row r="15" spans="1:10" ht="18" customHeight="1">
      <c r="A15" s="84" t="s">
        <v>451</v>
      </c>
      <c r="B15" s="663" t="s">
        <v>452</v>
      </c>
      <c r="H15" s="86" t="s">
        <v>453</v>
      </c>
      <c r="J15" s="661"/>
    </row>
    <row r="16" spans="1:10" ht="18" customHeight="1">
      <c r="A16" s="84" t="s">
        <v>454</v>
      </c>
      <c r="B16" s="662" t="s">
        <v>778</v>
      </c>
      <c r="H16" s="86" t="s">
        <v>456</v>
      </c>
      <c r="J16" s="661" t="s">
        <v>570</v>
      </c>
    </row>
    <row r="17" spans="1:10" ht="18" customHeight="1">
      <c r="A17" s="84" t="s">
        <v>457</v>
      </c>
      <c r="B17" s="662" t="s">
        <v>458</v>
      </c>
      <c r="H17" s="89" t="s">
        <v>459</v>
      </c>
      <c r="I17" s="37"/>
      <c r="J17" s="661"/>
    </row>
    <row r="18" spans="1:10" ht="18" customHeight="1">
      <c r="A18" s="84" t="s">
        <v>460</v>
      </c>
      <c r="B18" s="662" t="s">
        <v>777</v>
      </c>
      <c r="H18" s="89" t="s">
        <v>459</v>
      </c>
      <c r="J18" s="661"/>
    </row>
    <row r="19" spans="1:10" ht="18" customHeight="1">
      <c r="A19" s="84" t="s">
        <v>461</v>
      </c>
      <c r="B19" s="662" t="s">
        <v>776</v>
      </c>
      <c r="H19" s="89" t="s">
        <v>459</v>
      </c>
      <c r="J19" s="661" t="s">
        <v>570</v>
      </c>
    </row>
    <row r="20" spans="1:10" ht="18" customHeight="1">
      <c r="A20" s="84" t="s">
        <v>667</v>
      </c>
      <c r="B20" s="662" t="s">
        <v>775</v>
      </c>
      <c r="H20" s="86" t="s">
        <v>459</v>
      </c>
      <c r="J20" s="661" t="s">
        <v>570</v>
      </c>
    </row>
    <row r="21" spans="1:10" ht="18" customHeight="1">
      <c r="A21" s="87" t="s">
        <v>774</v>
      </c>
      <c r="B21" s="662" t="s">
        <v>773</v>
      </c>
      <c r="H21" s="86" t="s">
        <v>772</v>
      </c>
      <c r="J21" s="661" t="s">
        <v>570</v>
      </c>
    </row>
    <row r="22" spans="1:10" ht="18" customHeight="1">
      <c r="A22" s="87" t="s">
        <v>771</v>
      </c>
      <c r="B22" s="662" t="s">
        <v>770</v>
      </c>
      <c r="H22" s="86" t="s">
        <v>769</v>
      </c>
      <c r="J22" s="661"/>
    </row>
    <row r="23" spans="1:10" ht="18" customHeight="1"/>
    <row r="24" spans="1:10" ht="23.25" customHeight="1">
      <c r="A24" s="660" t="s">
        <v>462</v>
      </c>
      <c r="B24" s="659"/>
      <c r="C24" s="659"/>
      <c r="D24" s="659"/>
      <c r="E24" s="659"/>
      <c r="F24" s="659"/>
      <c r="G24" s="659"/>
      <c r="H24" s="659"/>
      <c r="I24" s="659"/>
      <c r="J24" s="659"/>
    </row>
    <row r="25" spans="1:10" ht="8.25" customHeight="1"/>
    <row r="26" spans="1:10" ht="266.25" customHeight="1">
      <c r="A26" s="722" t="s">
        <v>180</v>
      </c>
      <c r="B26" s="733"/>
      <c r="C26" s="733"/>
      <c r="D26" s="733"/>
      <c r="E26" s="733"/>
      <c r="F26" s="733"/>
      <c r="G26" s="733"/>
      <c r="H26" s="733"/>
      <c r="I26" s="733"/>
      <c r="J26" s="734"/>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50" t="s">
        <v>463</v>
      </c>
      <c r="B1" s="751"/>
      <c r="C1" s="751"/>
      <c r="D1" s="751"/>
      <c r="E1" s="751"/>
    </row>
    <row r="2" spans="1:5" ht="18" customHeight="1">
      <c r="A2" s="92"/>
      <c r="B2" s="92"/>
      <c r="C2" s="92"/>
      <c r="D2" s="92"/>
      <c r="E2" s="92"/>
    </row>
    <row r="3" spans="1:5" ht="16.5" customHeight="1">
      <c r="A3" s="93" t="s">
        <v>464</v>
      </c>
      <c r="B3" s="752" t="str">
        <f>'QC Test Summary-Hologic'!C4</f>
        <v>HCC Breast Imaging Program</v>
      </c>
      <c r="C3" s="752"/>
      <c r="D3" s="752"/>
      <c r="E3" s="752"/>
    </row>
    <row r="4" spans="1:5" ht="16.5" customHeight="1">
      <c r="A4" s="93" t="s">
        <v>465</v>
      </c>
      <c r="B4" s="753" t="str">
        <f>Sheet1!R17</f>
        <v/>
      </c>
      <c r="C4" s="753"/>
      <c r="D4" s="612" t="s">
        <v>23</v>
      </c>
      <c r="E4" s="613" t="str">
        <f>Sheet1!R18</f>
        <v/>
      </c>
    </row>
    <row r="5" spans="1:5" ht="16.5" customHeight="1">
      <c r="A5" s="93" t="s">
        <v>466</v>
      </c>
      <c r="B5" s="753" t="str">
        <f>Sheet1!V18</f>
        <v/>
      </c>
      <c r="C5" s="753"/>
      <c r="D5" s="612" t="s">
        <v>467</v>
      </c>
      <c r="E5" s="614" t="str">
        <f>Sheet1!V17</f>
        <v/>
      </c>
    </row>
    <row r="6" spans="1:5" ht="16.5" customHeight="1">
      <c r="A6" s="93" t="s">
        <v>468</v>
      </c>
      <c r="B6" s="753" t="str">
        <f>Sheet1!X7</f>
        <v>Eugene Mah</v>
      </c>
      <c r="C6" s="753"/>
      <c r="D6" s="612" t="s">
        <v>469</v>
      </c>
      <c r="E6" s="615" t="str">
        <f>Sheet1!R14</f>
        <v/>
      </c>
    </row>
    <row r="7" spans="1:5" ht="16.5" customHeight="1">
      <c r="A7" s="93" t="s">
        <v>470</v>
      </c>
      <c r="B7" s="753"/>
      <c r="C7" s="753"/>
      <c r="D7" s="612" t="s">
        <v>471</v>
      </c>
      <c r="E7" s="616">
        <f>Sheet1!P7</f>
        <v>0</v>
      </c>
    </row>
    <row r="8" spans="1:5" ht="21.75" customHeight="1" thickBot="1"/>
    <row r="9" spans="1:5" ht="35.25" customHeight="1" thickBot="1">
      <c r="A9" s="94" t="s">
        <v>472</v>
      </c>
      <c r="B9" s="95" t="s">
        <v>473</v>
      </c>
      <c r="C9" s="96" t="s">
        <v>474</v>
      </c>
      <c r="D9" s="95" t="s">
        <v>475</v>
      </c>
      <c r="E9" s="97" t="s">
        <v>676</v>
      </c>
    </row>
    <row r="10" spans="1:5" ht="33" customHeight="1" thickTop="1">
      <c r="A10" s="749" t="s">
        <v>476</v>
      </c>
      <c r="B10" s="98" t="s">
        <v>477</v>
      </c>
      <c r="C10" s="99" t="s">
        <v>713</v>
      </c>
      <c r="D10" s="100" t="s">
        <v>478</v>
      </c>
      <c r="E10" s="101"/>
    </row>
    <row r="11" spans="1:5" ht="25.5" customHeight="1" thickBot="1">
      <c r="A11" s="745"/>
      <c r="B11" s="102" t="s">
        <v>479</v>
      </c>
      <c r="C11" s="114" t="s">
        <v>480</v>
      </c>
      <c r="D11" s="103" t="s">
        <v>478</v>
      </c>
      <c r="E11" s="104"/>
    </row>
    <row r="12" spans="1:5" ht="33.75" customHeight="1">
      <c r="A12" s="740" t="s">
        <v>481</v>
      </c>
      <c r="B12" s="105" t="s">
        <v>482</v>
      </c>
      <c r="C12" s="106" t="s">
        <v>483</v>
      </c>
      <c r="D12" s="107" t="s">
        <v>484</v>
      </c>
      <c r="E12" s="108"/>
    </row>
    <row r="13" spans="1:5" ht="33.75" customHeight="1">
      <c r="A13" s="741"/>
      <c r="B13" s="109" t="s">
        <v>485</v>
      </c>
      <c r="C13" s="110" t="s">
        <v>711</v>
      </c>
      <c r="D13" s="111" t="s">
        <v>484</v>
      </c>
      <c r="E13" s="112"/>
    </row>
    <row r="14" spans="1:5" ht="34.5" customHeight="1" thickBot="1">
      <c r="A14" s="742"/>
      <c r="B14" s="113" t="s">
        <v>486</v>
      </c>
      <c r="C14" s="114" t="s">
        <v>487</v>
      </c>
      <c r="D14" s="103" t="s">
        <v>478</v>
      </c>
      <c r="E14" s="115"/>
    </row>
    <row r="15" spans="1:5" ht="33.75">
      <c r="A15" s="743" t="s">
        <v>488</v>
      </c>
      <c r="B15" s="116" t="s">
        <v>489</v>
      </c>
      <c r="C15" s="117" t="s">
        <v>712</v>
      </c>
      <c r="D15" s="107" t="s">
        <v>478</v>
      </c>
      <c r="E15" s="118"/>
    </row>
    <row r="16" spans="1:5" ht="54.75" customHeight="1" thickBot="1">
      <c r="A16" s="744"/>
      <c r="B16" s="102" t="s">
        <v>490</v>
      </c>
      <c r="C16" s="119" t="s">
        <v>491</v>
      </c>
      <c r="D16" s="103" t="s">
        <v>492</v>
      </c>
      <c r="E16" s="120"/>
    </row>
    <row r="17" spans="1:5" ht="33.75" customHeight="1">
      <c r="A17" s="735" t="s">
        <v>493</v>
      </c>
      <c r="B17" s="121" t="s">
        <v>494</v>
      </c>
      <c r="C17" s="106" t="s">
        <v>714</v>
      </c>
      <c r="D17" s="107" t="s">
        <v>478</v>
      </c>
      <c r="E17" s="122"/>
    </row>
    <row r="18" spans="1:5" ht="33.75" customHeight="1" thickBot="1">
      <c r="A18" s="745"/>
      <c r="B18" s="123" t="s">
        <v>495</v>
      </c>
      <c r="C18" s="124" t="s">
        <v>496</v>
      </c>
      <c r="D18" s="103" t="s">
        <v>478</v>
      </c>
      <c r="E18" s="104"/>
    </row>
    <row r="19" spans="1:5" ht="33.75">
      <c r="A19" s="746" t="s">
        <v>497</v>
      </c>
      <c r="B19" s="121" t="s">
        <v>498</v>
      </c>
      <c r="C19" s="106" t="s">
        <v>499</v>
      </c>
      <c r="D19" s="107" t="s">
        <v>478</v>
      </c>
      <c r="E19" s="122"/>
    </row>
    <row r="20" spans="1:5" ht="33.75" customHeight="1">
      <c r="A20" s="747"/>
      <c r="B20" s="125" t="s">
        <v>500</v>
      </c>
      <c r="C20" s="126" t="s">
        <v>501</v>
      </c>
      <c r="D20" s="100" t="s">
        <v>478</v>
      </c>
      <c r="E20" s="127"/>
    </row>
    <row r="21" spans="1:5" ht="54.75" customHeight="1" thickBot="1">
      <c r="A21" s="748"/>
      <c r="B21" s="123" t="s">
        <v>502</v>
      </c>
      <c r="C21" s="124" t="s">
        <v>503</v>
      </c>
      <c r="D21" s="103" t="s">
        <v>478</v>
      </c>
      <c r="E21" s="104"/>
    </row>
    <row r="22" spans="1:5" ht="33.75" customHeight="1">
      <c r="A22" s="735" t="s">
        <v>504</v>
      </c>
      <c r="B22" s="121" t="s">
        <v>505</v>
      </c>
      <c r="C22" s="106" t="s">
        <v>506</v>
      </c>
      <c r="D22" s="107" t="s">
        <v>478</v>
      </c>
      <c r="E22" s="122"/>
    </row>
    <row r="23" spans="1:5" ht="25.5" customHeight="1" thickBot="1">
      <c r="A23" s="745"/>
      <c r="B23" s="102" t="s">
        <v>507</v>
      </c>
      <c r="C23" s="114" t="s">
        <v>508</v>
      </c>
      <c r="D23" s="103" t="s">
        <v>478</v>
      </c>
      <c r="E23" s="120"/>
    </row>
    <row r="24" spans="1:5" ht="33.75">
      <c r="A24" s="746" t="s">
        <v>509</v>
      </c>
      <c r="B24" s="121" t="s">
        <v>510</v>
      </c>
      <c r="C24" s="106" t="s">
        <v>511</v>
      </c>
      <c r="D24" s="107" t="s">
        <v>478</v>
      </c>
      <c r="E24" s="122"/>
    </row>
    <row r="25" spans="1:5" ht="45.75" customHeight="1">
      <c r="A25" s="747"/>
      <c r="B25" s="125" t="s">
        <v>512</v>
      </c>
      <c r="C25" s="110" t="s">
        <v>513</v>
      </c>
      <c r="D25" s="100" t="s">
        <v>492</v>
      </c>
      <c r="E25" s="127"/>
    </row>
    <row r="26" spans="1:5" ht="46.5" customHeight="1">
      <c r="A26" s="747"/>
      <c r="B26" s="128" t="s">
        <v>514</v>
      </c>
      <c r="C26" s="110" t="s">
        <v>515</v>
      </c>
      <c r="D26" s="100" t="s">
        <v>478</v>
      </c>
      <c r="E26" s="127"/>
    </row>
    <row r="27" spans="1:5" ht="22.5">
      <c r="A27" s="747"/>
      <c r="B27" s="128" t="s">
        <v>516</v>
      </c>
      <c r="C27" s="110" t="s">
        <v>517</v>
      </c>
      <c r="D27" s="100" t="s">
        <v>478</v>
      </c>
      <c r="E27" s="127"/>
    </row>
    <row r="28" spans="1:5" ht="23.25" thickBot="1">
      <c r="A28" s="748"/>
      <c r="B28" s="129" t="s">
        <v>518</v>
      </c>
      <c r="C28" s="114" t="s">
        <v>519</v>
      </c>
      <c r="D28" s="103" t="s">
        <v>478</v>
      </c>
      <c r="E28" s="120"/>
    </row>
    <row r="29" spans="1:5" ht="22.5">
      <c r="A29" s="735" t="s">
        <v>520</v>
      </c>
      <c r="B29" s="130" t="s">
        <v>521</v>
      </c>
      <c r="C29" s="106" t="s">
        <v>522</v>
      </c>
      <c r="D29" s="107" t="s">
        <v>478</v>
      </c>
      <c r="E29" s="122"/>
    </row>
    <row r="30" spans="1:5" ht="54.75" customHeight="1">
      <c r="A30" s="736"/>
      <c r="B30" s="128" t="s">
        <v>523</v>
      </c>
      <c r="C30" s="110" t="s">
        <v>524</v>
      </c>
      <c r="D30" s="100" t="s">
        <v>478</v>
      </c>
      <c r="E30" s="127"/>
    </row>
    <row r="31" spans="1:5" ht="34.5" thickBot="1">
      <c r="A31" s="737"/>
      <c r="B31" s="129" t="s">
        <v>525</v>
      </c>
      <c r="C31" s="114" t="s">
        <v>526</v>
      </c>
      <c r="D31" s="103" t="s">
        <v>478</v>
      </c>
      <c r="E31" s="120"/>
    </row>
    <row r="32" spans="1:5" ht="46.5" customHeight="1">
      <c r="A32" s="735" t="s">
        <v>527</v>
      </c>
      <c r="B32" s="130" t="s">
        <v>528</v>
      </c>
      <c r="C32" s="106" t="s">
        <v>529</v>
      </c>
      <c r="D32" s="107" t="s">
        <v>484</v>
      </c>
      <c r="E32" s="122"/>
    </row>
    <row r="33" spans="1:5" ht="66.75" customHeight="1">
      <c r="A33" s="736"/>
      <c r="B33" s="128" t="s">
        <v>530</v>
      </c>
      <c r="C33" s="110" t="s">
        <v>677</v>
      </c>
      <c r="D33" s="111" t="s">
        <v>484</v>
      </c>
      <c r="E33" s="127"/>
    </row>
    <row r="34" spans="1:5" ht="34.5" thickBot="1">
      <c r="A34" s="737"/>
      <c r="B34" s="129" t="s">
        <v>531</v>
      </c>
      <c r="C34" s="114" t="s">
        <v>532</v>
      </c>
      <c r="D34" s="131" t="s">
        <v>484</v>
      </c>
      <c r="E34" s="120"/>
    </row>
    <row r="35" spans="1:5" ht="33.75" customHeight="1" thickBot="1">
      <c r="A35" s="132" t="s">
        <v>678</v>
      </c>
      <c r="B35" s="133">
        <v>11</v>
      </c>
      <c r="C35" s="134" t="s">
        <v>533</v>
      </c>
      <c r="D35" s="135" t="s">
        <v>484</v>
      </c>
      <c r="E35" s="136"/>
    </row>
    <row r="36" spans="1:5" ht="54.75" customHeight="1" thickBot="1">
      <c r="A36" s="132" t="s">
        <v>679</v>
      </c>
      <c r="B36" s="133">
        <v>12</v>
      </c>
      <c r="C36" s="134" t="s">
        <v>534</v>
      </c>
      <c r="D36" s="135" t="s">
        <v>484</v>
      </c>
      <c r="E36" s="136"/>
    </row>
    <row r="37" spans="1:5" ht="45.75" thickBot="1">
      <c r="A37" s="132" t="s">
        <v>680</v>
      </c>
      <c r="B37" s="133">
        <v>13</v>
      </c>
      <c r="C37" s="134" t="s">
        <v>535</v>
      </c>
      <c r="D37" s="135" t="s">
        <v>484</v>
      </c>
      <c r="E37" s="136"/>
    </row>
    <row r="38" spans="1:5" ht="46.5" customHeight="1" thickBot="1">
      <c r="A38" s="132" t="s">
        <v>681</v>
      </c>
      <c r="B38" s="133">
        <v>14</v>
      </c>
      <c r="C38" s="134" t="s">
        <v>536</v>
      </c>
      <c r="D38" s="135" t="s">
        <v>537</v>
      </c>
      <c r="E38" s="136"/>
    </row>
    <row r="39" spans="1:5" ht="46.5" customHeight="1" thickBot="1">
      <c r="A39" s="137" t="s">
        <v>682</v>
      </c>
      <c r="B39" s="138">
        <v>15</v>
      </c>
      <c r="C39" s="124" t="s">
        <v>538</v>
      </c>
      <c r="D39" s="103" t="s">
        <v>537</v>
      </c>
      <c r="E39" s="104"/>
    </row>
    <row r="40" spans="1:5">
      <c r="A40" s="738" t="s">
        <v>683</v>
      </c>
      <c r="B40" s="739"/>
      <c r="C40" s="739"/>
      <c r="D40" s="739"/>
      <c r="E40" s="739"/>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790</v>
      </c>
      <c r="P1" s="151"/>
      <c r="Q1" s="151"/>
      <c r="R1" s="151"/>
      <c r="S1" s="151"/>
      <c r="T1" s="151"/>
      <c r="U1" s="151"/>
      <c r="V1" s="151"/>
      <c r="W1" s="151"/>
      <c r="X1" s="151"/>
      <c r="Y1" s="152"/>
      <c r="AA1" s="154" t="s">
        <v>364</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720</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365</v>
      </c>
      <c r="AB4" s="166" t="s">
        <v>721</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366</v>
      </c>
      <c r="AB6" s="149" t="s">
        <v>367</v>
      </c>
      <c r="AC6" s="149"/>
      <c r="AD6" s="149" t="s">
        <v>368</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364</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369</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370</v>
      </c>
      <c r="AB9" s="191"/>
      <c r="AC9" s="178" t="str">
        <f t="shared" si="0"/>
        <v>Change</v>
      </c>
      <c r="AD9" s="192" t="str">
        <f>IF(X7="","",X7)</f>
        <v>Eugene Mah</v>
      </c>
      <c r="AH9" s="164" t="s">
        <v>396</v>
      </c>
      <c r="AI9" s="164" t="s">
        <v>397</v>
      </c>
      <c r="AJ9" s="164" t="s">
        <v>398</v>
      </c>
      <c r="AK9" s="164" t="s">
        <v>399</v>
      </c>
      <c r="AL9" s="164" t="s">
        <v>237</v>
      </c>
      <c r="AM9" s="164" t="s">
        <v>48</v>
      </c>
      <c r="AN9" s="164" t="s">
        <v>305</v>
      </c>
      <c r="AO9" s="164" t="s">
        <v>306</v>
      </c>
      <c r="AP9" s="164" t="s">
        <v>400</v>
      </c>
      <c r="AQ9" s="164" t="s">
        <v>574</v>
      </c>
      <c r="AR9" s="164" t="s">
        <v>573</v>
      </c>
    </row>
    <row r="10" spans="1:44">
      <c r="A10" s="145">
        <v>10</v>
      </c>
      <c r="B10" s="193"/>
      <c r="C10" s="194"/>
      <c r="D10" s="149"/>
      <c r="E10" s="165" t="s">
        <v>10</v>
      </c>
      <c r="F10" s="760" t="str">
        <f>IF(R10="","",R10)</f>
        <v/>
      </c>
      <c r="G10" s="760"/>
      <c r="H10" s="149"/>
      <c r="I10" s="149"/>
      <c r="J10" s="165" t="s">
        <v>11</v>
      </c>
      <c r="K10" s="760" t="str">
        <f>IF(V10="","",V10)</f>
        <v/>
      </c>
      <c r="L10" s="76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61" t="str">
        <f>IF(R11="","",R11)</f>
        <v/>
      </c>
      <c r="G11" s="761"/>
      <c r="H11" s="149"/>
      <c r="I11" s="149"/>
      <c r="J11" s="165" t="s">
        <v>13</v>
      </c>
      <c r="K11" s="760" t="str">
        <f>IF(V11="","",V11)</f>
        <v/>
      </c>
      <c r="L11" s="76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61" t="str">
        <f>IF(R12="","",R12)</f>
        <v/>
      </c>
      <c r="G12" s="761"/>
      <c r="H12" s="149"/>
      <c r="I12" s="149"/>
      <c r="J12" s="165" t="s">
        <v>15</v>
      </c>
      <c r="K12" s="762" t="str">
        <f>IF(V12="","",V12)</f>
        <v/>
      </c>
      <c r="L12" s="762"/>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61" t="str">
        <f>IF(R13="","",R13)</f>
        <v/>
      </c>
      <c r="G13" s="761"/>
      <c r="H13" s="149"/>
      <c r="I13" s="149"/>
      <c r="J13" s="165" t="s">
        <v>17</v>
      </c>
      <c r="K13" s="760" t="str">
        <f>IF(V13="","",V13)</f>
        <v/>
      </c>
      <c r="L13" s="76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60" t="str">
        <f>IF(R17="","",R17)</f>
        <v/>
      </c>
      <c r="G16" s="760"/>
      <c r="H16" s="149"/>
      <c r="I16" s="149"/>
      <c r="J16" s="165" t="s">
        <v>22</v>
      </c>
      <c r="K16" s="762" t="str">
        <f>IF(V17="","",V17)</f>
        <v/>
      </c>
      <c r="L16" s="762"/>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60" t="str">
        <f>IF(R18="","",R18)</f>
        <v/>
      </c>
      <c r="G17" s="760"/>
      <c r="H17" s="149"/>
      <c r="I17" s="149"/>
      <c r="J17" s="165" t="s">
        <v>24</v>
      </c>
      <c r="K17" s="760" t="str">
        <f>IF(V18="","",V18)</f>
        <v/>
      </c>
      <c r="L17" s="76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60" t="str">
        <f>IF(R19="","",R19)</f>
        <v/>
      </c>
      <c r="G18" s="760"/>
      <c r="H18" s="149"/>
      <c r="I18" s="149"/>
      <c r="J18" s="165" t="s">
        <v>26</v>
      </c>
      <c r="K18" s="760" t="str">
        <f>IF(V19="","",V19)</f>
        <v/>
      </c>
      <c r="L18" s="76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371</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60" t="str">
        <f>IF(R22="","",R22)</f>
        <v/>
      </c>
      <c r="G21" s="760"/>
      <c r="H21" s="149"/>
      <c r="I21" s="149"/>
      <c r="J21" s="165" t="s">
        <v>29</v>
      </c>
      <c r="K21" s="760" t="str">
        <f>IF(V21="","",V21)</f>
        <v/>
      </c>
      <c r="L21" s="76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62" t="str">
        <f>IF(R23="","",R23)</f>
        <v/>
      </c>
      <c r="G22" s="762"/>
      <c r="H22" s="149"/>
      <c r="I22" s="149"/>
      <c r="J22" s="165"/>
      <c r="K22" s="760" t="str">
        <f>IF(V22="","",V22)</f>
        <v/>
      </c>
      <c r="L22" s="76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60" t="str">
        <f>IF(V24="","",V24)</f>
        <v/>
      </c>
      <c r="L23" s="76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60" t="str">
        <f>IF(R25="","",R25)</f>
        <v/>
      </c>
      <c r="G24" s="760"/>
      <c r="H24" s="149"/>
      <c r="I24" s="149"/>
      <c r="J24" s="149"/>
      <c r="K24" s="760" t="str">
        <f>IF(V25="","",V25)</f>
        <v/>
      </c>
      <c r="L24" s="76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60" t="str">
        <f>IF(R26="","",R26)</f>
        <v/>
      </c>
      <c r="G25" s="760"/>
      <c r="H25" s="149"/>
      <c r="I25" s="149"/>
      <c r="J25" s="210"/>
      <c r="K25" s="760" t="str">
        <f>IF(V26="","",V26)</f>
        <v/>
      </c>
      <c r="L25" s="76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60" t="str">
        <f>IF(R27="","",R27)</f>
        <v/>
      </c>
      <c r="G26" s="76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60" t="str">
        <f>IF(V28="","",V28)</f>
        <v/>
      </c>
      <c r="L27" s="76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60" t="str">
        <f>IF(R29="","",R29)</f>
        <v/>
      </c>
      <c r="G28" s="760"/>
      <c r="H28" s="149"/>
      <c r="I28" s="210"/>
      <c r="J28" s="165" t="s">
        <v>35</v>
      </c>
      <c r="K28" s="760" t="str">
        <f>IF(V29="","",V29)</f>
        <v/>
      </c>
      <c r="L28" s="76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60" t="str">
        <f>IF(R30="","",R30)</f>
        <v/>
      </c>
      <c r="G29" s="760"/>
      <c r="H29" s="149"/>
      <c r="I29" s="202" t="s">
        <v>36</v>
      </c>
      <c r="J29" s="165" t="s">
        <v>37</v>
      </c>
      <c r="K29" s="760" t="str">
        <f>IF(V32="","",V32)</f>
        <v/>
      </c>
      <c r="L29" s="76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60" t="str">
        <f>IF(R31="","",R31)</f>
        <v/>
      </c>
      <c r="G30" s="760"/>
      <c r="H30" s="149"/>
      <c r="I30" s="149"/>
      <c r="J30" s="165" t="s">
        <v>38</v>
      </c>
      <c r="K30" s="760" t="str">
        <f>IF(V33="","",V33)</f>
        <v/>
      </c>
      <c r="L30" s="76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791</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731</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63" t="s">
        <v>42</v>
      </c>
      <c r="E35" s="763"/>
      <c r="F35" s="763"/>
      <c r="G35" s="764" t="s">
        <v>43</v>
      </c>
      <c r="H35" s="764"/>
      <c r="I35" s="764"/>
      <c r="J35" s="763" t="s">
        <v>44</v>
      </c>
      <c r="K35" s="763"/>
      <c r="L35" s="763"/>
      <c r="M35" s="195"/>
      <c r="N35" s="149"/>
      <c r="O35" s="673"/>
      <c r="P35" s="194" t="s">
        <v>732</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63"/>
      <c r="E36" s="763"/>
      <c r="F36" s="763"/>
      <c r="G36" s="764"/>
      <c r="H36" s="764"/>
      <c r="I36" s="764"/>
      <c r="J36" s="763"/>
      <c r="K36" s="763"/>
      <c r="L36" s="763"/>
      <c r="M36" s="195"/>
      <c r="N36" s="149"/>
      <c r="O36" s="216"/>
      <c r="P36" s="171" t="s">
        <v>793</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372</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373</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374</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375</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376</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65" t="s">
        <v>62</v>
      </c>
      <c r="M44" s="765"/>
      <c r="N44" s="149"/>
      <c r="O44" s="214"/>
      <c r="P44" s="674" t="str">
        <f>IF(OR(O36="",O36=1),"Unit installed as shown on shielding plan","")</f>
        <v>Unit installed as shown on shielding plan</v>
      </c>
      <c r="Q44" s="149"/>
      <c r="R44" s="149"/>
      <c r="S44" s="149"/>
      <c r="T44" s="149"/>
      <c r="U44" s="149"/>
      <c r="V44" s="149"/>
      <c r="W44" s="149"/>
      <c r="X44" s="149"/>
      <c r="Y44" s="161"/>
      <c r="AA44" s="165" t="s">
        <v>377</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 t="shared" si="9"/>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 t="shared" si="9"/>
        <v/>
      </c>
      <c r="N47" s="149"/>
      <c r="O47" s="214"/>
      <c r="P47" s="194" t="s">
        <v>68</v>
      </c>
      <c r="Q47" s="149"/>
      <c r="R47" s="149"/>
      <c r="S47" s="149"/>
      <c r="T47" s="149"/>
      <c r="U47" s="149"/>
      <c r="V47" s="149"/>
      <c r="W47" s="149"/>
      <c r="X47" s="149"/>
      <c r="Y47" s="161"/>
      <c r="AA47" s="165" t="s">
        <v>268</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 t="shared" si="9"/>
        <v/>
      </c>
      <c r="N48" s="149"/>
      <c r="O48" s="214"/>
      <c r="P48" s="194" t="s">
        <v>69</v>
      </c>
      <c r="Q48" s="149"/>
      <c r="R48" s="149"/>
      <c r="S48" s="149"/>
      <c r="T48" s="149"/>
      <c r="U48" s="149"/>
      <c r="V48" s="149"/>
      <c r="W48" s="149"/>
      <c r="X48" s="149"/>
      <c r="Y48" s="161"/>
      <c r="AA48" s="165" t="s">
        <v>378</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 t="shared" si="9"/>
        <v/>
      </c>
      <c r="N49" s="149"/>
      <c r="O49" s="214"/>
      <c r="P49" s="194" t="s">
        <v>70</v>
      </c>
      <c r="Q49" s="149"/>
      <c r="R49" s="149"/>
      <c r="S49" s="149"/>
      <c r="T49" s="149"/>
      <c r="U49" s="149"/>
      <c r="V49" s="149"/>
      <c r="W49" s="149"/>
      <c r="X49" s="149"/>
      <c r="Y49" s="161"/>
      <c r="AA49" s="165" t="s">
        <v>379</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71</v>
      </c>
      <c r="Q50" s="149"/>
      <c r="R50" s="149"/>
      <c r="S50" s="149"/>
      <c r="T50" s="149"/>
      <c r="U50" s="149"/>
      <c r="V50" s="149"/>
      <c r="W50" s="149"/>
      <c r="X50" s="149"/>
      <c r="Y50" s="161"/>
      <c r="AA50" s="165" t="s">
        <v>268</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64</v>
      </c>
      <c r="I51" s="149"/>
      <c r="J51" s="149"/>
      <c r="K51" s="149"/>
      <c r="L51" s="149"/>
      <c r="M51" s="195"/>
      <c r="N51" s="149"/>
      <c r="O51" s="214"/>
      <c r="P51" s="194" t="s">
        <v>72</v>
      </c>
      <c r="Q51" s="149"/>
      <c r="R51" s="149"/>
      <c r="S51" s="149"/>
      <c r="T51" s="149"/>
      <c r="U51" s="149"/>
      <c r="V51" s="149"/>
      <c r="W51" s="149"/>
      <c r="X51" s="149"/>
      <c r="Y51" s="161"/>
      <c r="AA51" s="165" t="s">
        <v>378</v>
      </c>
      <c r="AB51" s="191"/>
      <c r="AC51" s="149" t="str">
        <f t="shared" si="10"/>
        <v/>
      </c>
      <c r="AD51" s="192" t="str">
        <f>IF(Q101="","",Q101)</f>
        <v/>
      </c>
      <c r="AH51"/>
      <c r="AI51"/>
      <c r="AJ51"/>
      <c r="AK51"/>
      <c r="AL51"/>
      <c r="AM51"/>
      <c r="AN51"/>
      <c r="AO51"/>
      <c r="AP51"/>
      <c r="AQ51"/>
      <c r="AR51"/>
    </row>
    <row r="52" spans="1:44">
      <c r="A52" s="145">
        <v>52</v>
      </c>
      <c r="B52" s="193"/>
      <c r="C52" s="149"/>
      <c r="D52" s="149"/>
      <c r="E52" s="194" t="s">
        <v>66</v>
      </c>
      <c r="F52" s="149"/>
      <c r="G52" s="149"/>
      <c r="H52" s="149"/>
      <c r="I52" s="149"/>
      <c r="J52" s="149"/>
      <c r="K52" s="149"/>
      <c r="L52" s="236" t="str">
        <f t="shared" ref="L52:L64" si="11">IF(O46="","TBD",IF(O46=1,"YES",IF(O46=3,"NA","")))</f>
        <v>TBD</v>
      </c>
      <c r="M52" s="237" t="str">
        <f t="shared" ref="M52:M64" si="12">IF(O46=2,"NO","")</f>
        <v/>
      </c>
      <c r="N52" s="149"/>
      <c r="O52" s="238" t="str">
        <f>IF(S132="","",IF(S132="Pass",1,2))</f>
        <v/>
      </c>
      <c r="P52" s="194" t="s">
        <v>73</v>
      </c>
      <c r="Q52" s="149"/>
      <c r="R52" s="149"/>
      <c r="S52" s="149"/>
      <c r="T52" s="149"/>
      <c r="U52" s="149"/>
      <c r="V52" s="149"/>
      <c r="W52" s="149"/>
      <c r="X52" s="149"/>
      <c r="Y52" s="161"/>
      <c r="AA52" s="165" t="s">
        <v>379</v>
      </c>
      <c r="AB52" s="191"/>
      <c r="AC52" s="149" t="str">
        <f t="shared" si="10"/>
        <v/>
      </c>
      <c r="AD52" s="192" t="str">
        <f>IF(R101="","",R101)</f>
        <v/>
      </c>
      <c r="AH52"/>
      <c r="AI52"/>
      <c r="AJ52"/>
      <c r="AK52"/>
      <c r="AL52"/>
      <c r="AM52"/>
      <c r="AN52"/>
      <c r="AO52"/>
      <c r="AP52"/>
      <c r="AQ52"/>
      <c r="AR52"/>
    </row>
    <row r="53" spans="1:44">
      <c r="A53" s="145">
        <v>53</v>
      </c>
      <c r="B53" s="193"/>
      <c r="C53" s="149"/>
      <c r="D53" s="149"/>
      <c r="E53" s="194" t="s">
        <v>68</v>
      </c>
      <c r="F53" s="149"/>
      <c r="G53" s="149"/>
      <c r="H53" s="149"/>
      <c r="I53" s="149"/>
      <c r="J53" s="149"/>
      <c r="K53" s="149"/>
      <c r="L53" s="236" t="str">
        <f t="shared" si="11"/>
        <v>TBD</v>
      </c>
      <c r="M53" s="237" t="str">
        <f t="shared" si="12"/>
        <v/>
      </c>
      <c r="N53" s="149"/>
      <c r="O53" s="214"/>
      <c r="P53" s="194" t="s">
        <v>74</v>
      </c>
      <c r="Q53" s="149"/>
      <c r="R53" s="149"/>
      <c r="S53" s="149"/>
      <c r="T53" s="149"/>
      <c r="U53" s="149"/>
      <c r="V53" s="149"/>
      <c r="W53" s="149"/>
      <c r="X53" s="149"/>
      <c r="Y53" s="161"/>
      <c r="AA53" s="165" t="s">
        <v>268</v>
      </c>
      <c r="AB53" s="191"/>
      <c r="AC53" s="149" t="str">
        <f t="shared" si="10"/>
        <v/>
      </c>
      <c r="AD53" s="192" t="str">
        <f>IF(P102="","",P102)</f>
        <v/>
      </c>
      <c r="AH53"/>
      <c r="AI53"/>
      <c r="AJ53"/>
      <c r="AK53"/>
      <c r="AL53"/>
      <c r="AM53"/>
      <c r="AN53"/>
      <c r="AO53"/>
      <c r="AP53"/>
      <c r="AQ53"/>
      <c r="AR53"/>
    </row>
    <row r="54" spans="1:44">
      <c r="A54" s="145">
        <v>54</v>
      </c>
      <c r="B54" s="193"/>
      <c r="C54" s="149"/>
      <c r="D54" s="149"/>
      <c r="E54" s="194" t="s">
        <v>69</v>
      </c>
      <c r="F54" s="149"/>
      <c r="G54" s="149"/>
      <c r="H54" s="149"/>
      <c r="I54" s="149"/>
      <c r="J54" s="149"/>
      <c r="K54" s="149"/>
      <c r="L54" s="236" t="str">
        <f t="shared" si="11"/>
        <v>TBD</v>
      </c>
      <c r="M54" s="237" t="str">
        <f t="shared" si="12"/>
        <v/>
      </c>
      <c r="N54" s="149"/>
      <c r="O54" s="214"/>
      <c r="P54" s="194" t="s">
        <v>75</v>
      </c>
      <c r="Q54" s="149"/>
      <c r="R54" s="149"/>
      <c r="S54" s="149"/>
      <c r="T54" s="149"/>
      <c r="U54" s="149"/>
      <c r="V54" s="149"/>
      <c r="W54" s="149"/>
      <c r="X54" s="149"/>
      <c r="Y54" s="161"/>
      <c r="AA54" s="165" t="s">
        <v>378</v>
      </c>
      <c r="AB54" s="191"/>
      <c r="AC54" s="149" t="str">
        <f t="shared" si="10"/>
        <v/>
      </c>
      <c r="AD54" s="192" t="str">
        <f>IF(Q102="","",Q102)</f>
        <v/>
      </c>
      <c r="AH54"/>
      <c r="AI54"/>
      <c r="AJ54"/>
      <c r="AK54"/>
      <c r="AL54"/>
      <c r="AM54"/>
      <c r="AN54"/>
      <c r="AO54"/>
      <c r="AP54"/>
      <c r="AQ54"/>
      <c r="AR54"/>
    </row>
    <row r="55" spans="1:44">
      <c r="A55" s="145">
        <v>55</v>
      </c>
      <c r="B55" s="193"/>
      <c r="C55" s="149"/>
      <c r="D55" s="149"/>
      <c r="E55" s="194" t="s">
        <v>70</v>
      </c>
      <c r="F55" s="149"/>
      <c r="G55" s="149"/>
      <c r="H55" s="149"/>
      <c r="I55" s="149"/>
      <c r="J55" s="149"/>
      <c r="K55" s="149"/>
      <c r="L55" s="236" t="str">
        <f t="shared" si="11"/>
        <v>TBD</v>
      </c>
      <c r="M55" s="237" t="str">
        <f t="shared" si="12"/>
        <v/>
      </c>
      <c r="N55" s="149"/>
      <c r="O55" s="214"/>
      <c r="P55" s="194" t="s">
        <v>76</v>
      </c>
      <c r="Q55" s="149"/>
      <c r="R55" s="149"/>
      <c r="S55" s="149"/>
      <c r="T55" s="149"/>
      <c r="U55" s="149"/>
      <c r="V55" s="149"/>
      <c r="W55" s="149"/>
      <c r="X55" s="149"/>
      <c r="Y55" s="161"/>
      <c r="AA55" s="165" t="s">
        <v>379</v>
      </c>
      <c r="AB55" s="191"/>
      <c r="AC55" s="149" t="str">
        <f t="shared" si="10"/>
        <v/>
      </c>
      <c r="AD55" s="192" t="str">
        <f>IF(R102="","",R102)</f>
        <v/>
      </c>
      <c r="AH55"/>
      <c r="AI55"/>
      <c r="AJ55"/>
      <c r="AK55"/>
      <c r="AL55"/>
      <c r="AM55"/>
      <c r="AN55"/>
      <c r="AO55"/>
      <c r="AP55"/>
      <c r="AQ55"/>
      <c r="AR55"/>
    </row>
    <row r="56" spans="1:44">
      <c r="A56" s="145">
        <v>56</v>
      </c>
      <c r="B56" s="193"/>
      <c r="C56" s="149"/>
      <c r="D56" s="149"/>
      <c r="E56" s="194" t="s">
        <v>71</v>
      </c>
      <c r="F56" s="149"/>
      <c r="G56" s="149"/>
      <c r="H56" s="149"/>
      <c r="I56" s="149"/>
      <c r="J56" s="149"/>
      <c r="K56" s="149"/>
      <c r="L56" s="236" t="str">
        <f t="shared" si="11"/>
        <v>NA</v>
      </c>
      <c r="M56" s="237" t="str">
        <f t="shared" si="12"/>
        <v/>
      </c>
      <c r="N56" s="149"/>
      <c r="O56" s="214"/>
      <c r="P56" s="194" t="s">
        <v>77</v>
      </c>
      <c r="Q56" s="149"/>
      <c r="R56" s="149"/>
      <c r="S56" s="149"/>
      <c r="T56" s="149"/>
      <c r="U56" s="149"/>
      <c r="V56" s="149"/>
      <c r="W56" s="149"/>
      <c r="X56" s="149"/>
      <c r="Y56" s="161"/>
      <c r="AA56" s="165" t="s">
        <v>268</v>
      </c>
      <c r="AB56" s="191"/>
      <c r="AC56" s="149" t="str">
        <f t="shared" si="10"/>
        <v/>
      </c>
      <c r="AD56" s="192" t="str">
        <f>IF(P103="","",P103)</f>
        <v/>
      </c>
      <c r="AH56"/>
      <c r="AI56"/>
      <c r="AJ56"/>
      <c r="AK56"/>
      <c r="AL56"/>
      <c r="AM56"/>
      <c r="AN56"/>
      <c r="AO56"/>
      <c r="AP56"/>
      <c r="AQ56"/>
      <c r="AR56"/>
    </row>
    <row r="57" spans="1:44">
      <c r="A57" s="145">
        <v>57</v>
      </c>
      <c r="B57" s="193"/>
      <c r="C57" s="149"/>
      <c r="D57" s="149"/>
      <c r="E57" s="194" t="s">
        <v>72</v>
      </c>
      <c r="F57" s="149"/>
      <c r="G57" s="149"/>
      <c r="H57" s="149"/>
      <c r="I57" s="149"/>
      <c r="J57" s="149"/>
      <c r="K57" s="149"/>
      <c r="L57" s="236" t="str">
        <f t="shared" si="11"/>
        <v>TBD</v>
      </c>
      <c r="M57" s="237" t="str">
        <f t="shared" si="12"/>
        <v/>
      </c>
      <c r="N57" s="149"/>
      <c r="O57" s="214"/>
      <c r="P57" s="194" t="s">
        <v>78</v>
      </c>
      <c r="Q57" s="149"/>
      <c r="R57" s="149"/>
      <c r="S57" s="149"/>
      <c r="T57" s="149"/>
      <c r="U57" s="149"/>
      <c r="V57" s="149"/>
      <c r="W57" s="149"/>
      <c r="X57" s="149"/>
      <c r="Y57" s="161"/>
      <c r="AA57" s="165" t="s">
        <v>378</v>
      </c>
      <c r="AB57" s="191"/>
      <c r="AC57" s="149" t="str">
        <f t="shared" si="10"/>
        <v/>
      </c>
      <c r="AD57" s="192" t="str">
        <f>IF(Q103="","",Q103)</f>
        <v/>
      </c>
      <c r="AH57"/>
      <c r="AI57"/>
      <c r="AJ57"/>
      <c r="AK57"/>
      <c r="AL57"/>
      <c r="AM57"/>
      <c r="AN57"/>
      <c r="AO57"/>
      <c r="AP57"/>
      <c r="AQ57"/>
      <c r="AR57"/>
    </row>
    <row r="58" spans="1:44">
      <c r="A58" s="145">
        <v>58</v>
      </c>
      <c r="B58" s="193"/>
      <c r="C58" s="149"/>
      <c r="D58" s="149"/>
      <c r="E58" s="194" t="s">
        <v>73</v>
      </c>
      <c r="F58" s="149"/>
      <c r="G58" s="149"/>
      <c r="H58" s="149"/>
      <c r="I58" s="149"/>
      <c r="J58" s="149"/>
      <c r="K58" s="149"/>
      <c r="L58" s="236" t="str">
        <f t="shared" si="11"/>
        <v>TBD</v>
      </c>
      <c r="M58" s="237" t="str">
        <f t="shared" si="12"/>
        <v/>
      </c>
      <c r="N58" s="149"/>
      <c r="O58" s="214"/>
      <c r="P58" s="149" t="s">
        <v>79</v>
      </c>
      <c r="Q58" s="149"/>
      <c r="R58" s="149"/>
      <c r="S58" s="149"/>
      <c r="T58" s="149"/>
      <c r="U58" s="149"/>
      <c r="V58" s="149"/>
      <c r="W58" s="149"/>
      <c r="X58" s="149"/>
      <c r="Y58" s="161"/>
      <c r="AA58" s="165" t="s">
        <v>379</v>
      </c>
      <c r="AB58" s="191"/>
      <c r="AC58" s="149" t="str">
        <f t="shared" si="10"/>
        <v/>
      </c>
      <c r="AD58" s="192" t="str">
        <f>IF(R103="","",R103)</f>
        <v/>
      </c>
      <c r="AH58"/>
      <c r="AI58"/>
      <c r="AJ58"/>
      <c r="AK58"/>
      <c r="AL58"/>
      <c r="AM58"/>
      <c r="AN58"/>
      <c r="AO58"/>
      <c r="AP58"/>
      <c r="AQ58"/>
      <c r="AR58"/>
    </row>
    <row r="59" spans="1:44">
      <c r="A59" s="145">
        <v>59</v>
      </c>
      <c r="B59" s="193"/>
      <c r="C59" s="149"/>
      <c r="D59" s="149"/>
      <c r="E59" s="194" t="s">
        <v>74</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380</v>
      </c>
      <c r="AB59" s="149"/>
      <c r="AC59" s="149"/>
      <c r="AD59" s="149"/>
      <c r="AH59"/>
      <c r="AI59"/>
      <c r="AJ59"/>
      <c r="AK59"/>
      <c r="AL59"/>
      <c r="AM59"/>
      <c r="AN59"/>
      <c r="AO59"/>
      <c r="AP59"/>
      <c r="AQ59"/>
      <c r="AR59"/>
    </row>
    <row r="60" spans="1:44">
      <c r="A60" s="145">
        <v>60</v>
      </c>
      <c r="B60" s="193"/>
      <c r="C60" s="149"/>
      <c r="D60" s="149"/>
      <c r="E60" s="194" t="s">
        <v>75</v>
      </c>
      <c r="F60" s="149"/>
      <c r="G60" s="149"/>
      <c r="H60" s="149"/>
      <c r="I60" s="149"/>
      <c r="J60" s="149"/>
      <c r="K60" s="149"/>
      <c r="L60" s="236" t="str">
        <f t="shared" si="11"/>
        <v>TBD</v>
      </c>
      <c r="M60" s="237" t="str">
        <f t="shared" si="12"/>
        <v/>
      </c>
      <c r="N60" s="149"/>
      <c r="O60" s="159"/>
      <c r="P60" s="149"/>
      <c r="Q60" s="149"/>
      <c r="R60" s="149"/>
      <c r="S60" s="149"/>
      <c r="T60" s="182" t="s">
        <v>80</v>
      </c>
      <c r="U60" s="149"/>
      <c r="V60" s="149"/>
      <c r="W60" s="149"/>
      <c r="X60" s="149"/>
      <c r="Y60" s="161"/>
      <c r="AA60" s="165" t="s">
        <v>268</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76</v>
      </c>
      <c r="F61" s="149"/>
      <c r="G61" s="149"/>
      <c r="H61" s="149"/>
      <c r="I61" s="149"/>
      <c r="J61" s="149"/>
      <c r="K61" s="149"/>
      <c r="L61" s="236" t="str">
        <f t="shared" si="11"/>
        <v>TBD</v>
      </c>
      <c r="M61" s="237" t="str">
        <f t="shared" si="12"/>
        <v/>
      </c>
      <c r="N61" s="149"/>
      <c r="O61" s="214"/>
      <c r="P61" s="149" t="s">
        <v>81</v>
      </c>
      <c r="Q61" s="149"/>
      <c r="R61" s="149"/>
      <c r="S61" s="149"/>
      <c r="T61" s="149"/>
      <c r="U61" s="149"/>
      <c r="V61" s="149"/>
      <c r="W61" s="149"/>
      <c r="X61" s="149"/>
      <c r="Y61" s="161"/>
      <c r="AA61" s="165" t="s">
        <v>378</v>
      </c>
      <c r="AB61" s="191"/>
      <c r="AC61" s="149" t="str">
        <f t="shared" si="13"/>
        <v/>
      </c>
      <c r="AD61" s="192" t="str">
        <f>IF(T100="","",T100)</f>
        <v/>
      </c>
      <c r="AH61"/>
      <c r="AI61"/>
      <c r="AJ61"/>
      <c r="AK61"/>
      <c r="AL61"/>
      <c r="AM61"/>
      <c r="AN61"/>
      <c r="AO61"/>
      <c r="AP61"/>
      <c r="AQ61"/>
      <c r="AR61"/>
    </row>
    <row r="62" spans="1:44">
      <c r="A62" s="145">
        <v>62</v>
      </c>
      <c r="B62" s="193"/>
      <c r="C62" s="149"/>
      <c r="D62" s="149"/>
      <c r="E62" s="194" t="s">
        <v>77</v>
      </c>
      <c r="F62" s="149"/>
      <c r="G62" s="149"/>
      <c r="H62" s="149"/>
      <c r="I62" s="149"/>
      <c r="J62" s="149"/>
      <c r="K62" s="149"/>
      <c r="L62" s="236" t="str">
        <f t="shared" si="11"/>
        <v>TBD</v>
      </c>
      <c r="M62" s="237" t="str">
        <f t="shared" si="12"/>
        <v/>
      </c>
      <c r="N62" s="149"/>
      <c r="O62" s="214"/>
      <c r="P62" s="149" t="s">
        <v>83</v>
      </c>
      <c r="Q62" s="149"/>
      <c r="R62" s="149"/>
      <c r="S62" s="149"/>
      <c r="T62" s="149"/>
      <c r="U62" s="149"/>
      <c r="V62" s="149"/>
      <c r="W62" s="149"/>
      <c r="X62" s="149"/>
      <c r="Y62" s="161"/>
      <c r="AA62" s="165" t="s">
        <v>379</v>
      </c>
      <c r="AB62" s="191"/>
      <c r="AC62" s="149" t="str">
        <f t="shared" si="13"/>
        <v/>
      </c>
      <c r="AD62" s="192" t="str">
        <f>IF(U100="","",U100)</f>
        <v/>
      </c>
      <c r="AH62"/>
      <c r="AI62"/>
      <c r="AJ62"/>
      <c r="AK62"/>
      <c r="AL62"/>
      <c r="AM62"/>
      <c r="AN62"/>
      <c r="AO62"/>
      <c r="AP62"/>
      <c r="AQ62"/>
      <c r="AR62"/>
    </row>
    <row r="63" spans="1:44">
      <c r="A63" s="145">
        <v>63</v>
      </c>
      <c r="B63" s="193"/>
      <c r="C63" s="149"/>
      <c r="D63" s="149"/>
      <c r="E63" s="194" t="s">
        <v>82</v>
      </c>
      <c r="F63" s="149"/>
      <c r="G63" s="149"/>
      <c r="H63" s="149"/>
      <c r="I63" s="149"/>
      <c r="J63" s="149"/>
      <c r="K63" s="149"/>
      <c r="L63" s="236" t="str">
        <f t="shared" si="11"/>
        <v>TBD</v>
      </c>
      <c r="M63" s="237" t="str">
        <f t="shared" si="12"/>
        <v/>
      </c>
      <c r="N63" s="149"/>
      <c r="O63" s="214"/>
      <c r="P63" s="149" t="s">
        <v>85</v>
      </c>
      <c r="Q63" s="149"/>
      <c r="R63" s="149"/>
      <c r="S63" s="149"/>
      <c r="T63" s="149"/>
      <c r="U63" s="149"/>
      <c r="V63" s="149"/>
      <c r="W63" s="149"/>
      <c r="X63" s="149"/>
      <c r="Y63" s="161"/>
      <c r="AA63" s="165" t="s">
        <v>268</v>
      </c>
      <c r="AB63" s="191"/>
      <c r="AC63" s="149" t="str">
        <f t="shared" si="13"/>
        <v/>
      </c>
      <c r="AD63" s="192" t="str">
        <f>IF(S101="","",S101)</f>
        <v/>
      </c>
      <c r="AH63"/>
      <c r="AI63"/>
      <c r="AJ63"/>
      <c r="AK63"/>
      <c r="AL63"/>
      <c r="AM63"/>
      <c r="AN63"/>
      <c r="AO63"/>
      <c r="AP63"/>
      <c r="AQ63"/>
      <c r="AR63"/>
    </row>
    <row r="64" spans="1:44">
      <c r="A64" s="145">
        <v>64</v>
      </c>
      <c r="B64" s="193"/>
      <c r="C64" s="239"/>
      <c r="D64" s="239"/>
      <c r="E64" s="149" t="s">
        <v>84</v>
      </c>
      <c r="F64" s="149"/>
      <c r="G64" s="149"/>
      <c r="H64" s="149"/>
      <c r="I64" s="149"/>
      <c r="J64" s="149"/>
      <c r="K64" s="149"/>
      <c r="L64" s="236" t="str">
        <f t="shared" si="11"/>
        <v>TBD</v>
      </c>
      <c r="M64" s="237" t="str">
        <f t="shared" si="12"/>
        <v/>
      </c>
      <c r="N64" s="149"/>
      <c r="O64" s="214"/>
      <c r="P64" s="149" t="s">
        <v>86</v>
      </c>
      <c r="Q64" s="149"/>
      <c r="R64" s="149"/>
      <c r="S64" s="149"/>
      <c r="T64" s="149"/>
      <c r="U64" s="149"/>
      <c r="V64" s="149"/>
      <c r="W64" s="149"/>
      <c r="X64" s="149"/>
      <c r="Y64" s="161"/>
      <c r="AA64" s="165" t="s">
        <v>378</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379</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268</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378</v>
      </c>
      <c r="AB67" s="191"/>
      <c r="AC67" s="149" t="str">
        <f t="shared" si="13"/>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379</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268</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378</v>
      </c>
      <c r="AB70" s="191"/>
      <c r="AC70" s="149" t="str">
        <f t="shared" si="13"/>
        <v/>
      </c>
      <c r="AD70" s="192" t="str">
        <f>IF(T103="","",T103)</f>
        <v/>
      </c>
      <c r="AH70"/>
      <c r="AI70"/>
      <c r="AJ70"/>
      <c r="AK70"/>
      <c r="AL70"/>
      <c r="AM70"/>
      <c r="AN70"/>
      <c r="AO70"/>
      <c r="AP70"/>
      <c r="AQ70"/>
      <c r="AR70"/>
    </row>
    <row r="71" spans="1:44" ht="16.5"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379</v>
      </c>
      <c r="AB71" s="191"/>
      <c r="AC71" s="149" t="str">
        <f t="shared" si="13"/>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4">IF(O61="","TBD",IF(O61=1,"YES",IF(O61=3,"NA","")))</f>
        <v>TBD</v>
      </c>
      <c r="M72" s="237" t="str">
        <f t="shared" ref="M72:M104" si="15">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4"/>
        <v>TBD</v>
      </c>
      <c r="M73" s="237" t="str">
        <f t="shared" si="15"/>
        <v/>
      </c>
      <c r="N73" s="149"/>
      <c r="O73" s="214"/>
      <c r="P73" s="149" t="s">
        <v>100</v>
      </c>
      <c r="Q73" s="149"/>
      <c r="R73" s="149"/>
      <c r="S73" s="149"/>
      <c r="T73" s="149"/>
      <c r="U73" s="149"/>
      <c r="V73" s="149"/>
      <c r="W73" s="149"/>
      <c r="X73" s="149"/>
      <c r="Y73" s="161"/>
      <c r="AA73" s="165" t="s">
        <v>268</v>
      </c>
      <c r="AB73" s="191"/>
      <c r="AC73" s="149" t="str">
        <f t="shared" ref="AC73:AC84" si="16">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4"/>
        <v>TBD</v>
      </c>
      <c r="M74" s="237" t="str">
        <f t="shared" si="15"/>
        <v/>
      </c>
      <c r="N74" s="149"/>
      <c r="O74" s="214"/>
      <c r="P74" s="149" t="s">
        <v>102</v>
      </c>
      <c r="Q74" s="149"/>
      <c r="R74" s="149"/>
      <c r="S74" s="149"/>
      <c r="T74" s="149"/>
      <c r="U74" s="149"/>
      <c r="V74" s="149"/>
      <c r="W74" s="149"/>
      <c r="X74" s="149"/>
      <c r="Y74" s="161"/>
      <c r="AA74" s="165" t="s">
        <v>378</v>
      </c>
      <c r="AB74" s="191"/>
      <c r="AC74" s="149" t="str">
        <f t="shared" si="16"/>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4"/>
        <v>TBD</v>
      </c>
      <c r="M75" s="237" t="str">
        <f t="shared" si="15"/>
        <v/>
      </c>
      <c r="N75" s="149"/>
      <c r="O75" s="214"/>
      <c r="P75" s="149" t="s">
        <v>105</v>
      </c>
      <c r="Q75" s="149"/>
      <c r="R75" s="149"/>
      <c r="S75" s="149"/>
      <c r="T75" s="149"/>
      <c r="U75" s="149"/>
      <c r="V75" s="149"/>
      <c r="W75" s="149"/>
      <c r="X75" s="149"/>
      <c r="Y75" s="161"/>
      <c r="AA75" s="165" t="s">
        <v>379</v>
      </c>
      <c r="AB75" s="191"/>
      <c r="AC75" s="149" t="str">
        <f t="shared" si="16"/>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4"/>
        <v>TBD</v>
      </c>
      <c r="M76" s="237" t="str">
        <f t="shared" si="15"/>
        <v/>
      </c>
      <c r="N76" s="149"/>
      <c r="O76" s="214"/>
      <c r="P76" s="149" t="s">
        <v>107</v>
      </c>
      <c r="Q76" s="149"/>
      <c r="R76" s="149"/>
      <c r="S76" s="149"/>
      <c r="T76" s="149"/>
      <c r="U76" s="149"/>
      <c r="V76" s="149"/>
      <c r="W76" s="149"/>
      <c r="X76" s="149"/>
      <c r="Y76" s="161"/>
      <c r="AA76" s="165" t="s">
        <v>268</v>
      </c>
      <c r="AB76" s="191"/>
      <c r="AC76" s="149" t="str">
        <f t="shared" si="16"/>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4"/>
        <v>TBD</v>
      </c>
      <c r="M77" s="237" t="str">
        <f t="shared" si="15"/>
        <v/>
      </c>
      <c r="N77" s="149"/>
      <c r="O77" s="214"/>
      <c r="P77" s="149" t="s">
        <v>110</v>
      </c>
      <c r="Q77" s="149"/>
      <c r="R77" s="149"/>
      <c r="S77" s="149"/>
      <c r="T77" s="149"/>
      <c r="U77" s="149"/>
      <c r="V77" s="149"/>
      <c r="W77" s="149"/>
      <c r="X77" s="149"/>
      <c r="Y77" s="161"/>
      <c r="AA77" s="165" t="s">
        <v>378</v>
      </c>
      <c r="AB77" s="191"/>
      <c r="AC77" s="149" t="str">
        <f t="shared" si="16"/>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4"/>
        <v>TBD</v>
      </c>
      <c r="M78" s="237" t="str">
        <f t="shared" si="15"/>
        <v/>
      </c>
      <c r="N78" s="149"/>
      <c r="O78" s="214"/>
      <c r="P78" s="149" t="s">
        <v>112</v>
      </c>
      <c r="Q78" s="149"/>
      <c r="R78" s="149"/>
      <c r="S78" s="149"/>
      <c r="T78" s="149"/>
      <c r="U78" s="149"/>
      <c r="V78" s="149"/>
      <c r="W78" s="149"/>
      <c r="X78" s="149"/>
      <c r="Y78" s="161"/>
      <c r="AA78" s="165" t="s">
        <v>379</v>
      </c>
      <c r="AB78" s="191"/>
      <c r="AC78" s="149" t="str">
        <f t="shared" si="16"/>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4"/>
        <v>TBD</v>
      </c>
      <c r="M79" s="237" t="str">
        <f t="shared" si="15"/>
        <v/>
      </c>
      <c r="N79" s="149"/>
      <c r="O79" s="238" t="str">
        <f>IF(O213="","",O213)</f>
        <v/>
      </c>
      <c r="P79" s="149" t="s">
        <v>115</v>
      </c>
      <c r="Q79" s="149"/>
      <c r="R79" s="149"/>
      <c r="S79" s="149"/>
      <c r="T79" s="149"/>
      <c r="U79" s="149"/>
      <c r="V79" s="149"/>
      <c r="W79" s="149"/>
      <c r="X79" s="149"/>
      <c r="Y79" s="161"/>
      <c r="AA79" s="165" t="s">
        <v>268</v>
      </c>
      <c r="AB79" s="191"/>
      <c r="AC79" s="149" t="str">
        <f t="shared" si="16"/>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4"/>
        <v>TBD</v>
      </c>
      <c r="M80" s="237" t="str">
        <f t="shared" si="15"/>
        <v/>
      </c>
      <c r="N80" s="149"/>
      <c r="O80" s="238" t="str">
        <f>IF(O212="","",O212)</f>
        <v/>
      </c>
      <c r="P80" s="149" t="s">
        <v>117</v>
      </c>
      <c r="Q80" s="149"/>
      <c r="R80" s="149"/>
      <c r="S80" s="149"/>
      <c r="T80" s="149"/>
      <c r="U80" s="149"/>
      <c r="V80" s="149"/>
      <c r="W80" s="149"/>
      <c r="X80" s="149"/>
      <c r="Y80" s="161"/>
      <c r="AA80" s="165" t="s">
        <v>378</v>
      </c>
      <c r="AB80" s="191"/>
      <c r="AC80" s="149" t="str">
        <f t="shared" si="16"/>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4"/>
        <v>TBD</v>
      </c>
      <c r="M81" s="237" t="str">
        <f t="shared" si="15"/>
        <v/>
      </c>
      <c r="N81" s="149"/>
      <c r="O81" s="214"/>
      <c r="P81" s="149" t="s">
        <v>119</v>
      </c>
      <c r="Q81" s="149"/>
      <c r="R81" s="149"/>
      <c r="S81" s="149"/>
      <c r="T81" s="149"/>
      <c r="U81" s="149"/>
      <c r="V81" s="149"/>
      <c r="W81" s="149"/>
      <c r="X81" s="149"/>
      <c r="Y81" s="161"/>
      <c r="AA81" s="165" t="s">
        <v>379</v>
      </c>
      <c r="AB81" s="191"/>
      <c r="AC81" s="149" t="str">
        <f t="shared" si="16"/>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4"/>
        <v>TBD</v>
      </c>
      <c r="M82" s="237" t="str">
        <f t="shared" si="15"/>
        <v/>
      </c>
      <c r="N82" s="149"/>
      <c r="O82" s="214"/>
      <c r="P82" s="149" t="s">
        <v>120</v>
      </c>
      <c r="Q82" s="149"/>
      <c r="R82" s="149"/>
      <c r="S82" s="149"/>
      <c r="T82" s="149"/>
      <c r="U82" s="149"/>
      <c r="V82" s="149"/>
      <c r="W82" s="149"/>
      <c r="X82" s="149"/>
      <c r="Y82" s="161"/>
      <c r="AA82" s="165" t="s">
        <v>268</v>
      </c>
      <c r="AB82" s="191"/>
      <c r="AC82" s="149" t="str">
        <f t="shared" si="16"/>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4"/>
        <v>TBD</v>
      </c>
      <c r="M83" s="237" t="str">
        <f t="shared" si="15"/>
        <v/>
      </c>
      <c r="N83" s="149"/>
      <c r="O83" s="214"/>
      <c r="P83" s="149" t="s">
        <v>122</v>
      </c>
      <c r="Q83" s="149"/>
      <c r="R83" s="149"/>
      <c r="S83" s="149"/>
      <c r="T83" s="149"/>
      <c r="U83" s="149"/>
      <c r="V83" s="149"/>
      <c r="W83" s="149"/>
      <c r="X83" s="149"/>
      <c r="Y83" s="161"/>
      <c r="AA83" s="165" t="s">
        <v>378</v>
      </c>
      <c r="AB83" s="191"/>
      <c r="AC83" s="149" t="str">
        <f t="shared" si="16"/>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4"/>
        <v>TBD</v>
      </c>
      <c r="M84" s="237" t="str">
        <f t="shared" si="15"/>
        <v/>
      </c>
      <c r="N84" s="149"/>
      <c r="O84" s="214"/>
      <c r="P84" s="149" t="s">
        <v>124</v>
      </c>
      <c r="Q84" s="149"/>
      <c r="R84" s="149"/>
      <c r="S84" s="149"/>
      <c r="T84" s="149"/>
      <c r="U84" s="149"/>
      <c r="V84" s="149"/>
      <c r="W84" s="149"/>
      <c r="X84" s="149"/>
      <c r="Y84" s="161"/>
      <c r="AA84" s="165" t="s">
        <v>379</v>
      </c>
      <c r="AB84" s="191"/>
      <c r="AC84" s="149" t="str">
        <f t="shared" si="16"/>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4"/>
        <v>TBD</v>
      </c>
      <c r="M85" s="237" t="str">
        <f t="shared" si="15"/>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4"/>
        <v>TBD</v>
      </c>
      <c r="M86" s="237" t="str">
        <f t="shared" si="15"/>
        <v/>
      </c>
      <c r="N86" s="149"/>
      <c r="O86" s="214"/>
      <c r="P86" s="149" t="s">
        <v>127</v>
      </c>
      <c r="Q86" s="149"/>
      <c r="R86" s="149"/>
      <c r="S86" s="149"/>
      <c r="T86" s="149"/>
      <c r="U86" s="149"/>
      <c r="V86" s="149"/>
      <c r="W86" s="149"/>
      <c r="X86" s="149"/>
      <c r="Y86" s="161"/>
      <c r="AA86" s="165" t="s">
        <v>381</v>
      </c>
      <c r="AB86" s="191"/>
      <c r="AC86" s="149" t="str">
        <f t="shared" ref="AC86:AC94" si="17">IF(AB86&lt;&gt;AD86,"Change","")</f>
        <v/>
      </c>
      <c r="AD86" s="249" t="str">
        <f>IF(X297="","",X297)</f>
        <v/>
      </c>
    </row>
    <row r="87" spans="1:44">
      <c r="A87" s="145">
        <v>19</v>
      </c>
      <c r="B87" s="193"/>
      <c r="C87" s="149" t="s">
        <v>128</v>
      </c>
      <c r="D87" s="149"/>
      <c r="E87" s="149" t="s">
        <v>107</v>
      </c>
      <c r="F87" s="149"/>
      <c r="G87" s="149"/>
      <c r="H87" s="149"/>
      <c r="I87" s="149"/>
      <c r="J87" s="149"/>
      <c r="K87" s="149"/>
      <c r="L87" s="236" t="str">
        <f t="shared" si="14"/>
        <v>TBD</v>
      </c>
      <c r="M87" s="237" t="str">
        <f t="shared" si="15"/>
        <v/>
      </c>
      <c r="N87" s="149"/>
      <c r="O87" s="214"/>
      <c r="P87" s="149" t="s">
        <v>129</v>
      </c>
      <c r="Q87" s="149"/>
      <c r="R87" s="149"/>
      <c r="S87" s="149"/>
      <c r="T87" s="149"/>
      <c r="U87" s="149"/>
      <c r="V87" s="149"/>
      <c r="W87" s="149"/>
      <c r="X87" s="149"/>
      <c r="Y87" s="161"/>
      <c r="AA87" s="165" t="s">
        <v>382</v>
      </c>
      <c r="AB87" s="191"/>
      <c r="AC87" s="149" t="str">
        <f t="shared" si="17"/>
        <v/>
      </c>
      <c r="AD87" s="250" t="str">
        <f>IF(W423="","",W423)</f>
        <v/>
      </c>
    </row>
    <row r="88" spans="1:44">
      <c r="A88" s="145">
        <v>20</v>
      </c>
      <c r="B88" s="193"/>
      <c r="C88" s="149" t="s">
        <v>130</v>
      </c>
      <c r="D88" s="149"/>
      <c r="E88" s="149" t="s">
        <v>110</v>
      </c>
      <c r="F88" s="149"/>
      <c r="G88" s="149"/>
      <c r="H88" s="149"/>
      <c r="I88" s="149"/>
      <c r="J88" s="149"/>
      <c r="K88" s="149"/>
      <c r="L88" s="236" t="str">
        <f t="shared" si="14"/>
        <v>TBD</v>
      </c>
      <c r="M88" s="237" t="str">
        <f t="shared" si="15"/>
        <v/>
      </c>
      <c r="N88" s="149"/>
      <c r="O88" s="214"/>
      <c r="P88" s="149" t="s">
        <v>131</v>
      </c>
      <c r="Q88" s="149"/>
      <c r="R88" s="149"/>
      <c r="S88" s="149"/>
      <c r="T88" s="149"/>
      <c r="U88" s="149"/>
      <c r="V88" s="149"/>
      <c r="W88" s="149"/>
      <c r="X88" s="149"/>
      <c r="Y88" s="161"/>
      <c r="AA88" s="165" t="s">
        <v>383</v>
      </c>
      <c r="AB88" s="191"/>
      <c r="AC88" s="149" t="str">
        <f t="shared" si="17"/>
        <v/>
      </c>
      <c r="AD88" s="249" t="str">
        <f>IF(X423="","",X423)</f>
        <v/>
      </c>
    </row>
    <row r="89" spans="1:44">
      <c r="A89" s="145">
        <v>21</v>
      </c>
      <c r="B89" s="193"/>
      <c r="C89" s="149" t="s">
        <v>132</v>
      </c>
      <c r="D89" s="149"/>
      <c r="E89" s="149" t="s">
        <v>133</v>
      </c>
      <c r="F89" s="149"/>
      <c r="G89" s="149"/>
      <c r="H89" s="149"/>
      <c r="I89" s="149"/>
      <c r="J89" s="149"/>
      <c r="K89" s="149"/>
      <c r="L89" s="236" t="str">
        <f t="shared" si="14"/>
        <v>TBD</v>
      </c>
      <c r="M89" s="237" t="str">
        <f t="shared" si="15"/>
        <v/>
      </c>
      <c r="N89" s="149"/>
      <c r="O89" s="214">
        <v>3</v>
      </c>
      <c r="P89" s="149" t="s">
        <v>134</v>
      </c>
      <c r="Q89" s="149"/>
      <c r="R89" s="149"/>
      <c r="S89" s="149"/>
      <c r="T89" s="149"/>
      <c r="U89" s="149"/>
      <c r="V89" s="149"/>
      <c r="W89" s="149"/>
      <c r="X89" s="149"/>
      <c r="Y89" s="161"/>
      <c r="AA89" s="165" t="s">
        <v>384</v>
      </c>
      <c r="AB89" s="191"/>
      <c r="AC89" s="149" t="str">
        <f t="shared" si="17"/>
        <v/>
      </c>
      <c r="AD89" s="249" t="str">
        <f>IF(X312="","",X312)</f>
        <v/>
      </c>
    </row>
    <row r="90" spans="1:44">
      <c r="A90" s="145">
        <v>22</v>
      </c>
      <c r="B90" s="193"/>
      <c r="C90" s="149" t="s">
        <v>135</v>
      </c>
      <c r="D90" s="149"/>
      <c r="E90" s="149" t="s">
        <v>136</v>
      </c>
      <c r="F90" s="149"/>
      <c r="G90" s="149"/>
      <c r="H90" s="149"/>
      <c r="I90" s="149"/>
      <c r="J90" s="149"/>
      <c r="K90" s="149"/>
      <c r="L90" s="236" t="str">
        <f t="shared" si="14"/>
        <v>TBD</v>
      </c>
      <c r="M90" s="237" t="str">
        <f t="shared" si="15"/>
        <v/>
      </c>
      <c r="N90" s="149"/>
      <c r="O90" s="214">
        <v>3</v>
      </c>
      <c r="P90" s="149" t="s">
        <v>137</v>
      </c>
      <c r="Q90" s="149"/>
      <c r="R90" s="149"/>
      <c r="S90" s="149"/>
      <c r="T90" s="149"/>
      <c r="U90" s="149"/>
      <c r="V90" s="149"/>
      <c r="W90" s="149"/>
      <c r="X90" s="149"/>
      <c r="Y90" s="161"/>
      <c r="AA90" s="165" t="s">
        <v>385</v>
      </c>
      <c r="AB90" s="191"/>
      <c r="AC90" s="239" t="str">
        <f t="shared" si="17"/>
        <v/>
      </c>
      <c r="AD90" s="249" t="str">
        <f>IF(X332="","",X332)</f>
        <v/>
      </c>
    </row>
    <row r="91" spans="1:44">
      <c r="A91" s="145">
        <v>23</v>
      </c>
      <c r="B91" s="193"/>
      <c r="C91" s="239"/>
      <c r="D91" s="239"/>
      <c r="E91" s="149" t="s">
        <v>117</v>
      </c>
      <c r="F91" s="239"/>
      <c r="G91" s="239"/>
      <c r="H91" s="239"/>
      <c r="I91" s="239"/>
      <c r="J91" s="239"/>
      <c r="K91" s="239"/>
      <c r="L91" s="236" t="str">
        <f t="shared" si="14"/>
        <v>TBD</v>
      </c>
      <c r="M91" s="237" t="str">
        <f t="shared" si="15"/>
        <v/>
      </c>
      <c r="N91" s="149"/>
      <c r="O91" s="214">
        <v>3</v>
      </c>
      <c r="P91" s="149" t="s">
        <v>138</v>
      </c>
      <c r="Q91" s="149"/>
      <c r="R91" s="149"/>
      <c r="S91" s="149"/>
      <c r="T91" s="149"/>
      <c r="U91" s="149"/>
      <c r="V91" s="149"/>
      <c r="W91" s="149"/>
      <c r="X91" s="149"/>
      <c r="Y91" s="161"/>
      <c r="AA91" s="165" t="s">
        <v>386</v>
      </c>
      <c r="AB91" s="191"/>
      <c r="AC91" s="239" t="str">
        <f t="shared" si="17"/>
        <v/>
      </c>
      <c r="AD91" s="249" t="str">
        <f>IF(X344="","",X344)</f>
        <v/>
      </c>
    </row>
    <row r="92" spans="1:44">
      <c r="A92" s="145">
        <v>24</v>
      </c>
      <c r="B92" s="193"/>
      <c r="C92" s="149" t="s">
        <v>139</v>
      </c>
      <c r="D92" s="149"/>
      <c r="E92" s="149" t="s">
        <v>119</v>
      </c>
      <c r="F92" s="149"/>
      <c r="G92" s="149"/>
      <c r="H92" s="149"/>
      <c r="I92" s="149"/>
      <c r="J92" s="149"/>
      <c r="K92" s="149"/>
      <c r="L92" s="236" t="str">
        <f t="shared" si="14"/>
        <v>TBD</v>
      </c>
      <c r="M92" s="237" t="str">
        <f t="shared" si="15"/>
        <v/>
      </c>
      <c r="N92" s="149"/>
      <c r="O92" s="214"/>
      <c r="P92" s="149" t="s">
        <v>140</v>
      </c>
      <c r="Q92" s="149"/>
      <c r="R92" s="149"/>
      <c r="S92" s="149"/>
      <c r="T92" s="149"/>
      <c r="U92" s="149"/>
      <c r="V92" s="149"/>
      <c r="W92" s="149"/>
      <c r="X92" s="149"/>
      <c r="Y92" s="161"/>
      <c r="AA92" s="165" t="s">
        <v>387</v>
      </c>
      <c r="AB92" s="191"/>
      <c r="AC92" s="239" t="str">
        <f t="shared" si="17"/>
        <v/>
      </c>
      <c r="AD92" s="249" t="str">
        <f>IF(X349="","",X349)</f>
        <v/>
      </c>
    </row>
    <row r="93" spans="1:44" ht="16.5" thickBot="1">
      <c r="A93" s="145">
        <v>25</v>
      </c>
      <c r="B93" s="193"/>
      <c r="C93" s="149" t="s">
        <v>141</v>
      </c>
      <c r="D93" s="149"/>
      <c r="E93" s="149" t="s">
        <v>120</v>
      </c>
      <c r="F93" s="149"/>
      <c r="G93" s="149"/>
      <c r="H93" s="149"/>
      <c r="I93" s="149"/>
      <c r="J93" s="149"/>
      <c r="K93" s="149"/>
      <c r="L93" s="236" t="str">
        <f t="shared" si="14"/>
        <v>TBD</v>
      </c>
      <c r="M93" s="237" t="str">
        <f t="shared" si="15"/>
        <v/>
      </c>
      <c r="N93" s="149"/>
      <c r="O93" s="216"/>
      <c r="P93" s="171" t="s">
        <v>142</v>
      </c>
      <c r="Q93" s="171"/>
      <c r="R93" s="171"/>
      <c r="S93" s="171"/>
      <c r="T93" s="171"/>
      <c r="U93" s="171"/>
      <c r="V93" s="171"/>
      <c r="W93" s="171"/>
      <c r="X93" s="171"/>
      <c r="Y93" s="172"/>
      <c r="AA93" s="639" t="s">
        <v>722</v>
      </c>
      <c r="AB93" s="191"/>
      <c r="AC93" s="239" t="str">
        <f t="shared" si="17"/>
        <v/>
      </c>
      <c r="AD93" s="249" t="str">
        <f>IF(X358="","",X358)</f>
        <v/>
      </c>
    </row>
    <row r="94" spans="1:44">
      <c r="A94" s="145">
        <v>26</v>
      </c>
      <c r="B94" s="193"/>
      <c r="C94" s="149" t="s">
        <v>143</v>
      </c>
      <c r="D94" s="149"/>
      <c r="E94" s="149" t="s">
        <v>122</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723</v>
      </c>
      <c r="AB94" s="191"/>
      <c r="AC94" s="239" t="str">
        <f t="shared" si="17"/>
        <v/>
      </c>
      <c r="AD94" s="249" t="str">
        <f>IF(X373="","",X373)</f>
        <v/>
      </c>
    </row>
    <row r="95" spans="1:44" ht="16.5" thickBot="1">
      <c r="A95" s="145">
        <v>27</v>
      </c>
      <c r="B95" s="193"/>
      <c r="C95" s="149" t="s">
        <v>144</v>
      </c>
      <c r="D95" s="149"/>
      <c r="E95" s="149" t="s">
        <v>124</v>
      </c>
      <c r="F95" s="149"/>
      <c r="G95" s="149"/>
      <c r="H95" s="149"/>
      <c r="I95" s="149"/>
      <c r="J95" s="149"/>
      <c r="K95" s="149"/>
      <c r="L95" s="236" t="str">
        <f t="shared" si="14"/>
        <v>TBD</v>
      </c>
      <c r="M95" s="237" t="str">
        <f t="shared" si="15"/>
        <v/>
      </c>
      <c r="N95" s="149"/>
      <c r="O95" s="149"/>
      <c r="P95" s="149"/>
      <c r="Q95" s="149"/>
      <c r="R95" s="149"/>
      <c r="S95" s="149"/>
      <c r="T95" s="182" t="s">
        <v>145</v>
      </c>
      <c r="U95" s="149"/>
      <c r="V95" s="149"/>
      <c r="W95" s="149"/>
      <c r="X95" s="149"/>
      <c r="Y95" s="149"/>
      <c r="AA95" s="254" t="s">
        <v>230</v>
      </c>
      <c r="AB95" s="239"/>
      <c r="AC95" s="239"/>
      <c r="AD95" s="239"/>
    </row>
    <row r="96" spans="1:44" ht="16.5" thickBot="1">
      <c r="A96" s="145">
        <v>28</v>
      </c>
      <c r="B96" s="193"/>
      <c r="C96" s="149" t="s">
        <v>146</v>
      </c>
      <c r="D96" s="149"/>
      <c r="E96" s="149" t="s">
        <v>125</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127</v>
      </c>
      <c r="F97" s="149"/>
      <c r="G97" s="149"/>
      <c r="H97" s="149"/>
      <c r="I97" s="149"/>
      <c r="J97" s="149"/>
      <c r="K97" s="149"/>
      <c r="L97" s="236" t="str">
        <f t="shared" si="14"/>
        <v>TBD</v>
      </c>
      <c r="M97" s="237" t="str">
        <f t="shared" si="15"/>
        <v/>
      </c>
      <c r="N97" s="149"/>
      <c r="O97" s="215" t="s">
        <v>41</v>
      </c>
      <c r="P97" s="763" t="s">
        <v>42</v>
      </c>
      <c r="Q97" s="763"/>
      <c r="R97" s="763"/>
      <c r="S97" s="764" t="s">
        <v>43</v>
      </c>
      <c r="T97" s="764"/>
      <c r="U97" s="764"/>
      <c r="V97" s="763" t="s">
        <v>44</v>
      </c>
      <c r="W97" s="763"/>
      <c r="X97" s="763"/>
      <c r="Y97" s="161"/>
      <c r="AA97" s="255">
        <f>R223</f>
        <v>0</v>
      </c>
      <c r="AB97" s="191"/>
      <c r="AC97" s="255" t="str">
        <f t="shared" si="18"/>
        <v/>
      </c>
      <c r="AD97" s="249" t="str">
        <f>IF(R226="","",R226)</f>
        <v/>
      </c>
    </row>
    <row r="98" spans="1:30" ht="16.5" thickTop="1">
      <c r="A98" s="145">
        <v>30</v>
      </c>
      <c r="B98" s="193"/>
      <c r="C98" s="149"/>
      <c r="D98" s="149"/>
      <c r="E98" s="149" t="s">
        <v>129</v>
      </c>
      <c r="F98" s="149"/>
      <c r="G98" s="149"/>
      <c r="H98" s="149"/>
      <c r="I98" s="149"/>
      <c r="J98" s="149"/>
      <c r="K98" s="149"/>
      <c r="L98" s="236" t="str">
        <f t="shared" si="14"/>
        <v>TBD</v>
      </c>
      <c r="M98" s="237" t="str">
        <f t="shared" si="15"/>
        <v/>
      </c>
      <c r="N98" s="149"/>
      <c r="O98" s="217" t="s">
        <v>45</v>
      </c>
      <c r="P98" s="763"/>
      <c r="Q98" s="763"/>
      <c r="R98" s="763"/>
      <c r="S98" s="764"/>
      <c r="T98" s="764"/>
      <c r="U98" s="764"/>
      <c r="V98" s="763"/>
      <c r="W98" s="763"/>
      <c r="X98" s="763"/>
      <c r="Y98" s="161"/>
      <c r="AA98" s="255">
        <f>S223</f>
        <v>0</v>
      </c>
      <c r="AB98" s="191"/>
      <c r="AC98" s="255" t="str">
        <f t="shared" si="18"/>
        <v/>
      </c>
      <c r="AD98" s="249" t="str">
        <f>IF(S226="","",S226)</f>
        <v/>
      </c>
    </row>
    <row r="99" spans="1:30" ht="16.5" thickBot="1">
      <c r="A99" s="145">
        <v>31</v>
      </c>
      <c r="B99" s="193"/>
      <c r="C99" s="149" t="s">
        <v>147</v>
      </c>
      <c r="D99" s="149"/>
      <c r="E99" s="149" t="s">
        <v>131</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148</v>
      </c>
      <c r="D100" s="149"/>
      <c r="E100" s="149" t="s">
        <v>134</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388</v>
      </c>
      <c r="AB100" s="149"/>
      <c r="AC100" s="149"/>
      <c r="AD100" s="149"/>
    </row>
    <row r="101" spans="1:30">
      <c r="A101" s="145">
        <v>33</v>
      </c>
      <c r="B101" s="193"/>
      <c r="C101" s="149" t="s">
        <v>149</v>
      </c>
      <c r="D101" s="149"/>
      <c r="E101" s="149" t="s">
        <v>150</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9">IF(AB101&lt;&gt;AD101,"Change","")</f>
        <v/>
      </c>
      <c r="AD101" s="192">
        <f t="shared" ref="AD101:AD106" si="20">IF(Q471="","",Q471)</f>
        <v>0</v>
      </c>
    </row>
    <row r="102" spans="1:30">
      <c r="A102" s="145">
        <v>34</v>
      </c>
      <c r="B102" s="193"/>
      <c r="C102" s="149" t="s">
        <v>151</v>
      </c>
      <c r="D102" s="149"/>
      <c r="E102" s="149" t="s">
        <v>138</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266</v>
      </c>
      <c r="AB102" s="191"/>
      <c r="AC102" s="149" t="str">
        <f t="shared" si="19"/>
        <v/>
      </c>
      <c r="AD102" s="192">
        <f t="shared" si="20"/>
        <v>0</v>
      </c>
    </row>
    <row r="103" spans="1:30" ht="16.5" thickBot="1">
      <c r="A103" s="145">
        <v>35</v>
      </c>
      <c r="B103" s="193"/>
      <c r="C103" s="149" t="s">
        <v>152</v>
      </c>
      <c r="D103" s="149"/>
      <c r="E103" s="149" t="s">
        <v>140</v>
      </c>
      <c r="F103" s="149"/>
      <c r="G103" s="149"/>
      <c r="H103" s="149"/>
      <c r="I103" s="149"/>
      <c r="J103" s="149"/>
      <c r="K103" s="149"/>
      <c r="L103" s="236" t="str">
        <f t="shared" si="14"/>
        <v>TBD</v>
      </c>
      <c r="M103" s="237" t="str">
        <f t="shared" si="15"/>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389</v>
      </c>
      <c r="AB103" s="191"/>
      <c r="AC103" s="149" t="str">
        <f t="shared" si="19"/>
        <v/>
      </c>
      <c r="AD103" s="192" t="str">
        <f t="shared" si="20"/>
        <v/>
      </c>
    </row>
    <row r="104" spans="1:30" ht="17.25" thickTop="1" thickBot="1">
      <c r="A104" s="145">
        <v>36</v>
      </c>
      <c r="B104" s="193"/>
      <c r="C104" s="149" t="s">
        <v>153</v>
      </c>
      <c r="D104" s="149"/>
      <c r="E104" s="149" t="s">
        <v>142</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272</v>
      </c>
      <c r="AB104" s="191"/>
      <c r="AC104" s="149" t="str">
        <f t="shared" si="19"/>
        <v/>
      </c>
      <c r="AD104" s="192" t="str">
        <f t="shared" si="20"/>
        <v/>
      </c>
    </row>
    <row r="105" spans="1:30" ht="17.25" thickTop="1" thickBot="1">
      <c r="A105" s="145">
        <v>37</v>
      </c>
      <c r="B105" s="193"/>
      <c r="C105" s="149"/>
      <c r="D105" s="149"/>
      <c r="E105" s="149"/>
      <c r="F105" s="149"/>
      <c r="G105" s="149"/>
      <c r="H105" s="182" t="s">
        <v>154</v>
      </c>
      <c r="I105" s="149"/>
      <c r="J105" s="149"/>
      <c r="K105" s="149"/>
      <c r="L105" s="149"/>
      <c r="M105" s="195"/>
      <c r="N105" s="149"/>
      <c r="O105" s="215" t="s">
        <v>41</v>
      </c>
      <c r="P105" s="763" t="s">
        <v>42</v>
      </c>
      <c r="Q105" s="763"/>
      <c r="R105" s="763"/>
      <c r="S105" s="764" t="s">
        <v>43</v>
      </c>
      <c r="T105" s="764"/>
      <c r="U105" s="764"/>
      <c r="V105" s="763" t="s">
        <v>44</v>
      </c>
      <c r="W105" s="763"/>
      <c r="X105" s="763"/>
      <c r="Y105" s="161"/>
      <c r="AA105" s="165" t="s">
        <v>277</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3"/>
      <c r="Q106" s="763"/>
      <c r="R106" s="763"/>
      <c r="S106" s="764"/>
      <c r="T106" s="764"/>
      <c r="U106" s="764"/>
      <c r="V106" s="763"/>
      <c r="W106" s="763"/>
      <c r="X106" s="763"/>
      <c r="Y106" s="161"/>
      <c r="AA106" s="165" t="s">
        <v>280</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270</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273</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278</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390</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391</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266</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392</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270</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273</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278</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393</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266</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392</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270</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273</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278</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394</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266</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168</v>
      </c>
      <c r="T125" s="284" t="str">
        <f>IF(OR(Q125="",Q126="",Q127="",Q128=""),"",AVERAGE(Q125:Q128))</f>
        <v/>
      </c>
      <c r="U125" s="149"/>
      <c r="V125" s="149"/>
      <c r="W125" s="149"/>
      <c r="X125" s="149"/>
      <c r="Y125" s="161"/>
      <c r="AA125" s="165" t="s">
        <v>392</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169</v>
      </c>
      <c r="T126" s="285" t="str">
        <f>IF(OR(Q125="",Q126="",Q127="",Q128=""),"",STDEV(Q125:Q128))</f>
        <v/>
      </c>
      <c r="U126" s="149"/>
      <c r="V126" s="149"/>
      <c r="W126" s="149"/>
      <c r="X126" s="149"/>
      <c r="Y126" s="161"/>
      <c r="AA126" s="165" t="s">
        <v>270</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273</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162</v>
      </c>
      <c r="U128" s="156" t="s">
        <v>170</v>
      </c>
      <c r="V128" s="149"/>
      <c r="W128" s="149"/>
      <c r="X128" s="149"/>
      <c r="Y128" s="161"/>
      <c r="AA128" s="165" t="s">
        <v>278</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727</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266</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392</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270</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273</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278</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702</v>
      </c>
      <c r="R135" s="149"/>
      <c r="S135" s="149"/>
      <c r="T135" s="149"/>
      <c r="U135" s="149"/>
      <c r="V135" s="149"/>
      <c r="W135" s="149"/>
      <c r="X135" s="149"/>
      <c r="Y135" s="161"/>
      <c r="AA135" s="165" t="s">
        <v>728</v>
      </c>
      <c r="AB135" s="191"/>
      <c r="AC135" s="149" t="str">
        <f t="shared" si="26"/>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266</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392</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270</v>
      </c>
      <c r="AB138" s="191"/>
      <c r="AC138" s="149" t="str">
        <f t="shared" si="26"/>
        <v/>
      </c>
      <c r="AD138" s="192" t="str">
        <f t="shared" si="28"/>
        <v/>
      </c>
    </row>
    <row r="139" spans="1:30" ht="16.5"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273</v>
      </c>
      <c r="AB139" s="191"/>
      <c r="AC139" s="149" t="str">
        <f t="shared" si="26"/>
        <v/>
      </c>
      <c r="AD139" s="192" t="str">
        <f t="shared" si="28"/>
        <v/>
      </c>
    </row>
    <row r="140" spans="1:30" ht="16.5"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278</v>
      </c>
      <c r="AB140" s="191"/>
      <c r="AC140" s="149" t="str">
        <f t="shared" si="26"/>
        <v/>
      </c>
      <c r="AD140" s="192" t="str">
        <f t="shared" si="28"/>
        <v/>
      </c>
    </row>
    <row r="141" spans="1:30" ht="16.5" thickBot="1">
      <c r="A141" s="145">
        <v>5</v>
      </c>
      <c r="B141" s="193"/>
      <c r="C141" s="149"/>
      <c r="D141" s="149" t="s">
        <v>160</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5" thickBot="1">
      <c r="A142" s="145">
        <v>6</v>
      </c>
      <c r="B142" s="193"/>
      <c r="C142" s="149"/>
      <c r="D142" s="149" t="s">
        <v>161</v>
      </c>
      <c r="E142" s="251" t="str">
        <f t="shared" si="29"/>
        <v/>
      </c>
      <c r="F142" s="252" t="str">
        <f t="shared" si="29"/>
        <v/>
      </c>
      <c r="G142" s="252" t="str">
        <f t="shared" si="29"/>
        <v/>
      </c>
      <c r="H142" s="408" t="str">
        <f t="shared" si="29"/>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313</v>
      </c>
      <c r="AB142" s="191"/>
      <c r="AC142" s="149" t="e">
        <f t="shared" ref="AC142:AC143" si="30">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315</v>
      </c>
      <c r="AB143" s="191"/>
      <c r="AC143" s="149" t="e">
        <f t="shared" si="30"/>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685</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268</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395</v>
      </c>
      <c r="AB145" s="287"/>
      <c r="AC145" s="288" t="str">
        <f t="shared" ref="AC145" si="32">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693</v>
      </c>
    </row>
    <row r="147" spans="1:38" ht="16.5"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184</v>
      </c>
      <c r="K148" s="603" t="str">
        <f>IF(O133="","",IF(O133=1,"YES",IF(O133=3,"NA","")))</f>
        <v/>
      </c>
      <c r="L148" s="302" t="str">
        <f>IF(O133=2,"NO","")</f>
        <v/>
      </c>
      <c r="M148" s="195"/>
      <c r="N148" s="149"/>
      <c r="O148" s="296"/>
      <c r="P148" s="297" t="s">
        <v>688</v>
      </c>
      <c r="Q148" s="280"/>
      <c r="R148" s="280"/>
      <c r="S148" s="280"/>
      <c r="T148" s="280"/>
      <c r="U148" s="280"/>
      <c r="V148" s="280"/>
      <c r="Y148" s="161"/>
      <c r="AA148" s="241"/>
      <c r="AB148" s="293"/>
      <c r="AC148" s="210"/>
      <c r="AD148" s="293"/>
      <c r="AF148" s="297" t="s">
        <v>688</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172</v>
      </c>
      <c r="K149" s="603" t="str">
        <f>IF(S132="","",S132)</f>
        <v/>
      </c>
      <c r="L149" s="149"/>
      <c r="M149" s="195"/>
      <c r="N149" s="149"/>
      <c r="O149" s="296"/>
      <c r="P149" s="297" t="s">
        <v>689</v>
      </c>
      <c r="Q149" s="280"/>
      <c r="R149" s="280"/>
      <c r="S149" s="280"/>
      <c r="T149" s="280"/>
      <c r="U149" s="280"/>
      <c r="V149" s="280"/>
      <c r="Y149" s="161"/>
      <c r="AA149" s="241"/>
      <c r="AB149" s="287"/>
      <c r="AC149" s="288" t="str">
        <f t="shared" ref="AC149" si="39">IF(AB149&lt;&gt;AD149,"Change","")</f>
        <v/>
      </c>
      <c r="AD149" s="289" t="str">
        <f>IF(Q513="","",Q513)</f>
        <v/>
      </c>
      <c r="AF149" s="297" t="s">
        <v>689</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168</v>
      </c>
      <c r="H150" s="284" t="str">
        <f>IF(T125="","",T125)</f>
        <v/>
      </c>
      <c r="I150" s="149"/>
      <c r="J150" s="149"/>
      <c r="K150" s="149"/>
      <c r="L150" s="149"/>
      <c r="M150" s="195"/>
      <c r="N150" s="149"/>
      <c r="O150" s="296"/>
      <c r="P150" s="297" t="s">
        <v>690</v>
      </c>
      <c r="Q150" s="280"/>
      <c r="R150" s="280"/>
      <c r="S150" s="280"/>
      <c r="T150" s="280"/>
      <c r="U150" s="280"/>
      <c r="V150" s="280"/>
      <c r="Y150" s="161"/>
      <c r="AA150" s="241"/>
      <c r="AB150" s="293"/>
      <c r="AC150" s="156"/>
      <c r="AD150" s="293"/>
      <c r="AF150" s="297" t="s">
        <v>690</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169</v>
      </c>
      <c r="H151" s="285" t="str">
        <f>IF(T126="","",T126)</f>
        <v/>
      </c>
      <c r="I151" s="149"/>
      <c r="J151" s="149"/>
      <c r="K151" s="149"/>
      <c r="L151" s="149"/>
      <c r="M151" s="195"/>
      <c r="N151" s="149"/>
      <c r="O151" s="296"/>
      <c r="P151" s="297" t="s">
        <v>691</v>
      </c>
      <c r="Q151" s="280"/>
      <c r="R151" s="280"/>
      <c r="S151" s="280"/>
      <c r="T151" s="280"/>
      <c r="U151" s="280"/>
      <c r="V151" s="280"/>
      <c r="Y151" s="161"/>
      <c r="AA151" s="241"/>
      <c r="AB151" s="287"/>
      <c r="AC151" s="288" t="str">
        <f t="shared" ref="AC151" si="40">IF(AB151&lt;&gt;AD151,"Change","")</f>
        <v/>
      </c>
      <c r="AD151" s="289" t="str">
        <f>IF(Q515="","",Q515)</f>
        <v/>
      </c>
      <c r="AF151" s="297" t="s">
        <v>691</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162</v>
      </c>
      <c r="H152" s="156" t="s">
        <v>170</v>
      </c>
      <c r="I152" s="149"/>
      <c r="J152" s="149"/>
      <c r="K152" s="149"/>
      <c r="L152" s="149"/>
      <c r="M152" s="195"/>
      <c r="N152" s="149"/>
      <c r="O152" s="296"/>
      <c r="P152" s="297" t="s">
        <v>692</v>
      </c>
      <c r="Q152" s="280"/>
      <c r="R152" s="280"/>
      <c r="S152" s="280"/>
      <c r="T152" s="280"/>
      <c r="U152" s="280"/>
      <c r="V152" s="280"/>
      <c r="Y152" s="161"/>
      <c r="AA152" s="241"/>
      <c r="AB152" s="293"/>
      <c r="AC152" s="156"/>
      <c r="AD152" s="293"/>
      <c r="AF152" s="297" t="s">
        <v>692</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247</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686</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179</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174</v>
      </c>
      <c r="D157" s="149"/>
      <c r="E157" s="149"/>
      <c r="F157" s="149"/>
      <c r="G157" s="149"/>
      <c r="H157" s="149"/>
      <c r="I157" s="149"/>
      <c r="J157" s="149"/>
      <c r="K157" s="149"/>
      <c r="L157" s="149"/>
      <c r="M157" s="195"/>
      <c r="N157" s="149"/>
      <c r="O157" s="296"/>
      <c r="P157" s="306" t="s">
        <v>162</v>
      </c>
      <c r="Q157" s="307" t="s">
        <v>687</v>
      </c>
      <c r="Y157" s="161"/>
      <c r="AA157" s="241"/>
      <c r="AB157" s="287"/>
      <c r="AC157" s="288" t="str">
        <f t="shared" ref="AC157" si="46">IF(AB157&lt;&gt;AD157,"Change","")</f>
        <v/>
      </c>
      <c r="AD157" s="289" t="str">
        <f>IF(Q521="","",Q521)</f>
        <v/>
      </c>
    </row>
    <row r="158" spans="1:38">
      <c r="A158" s="145">
        <v>22</v>
      </c>
      <c r="B158" s="193"/>
      <c r="C158" s="149"/>
      <c r="D158" s="165" t="s">
        <v>202</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175</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176</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716</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694</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185</v>
      </c>
      <c r="P166" s="151"/>
      <c r="Q166" s="151"/>
      <c r="R166" s="315"/>
      <c r="S166" s="189" t="s">
        <v>52</v>
      </c>
      <c r="T166" s="151"/>
      <c r="U166" s="151"/>
      <c r="V166" s="151"/>
      <c r="W166" s="151"/>
      <c r="X166" s="151"/>
      <c r="Y166" s="152"/>
    </row>
    <row r="167" spans="1:30" ht="16.5" thickBot="1">
      <c r="A167" s="145">
        <v>31</v>
      </c>
      <c r="B167" s="193"/>
      <c r="C167" s="149"/>
      <c r="D167" s="316" t="s">
        <v>717</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6" t="s">
        <v>186</v>
      </c>
      <c r="Q167" s="766"/>
      <c r="R167" s="766"/>
      <c r="S167" s="766"/>
      <c r="T167" s="318"/>
      <c r="U167" s="766" t="s">
        <v>187</v>
      </c>
      <c r="V167" s="766"/>
      <c r="W167" s="149"/>
      <c r="X167" s="149"/>
      <c r="Y167" s="161"/>
    </row>
    <row r="168" spans="1:30" ht="16.5"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7" t="s">
        <v>192</v>
      </c>
      <c r="V168" s="767"/>
      <c r="W168" s="149"/>
      <c r="X168" s="149"/>
      <c r="Y168" s="161"/>
    </row>
    <row r="169" spans="1:30" ht="16.5" thickBot="1">
      <c r="A169" s="145">
        <v>33</v>
      </c>
      <c r="B169" s="193"/>
      <c r="C169" s="149"/>
      <c r="E169" s="307" t="s">
        <v>695</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179</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6" t="s">
        <v>186</v>
      </c>
      <c r="E172" s="766"/>
      <c r="F172" s="766"/>
      <c r="G172" s="766"/>
      <c r="H172" s="318"/>
      <c r="I172" s="766" t="s">
        <v>187</v>
      </c>
      <c r="J172" s="766"/>
      <c r="K172" s="149"/>
      <c r="L172" s="149"/>
      <c r="M172" s="195"/>
      <c r="N172" s="149"/>
      <c r="O172" s="323" t="s">
        <v>194</v>
      </c>
      <c r="P172" s="283">
        <f>IF($O$33=1,70,65)</f>
        <v>65</v>
      </c>
      <c r="Q172" s="149"/>
      <c r="R172" s="149"/>
      <c r="S172" s="149"/>
      <c r="T172" s="149"/>
      <c r="U172" s="239"/>
      <c r="V172" s="239"/>
      <c r="W172" s="239"/>
      <c r="X172" s="239"/>
      <c r="Y172" s="324"/>
    </row>
    <row r="173" spans="1:30" ht="16.5" thickBot="1">
      <c r="A173" s="145">
        <v>37</v>
      </c>
      <c r="B173" s="193"/>
      <c r="C173" s="149"/>
      <c r="D173" s="319" t="s">
        <v>188</v>
      </c>
      <c r="E173" s="319" t="s">
        <v>189</v>
      </c>
      <c r="F173" s="319" t="s">
        <v>190</v>
      </c>
      <c r="G173" s="320" t="s">
        <v>191</v>
      </c>
      <c r="H173" s="318"/>
      <c r="I173" s="767" t="s">
        <v>192</v>
      </c>
      <c r="J173" s="767"/>
      <c r="K173" s="149"/>
      <c r="L173" s="149"/>
      <c r="M173" s="195"/>
      <c r="N173" s="149"/>
      <c r="O173" s="159"/>
      <c r="P173" s="769" t="s">
        <v>195</v>
      </c>
      <c r="Q173" s="756" t="s">
        <v>196</v>
      </c>
      <c r="R173" s="756"/>
      <c r="S173" s="756"/>
      <c r="T173" s="325" t="s">
        <v>699</v>
      </c>
      <c r="U173" s="759" t="s">
        <v>197</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3" t="str">
        <f>IF(U169="","",U169)</f>
        <v/>
      </c>
      <c r="J174" s="773"/>
      <c r="K174" s="149"/>
      <c r="L174" s="165" t="s">
        <v>179</v>
      </c>
      <c r="M174" s="328" t="str">
        <f>IF(Y169="","",Y169)</f>
        <v/>
      </c>
      <c r="N174" s="149"/>
      <c r="O174" s="159"/>
      <c r="P174" s="769" t="s">
        <v>195</v>
      </c>
      <c r="Q174" s="325" t="s">
        <v>198</v>
      </c>
      <c r="R174" s="329" t="s">
        <v>199</v>
      </c>
      <c r="S174" s="329" t="s">
        <v>200</v>
      </c>
      <c r="T174" s="325" t="s">
        <v>201</v>
      </c>
      <c r="U174" s="759"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193</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5" thickBot="1">
      <c r="A179" s="145">
        <v>43</v>
      </c>
      <c r="B179" s="193"/>
      <c r="C179" s="292">
        <f>IF(P172="","",P172)</f>
        <v>65</v>
      </c>
      <c r="D179" s="774" t="s">
        <v>217</v>
      </c>
      <c r="E179" s="774"/>
      <c r="F179" s="774"/>
      <c r="G179" s="774"/>
      <c r="H179" s="774"/>
      <c r="I179" s="774"/>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9" t="s">
        <v>195</v>
      </c>
      <c r="E180" s="756" t="s">
        <v>196</v>
      </c>
      <c r="F180" s="756"/>
      <c r="G180" s="756"/>
      <c r="H180" s="325" t="s">
        <v>699</v>
      </c>
      <c r="I180" s="775"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9" t="s">
        <v>195</v>
      </c>
      <c r="E181" s="325" t="s">
        <v>198</v>
      </c>
      <c r="F181" s="329" t="s">
        <v>199</v>
      </c>
      <c r="G181" s="329" t="s">
        <v>200</v>
      </c>
      <c r="H181" s="325" t="s">
        <v>201</v>
      </c>
      <c r="I181" s="775" t="s">
        <v>201</v>
      </c>
      <c r="J181" s="239"/>
      <c r="K181" s="239"/>
      <c r="L181" s="239"/>
      <c r="M181" s="195"/>
      <c r="N181" s="149"/>
      <c r="O181" s="344"/>
      <c r="P181" s="754" t="s">
        <v>208</v>
      </c>
      <c r="Q181" s="755"/>
      <c r="R181" s="755"/>
      <c r="S181" s="755"/>
      <c r="T181" s="755"/>
      <c r="U181" s="756"/>
      <c r="V181" s="239"/>
      <c r="W181" s="239"/>
      <c r="X181" s="239"/>
      <c r="Y181" s="324"/>
    </row>
    <row r="182" spans="1:25" ht="15.75" customHeight="1">
      <c r="A182" s="145">
        <v>46</v>
      </c>
      <c r="B182" s="193"/>
      <c r="C182" s="165" t="s">
        <v>203</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195</v>
      </c>
      <c r="Q182" s="758" t="s">
        <v>196</v>
      </c>
      <c r="R182" s="755"/>
      <c r="S182" s="756"/>
      <c r="T182" s="539" t="s">
        <v>699</v>
      </c>
      <c r="U182" s="759" t="s">
        <v>197</v>
      </c>
      <c r="V182" s="239"/>
      <c r="W182" s="239"/>
      <c r="X182" s="239"/>
      <c r="Y182" s="324"/>
    </row>
    <row r="183" spans="1:25" ht="16.5" thickBot="1">
      <c r="A183" s="145">
        <v>47</v>
      </c>
      <c r="B183" s="193"/>
      <c r="C183" s="165" t="s">
        <v>204</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195</v>
      </c>
      <c r="Q183" s="329" t="s">
        <v>198</v>
      </c>
      <c r="R183" s="329" t="s">
        <v>199</v>
      </c>
      <c r="S183" s="329" t="s">
        <v>200</v>
      </c>
      <c r="T183" s="329" t="s">
        <v>201</v>
      </c>
      <c r="U183" s="759" t="s">
        <v>195</v>
      </c>
      <c r="V183" s="239"/>
      <c r="W183" s="239"/>
      <c r="X183" s="239"/>
      <c r="Y183" s="324"/>
    </row>
    <row r="184" spans="1:25">
      <c r="A184" s="145">
        <v>48</v>
      </c>
      <c r="B184" s="193"/>
      <c r="C184" s="165" t="s">
        <v>205</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203</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206</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204</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220</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205</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221</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206</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179</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210</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74" t="s">
        <v>222</v>
      </c>
      <c r="E189" s="774"/>
      <c r="F189" s="774"/>
      <c r="G189" s="774"/>
      <c r="H189" s="774"/>
      <c r="I189" s="774"/>
      <c r="J189" s="239"/>
      <c r="K189" s="239"/>
      <c r="L189" s="239"/>
      <c r="M189" s="240"/>
      <c r="N189" s="149"/>
      <c r="O189" s="159" t="s">
        <v>211</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203</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216</v>
      </c>
      <c r="P193" s="149"/>
      <c r="Q193" s="149"/>
      <c r="R193" s="149"/>
      <c r="S193" s="149"/>
      <c r="T193" s="149"/>
      <c r="U193" s="149"/>
      <c r="V193" s="149"/>
      <c r="W193" s="149"/>
      <c r="X193" s="149"/>
      <c r="Y193" s="161"/>
    </row>
    <row r="194" spans="1:25" ht="16.5" thickBot="1">
      <c r="A194" s="145">
        <v>58</v>
      </c>
      <c r="B194" s="371"/>
      <c r="C194" s="165" t="s">
        <v>218</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195</v>
      </c>
      <c r="Q195" s="329" t="s">
        <v>196</v>
      </c>
      <c r="R195" s="329"/>
      <c r="S195" s="329"/>
      <c r="T195" s="539" t="s">
        <v>699</v>
      </c>
      <c r="U195" s="759" t="s">
        <v>197</v>
      </c>
      <c r="V195" s="239"/>
      <c r="W195" s="239"/>
      <c r="X195" s="239"/>
      <c r="Y195" s="324"/>
    </row>
    <row r="196" spans="1:25" ht="16.5" thickBot="1">
      <c r="A196" s="145">
        <v>60</v>
      </c>
      <c r="B196" s="371"/>
      <c r="C196" s="246" t="s">
        <v>162</v>
      </c>
      <c r="D196" s="156" t="s">
        <v>223</v>
      </c>
      <c r="E196" s="239"/>
      <c r="F196" s="239"/>
      <c r="G196" s="239"/>
      <c r="H196" s="239"/>
      <c r="I196" s="239"/>
      <c r="J196" s="239"/>
      <c r="K196" s="239"/>
      <c r="L196" s="239"/>
      <c r="M196" s="240"/>
      <c r="N196" s="149"/>
      <c r="O196" s="159"/>
      <c r="P196" s="349" t="s">
        <v>195</v>
      </c>
      <c r="Q196" s="329" t="s">
        <v>198</v>
      </c>
      <c r="R196" s="329" t="s">
        <v>199</v>
      </c>
      <c r="S196" s="329" t="s">
        <v>200</v>
      </c>
      <c r="T196" s="329" t="s">
        <v>201</v>
      </c>
      <c r="U196" s="759" t="s">
        <v>195</v>
      </c>
      <c r="V196" s="239"/>
      <c r="W196" s="239"/>
      <c r="X196" s="239"/>
      <c r="Y196" s="324"/>
    </row>
    <row r="197" spans="1:25">
      <c r="A197" s="145">
        <v>61</v>
      </c>
      <c r="B197" s="371"/>
      <c r="C197" s="149"/>
      <c r="D197" s="156" t="s">
        <v>225</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226</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227</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228</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5" thickBot="1">
      <c r="A201" s="145">
        <v>65</v>
      </c>
      <c r="B201" s="371"/>
      <c r="C201" s="194"/>
      <c r="D201" s="317" t="s">
        <v>229</v>
      </c>
      <c r="E201" s="239"/>
      <c r="F201" s="239"/>
      <c r="G201" s="239"/>
      <c r="H201" s="239"/>
      <c r="I201" s="239"/>
      <c r="J201" s="239"/>
      <c r="K201" s="239"/>
      <c r="L201" s="239"/>
      <c r="M201" s="240"/>
      <c r="N201" s="149"/>
      <c r="O201" s="323" t="s">
        <v>218</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219</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57" t="s">
        <v>208</v>
      </c>
      <c r="Q204" s="757"/>
      <c r="R204" s="757"/>
      <c r="S204" s="757"/>
      <c r="T204" s="757"/>
      <c r="U204" s="75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58" t="s">
        <v>196</v>
      </c>
      <c r="R205" s="755"/>
      <c r="S205" s="756"/>
      <c r="T205" s="539" t="s">
        <v>699</v>
      </c>
      <c r="U205" s="759" t="s">
        <v>197</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59" t="s">
        <v>195</v>
      </c>
      <c r="V206" s="239"/>
      <c r="W206" s="239"/>
      <c r="X206" s="239"/>
      <c r="Y206" s="324"/>
    </row>
    <row r="207" spans="1:25" ht="16.5" thickTop="1">
      <c r="A207" s="145">
        <v>3</v>
      </c>
      <c r="B207" s="184"/>
      <c r="C207" s="186" t="str">
        <f>O232</f>
        <v>AEC Thickness Tracking – 2D</v>
      </c>
      <c r="D207" s="185"/>
      <c r="E207" s="185"/>
      <c r="F207" s="185"/>
      <c r="G207" s="185"/>
      <c r="H207" s="185"/>
      <c r="I207" s="462" t="s">
        <v>709</v>
      </c>
      <c r="J207" s="623">
        <f t="shared" ref="J207:J208" si="61">IF(V232="","",V232)</f>
        <v>4</v>
      </c>
      <c r="K207" s="185"/>
      <c r="L207" s="185"/>
      <c r="M207" s="187"/>
      <c r="N207" s="149"/>
      <c r="O207" s="323" t="s">
        <v>203</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232</v>
      </c>
      <c r="D208" s="309" t="str">
        <f>IF(P233="","",P233)</f>
        <v>Auto-filter</v>
      </c>
      <c r="E208" s="149"/>
      <c r="F208" s="165" t="s">
        <v>233</v>
      </c>
      <c r="G208" s="592">
        <f>IF(S233="","",S233)</f>
        <v>2</v>
      </c>
      <c r="H208" s="149"/>
      <c r="I208" s="165" t="s">
        <v>710</v>
      </c>
      <c r="J208" s="608">
        <f t="shared" si="61"/>
        <v>4</v>
      </c>
      <c r="K208" s="149"/>
      <c r="L208" s="149"/>
      <c r="M208" s="195"/>
      <c r="N208" s="149"/>
      <c r="O208" s="323" t="s">
        <v>204</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234</v>
      </c>
      <c r="J209" s="149"/>
      <c r="K209" s="210"/>
      <c r="L209" s="149"/>
      <c r="M209" s="195"/>
      <c r="N209" s="149"/>
      <c r="O209" s="323" t="s">
        <v>205</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236</v>
      </c>
      <c r="E210" s="164" t="s">
        <v>237</v>
      </c>
      <c r="F210" s="164" t="s">
        <v>238</v>
      </c>
      <c r="G210" s="164" t="s">
        <v>49</v>
      </c>
      <c r="H210" s="164" t="s">
        <v>239</v>
      </c>
      <c r="I210" s="164" t="s">
        <v>240</v>
      </c>
      <c r="J210" s="164" t="s">
        <v>241</v>
      </c>
      <c r="K210" s="210"/>
      <c r="L210" s="149"/>
      <c r="M210" s="195"/>
      <c r="N210" s="149"/>
      <c r="O210" s="323" t="s">
        <v>206</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218</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224</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162</v>
      </c>
      <c r="Q215" s="156" t="s">
        <v>225</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226</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703</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229</v>
      </c>
      <c r="R218" s="149"/>
      <c r="S218" s="149"/>
      <c r="T218" s="149"/>
      <c r="U218" s="149"/>
      <c r="V218" s="149"/>
      <c r="W218" s="149"/>
      <c r="X218" s="149"/>
      <c r="Y218" s="161"/>
    </row>
    <row r="219" spans="1:25" ht="16.5" thickBot="1">
      <c r="A219" s="145">
        <v>15</v>
      </c>
      <c r="B219" s="193"/>
      <c r="C219" s="149"/>
      <c r="D219" s="149"/>
      <c r="E219" s="149"/>
      <c r="F219" s="149"/>
      <c r="G219" s="165" t="s">
        <v>247</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162</v>
      </c>
      <c r="E220" s="156" t="s">
        <v>248</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230</v>
      </c>
      <c r="P221" s="149"/>
      <c r="Q221" s="164" t="s">
        <v>630</v>
      </c>
      <c r="R221" s="164" t="s">
        <v>631</v>
      </c>
      <c r="S221" s="164" t="s">
        <v>630</v>
      </c>
      <c r="T221" s="164" t="s">
        <v>631</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231</v>
      </c>
      <c r="Q222" s="280"/>
      <c r="R222" s="280"/>
      <c r="S222" s="280"/>
      <c r="T222" s="280"/>
      <c r="U222" s="239"/>
      <c r="V222" s="239"/>
      <c r="W222" s="239"/>
      <c r="X222" s="239"/>
      <c r="Y222" s="161"/>
    </row>
    <row r="223" spans="1:25">
      <c r="A223" s="145">
        <v>19</v>
      </c>
      <c r="B223" s="371"/>
      <c r="C223" s="165" t="s">
        <v>232</v>
      </c>
      <c r="D223" s="309" t="str">
        <f>IF(P248="","",P248)</f>
        <v>Auto-filter</v>
      </c>
      <c r="E223" s="149"/>
      <c r="F223" s="165" t="s">
        <v>233</v>
      </c>
      <c r="G223" s="592">
        <f>IF(S248="","",S248)</f>
        <v>2</v>
      </c>
      <c r="H223" s="149"/>
      <c r="I223" s="165" t="s">
        <v>709</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234</v>
      </c>
      <c r="J224" s="149"/>
      <c r="K224" s="239"/>
      <c r="L224" s="239"/>
      <c r="M224" s="240"/>
      <c r="N224" s="149"/>
      <c r="O224" s="159"/>
      <c r="P224" s="165" t="s">
        <v>176</v>
      </c>
      <c r="Q224" s="280"/>
      <c r="R224" s="280"/>
      <c r="S224" s="280"/>
      <c r="T224" s="280"/>
      <c r="U224" s="149"/>
      <c r="V224" s="149"/>
      <c r="W224" s="149"/>
      <c r="X224" s="149"/>
      <c r="Y224" s="161"/>
    </row>
    <row r="225" spans="1:25" ht="16.5" thickBot="1">
      <c r="A225" s="145">
        <v>21</v>
      </c>
      <c r="B225" s="371"/>
      <c r="C225" s="149"/>
      <c r="D225" s="164" t="s">
        <v>236</v>
      </c>
      <c r="E225" s="164" t="s">
        <v>237</v>
      </c>
      <c r="F225" s="164" t="s">
        <v>238</v>
      </c>
      <c r="G225" s="164" t="s">
        <v>49</v>
      </c>
      <c r="H225" s="164" t="s">
        <v>239</v>
      </c>
      <c r="I225" s="164" t="s">
        <v>240</v>
      </c>
      <c r="J225" s="164" t="s">
        <v>241</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235</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242</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162</v>
      </c>
      <c r="Q230" s="317" t="s">
        <v>243</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244</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245</v>
      </c>
      <c r="P232" s="149"/>
      <c r="Q232" s="149"/>
      <c r="R232" s="149"/>
      <c r="S232" s="149"/>
      <c r="T232" s="149"/>
      <c r="U232" s="165" t="s">
        <v>709</v>
      </c>
      <c r="V232" s="282">
        <v>4</v>
      </c>
      <c r="W232" s="149" t="s">
        <v>246</v>
      </c>
      <c r="X232" s="149"/>
      <c r="Y232" s="161"/>
    </row>
    <row r="233" spans="1:25" ht="16.5" thickBot="1">
      <c r="A233" s="145">
        <v>29</v>
      </c>
      <c r="B233" s="371"/>
      <c r="C233" s="149"/>
      <c r="D233" s="149"/>
      <c r="E233" s="149"/>
      <c r="F233" s="149"/>
      <c r="G233" s="165" t="s">
        <v>247</v>
      </c>
      <c r="H233" s="383" t="str">
        <f t="shared" si="68"/>
        <v/>
      </c>
      <c r="I233" s="149"/>
      <c r="J233" s="383" t="str">
        <f>IF(W258="","",W258)</f>
        <v/>
      </c>
      <c r="K233" s="239"/>
      <c r="L233" s="239"/>
      <c r="M233" s="240"/>
      <c r="N233" s="149"/>
      <c r="O233" s="159" t="s">
        <v>232</v>
      </c>
      <c r="P233" s="387" t="s">
        <v>684</v>
      </c>
      <c r="Q233" s="149"/>
      <c r="R233" s="165" t="s">
        <v>233</v>
      </c>
      <c r="S233" s="282">
        <v>2</v>
      </c>
      <c r="T233" s="149"/>
      <c r="U233" s="165" t="s">
        <v>710</v>
      </c>
      <c r="V233" s="282">
        <v>4</v>
      </c>
      <c r="W233" s="149" t="s">
        <v>246</v>
      </c>
      <c r="X233" s="149"/>
      <c r="Y233" s="161"/>
    </row>
    <row r="234" spans="1:25">
      <c r="A234" s="145">
        <v>30</v>
      </c>
      <c r="B234" s="371"/>
      <c r="C234" s="149"/>
      <c r="D234" s="246" t="s">
        <v>162</v>
      </c>
      <c r="E234" s="156" t="s">
        <v>248</v>
      </c>
      <c r="F234" s="149"/>
      <c r="G234" s="149"/>
      <c r="H234" s="149"/>
      <c r="I234" s="149"/>
      <c r="J234" s="149"/>
      <c r="K234" s="239"/>
      <c r="L234" s="239"/>
      <c r="M234" s="240"/>
      <c r="N234" s="149"/>
      <c r="O234" s="159"/>
      <c r="P234" s="164" t="s">
        <v>46</v>
      </c>
      <c r="Q234" s="149"/>
      <c r="R234" s="149"/>
      <c r="S234" s="149"/>
      <c r="T234" s="149"/>
      <c r="U234" s="164"/>
      <c r="V234" s="164" t="s">
        <v>234</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236</v>
      </c>
      <c r="Q235" s="164" t="s">
        <v>237</v>
      </c>
      <c r="R235" s="164" t="s">
        <v>238</v>
      </c>
      <c r="S235" s="164" t="s">
        <v>49</v>
      </c>
      <c r="T235" s="164" t="s">
        <v>239</v>
      </c>
      <c r="U235" s="587" t="s">
        <v>704</v>
      </c>
      <c r="V235" s="164" t="s">
        <v>240</v>
      </c>
      <c r="W235" s="164" t="s">
        <v>241</v>
      </c>
      <c r="X235" s="149"/>
      <c r="Y235" s="161"/>
    </row>
    <row r="236" spans="1:25">
      <c r="A236" s="145">
        <v>32</v>
      </c>
      <c r="B236" s="193"/>
      <c r="C236" s="202" t="s">
        <v>251</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232</v>
      </c>
      <c r="D237" s="309" t="str">
        <f>IF(P263="","",P263)</f>
        <v>Auto-filter</v>
      </c>
      <c r="E237" s="149"/>
      <c r="F237" s="165" t="s">
        <v>233</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234</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252</v>
      </c>
      <c r="E239" s="197" t="s">
        <v>49</v>
      </c>
      <c r="F239" s="197" t="s">
        <v>239</v>
      </c>
      <c r="G239" s="197" t="s">
        <v>240</v>
      </c>
      <c r="H239" s="197" t="s">
        <v>253</v>
      </c>
      <c r="I239" s="395" t="s">
        <v>254</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249</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705</v>
      </c>
      <c r="R244" s="149"/>
      <c r="S244" s="239"/>
      <c r="T244" s="165" t="s">
        <v>247</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162</v>
      </c>
      <c r="Q245" s="156" t="s">
        <v>248</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250</v>
      </c>
      <c r="P247" s="149"/>
      <c r="Q247" s="149"/>
      <c r="R247" s="149"/>
      <c r="S247" s="149"/>
      <c r="T247" s="149"/>
      <c r="U247" s="149"/>
      <c r="V247" s="149"/>
      <c r="W247" s="149"/>
      <c r="X247" s="149"/>
      <c r="Y247" s="161"/>
    </row>
    <row r="248" spans="1:25">
      <c r="A248" s="145">
        <v>44</v>
      </c>
      <c r="B248" s="193"/>
      <c r="C248" s="149"/>
      <c r="D248" s="246" t="s">
        <v>162</v>
      </c>
      <c r="E248" s="317" t="s">
        <v>257</v>
      </c>
      <c r="F248" s="149"/>
      <c r="G248" s="149"/>
      <c r="H248" s="149"/>
      <c r="I248" s="149"/>
      <c r="J248" s="149"/>
      <c r="K248" s="149"/>
      <c r="L248" s="149"/>
      <c r="M248" s="195"/>
      <c r="N248" s="149"/>
      <c r="O248" s="159" t="s">
        <v>232</v>
      </c>
      <c r="P248" s="387" t="s">
        <v>684</v>
      </c>
      <c r="Q248" s="149"/>
      <c r="R248" s="165" t="s">
        <v>233</v>
      </c>
      <c r="S248" s="282">
        <v>2</v>
      </c>
      <c r="T248" s="149"/>
      <c r="U248" s="165" t="s">
        <v>709</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234</v>
      </c>
      <c r="W249" s="149"/>
      <c r="X249" s="149"/>
      <c r="Y249" s="161"/>
    </row>
    <row r="250" spans="1:25" ht="17.25" thickTop="1" thickBot="1">
      <c r="A250" s="145">
        <v>46</v>
      </c>
      <c r="B250" s="184"/>
      <c r="C250" s="186" t="s">
        <v>230</v>
      </c>
      <c r="D250" s="185"/>
      <c r="E250" s="463" t="s">
        <v>630</v>
      </c>
      <c r="F250" s="463" t="s">
        <v>631</v>
      </c>
      <c r="G250" s="463" t="s">
        <v>630</v>
      </c>
      <c r="H250" s="463" t="s">
        <v>631</v>
      </c>
      <c r="I250" s="185"/>
      <c r="J250" s="185"/>
      <c r="K250" s="185"/>
      <c r="L250" s="185"/>
      <c r="M250" s="187"/>
      <c r="N250" s="149"/>
      <c r="O250" s="159"/>
      <c r="P250" s="164" t="s">
        <v>236</v>
      </c>
      <c r="Q250" s="164" t="s">
        <v>237</v>
      </c>
      <c r="R250" s="164" t="s">
        <v>238</v>
      </c>
      <c r="S250" s="164" t="s">
        <v>49</v>
      </c>
      <c r="T250" s="164" t="s">
        <v>239</v>
      </c>
      <c r="U250" s="587" t="s">
        <v>704</v>
      </c>
      <c r="V250" s="164" t="s">
        <v>240</v>
      </c>
      <c r="W250" s="164" t="s">
        <v>241</v>
      </c>
      <c r="X250" s="149"/>
      <c r="Y250" s="161"/>
    </row>
    <row r="251" spans="1:25">
      <c r="A251" s="145">
        <v>47</v>
      </c>
      <c r="B251" s="193"/>
      <c r="C251" s="239"/>
      <c r="D251" s="165" t="s">
        <v>231</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176</v>
      </c>
      <c r="E253" s="205" t="str">
        <f t="shared" si="76"/>
        <v/>
      </c>
      <c r="F253" s="206" t="str">
        <f t="shared" si="76"/>
        <v/>
      </c>
      <c r="G253" s="206" t="str">
        <f t="shared" si="76"/>
        <v/>
      </c>
      <c r="H253" s="397" t="str">
        <f t="shared" si="76"/>
        <v/>
      </c>
      <c r="J253" s="165" t="s">
        <v>179</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177</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235</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258</v>
      </c>
      <c r="D258" s="149"/>
      <c r="E258" s="149"/>
      <c r="F258" s="149"/>
      <c r="G258" s="149"/>
      <c r="H258" s="149"/>
      <c r="I258" s="149"/>
      <c r="J258" s="149"/>
      <c r="K258" s="149"/>
      <c r="L258" s="149"/>
      <c r="M258" s="195"/>
      <c r="N258" s="149"/>
      <c r="O258" s="159"/>
      <c r="P258" s="149"/>
      <c r="Q258" s="156" t="s">
        <v>705</v>
      </c>
      <c r="R258" s="149"/>
      <c r="S258" s="239"/>
      <c r="T258" s="165" t="s">
        <v>247</v>
      </c>
      <c r="U258" s="406" t="str">
        <f>IF(U251="","",AVERAGE(U251:U257))</f>
        <v/>
      </c>
      <c r="V258" s="149"/>
      <c r="W258" s="411" t="str">
        <f>IF(W251="","",IF(MAX(W251:W257)&gt;0.1,"Fail","Pass"))</f>
        <v/>
      </c>
      <c r="X258" s="149"/>
      <c r="Y258" s="161"/>
    </row>
    <row r="259" spans="1:29" ht="16.5" thickBot="1">
      <c r="A259" s="145">
        <v>55</v>
      </c>
      <c r="B259" s="193"/>
      <c r="C259" s="149"/>
      <c r="D259" s="772" t="s">
        <v>259</v>
      </c>
      <c r="E259" s="772"/>
      <c r="F259" s="210"/>
      <c r="G259" s="772" t="s">
        <v>260</v>
      </c>
      <c r="H259" s="772"/>
      <c r="I259" s="149"/>
      <c r="J259" s="210"/>
      <c r="K259" s="777" t="s">
        <v>261</v>
      </c>
      <c r="L259" s="777"/>
      <c r="M259" s="240"/>
      <c r="N259" s="149"/>
      <c r="O259" s="159"/>
      <c r="P259" s="246" t="s">
        <v>162</v>
      </c>
      <c r="Q259" s="156" t="s">
        <v>248</v>
      </c>
      <c r="R259" s="149"/>
      <c r="S259" s="149"/>
      <c r="T259" s="149"/>
      <c r="U259" s="149"/>
      <c r="V259" s="149"/>
      <c r="W259" s="210"/>
      <c r="X259" s="149"/>
      <c r="Y259" s="161"/>
    </row>
    <row r="260" spans="1:29" ht="16.5" thickBot="1">
      <c r="A260" s="145">
        <v>56</v>
      </c>
      <c r="B260" s="193"/>
      <c r="C260" s="210"/>
      <c r="D260" s="316" t="s">
        <v>176</v>
      </c>
      <c r="E260" s="388">
        <f t="shared" ref="E260:E265" si="79">IF(Q471="","",Q471)</f>
        <v>0</v>
      </c>
      <c r="F260" s="149"/>
      <c r="G260" s="164" t="s">
        <v>263</v>
      </c>
      <c r="H260" s="164" t="s">
        <v>264</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5" thickBot="1">
      <c r="A261" s="145">
        <v>57</v>
      </c>
      <c r="B261" s="193"/>
      <c r="C261" s="210"/>
      <c r="D261" s="316" t="s">
        <v>266</v>
      </c>
      <c r="E261" s="392">
        <f t="shared" si="79"/>
        <v>0</v>
      </c>
      <c r="F261" s="165" t="s">
        <v>176</v>
      </c>
      <c r="G261" s="196">
        <f t="shared" ref="G261:G266" si="80">IF(P487="","",P487)</f>
        <v>0</v>
      </c>
      <c r="H261" s="197" t="str">
        <f t="shared" ref="H261:H266" si="81">IF(R487="","",R487)</f>
        <v/>
      </c>
      <c r="I261" s="412" t="str">
        <f t="shared" ref="I261:I266" si="82">IF(T487="","",T487)</f>
        <v/>
      </c>
      <c r="J261" s="210"/>
      <c r="K261" s="165" t="s">
        <v>267</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269</v>
      </c>
      <c r="E262" s="392" t="str">
        <f t="shared" si="79"/>
        <v/>
      </c>
      <c r="F262" s="165" t="s">
        <v>266</v>
      </c>
      <c r="G262" s="205">
        <f t="shared" si="80"/>
        <v>0</v>
      </c>
      <c r="H262" s="206" t="str">
        <f t="shared" si="81"/>
        <v/>
      </c>
      <c r="I262" s="397" t="str">
        <f t="shared" si="82"/>
        <v/>
      </c>
      <c r="J262" s="165" t="s">
        <v>270</v>
      </c>
      <c r="K262" s="196" t="str">
        <f t="shared" ref="K262:L264" si="83">IF(Q481="","",Q481)</f>
        <v/>
      </c>
      <c r="L262" s="412" t="str">
        <f t="shared" si="83"/>
        <v/>
      </c>
      <c r="M262" s="240"/>
      <c r="N262" s="149"/>
      <c r="O262" s="281" t="s">
        <v>251</v>
      </c>
      <c r="P262" s="149"/>
      <c r="Q262" s="149"/>
      <c r="R262" s="149"/>
      <c r="S262" s="149"/>
      <c r="T262" s="149"/>
      <c r="U262" s="149"/>
      <c r="V262" s="149"/>
      <c r="W262" s="149"/>
      <c r="X262" s="149"/>
      <c r="Y262" s="161"/>
    </row>
    <row r="263" spans="1:29">
      <c r="A263" s="145">
        <v>59</v>
      </c>
      <c r="B263" s="193"/>
      <c r="C263" s="210"/>
      <c r="D263" s="316" t="s">
        <v>272</v>
      </c>
      <c r="E263" s="392" t="str">
        <f t="shared" si="79"/>
        <v/>
      </c>
      <c r="F263" s="165" t="s">
        <v>178</v>
      </c>
      <c r="G263" s="205">
        <f t="shared" si="80"/>
        <v>0</v>
      </c>
      <c r="H263" s="206" t="str">
        <f t="shared" si="81"/>
        <v/>
      </c>
      <c r="I263" s="397" t="str">
        <f t="shared" si="82"/>
        <v/>
      </c>
      <c r="J263" s="165" t="s">
        <v>273</v>
      </c>
      <c r="K263" s="205" t="str">
        <f t="shared" si="83"/>
        <v/>
      </c>
      <c r="L263" s="397" t="str">
        <f t="shared" si="83"/>
        <v/>
      </c>
      <c r="M263" s="240"/>
      <c r="N263" s="149"/>
      <c r="O263" s="159" t="s">
        <v>232</v>
      </c>
      <c r="P263" s="283" t="str">
        <f>P233</f>
        <v>Auto-filter</v>
      </c>
      <c r="Q263" s="149"/>
      <c r="R263" s="165" t="s">
        <v>233</v>
      </c>
      <c r="S263" s="283">
        <f>S233</f>
        <v>2</v>
      </c>
      <c r="T263" s="164" t="s">
        <v>234</v>
      </c>
      <c r="U263" s="210"/>
      <c r="V263" s="149"/>
      <c r="W263" s="149"/>
      <c r="X263" s="755" t="str">
        <f>IF($O$33=1,AB263,Z263)</f>
        <v>Selenia</v>
      </c>
      <c r="Y263" s="776"/>
      <c r="Z263" s="153" t="s">
        <v>584</v>
      </c>
      <c r="AB263" s="153" t="s">
        <v>627</v>
      </c>
    </row>
    <row r="264" spans="1:29" ht="16.5" thickBot="1">
      <c r="A264" s="145">
        <v>60</v>
      </c>
      <c r="B264" s="193"/>
      <c r="C264" s="210"/>
      <c r="D264" s="316" t="s">
        <v>277</v>
      </c>
      <c r="E264" s="392" t="str">
        <f t="shared" si="79"/>
        <v/>
      </c>
      <c r="F264" s="165" t="s">
        <v>270</v>
      </c>
      <c r="G264" s="205" t="str">
        <f t="shared" si="80"/>
        <v/>
      </c>
      <c r="H264" s="206" t="str">
        <f t="shared" si="81"/>
        <v/>
      </c>
      <c r="I264" s="397" t="str">
        <f t="shared" si="82"/>
        <v/>
      </c>
      <c r="J264" s="165" t="s">
        <v>278</v>
      </c>
      <c r="K264" s="251" t="str">
        <f t="shared" si="83"/>
        <v/>
      </c>
      <c r="L264" s="408" t="str">
        <f t="shared" si="83"/>
        <v/>
      </c>
      <c r="M264" s="240"/>
      <c r="N264" s="149"/>
      <c r="O264" s="159"/>
      <c r="P264" s="164" t="s">
        <v>252</v>
      </c>
      <c r="Q264" s="164" t="s">
        <v>238</v>
      </c>
      <c r="R264" s="164" t="s">
        <v>49</v>
      </c>
      <c r="S264" s="164" t="s">
        <v>239</v>
      </c>
      <c r="T264" s="164" t="s">
        <v>240</v>
      </c>
      <c r="U264" s="587" t="s">
        <v>704</v>
      </c>
      <c r="V264" s="164" t="s">
        <v>253</v>
      </c>
      <c r="W264" s="149"/>
      <c r="X264" s="417" t="s">
        <v>255</v>
      </c>
      <c r="Y264" s="416" t="s">
        <v>256</v>
      </c>
      <c r="Z264" s="153" t="s">
        <v>255</v>
      </c>
      <c r="AA264" s="153" t="s">
        <v>256</v>
      </c>
      <c r="AB264" s="153" t="s">
        <v>255</v>
      </c>
      <c r="AC264" s="153" t="s">
        <v>256</v>
      </c>
    </row>
    <row r="265" spans="1:29" ht="16.5" thickBot="1">
      <c r="A265" s="145">
        <v>61</v>
      </c>
      <c r="B265" s="193"/>
      <c r="C265" s="210"/>
      <c r="D265" s="316" t="s">
        <v>280</v>
      </c>
      <c r="E265" s="392" t="str">
        <f t="shared" si="79"/>
        <v/>
      </c>
      <c r="F265" s="165" t="s">
        <v>273</v>
      </c>
      <c r="G265" s="205" t="str">
        <f t="shared" si="80"/>
        <v/>
      </c>
      <c r="H265" s="206" t="str">
        <f t="shared" si="81"/>
        <v/>
      </c>
      <c r="I265" s="397" t="str">
        <f t="shared" si="82"/>
        <v/>
      </c>
      <c r="J265" s="210"/>
      <c r="K265" s="165" t="s">
        <v>267</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270</v>
      </c>
      <c r="E266" s="392" t="str">
        <f>IF(U471="","",U471)</f>
        <v/>
      </c>
      <c r="F266" s="165" t="s">
        <v>278</v>
      </c>
      <c r="G266" s="251" t="str">
        <f t="shared" si="80"/>
        <v/>
      </c>
      <c r="H266" s="252" t="str">
        <f t="shared" si="81"/>
        <v/>
      </c>
      <c r="I266" s="408" t="str">
        <f t="shared" si="82"/>
        <v/>
      </c>
      <c r="J266" s="165" t="s">
        <v>270</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273</v>
      </c>
      <c r="E267" s="392" t="str">
        <f>IF(U472="","",U472)</f>
        <v/>
      </c>
      <c r="F267" s="234" t="s">
        <v>162</v>
      </c>
      <c r="G267" s="149"/>
      <c r="H267" s="149"/>
      <c r="I267" s="149"/>
      <c r="J267" s="165" t="s">
        <v>273</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278</v>
      </c>
      <c r="E268" s="401" t="str">
        <f>IF(U473="","",U473)</f>
        <v/>
      </c>
      <c r="F268" s="317" t="s">
        <v>284</v>
      </c>
      <c r="G268" s="422"/>
      <c r="H268" s="194"/>
      <c r="I268" s="194"/>
      <c r="J268" s="316" t="s">
        <v>278</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286</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705</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257</v>
      </c>
      <c r="R274" s="194"/>
      <c r="S274" s="194"/>
      <c r="T274" s="194"/>
      <c r="U274" s="194"/>
      <c r="V274" s="194"/>
      <c r="W274" s="194"/>
      <c r="X274" s="194"/>
      <c r="Y274" s="161"/>
    </row>
    <row r="275" spans="1:25" ht="19.5" thickTop="1">
      <c r="A275" s="145">
        <v>3</v>
      </c>
      <c r="B275" s="642" t="s">
        <v>733</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715</v>
      </c>
      <c r="D277" s="625"/>
      <c r="E277" s="625"/>
      <c r="F277" s="625"/>
      <c r="G277" s="625"/>
      <c r="H277" s="625"/>
      <c r="I277" s="625"/>
      <c r="J277" s="625"/>
      <c r="K277" s="625"/>
      <c r="L277" s="625"/>
      <c r="M277" s="626"/>
      <c r="N277" s="149"/>
      <c r="O277" s="621" t="s">
        <v>715</v>
      </c>
      <c r="Y277" s="161"/>
    </row>
    <row r="278" spans="1:25">
      <c r="A278" s="145">
        <v>6</v>
      </c>
      <c r="B278" s="624"/>
      <c r="C278" s="316" t="s">
        <v>232</v>
      </c>
      <c r="D278" s="309" t="str">
        <f>IF(P278="","",P278)</f>
        <v>Auto-filter</v>
      </c>
      <c r="E278" s="194"/>
      <c r="F278" s="316" t="s">
        <v>233</v>
      </c>
      <c r="G278" s="619">
        <f>IF(S278="","",S278)</f>
        <v>2</v>
      </c>
      <c r="H278" s="625"/>
      <c r="I278" s="316" t="s">
        <v>709</v>
      </c>
      <c r="J278" s="619">
        <f>IF(V278="","",V278)</f>
        <v>0</v>
      </c>
      <c r="K278" s="625"/>
      <c r="L278" s="625"/>
      <c r="M278" s="626"/>
      <c r="N278" s="149"/>
      <c r="O278" s="159" t="s">
        <v>232</v>
      </c>
      <c r="P278" s="387" t="s">
        <v>684</v>
      </c>
      <c r="Q278" s="149"/>
      <c r="R278" s="165" t="s">
        <v>233</v>
      </c>
      <c r="S278" s="282">
        <v>2</v>
      </c>
      <c r="T278" s="149"/>
      <c r="U278" s="165" t="s">
        <v>709</v>
      </c>
      <c r="V278" s="282">
        <v>0</v>
      </c>
      <c r="W278" s="149"/>
      <c r="Y278" s="161"/>
    </row>
    <row r="279" spans="1:25">
      <c r="A279" s="145">
        <v>7</v>
      </c>
      <c r="B279" s="624"/>
      <c r="C279" s="625"/>
      <c r="D279" s="473" t="s">
        <v>46</v>
      </c>
      <c r="E279" s="194"/>
      <c r="F279" s="194"/>
      <c r="G279" s="194"/>
      <c r="H279" s="194"/>
      <c r="I279" s="617" t="s">
        <v>234</v>
      </c>
      <c r="J279" s="194"/>
      <c r="K279" s="625"/>
      <c r="L279" s="625"/>
      <c r="M279" s="626"/>
      <c r="N279" s="149"/>
      <c r="O279" s="159"/>
      <c r="P279" s="611" t="s">
        <v>46</v>
      </c>
      <c r="Q279" s="149"/>
      <c r="R279" s="149"/>
      <c r="S279" s="149"/>
      <c r="T279" s="149"/>
      <c r="U279" s="611"/>
      <c r="V279" s="611" t="s">
        <v>234</v>
      </c>
      <c r="W279" s="149"/>
      <c r="Y279" s="161"/>
    </row>
    <row r="280" spans="1:25" ht="16.5" thickBot="1">
      <c r="A280" s="145">
        <v>8</v>
      </c>
      <c r="B280" s="624"/>
      <c r="C280" s="625"/>
      <c r="D280" s="617" t="s">
        <v>236</v>
      </c>
      <c r="E280" s="617" t="s">
        <v>237</v>
      </c>
      <c r="F280" s="617" t="s">
        <v>238</v>
      </c>
      <c r="G280" s="617" t="s">
        <v>49</v>
      </c>
      <c r="H280" s="617" t="s">
        <v>239</v>
      </c>
      <c r="I280" s="617" t="s">
        <v>240</v>
      </c>
      <c r="J280" s="617" t="s">
        <v>241</v>
      </c>
      <c r="K280" s="625"/>
      <c r="L280" s="625"/>
      <c r="M280" s="626"/>
      <c r="N280" s="149"/>
      <c r="O280" s="159"/>
      <c r="P280" s="611" t="s">
        <v>236</v>
      </c>
      <c r="Q280" s="611" t="s">
        <v>237</v>
      </c>
      <c r="R280" s="611" t="s">
        <v>238</v>
      </c>
      <c r="S280" s="611" t="s">
        <v>49</v>
      </c>
      <c r="T280" s="611" t="s">
        <v>239</v>
      </c>
      <c r="U280" s="587" t="s">
        <v>704</v>
      </c>
      <c r="V280" s="611" t="s">
        <v>240</v>
      </c>
      <c r="W280" s="611" t="s">
        <v>241</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247</v>
      </c>
      <c r="H288" s="383" t="str">
        <f>IF(U288="","",U288)</f>
        <v/>
      </c>
      <c r="I288" s="194"/>
      <c r="J288" s="383" t="str">
        <f>IF(W288="","",W288)</f>
        <v/>
      </c>
      <c r="K288" s="625"/>
      <c r="L288" s="625"/>
      <c r="M288" s="626"/>
      <c r="N288" s="149"/>
      <c r="O288" s="159"/>
      <c r="P288" s="149"/>
      <c r="Q288" s="156" t="s">
        <v>705</v>
      </c>
      <c r="R288" s="149"/>
      <c r="S288" s="239"/>
      <c r="T288" s="165" t="s">
        <v>247</v>
      </c>
      <c r="U288" s="406" t="str">
        <f>IF(U281="","",AVERAGE(U281:U287))</f>
        <v/>
      </c>
      <c r="V288" s="149"/>
      <c r="W288" s="411" t="str">
        <f>IF(W281="","",IF(MAX(W281:W287)&gt;0.1,"Fail","Pass"))</f>
        <v/>
      </c>
      <c r="Y288" s="161"/>
    </row>
    <row r="289" spans="1:32" ht="16.5" thickBot="1">
      <c r="A289" s="145">
        <v>17</v>
      </c>
      <c r="B289" s="624"/>
      <c r="C289" s="625"/>
      <c r="D289" s="386" t="s">
        <v>162</v>
      </c>
      <c r="E289" s="317" t="s">
        <v>248</v>
      </c>
      <c r="F289" s="625"/>
      <c r="G289" s="625"/>
      <c r="H289" s="625"/>
      <c r="I289" s="625"/>
      <c r="J289" s="625"/>
      <c r="K289" s="625"/>
      <c r="L289" s="625"/>
      <c r="M289" s="626"/>
      <c r="N289" s="149"/>
      <c r="O289" s="159"/>
      <c r="P289" s="246" t="s">
        <v>162</v>
      </c>
      <c r="Q289" s="156" t="s">
        <v>248</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262</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265</v>
      </c>
      <c r="Q291" s="387"/>
      <c r="R291" s="149"/>
      <c r="S291" s="165" t="s">
        <v>176</v>
      </c>
      <c r="T291" s="387"/>
      <c r="U291" s="149"/>
      <c r="V291" s="210"/>
      <c r="W291" s="210"/>
      <c r="X291" s="149"/>
      <c r="Y291" s="161"/>
    </row>
    <row r="292" spans="1:32">
      <c r="A292" s="145">
        <v>20</v>
      </c>
      <c r="B292" s="624"/>
      <c r="C292" s="194"/>
      <c r="D292" s="316" t="s">
        <v>265</v>
      </c>
      <c r="E292" s="599">
        <f>IF(Q352="","",Q352)</f>
        <v>0</v>
      </c>
      <c r="F292" s="586"/>
      <c r="G292" s="316" t="s">
        <v>176</v>
      </c>
      <c r="H292" s="599" t="str">
        <f t="shared" ref="H292:H293" si="98">IF(T352="","",T352)</f>
        <v/>
      </c>
      <c r="I292" s="194"/>
      <c r="J292" s="194"/>
      <c r="K292" s="194"/>
      <c r="L292" s="194"/>
      <c r="M292" s="626"/>
      <c r="N292" s="149"/>
      <c r="O292" s="159"/>
      <c r="P292" s="165" t="s">
        <v>268</v>
      </c>
      <c r="Q292" s="282"/>
      <c r="R292" s="149"/>
      <c r="S292" s="165" t="s">
        <v>266</v>
      </c>
      <c r="T292" s="387"/>
      <c r="U292" s="149"/>
      <c r="V292" s="149"/>
      <c r="W292" s="149"/>
      <c r="X292" s="149"/>
      <c r="Y292" s="161"/>
    </row>
    <row r="293" spans="1:32">
      <c r="A293" s="145">
        <v>21</v>
      </c>
      <c r="B293" s="624"/>
      <c r="C293" s="194"/>
      <c r="D293" s="316" t="s">
        <v>268</v>
      </c>
      <c r="E293" s="599" t="str">
        <f>IF(Q353="","",Q353)</f>
        <v/>
      </c>
      <c r="F293" s="586"/>
      <c r="G293" s="316" t="s">
        <v>266</v>
      </c>
      <c r="H293" s="599" t="str">
        <f t="shared" si="98"/>
        <v/>
      </c>
      <c r="I293" s="194"/>
      <c r="J293" s="194"/>
      <c r="K293" s="194"/>
      <c r="L293" s="194"/>
      <c r="M293" s="626"/>
      <c r="N293" s="149"/>
      <c r="O293" s="159"/>
      <c r="P293" s="149"/>
      <c r="Q293" s="149"/>
      <c r="R293" s="149"/>
      <c r="S293" s="164" t="s">
        <v>234</v>
      </c>
      <c r="T293" s="149"/>
      <c r="U293" s="149" t="s">
        <v>271</v>
      </c>
      <c r="V293" s="149"/>
      <c r="W293" s="149"/>
      <c r="X293" s="149"/>
      <c r="Y293" s="161"/>
      <c r="AA293" s="153" t="s">
        <v>700</v>
      </c>
      <c r="AC293" s="153" t="s">
        <v>701</v>
      </c>
    </row>
    <row r="294" spans="1:32">
      <c r="A294" s="145">
        <v>22</v>
      </c>
      <c r="B294" s="624"/>
      <c r="C294" s="194"/>
      <c r="D294" s="194"/>
      <c r="E294" s="194"/>
      <c r="F294" s="194"/>
      <c r="G294" s="617" t="s">
        <v>234</v>
      </c>
      <c r="H294" s="194"/>
      <c r="I294" s="194" t="s">
        <v>271</v>
      </c>
      <c r="J294" s="194"/>
      <c r="K294" s="194"/>
      <c r="L294" s="194"/>
      <c r="M294" s="626"/>
      <c r="N294" s="149"/>
      <c r="O294" s="431"/>
      <c r="P294" s="149"/>
      <c r="Q294" s="164" t="s">
        <v>49</v>
      </c>
      <c r="R294" s="164" t="s">
        <v>239</v>
      </c>
      <c r="S294" s="164" t="s">
        <v>240</v>
      </c>
      <c r="T294" s="164" t="s">
        <v>274</v>
      </c>
      <c r="U294" s="164" t="s">
        <v>275</v>
      </c>
      <c r="V294" s="149"/>
      <c r="W294" s="165" t="s">
        <v>276</v>
      </c>
      <c r="X294" s="284" t="str">
        <f>IF(T291="","",T291*Tables!$C$96+Tables!$C$97)</f>
        <v/>
      </c>
      <c r="Y294" s="161"/>
      <c r="AA294" s="153" t="s">
        <v>353</v>
      </c>
      <c r="AB294" s="153" t="s">
        <v>354</v>
      </c>
      <c r="AC294" s="153" t="s">
        <v>353</v>
      </c>
      <c r="AD294" s="153" t="s">
        <v>354</v>
      </c>
      <c r="AE294" s="153" t="s">
        <v>540</v>
      </c>
      <c r="AF294" s="153" t="s">
        <v>539</v>
      </c>
    </row>
    <row r="295" spans="1:32" ht="16.5" thickBot="1">
      <c r="A295" s="145">
        <v>23</v>
      </c>
      <c r="B295" s="624"/>
      <c r="C295" s="194"/>
      <c r="D295" s="617"/>
      <c r="E295" s="617" t="s">
        <v>49</v>
      </c>
      <c r="F295" s="617" t="s">
        <v>239</v>
      </c>
      <c r="G295" s="617" t="s">
        <v>240</v>
      </c>
      <c r="H295" s="617" t="s">
        <v>274</v>
      </c>
      <c r="I295" s="617" t="s">
        <v>275</v>
      </c>
      <c r="J295" s="194"/>
      <c r="K295" s="316" t="s">
        <v>276</v>
      </c>
      <c r="L295" s="284" t="str">
        <f>IF(X355="","",X355)</f>
        <v/>
      </c>
      <c r="M295" s="626"/>
      <c r="N295" s="149"/>
      <c r="O295" s="431"/>
      <c r="P295" s="149"/>
      <c r="Q295" s="280"/>
      <c r="R295" s="280"/>
      <c r="S295" s="280"/>
      <c r="T295" s="433" t="str">
        <f>IF(Q295="","",Q295/$T$292)</f>
        <v/>
      </c>
      <c r="U295" s="396" t="str">
        <f>IF(Q295="","",($T$291*Tables!$C$82+Tables!$C$83)*Q295)</f>
        <v/>
      </c>
      <c r="V295" s="149"/>
      <c r="W295" s="165" t="s">
        <v>279</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279</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281</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281</v>
      </c>
      <c r="L297" s="434" t="str">
        <f t="shared" si="100"/>
        <v/>
      </c>
      <c r="M297" s="626"/>
      <c r="N297" s="149"/>
      <c r="O297" s="431"/>
      <c r="P297" s="149"/>
      <c r="Q297" s="280"/>
      <c r="R297" s="280"/>
      <c r="S297" s="280"/>
      <c r="T297" s="433" t="str">
        <f>IF(Q297="","",Q297/$T$292)</f>
        <v/>
      </c>
      <c r="U297" s="396" t="str">
        <f>IF(Q297="","",($T$291*Tables!$C$82+Tables!$C$83)*Q297)</f>
        <v/>
      </c>
      <c r="V297" s="149"/>
      <c r="W297" s="165" t="s">
        <v>282</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282</v>
      </c>
      <c r="L298" s="285" t="str">
        <f t="shared" si="100"/>
        <v/>
      </c>
      <c r="M298" s="626"/>
      <c r="N298" s="149"/>
      <c r="O298" s="431"/>
      <c r="P298" s="149"/>
      <c r="Q298" s="280"/>
      <c r="R298" s="280"/>
      <c r="S298" s="280"/>
      <c r="T298" s="433" t="str">
        <f>IF(Q298="","",Q298/$T$292)</f>
        <v/>
      </c>
      <c r="U298" s="396" t="str">
        <f>IF(Q298="","",($T$291*Tables!$C$82+Tables!$C$83)*Q298)</f>
        <v/>
      </c>
      <c r="V298" s="149"/>
      <c r="W298" s="165" t="s">
        <v>283</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283</v>
      </c>
      <c r="L299" s="285" t="str">
        <f t="shared" si="100"/>
        <v/>
      </c>
      <c r="M299" s="626"/>
      <c r="N299" s="149"/>
      <c r="O299" s="431"/>
      <c r="P299" s="165" t="s">
        <v>247</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285</v>
      </c>
      <c r="X299" s="144" t="str">
        <f>IF(OR(X297="",X298=""),"",(X297-X298)/X298)</f>
        <v/>
      </c>
      <c r="Y299" s="161"/>
    </row>
    <row r="300" spans="1:32">
      <c r="A300" s="145">
        <v>28</v>
      </c>
      <c r="B300" s="624"/>
      <c r="C300" s="194"/>
      <c r="D300" s="316" t="s">
        <v>247</v>
      </c>
      <c r="E300" s="432" t="str">
        <f t="shared" ref="E300:I300" si="106">IF(Q360="","",Q360)</f>
        <v/>
      </c>
      <c r="F300" s="206" t="str">
        <f t="shared" si="106"/>
        <v/>
      </c>
      <c r="G300" s="396" t="str">
        <f t="shared" si="106"/>
        <v/>
      </c>
      <c r="H300" s="433" t="str">
        <f t="shared" si="106"/>
        <v/>
      </c>
      <c r="I300" s="208" t="str">
        <f t="shared" si="106"/>
        <v/>
      </c>
      <c r="J300" s="194"/>
      <c r="K300" s="316" t="s">
        <v>285</v>
      </c>
      <c r="L300" s="438" t="str">
        <f t="shared" si="100"/>
        <v/>
      </c>
      <c r="M300" s="626"/>
      <c r="N300" s="149"/>
      <c r="O300" s="431"/>
      <c r="P300" s="165" t="s">
        <v>287</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287</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288</v>
      </c>
      <c r="F302" s="194"/>
      <c r="G302" s="194"/>
      <c r="H302" s="194"/>
      <c r="I302" s="194"/>
      <c r="J302" s="194"/>
      <c r="K302" s="316" t="s">
        <v>289</v>
      </c>
      <c r="L302" s="144" t="str">
        <f t="shared" ref="L302:L303" si="108">IF(X362="","",X362)</f>
        <v/>
      </c>
      <c r="M302" s="626"/>
      <c r="N302" s="149"/>
      <c r="O302" s="159"/>
      <c r="P302" s="669" t="s">
        <v>162</v>
      </c>
      <c r="Q302" s="210" t="s">
        <v>288</v>
      </c>
      <c r="R302" s="149"/>
      <c r="S302" s="149"/>
      <c r="T302" s="149"/>
      <c r="U302" s="149"/>
      <c r="V302" s="149"/>
      <c r="W302" s="165" t="s">
        <v>289</v>
      </c>
      <c r="X302" s="144" t="str">
        <f>IF(X297="","",(X297-AVERAGE(S295:S298))/AVERAGE(S295:S298))</f>
        <v/>
      </c>
      <c r="Y302" s="161"/>
    </row>
    <row r="303" spans="1:32">
      <c r="A303" s="145">
        <v>31</v>
      </c>
      <c r="B303" s="624"/>
      <c r="C303" s="194"/>
      <c r="D303" s="194"/>
      <c r="E303" s="635" t="s">
        <v>290</v>
      </c>
      <c r="F303" s="194"/>
      <c r="G303" s="194"/>
      <c r="H303" s="194"/>
      <c r="I303" s="194"/>
      <c r="J303" s="194"/>
      <c r="K303" s="316" t="s">
        <v>291</v>
      </c>
      <c r="L303" s="435" t="str">
        <f t="shared" si="108"/>
        <v/>
      </c>
      <c r="M303" s="626"/>
      <c r="N303" s="149"/>
      <c r="O303" s="159"/>
      <c r="P303" s="210"/>
      <c r="Q303" s="210" t="s">
        <v>290</v>
      </c>
      <c r="R303" s="149"/>
      <c r="S303" s="149"/>
      <c r="T303" s="149"/>
      <c r="U303" s="149"/>
      <c r="V303" s="149"/>
      <c r="W303" s="165" t="s">
        <v>291</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292</v>
      </c>
      <c r="P305" s="151"/>
      <c r="Q305" s="151"/>
      <c r="R305" s="151"/>
      <c r="S305" s="151"/>
      <c r="T305" s="151"/>
      <c r="U305" s="151"/>
      <c r="V305" s="151"/>
      <c r="W305" s="151"/>
      <c r="X305" s="151"/>
      <c r="Y305" s="152"/>
    </row>
    <row r="306" spans="1:25">
      <c r="A306" s="145">
        <v>34</v>
      </c>
      <c r="B306" s="624"/>
      <c r="C306" s="194"/>
      <c r="D306" s="316" t="s">
        <v>265</v>
      </c>
      <c r="E306" s="599">
        <f>IF(Q367="","",Q367)</f>
        <v>0</v>
      </c>
      <c r="F306" s="586"/>
      <c r="G306" s="316" t="s">
        <v>176</v>
      </c>
      <c r="H306" s="619" t="str">
        <f t="shared" ref="H306:H307" si="109">IF(T367="","",T367)</f>
        <v/>
      </c>
      <c r="I306" s="194"/>
      <c r="J306" s="194"/>
      <c r="K306" s="194"/>
      <c r="L306" s="194"/>
      <c r="M306" s="626"/>
      <c r="N306" s="149"/>
      <c r="O306" s="159"/>
      <c r="P306" s="165" t="s">
        <v>265</v>
      </c>
      <c r="Q306" s="608">
        <f>$Q$291</f>
        <v>0</v>
      </c>
      <c r="R306" s="149"/>
      <c r="S306" s="165" t="s">
        <v>176</v>
      </c>
      <c r="T306" s="282"/>
      <c r="U306" s="149"/>
      <c r="V306" s="210"/>
      <c r="W306" s="210"/>
      <c r="X306" s="149"/>
      <c r="Y306" s="161"/>
    </row>
    <row r="307" spans="1:25">
      <c r="A307" s="145">
        <v>35</v>
      </c>
      <c r="B307" s="624"/>
      <c r="C307" s="194"/>
      <c r="D307" s="316" t="s">
        <v>268</v>
      </c>
      <c r="E307" s="620" t="str">
        <f>IF(Q368="","",Q368)</f>
        <v/>
      </c>
      <c r="F307" s="586"/>
      <c r="G307" s="316" t="s">
        <v>266</v>
      </c>
      <c r="H307" s="620" t="str">
        <f t="shared" si="109"/>
        <v/>
      </c>
      <c r="I307" s="194"/>
      <c r="J307" s="194"/>
      <c r="K307" s="194"/>
      <c r="L307" s="194"/>
      <c r="M307" s="626"/>
      <c r="N307" s="149"/>
      <c r="O307" s="159"/>
      <c r="P307" s="165" t="s">
        <v>268</v>
      </c>
      <c r="Q307" s="282"/>
      <c r="R307" s="149"/>
      <c r="S307" s="165" t="s">
        <v>266</v>
      </c>
      <c r="T307" s="282"/>
      <c r="U307" s="149"/>
      <c r="V307" s="149"/>
      <c r="W307" s="149"/>
      <c r="X307" s="149"/>
      <c r="Y307" s="161"/>
    </row>
    <row r="308" spans="1:25">
      <c r="A308" s="145">
        <v>36</v>
      </c>
      <c r="B308" s="624"/>
      <c r="C308" s="194"/>
      <c r="D308" s="194"/>
      <c r="E308" s="194"/>
      <c r="F308" s="194"/>
      <c r="G308" s="617" t="s">
        <v>234</v>
      </c>
      <c r="H308" s="194"/>
      <c r="I308" s="194" t="s">
        <v>271</v>
      </c>
      <c r="J308" s="194"/>
      <c r="K308" s="194"/>
      <c r="L308" s="194"/>
      <c r="M308" s="626"/>
      <c r="N308" s="149"/>
      <c r="O308" s="159"/>
      <c r="P308" s="149"/>
      <c r="Q308" s="149"/>
      <c r="R308" s="149"/>
      <c r="S308" s="611" t="s">
        <v>234</v>
      </c>
      <c r="T308" s="149"/>
      <c r="U308" s="149" t="s">
        <v>271</v>
      </c>
      <c r="V308" s="149"/>
      <c r="W308" s="149"/>
      <c r="X308" s="149"/>
      <c r="Y308" s="161"/>
    </row>
    <row r="309" spans="1:25" ht="16.5" thickBot="1">
      <c r="A309" s="145">
        <v>37</v>
      </c>
      <c r="B309" s="624"/>
      <c r="C309" s="194"/>
      <c r="D309" s="617"/>
      <c r="E309" s="617" t="s">
        <v>49</v>
      </c>
      <c r="F309" s="617" t="s">
        <v>239</v>
      </c>
      <c r="G309" s="617" t="s">
        <v>240</v>
      </c>
      <c r="H309" s="617" t="s">
        <v>274</v>
      </c>
      <c r="I309" s="617" t="s">
        <v>275</v>
      </c>
      <c r="J309" s="194"/>
      <c r="K309" s="316" t="s">
        <v>276</v>
      </c>
      <c r="L309" s="284" t="str">
        <f>IF(X370="","",X370)</f>
        <v/>
      </c>
      <c r="M309" s="626"/>
      <c r="N309" s="149"/>
      <c r="O309" s="431"/>
      <c r="P309" s="149"/>
      <c r="Q309" s="611" t="s">
        <v>49</v>
      </c>
      <c r="R309" s="611" t="s">
        <v>239</v>
      </c>
      <c r="S309" s="611" t="s">
        <v>240</v>
      </c>
      <c r="T309" s="611" t="s">
        <v>274</v>
      </c>
      <c r="U309" s="611" t="s">
        <v>275</v>
      </c>
      <c r="V309" s="149"/>
      <c r="W309" s="165" t="s">
        <v>276</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279</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279</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281</v>
      </c>
      <c r="L311" s="434" t="str">
        <f t="shared" si="111"/>
        <v/>
      </c>
      <c r="M311" s="626"/>
      <c r="N311" s="149"/>
      <c r="O311" s="431"/>
      <c r="P311" s="149"/>
      <c r="Q311" s="280"/>
      <c r="R311" s="280"/>
      <c r="S311" s="280"/>
      <c r="T311" s="433" t="str">
        <f>IF(Q311="","",Q311/$T$307)</f>
        <v/>
      </c>
      <c r="U311" s="396" t="str">
        <f>IF(Q311="","",($T$306*Tables!$K$82+Tables!$K$83)*Q311)</f>
        <v/>
      </c>
      <c r="V311" s="149"/>
      <c r="W311" s="165" t="s">
        <v>281</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282</v>
      </c>
      <c r="L312" s="285" t="str">
        <f t="shared" si="111"/>
        <v/>
      </c>
      <c r="M312" s="626"/>
      <c r="N312" s="149"/>
      <c r="O312" s="431"/>
      <c r="P312" s="149"/>
      <c r="Q312" s="280"/>
      <c r="R312" s="280"/>
      <c r="S312" s="280"/>
      <c r="T312" s="433" t="str">
        <f>IF(Q312="","",Q312/$T$307)</f>
        <v/>
      </c>
      <c r="U312" s="396" t="str">
        <f>IF(Q312="","",($T$306*Tables!$K$82+Tables!$K$83)*Q312)</f>
        <v/>
      </c>
      <c r="V312" s="149"/>
      <c r="W312" s="165" t="s">
        <v>282</v>
      </c>
      <c r="X312" s="284" t="str">
        <f>IF($O$34=2,"NA",IF(OR(X310="",X311=""),"",(X311*(X310/8.76))/100))</f>
        <v/>
      </c>
      <c r="Y312" s="161"/>
    </row>
    <row r="313" spans="1:25" ht="16.5"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283</v>
      </c>
      <c r="L313" s="285" t="str">
        <f t="shared" si="111"/>
        <v/>
      </c>
      <c r="M313" s="626"/>
      <c r="N313" s="149"/>
      <c r="O313" s="431"/>
      <c r="P313" s="149"/>
      <c r="Q313" s="280"/>
      <c r="R313" s="280"/>
      <c r="S313" s="280"/>
      <c r="T313" s="433" t="str">
        <f>IF(Q313="","",Q313/$T$307)</f>
        <v/>
      </c>
      <c r="U313" s="396" t="str">
        <f>IF(Q313="","",($T$306*Tables!$K$82+Tables!$K$83)*Q313)</f>
        <v/>
      </c>
      <c r="V313" s="149"/>
      <c r="W313" s="165" t="s">
        <v>283</v>
      </c>
      <c r="X313" s="439" t="str">
        <f>IF(AB89="","",AB89)</f>
        <v/>
      </c>
      <c r="Y313" s="161"/>
    </row>
    <row r="314" spans="1:25">
      <c r="A314" s="145">
        <v>42</v>
      </c>
      <c r="B314" s="624"/>
      <c r="C314" s="194"/>
      <c r="D314" s="316" t="s">
        <v>247</v>
      </c>
      <c r="E314" s="432" t="str">
        <f t="shared" ref="E314:I314" si="115">IF(Q375="","",Q375)</f>
        <v/>
      </c>
      <c r="F314" s="206" t="str">
        <f t="shared" si="115"/>
        <v/>
      </c>
      <c r="G314" s="396" t="str">
        <f t="shared" si="115"/>
        <v/>
      </c>
      <c r="H314" s="433" t="str">
        <f t="shared" si="115"/>
        <v/>
      </c>
      <c r="I314" s="208" t="str">
        <f t="shared" si="115"/>
        <v/>
      </c>
      <c r="J314" s="194"/>
      <c r="K314" s="316" t="s">
        <v>285</v>
      </c>
      <c r="L314" s="438" t="str">
        <f t="shared" si="111"/>
        <v/>
      </c>
      <c r="M314" s="626"/>
      <c r="N314" s="149"/>
      <c r="O314" s="431"/>
      <c r="P314" s="165" t="s">
        <v>247</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285</v>
      </c>
      <c r="X314" s="144" t="str">
        <f>IF(OR(X312="",X312="NA",X313="",X313="NA"),"",(X312-X313)/X313)</f>
        <v/>
      </c>
      <c r="Y314" s="161"/>
    </row>
    <row r="315" spans="1:25" ht="16.5" thickBot="1">
      <c r="A315" s="145">
        <v>43</v>
      </c>
      <c r="B315" s="624"/>
      <c r="C315" s="194"/>
      <c r="D315" s="316" t="s">
        <v>287</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287</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288</v>
      </c>
      <c r="F316" s="194"/>
      <c r="G316" s="194"/>
      <c r="H316" s="194"/>
      <c r="I316" s="194"/>
      <c r="J316" s="194"/>
      <c r="K316" s="316" t="s">
        <v>289</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290</v>
      </c>
      <c r="F317" s="194"/>
      <c r="G317" s="194"/>
      <c r="H317" s="194"/>
      <c r="I317" s="194"/>
      <c r="J317" s="194"/>
      <c r="K317" s="316" t="s">
        <v>291</v>
      </c>
      <c r="L317" s="435" t="str">
        <f t="shared" si="117"/>
        <v/>
      </c>
      <c r="M317" s="626"/>
      <c r="N317" s="149"/>
      <c r="O317" s="159"/>
      <c r="P317" s="669" t="s">
        <v>162</v>
      </c>
      <c r="Q317" s="210" t="s">
        <v>288</v>
      </c>
      <c r="R317" s="149"/>
      <c r="S317" s="149"/>
      <c r="T317" s="149"/>
      <c r="U317" s="149"/>
      <c r="V317" s="149"/>
      <c r="W317" s="165" t="s">
        <v>289</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290</v>
      </c>
      <c r="R318" s="149"/>
      <c r="S318" s="149"/>
      <c r="T318" s="149"/>
      <c r="U318" s="149"/>
      <c r="V318" s="149"/>
      <c r="W318" s="165" t="s">
        <v>291</v>
      </c>
      <c r="X318" s="435" t="str">
        <f>IF(OR(X312="",Q314=""),"",3/(X312/Q314))</f>
        <v/>
      </c>
      <c r="Y318" s="161"/>
    </row>
    <row r="319" spans="1:25">
      <c r="A319" s="145">
        <v>47</v>
      </c>
      <c r="B319" s="624"/>
      <c r="C319" s="622" t="s">
        <v>724</v>
      </c>
      <c r="D319" s="625"/>
      <c r="E319" s="625"/>
      <c r="F319" s="625"/>
      <c r="G319" s="625"/>
      <c r="H319" s="625"/>
      <c r="I319" s="625"/>
      <c r="J319" s="625"/>
      <c r="K319" s="625"/>
      <c r="L319" s="625"/>
      <c r="M319" s="626"/>
      <c r="N319" s="149"/>
      <c r="O319" s="159"/>
      <c r="P319" s="239"/>
      <c r="Q319" s="239" t="s">
        <v>293</v>
      </c>
      <c r="R319" s="239"/>
      <c r="S319" s="239"/>
      <c r="T319" s="239"/>
      <c r="U319" s="239"/>
      <c r="V319" s="239"/>
      <c r="W319" s="239"/>
      <c r="X319" s="239"/>
      <c r="Y319" s="161"/>
    </row>
    <row r="320" spans="1:25">
      <c r="A320" s="145">
        <v>48</v>
      </c>
      <c r="B320" s="624"/>
      <c r="C320" s="210"/>
      <c r="D320" s="772" t="s">
        <v>260</v>
      </c>
      <c r="E320" s="77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725</v>
      </c>
      <c r="E321" s="618" t="s">
        <v>726</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294</v>
      </c>
      <c r="P322" s="443"/>
      <c r="Q322" s="443"/>
      <c r="R322" s="443"/>
      <c r="S322" s="443"/>
      <c r="T322" s="443"/>
      <c r="U322" s="443"/>
      <c r="V322" s="443"/>
      <c r="W322" s="443"/>
      <c r="X322" s="443"/>
      <c r="Y322" s="444"/>
    </row>
    <row r="323" spans="1:25">
      <c r="A323" s="145">
        <v>51</v>
      </c>
      <c r="B323" s="624"/>
      <c r="C323" s="165" t="s">
        <v>266</v>
      </c>
      <c r="D323" s="205" t="str">
        <f t="shared" ref="D323:D327" si="118">IF(V488="","",V488)</f>
        <v/>
      </c>
      <c r="E323" s="397" t="str">
        <f t="shared" ref="E323:E327" si="119">IF(X488="","",X488)</f>
        <v/>
      </c>
      <c r="F323" s="625"/>
      <c r="G323" s="625"/>
      <c r="H323" s="625"/>
      <c r="I323" s="625"/>
      <c r="J323" s="625"/>
      <c r="K323" s="625"/>
      <c r="L323" s="625"/>
      <c r="M323" s="626"/>
      <c r="N323" s="149"/>
      <c r="O323" s="344"/>
      <c r="P323" s="165" t="s">
        <v>265</v>
      </c>
      <c r="Q323" s="608">
        <f>$Q$291</f>
        <v>0</v>
      </c>
      <c r="R323" s="239"/>
      <c r="S323" s="239"/>
      <c r="T323" s="239"/>
      <c r="U323" s="239"/>
      <c r="V323" s="239"/>
      <c r="W323" s="239"/>
      <c r="X323" s="239"/>
      <c r="Y323" s="324"/>
    </row>
    <row r="324" spans="1:25">
      <c r="A324" s="145">
        <v>52</v>
      </c>
      <c r="B324" s="624"/>
      <c r="C324" s="165" t="s">
        <v>178</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270</v>
      </c>
      <c r="D325" s="205" t="str">
        <f t="shared" si="118"/>
        <v/>
      </c>
      <c r="E325" s="397" t="str">
        <f t="shared" si="119"/>
        <v/>
      </c>
      <c r="F325" s="625"/>
      <c r="G325" s="625"/>
      <c r="H325" s="625"/>
      <c r="I325" s="625"/>
      <c r="J325" s="625"/>
      <c r="K325" s="625"/>
      <c r="L325" s="625"/>
      <c r="M325" s="626"/>
      <c r="N325" s="149"/>
      <c r="O325" s="159" t="s">
        <v>295</v>
      </c>
      <c r="P325" s="239"/>
      <c r="Q325" s="239"/>
      <c r="R325" s="239"/>
      <c r="S325" s="239"/>
      <c r="T325" s="239"/>
      <c r="U325" s="239"/>
      <c r="V325" s="239"/>
      <c r="W325" s="239"/>
      <c r="X325" s="239"/>
      <c r="Y325" s="324"/>
    </row>
    <row r="326" spans="1:25">
      <c r="A326" s="145">
        <v>54</v>
      </c>
      <c r="B326" s="624"/>
      <c r="C326" s="165" t="s">
        <v>273</v>
      </c>
      <c r="D326" s="205" t="str">
        <f t="shared" si="118"/>
        <v/>
      </c>
      <c r="E326" s="397" t="str">
        <f t="shared" si="119"/>
        <v/>
      </c>
      <c r="F326" s="625"/>
      <c r="G326" s="625"/>
      <c r="H326" s="625"/>
      <c r="I326" s="625"/>
      <c r="J326" s="625"/>
      <c r="K326" s="625"/>
      <c r="L326" s="625"/>
      <c r="M326" s="626"/>
      <c r="N326" s="149"/>
      <c r="O326" s="344"/>
      <c r="P326" s="165" t="s">
        <v>268</v>
      </c>
      <c r="Q326" s="641" t="str">
        <f>IF(Q292="","",Q292)</f>
        <v/>
      </c>
      <c r="R326" s="239"/>
      <c r="S326" s="165" t="s">
        <v>176</v>
      </c>
      <c r="T326" s="641" t="str">
        <f>IF(T291="","",T291)</f>
        <v/>
      </c>
      <c r="U326" s="239"/>
      <c r="V326" s="239"/>
      <c r="W326" s="239"/>
      <c r="X326" s="239"/>
      <c r="Y326" s="324"/>
    </row>
    <row r="327" spans="1:25" ht="16.5" thickBot="1">
      <c r="A327" s="145">
        <v>55</v>
      </c>
      <c r="B327" s="624"/>
      <c r="C327" s="165" t="s">
        <v>278</v>
      </c>
      <c r="D327" s="251" t="str">
        <f t="shared" si="118"/>
        <v/>
      </c>
      <c r="E327" s="408" t="str">
        <f t="shared" si="119"/>
        <v/>
      </c>
      <c r="F327" s="625"/>
      <c r="G327" s="625"/>
      <c r="H327" s="625"/>
      <c r="I327" s="625"/>
      <c r="J327" s="625"/>
      <c r="K327" s="625"/>
      <c r="L327" s="625"/>
      <c r="M327" s="626"/>
      <c r="N327" s="149"/>
      <c r="O327" s="344"/>
      <c r="P327" s="239"/>
      <c r="Q327" s="239"/>
      <c r="R327" s="239"/>
      <c r="S327" s="165" t="s">
        <v>266</v>
      </c>
      <c r="T327" s="641" t="str">
        <f>IF(T292="","",T292)</f>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234</v>
      </c>
      <c r="T328" s="149"/>
      <c r="U328" s="149" t="s">
        <v>271</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239</v>
      </c>
      <c r="S329" s="611" t="s">
        <v>240</v>
      </c>
      <c r="T329" s="611" t="s">
        <v>274</v>
      </c>
      <c r="U329" s="611" t="s">
        <v>275</v>
      </c>
      <c r="V329" s="239"/>
      <c r="W329" s="165" t="s">
        <v>276</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279</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281</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282</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283</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247</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285</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287</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289</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296</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268</v>
      </c>
      <c r="Q338" s="641" t="str">
        <f>IF(Q307="","",Q307)</f>
        <v/>
      </c>
      <c r="R338" s="239"/>
      <c r="S338" s="165" t="s">
        <v>176</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266</v>
      </c>
      <c r="T339" s="641" t="str">
        <f>IF(T307="","",T307)</f>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234</v>
      </c>
      <c r="T340" s="149"/>
      <c r="U340" s="149" t="s">
        <v>271</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239</v>
      </c>
      <c r="S341" s="611" t="s">
        <v>240</v>
      </c>
      <c r="T341" s="611" t="s">
        <v>274</v>
      </c>
      <c r="U341" s="611" t="s">
        <v>275</v>
      </c>
      <c r="V341" s="239"/>
      <c r="W341" s="165" t="s">
        <v>276</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279</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281</v>
      </c>
      <c r="X343" s="435" t="str">
        <f>IF(Q338="","",HLOOKUP(Q338,Tables!G105:I106,2,FALSE))</f>
        <v/>
      </c>
      <c r="Y343" s="324"/>
    </row>
    <row r="344" spans="1:25">
      <c r="A344" s="145">
        <v>4</v>
      </c>
      <c r="B344" s="193"/>
      <c r="C344" s="149"/>
      <c r="D344" s="165" t="s">
        <v>265</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282</v>
      </c>
      <c r="X344" s="284" t="str">
        <f>IF($O$34=2,"NA",IF(OR(X342="",X343=""),"",(X343*(X342/8.76))/100))</f>
        <v/>
      </c>
      <c r="Y344" s="324"/>
    </row>
    <row r="345" spans="1:25">
      <c r="A345" s="145">
        <v>5</v>
      </c>
      <c r="B345" s="193"/>
      <c r="C345" s="149"/>
      <c r="D345" s="165" t="s">
        <v>268</v>
      </c>
      <c r="E345" s="593" t="str">
        <f>IF(Q292="","",Q292)</f>
        <v/>
      </c>
      <c r="F345" s="239"/>
      <c r="G345" s="165" t="s">
        <v>266</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283</v>
      </c>
      <c r="X345" s="439" t="str">
        <f>IF(AB91="","",AB91)</f>
        <v/>
      </c>
      <c r="Y345" s="324"/>
    </row>
    <row r="346" spans="1:25">
      <c r="A346" s="145">
        <v>6</v>
      </c>
      <c r="B346" s="193"/>
      <c r="C346" s="149"/>
      <c r="D346" s="149"/>
      <c r="E346" s="149"/>
      <c r="F346" s="149"/>
      <c r="G346" s="164" t="s">
        <v>234</v>
      </c>
      <c r="H346" s="149"/>
      <c r="I346" s="149" t="s">
        <v>271</v>
      </c>
      <c r="J346" s="149"/>
      <c r="K346" s="149"/>
      <c r="L346" s="149"/>
      <c r="M346" s="195"/>
      <c r="N346" s="149"/>
      <c r="O346" s="344"/>
      <c r="P346" s="165" t="s">
        <v>247</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285</v>
      </c>
      <c r="X346" s="144" t="str">
        <f>IF(OR(X344="",X344="NA",X345="",X345="NA"),"",(X344-X345)/X345)</f>
        <v/>
      </c>
      <c r="Y346" s="324"/>
    </row>
    <row r="347" spans="1:25" ht="16.5" thickBot="1">
      <c r="A347" s="145">
        <v>7</v>
      </c>
      <c r="B347" s="193"/>
      <c r="C347" s="149"/>
      <c r="D347" s="164"/>
      <c r="E347" s="164" t="s">
        <v>49</v>
      </c>
      <c r="F347" s="164" t="s">
        <v>239</v>
      </c>
      <c r="G347" s="164" t="s">
        <v>240</v>
      </c>
      <c r="H347" s="164" t="s">
        <v>274</v>
      </c>
      <c r="I347" s="164" t="s">
        <v>275</v>
      </c>
      <c r="J347" s="149"/>
      <c r="K347" s="165" t="s">
        <v>276</v>
      </c>
      <c r="L347" s="284" t="str">
        <f t="shared" ref="L347:L352" si="120">IF(X294="","",X294)</f>
        <v/>
      </c>
      <c r="M347" s="195"/>
      <c r="N347" s="149"/>
      <c r="O347" s="344"/>
      <c r="P347" s="165" t="s">
        <v>287</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279</v>
      </c>
      <c r="L348" s="285" t="str">
        <f t="shared" si="120"/>
        <v/>
      </c>
      <c r="M348" s="195"/>
      <c r="N348" s="149"/>
      <c r="O348" s="344"/>
      <c r="P348" s="239"/>
      <c r="Q348" s="239"/>
      <c r="R348" s="239"/>
      <c r="S348" s="239"/>
      <c r="T348" s="239"/>
      <c r="U348" s="239"/>
      <c r="V348" s="239"/>
      <c r="W348" s="165" t="s">
        <v>289</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281</v>
      </c>
      <c r="L349" s="434" t="str">
        <f t="shared" si="120"/>
        <v/>
      </c>
      <c r="M349" s="195"/>
      <c r="N349" s="149"/>
      <c r="O349" s="344"/>
      <c r="P349" s="239"/>
      <c r="Q349" s="239"/>
      <c r="R349" s="239"/>
      <c r="S349" s="239"/>
      <c r="T349" s="239"/>
      <c r="U349" s="239"/>
      <c r="V349" s="239"/>
      <c r="W349" s="165" t="s">
        <v>297</v>
      </c>
      <c r="X349" s="284" t="str">
        <f>IF($O$34=2,"NA",IF(OR(X332="",X344=""),"",X332+X344))</f>
        <v/>
      </c>
      <c r="Y349" s="324"/>
    </row>
    <row r="350" spans="1:25" ht="16.5"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282</v>
      </c>
      <c r="L350" s="285" t="str">
        <f t="shared" si="120"/>
        <v/>
      </c>
      <c r="M350" s="195"/>
      <c r="N350" s="149"/>
      <c r="O350" s="458"/>
      <c r="P350" s="425"/>
      <c r="Q350" s="425"/>
      <c r="R350" s="425"/>
      <c r="S350" s="425"/>
      <c r="T350" s="425"/>
      <c r="U350" s="425"/>
      <c r="V350" s="425"/>
      <c r="W350" s="441" t="s">
        <v>298</v>
      </c>
      <c r="X350" s="439" t="str">
        <f>IF(AB92="","",AB92)</f>
        <v/>
      </c>
      <c r="Y350" s="459"/>
    </row>
    <row r="351" spans="1:25" ht="16.5"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283</v>
      </c>
      <c r="L351" s="285" t="str">
        <f t="shared" si="120"/>
        <v/>
      </c>
      <c r="M351" s="195"/>
      <c r="N351" s="149"/>
      <c r="O351" s="279" t="s">
        <v>718</v>
      </c>
      <c r="P351" s="151"/>
      <c r="Q351" s="151"/>
      <c r="R351" s="151"/>
      <c r="S351" s="151"/>
      <c r="T351" s="151"/>
      <c r="U351" s="151"/>
      <c r="V351" s="151"/>
      <c r="W351" s="151"/>
      <c r="X351" s="151"/>
      <c r="Y351" s="152"/>
    </row>
    <row r="352" spans="1:25">
      <c r="A352" s="145">
        <v>12</v>
      </c>
      <c r="B352" s="193"/>
      <c r="C352" s="149"/>
      <c r="D352" s="165" t="s">
        <v>247</v>
      </c>
      <c r="E352" s="432" t="str">
        <f t="shared" si="121"/>
        <v/>
      </c>
      <c r="F352" s="206" t="str">
        <f t="shared" si="121"/>
        <v/>
      </c>
      <c r="G352" s="396" t="str">
        <f t="shared" si="121"/>
        <v/>
      </c>
      <c r="H352" s="433" t="str">
        <f t="shared" si="121"/>
        <v/>
      </c>
      <c r="I352" s="208" t="str">
        <f t="shared" si="121"/>
        <v/>
      </c>
      <c r="J352" s="149"/>
      <c r="K352" s="165" t="s">
        <v>285</v>
      </c>
      <c r="L352" s="438" t="str">
        <f t="shared" si="120"/>
        <v/>
      </c>
      <c r="M352" s="195"/>
      <c r="N352" s="149"/>
      <c r="O352" s="159"/>
      <c r="P352" s="165" t="s">
        <v>265</v>
      </c>
      <c r="Q352" s="619">
        <f>$Q$291</f>
        <v>0</v>
      </c>
      <c r="R352" s="149"/>
      <c r="S352" s="165" t="s">
        <v>176</v>
      </c>
      <c r="T352" s="640" t="str">
        <f>IF(T291="","",T291)</f>
        <v/>
      </c>
      <c r="U352" s="149"/>
      <c r="V352" s="210"/>
      <c r="W352" s="210"/>
      <c r="X352" s="149"/>
      <c r="Y352" s="161"/>
    </row>
    <row r="353" spans="1:25" ht="16.5" thickBot="1">
      <c r="A353" s="145">
        <v>13</v>
      </c>
      <c r="B353" s="193"/>
      <c r="C353" s="149"/>
      <c r="D353" s="165" t="s">
        <v>287</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268</v>
      </c>
      <c r="Q353" s="641" t="str">
        <f>IF(Q292="","",Q292)</f>
        <v/>
      </c>
      <c r="R353" s="149"/>
      <c r="S353" s="165" t="s">
        <v>266</v>
      </c>
      <c r="T353" s="640" t="str">
        <f t="shared" ref="T353" si="122">IF(T292="","",T292)</f>
        <v/>
      </c>
      <c r="U353" s="149"/>
      <c r="V353" s="149"/>
      <c r="W353" s="149"/>
      <c r="X353" s="149"/>
      <c r="Y353" s="161"/>
    </row>
    <row r="354" spans="1:25">
      <c r="A354" s="145">
        <v>14</v>
      </c>
      <c r="B354" s="193"/>
      <c r="C354" s="149"/>
      <c r="D354" s="246" t="s">
        <v>162</v>
      </c>
      <c r="E354" s="210" t="s">
        <v>288</v>
      </c>
      <c r="F354" s="149"/>
      <c r="G354" s="149"/>
      <c r="H354" s="149"/>
      <c r="I354" s="149"/>
      <c r="J354" s="149"/>
      <c r="K354" s="165" t="s">
        <v>289</v>
      </c>
      <c r="L354" s="144" t="str">
        <f>IF(X302="","",X302)</f>
        <v/>
      </c>
      <c r="M354" s="195"/>
      <c r="N354" s="149"/>
      <c r="O354" s="159"/>
      <c r="P354" s="149"/>
      <c r="Q354" s="149"/>
      <c r="R354" s="149"/>
      <c r="S354" s="618" t="s">
        <v>234</v>
      </c>
      <c r="T354" s="149"/>
      <c r="U354" s="149" t="s">
        <v>271</v>
      </c>
      <c r="V354" s="149"/>
      <c r="W354" s="149"/>
      <c r="X354" s="149"/>
      <c r="Y354" s="161"/>
    </row>
    <row r="355" spans="1:25">
      <c r="A355" s="145">
        <v>15</v>
      </c>
      <c r="B355" s="193"/>
      <c r="C355" s="149"/>
      <c r="D355" s="149"/>
      <c r="E355" s="210" t="s">
        <v>290</v>
      </c>
      <c r="F355" s="149"/>
      <c r="G355" s="149"/>
      <c r="H355" s="149"/>
      <c r="I355" s="149"/>
      <c r="J355" s="149"/>
      <c r="K355" s="165" t="s">
        <v>291</v>
      </c>
      <c r="L355" s="435" t="str">
        <f>IF(X303="","",X303)</f>
        <v/>
      </c>
      <c r="M355" s="195"/>
      <c r="N355" s="149"/>
      <c r="O355" s="431"/>
      <c r="P355" s="149"/>
      <c r="Q355" s="618" t="s">
        <v>49</v>
      </c>
      <c r="R355" s="618" t="s">
        <v>239</v>
      </c>
      <c r="S355" s="618" t="s">
        <v>240</v>
      </c>
      <c r="T355" s="618" t="s">
        <v>274</v>
      </c>
      <c r="U355" s="618" t="s">
        <v>275</v>
      </c>
      <c r="V355" s="149"/>
      <c r="W355" s="165" t="s">
        <v>276</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279</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281</v>
      </c>
      <c r="X357" s="435" t="str">
        <f>IF(Q353="","",HLOOKUP(Q353,Tables!A105:F106,2,FALSE))</f>
        <v/>
      </c>
      <c r="Y357" s="161"/>
    </row>
    <row r="358" spans="1:25">
      <c r="A358" s="145">
        <v>18</v>
      </c>
      <c r="B358" s="371"/>
      <c r="C358" s="149"/>
      <c r="D358" s="165" t="s">
        <v>265</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282</v>
      </c>
      <c r="X358" s="284" t="str">
        <f>IF(OR(X356="",X357=""),"",(X357*(X356/8.76))/100)</f>
        <v/>
      </c>
      <c r="Y358" s="161"/>
    </row>
    <row r="359" spans="1:25">
      <c r="A359" s="145">
        <v>19</v>
      </c>
      <c r="B359" s="371"/>
      <c r="C359" s="149"/>
      <c r="D359" s="165" t="s">
        <v>268</v>
      </c>
      <c r="E359" s="593" t="str">
        <f>IF(Q307="","",Q307)</f>
        <v/>
      </c>
      <c r="F359" s="239"/>
      <c r="G359" s="165" t="s">
        <v>266</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283</v>
      </c>
      <c r="X359" s="439" t="str">
        <f>IF(AB93="","",AB93)</f>
        <v/>
      </c>
      <c r="Y359" s="161"/>
    </row>
    <row r="360" spans="1:25">
      <c r="A360" s="145">
        <v>20</v>
      </c>
      <c r="B360" s="371"/>
      <c r="C360" s="149"/>
      <c r="D360" s="149"/>
      <c r="E360" s="149"/>
      <c r="F360" s="149"/>
      <c r="G360" s="164" t="s">
        <v>234</v>
      </c>
      <c r="H360" s="149"/>
      <c r="I360" s="149" t="s">
        <v>271</v>
      </c>
      <c r="J360" s="149"/>
      <c r="K360" s="149"/>
      <c r="L360" s="149"/>
      <c r="M360" s="240"/>
      <c r="N360" s="149"/>
      <c r="O360" s="431"/>
      <c r="P360" s="165" t="s">
        <v>247</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285</v>
      </c>
      <c r="X360" s="144" t="str">
        <f>IF(OR(X358="",X359=""),"",(X358-X359)/X359)</f>
        <v/>
      </c>
      <c r="Y360" s="161"/>
    </row>
    <row r="361" spans="1:25" ht="16.5" thickBot="1">
      <c r="A361" s="145">
        <v>21</v>
      </c>
      <c r="B361" s="371"/>
      <c r="C361" s="149"/>
      <c r="D361" s="164"/>
      <c r="E361" s="164" t="s">
        <v>49</v>
      </c>
      <c r="F361" s="164" t="s">
        <v>239</v>
      </c>
      <c r="G361" s="164" t="s">
        <v>240</v>
      </c>
      <c r="H361" s="164" t="s">
        <v>274</v>
      </c>
      <c r="I361" s="164" t="s">
        <v>275</v>
      </c>
      <c r="J361" s="149"/>
      <c r="K361" s="165" t="s">
        <v>276</v>
      </c>
      <c r="L361" s="284" t="str">
        <f t="shared" ref="L361:L366" si="123">IF(X309="","",X309)</f>
        <v/>
      </c>
      <c r="M361" s="240"/>
      <c r="N361" s="149"/>
      <c r="O361" s="431"/>
      <c r="P361" s="165" t="s">
        <v>287</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279</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281</v>
      </c>
      <c r="L363" s="434" t="str">
        <f t="shared" si="123"/>
        <v/>
      </c>
      <c r="M363" s="240"/>
      <c r="N363" s="149"/>
      <c r="O363" s="159"/>
      <c r="P363" s="669" t="s">
        <v>162</v>
      </c>
      <c r="Q363" s="210" t="s">
        <v>288</v>
      </c>
      <c r="R363" s="149"/>
      <c r="S363" s="149"/>
      <c r="T363" s="149"/>
      <c r="U363" s="149"/>
      <c r="V363" s="149"/>
      <c r="W363" s="165" t="s">
        <v>289</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282</v>
      </c>
      <c r="L364" s="285" t="str">
        <f t="shared" si="123"/>
        <v/>
      </c>
      <c r="M364" s="240"/>
      <c r="N364" s="149"/>
      <c r="O364" s="159"/>
      <c r="P364" s="210"/>
      <c r="Q364" s="210" t="s">
        <v>290</v>
      </c>
      <c r="R364" s="149"/>
      <c r="S364" s="149"/>
      <c r="T364" s="149"/>
      <c r="U364" s="149"/>
      <c r="V364" s="149"/>
      <c r="W364" s="165" t="s">
        <v>291</v>
      </c>
      <c r="X364" s="435" t="str">
        <f>IF(OR(X358="",Q360=""),"",3/(X358/Q360))</f>
        <v/>
      </c>
      <c r="Y364" s="161"/>
    </row>
    <row r="365" spans="1:25" ht="16.5"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283</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247</v>
      </c>
      <c r="E366" s="432" t="str">
        <f t="shared" si="124"/>
        <v/>
      </c>
      <c r="F366" s="206" t="str">
        <f t="shared" si="124"/>
        <v/>
      </c>
      <c r="G366" s="396" t="str">
        <f t="shared" si="124"/>
        <v/>
      </c>
      <c r="H366" s="433" t="str">
        <f t="shared" si="124"/>
        <v/>
      </c>
      <c r="I366" s="208" t="str">
        <f t="shared" si="124"/>
        <v/>
      </c>
      <c r="J366" s="149"/>
      <c r="K366" s="165" t="s">
        <v>285</v>
      </c>
      <c r="L366" s="438" t="str">
        <f t="shared" si="123"/>
        <v/>
      </c>
      <c r="M366" s="240"/>
      <c r="N366" s="149"/>
      <c r="O366" s="279" t="s">
        <v>719</v>
      </c>
      <c r="P366" s="151"/>
      <c r="Q366" s="151"/>
      <c r="R366" s="151"/>
      <c r="S366" s="151"/>
      <c r="T366" s="151"/>
      <c r="U366" s="151"/>
      <c r="V366" s="151"/>
      <c r="W366" s="151"/>
      <c r="X366" s="151"/>
      <c r="Y366" s="152"/>
    </row>
    <row r="367" spans="1:25" ht="16.5" thickBot="1">
      <c r="A367" s="145">
        <v>27</v>
      </c>
      <c r="B367" s="371"/>
      <c r="C367" s="149"/>
      <c r="D367" s="165" t="s">
        <v>287</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265</v>
      </c>
      <c r="Q367" s="619">
        <f>$Q$291</f>
        <v>0</v>
      </c>
      <c r="R367" s="149"/>
      <c r="S367" s="165" t="s">
        <v>176</v>
      </c>
      <c r="T367" s="640" t="str">
        <f>IF(T306="","",T306)</f>
        <v/>
      </c>
      <c r="U367" s="149"/>
      <c r="V367" s="210"/>
      <c r="W367" s="210"/>
      <c r="X367" s="149"/>
      <c r="Y367" s="161"/>
    </row>
    <row r="368" spans="1:25">
      <c r="A368" s="145">
        <v>28</v>
      </c>
      <c r="B368" s="371"/>
      <c r="C368" s="149"/>
      <c r="D368" s="246" t="s">
        <v>162</v>
      </c>
      <c r="E368" s="210" t="s">
        <v>288</v>
      </c>
      <c r="F368" s="149"/>
      <c r="G368" s="149"/>
      <c r="H368" s="149"/>
      <c r="I368" s="149"/>
      <c r="J368" s="149"/>
      <c r="K368" s="165" t="s">
        <v>289</v>
      </c>
      <c r="L368" s="144" t="str">
        <f>IF(X317="","",X317)</f>
        <v/>
      </c>
      <c r="M368" s="240"/>
      <c r="N368" s="149"/>
      <c r="O368" s="159"/>
      <c r="P368" s="165" t="s">
        <v>268</v>
      </c>
      <c r="Q368" s="641" t="str">
        <f>IF(Q307="","",Q307)</f>
        <v/>
      </c>
      <c r="R368" s="149"/>
      <c r="S368" s="165" t="s">
        <v>266</v>
      </c>
      <c r="T368" s="640" t="str">
        <f>IF(T307="","",T307)</f>
        <v/>
      </c>
      <c r="U368" s="149"/>
      <c r="V368" s="149"/>
      <c r="W368" s="149"/>
      <c r="X368" s="149"/>
      <c r="Y368" s="161"/>
    </row>
    <row r="369" spans="1:25">
      <c r="A369" s="145">
        <v>29</v>
      </c>
      <c r="B369" s="371"/>
      <c r="C369" s="149"/>
      <c r="D369" s="149"/>
      <c r="E369" s="210" t="s">
        <v>290</v>
      </c>
      <c r="F369" s="149"/>
      <c r="G369" s="149"/>
      <c r="H369" s="149"/>
      <c r="I369" s="149"/>
      <c r="J369" s="149"/>
      <c r="K369" s="165" t="s">
        <v>291</v>
      </c>
      <c r="L369" s="435" t="str">
        <f>IF(X318="","",X318)</f>
        <v/>
      </c>
      <c r="M369" s="240"/>
      <c r="N369" s="149"/>
      <c r="O369" s="159"/>
      <c r="P369" s="149"/>
      <c r="Q369" s="149"/>
      <c r="R369" s="149"/>
      <c r="S369" s="618" t="s">
        <v>234</v>
      </c>
      <c r="T369" s="149"/>
      <c r="U369" s="149" t="s">
        <v>271</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239</v>
      </c>
      <c r="S370" s="618" t="s">
        <v>240</v>
      </c>
      <c r="T370" s="618" t="s">
        <v>274</v>
      </c>
      <c r="U370" s="618" t="s">
        <v>275</v>
      </c>
      <c r="V370" s="149"/>
      <c r="W370" s="165" t="s">
        <v>276</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279</v>
      </c>
      <c r="X371" s="284" t="str">
        <f>IF(U375="","",U375)</f>
        <v/>
      </c>
      <c r="Y371" s="161"/>
    </row>
    <row r="372" spans="1:25" ht="16.5" thickBot="1">
      <c r="A372" s="145">
        <v>32</v>
      </c>
      <c r="B372" s="371"/>
      <c r="C372" s="239"/>
      <c r="D372" s="165" t="s">
        <v>265</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281</v>
      </c>
      <c r="X372" s="435" t="str">
        <f>IF(Q368="","",HLOOKUP(Q368,Tables!A105:F106,2,FALSE))</f>
        <v/>
      </c>
      <c r="Y372" s="161"/>
    </row>
    <row r="373" spans="1:25">
      <c r="A373" s="145">
        <v>33</v>
      </c>
      <c r="B373" s="371"/>
      <c r="C373" s="239"/>
      <c r="D373" s="239"/>
      <c r="E373" s="778" t="str">
        <f>O325&amp;" "&amp;P326&amp;" "&amp;Q326</f>
        <v xml:space="preserve">Combo Mode 2D Target/Filter: </v>
      </c>
      <c r="F373" s="778"/>
      <c r="G373" s="778"/>
      <c r="H373" s="778"/>
      <c r="I373" s="778"/>
      <c r="J373" s="239"/>
      <c r="K373" s="239"/>
      <c r="L373" s="239"/>
      <c r="M373" s="240"/>
      <c r="N373" s="149"/>
      <c r="O373" s="431"/>
      <c r="P373" s="149"/>
      <c r="Q373" s="280"/>
      <c r="R373" s="280"/>
      <c r="S373" s="280"/>
      <c r="T373" s="433" t="str">
        <f>IF(Q373="","",Q373/$T$292)</f>
        <v/>
      </c>
      <c r="U373" s="396" t="str">
        <f>IF(Q373="","",($T$367*Tables!$K$82+Tables!$K$83)*Q373)</f>
        <v/>
      </c>
      <c r="V373" s="149"/>
      <c r="W373" s="165" t="s">
        <v>282</v>
      </c>
      <c r="X373" s="284" t="str">
        <f>IF(OR(X371="",X372=""),"",(X372*(X371/8.76))/100)</f>
        <v/>
      </c>
      <c r="Y373" s="161"/>
    </row>
    <row r="374" spans="1:25">
      <c r="A374" s="145">
        <v>34</v>
      </c>
      <c r="B374" s="371"/>
      <c r="C374" s="239"/>
      <c r="D374" s="149"/>
      <c r="E374" s="159"/>
      <c r="F374" s="149"/>
      <c r="G374" s="164" t="s">
        <v>234</v>
      </c>
      <c r="H374" s="149"/>
      <c r="I374" s="161" t="s">
        <v>271</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283</v>
      </c>
      <c r="X374" s="439" t="str">
        <f>IF(AB94="","",AB94)</f>
        <v/>
      </c>
      <c r="Y374" s="161"/>
    </row>
    <row r="375" spans="1:25" ht="16.5" thickBot="1">
      <c r="A375" s="145">
        <v>35</v>
      </c>
      <c r="B375" s="371"/>
      <c r="C375" s="239"/>
      <c r="D375" s="164"/>
      <c r="E375" s="415" t="s">
        <v>49</v>
      </c>
      <c r="F375" s="164" t="s">
        <v>239</v>
      </c>
      <c r="G375" s="164" t="s">
        <v>240</v>
      </c>
      <c r="H375" s="164" t="s">
        <v>274</v>
      </c>
      <c r="I375" s="416" t="s">
        <v>275</v>
      </c>
      <c r="J375" s="239"/>
      <c r="K375" s="165" t="s">
        <v>276</v>
      </c>
      <c r="L375" s="284" t="str">
        <f t="shared" ref="L375:L380" si="125">IF(X329="","",X329)</f>
        <v/>
      </c>
      <c r="M375" s="240"/>
      <c r="N375" s="149"/>
      <c r="O375" s="431"/>
      <c r="P375" s="165" t="s">
        <v>247</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285</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279</v>
      </c>
      <c r="L376" s="284" t="str">
        <f t="shared" si="125"/>
        <v/>
      </c>
      <c r="M376" s="240"/>
      <c r="N376" s="149"/>
      <c r="O376" s="431"/>
      <c r="P376" s="165" t="s">
        <v>287</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281</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282</v>
      </c>
      <c r="L378" s="284" t="str">
        <f t="shared" si="125"/>
        <v/>
      </c>
      <c r="M378" s="240"/>
      <c r="N378" s="149"/>
      <c r="O378" s="159"/>
      <c r="P378" s="669" t="s">
        <v>162</v>
      </c>
      <c r="Q378" s="210" t="s">
        <v>288</v>
      </c>
      <c r="R378" s="149"/>
      <c r="S378" s="149"/>
      <c r="T378" s="149"/>
      <c r="U378" s="149"/>
      <c r="V378" s="149"/>
      <c r="W378" s="165" t="s">
        <v>289</v>
      </c>
      <c r="X378" s="144" t="str">
        <f>IF(X373="","",(X373-AVERAGE(S371:S374))/AVERAGE(S371:S374))</f>
        <v/>
      </c>
      <c r="Y378" s="161"/>
    </row>
    <row r="379" spans="1:25" ht="16.5"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283</v>
      </c>
      <c r="L379" s="284" t="str">
        <f t="shared" si="125"/>
        <v/>
      </c>
      <c r="M379" s="240"/>
      <c r="N379" s="149"/>
      <c r="O379" s="159"/>
      <c r="P379" s="210"/>
      <c r="Q379" s="210" t="s">
        <v>290</v>
      </c>
      <c r="R379" s="149"/>
      <c r="S379" s="149"/>
      <c r="T379" s="149"/>
      <c r="U379" s="149"/>
      <c r="V379" s="149"/>
      <c r="W379" s="165" t="s">
        <v>291</v>
      </c>
      <c r="X379" s="435" t="str">
        <f>IF(OR(X373="",Q375=""),"",3/(X373/Q375))</f>
        <v/>
      </c>
      <c r="Y379" s="161"/>
    </row>
    <row r="380" spans="1:25" ht="16.5" thickBot="1">
      <c r="A380" s="145">
        <v>40</v>
      </c>
      <c r="B380" s="371"/>
      <c r="C380" s="239"/>
      <c r="D380" s="165" t="s">
        <v>247</v>
      </c>
      <c r="E380" s="432" t="str">
        <f t="shared" si="126"/>
        <v/>
      </c>
      <c r="F380" s="206" t="str">
        <f t="shared" si="126"/>
        <v/>
      </c>
      <c r="G380" s="396" t="str">
        <f t="shared" si="126"/>
        <v/>
      </c>
      <c r="H380" s="433" t="str">
        <f t="shared" si="126"/>
        <v/>
      </c>
      <c r="I380" s="208" t="str">
        <f t="shared" si="126"/>
        <v/>
      </c>
      <c r="J380" s="239"/>
      <c r="K380" s="165" t="s">
        <v>285</v>
      </c>
      <c r="L380" s="438" t="str">
        <f t="shared" si="125"/>
        <v/>
      </c>
      <c r="M380" s="240"/>
      <c r="N380" s="149"/>
      <c r="O380" s="170"/>
      <c r="P380" s="440"/>
      <c r="Q380" s="440"/>
      <c r="R380" s="171"/>
      <c r="S380" s="171"/>
      <c r="T380" s="440"/>
      <c r="U380" s="440"/>
      <c r="V380" s="171"/>
      <c r="W380" s="441"/>
      <c r="X380" s="171"/>
      <c r="Y380" s="172"/>
    </row>
    <row r="381" spans="1:25" ht="16.5" thickBot="1">
      <c r="A381" s="145">
        <v>41</v>
      </c>
      <c r="B381" s="371"/>
      <c r="C381" s="239"/>
      <c r="D381" s="165" t="s">
        <v>287</v>
      </c>
      <c r="E381" s="360" t="str">
        <f t="shared" si="126"/>
        <v/>
      </c>
      <c r="F381" s="361" t="str">
        <f t="shared" si="126"/>
        <v/>
      </c>
      <c r="G381" s="361" t="str">
        <f t="shared" si="126"/>
        <v/>
      </c>
      <c r="H381" s="361" t="str">
        <f t="shared" si="126"/>
        <v/>
      </c>
      <c r="I381" s="363" t="str">
        <f t="shared" si="126"/>
        <v/>
      </c>
      <c r="J381" s="239"/>
      <c r="K381" s="239"/>
      <c r="L381" s="239"/>
      <c r="M381" s="240"/>
      <c r="N381" s="149"/>
      <c r="O381" s="279" t="s">
        <v>299</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289</v>
      </c>
      <c r="L382" s="438" t="str">
        <f>IF(X336="","",X336)</f>
        <v/>
      </c>
      <c r="M382" s="240"/>
      <c r="N382" s="149"/>
      <c r="O382" s="159" t="s">
        <v>300</v>
      </c>
      <c r="P382" s="387" t="s">
        <v>572</v>
      </c>
      <c r="Q382" s="149"/>
      <c r="R382" s="239"/>
      <c r="S382" s="165" t="s">
        <v>301</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302</v>
      </c>
      <c r="P383" s="461"/>
      <c r="Q383" s="149"/>
      <c r="R383" s="239"/>
      <c r="S383" s="165" t="s">
        <v>303</v>
      </c>
      <c r="T383" s="610"/>
      <c r="U383" s="610"/>
      <c r="V383" s="149"/>
      <c r="W383" s="149"/>
      <c r="X383" s="149"/>
      <c r="Y383" s="161"/>
    </row>
    <row r="384" spans="1:25">
      <c r="A384" s="145">
        <v>44</v>
      </c>
      <c r="B384" s="371"/>
      <c r="C384" s="239"/>
      <c r="D384" s="239"/>
      <c r="E384" s="779" t="str">
        <f>O337&amp;" "&amp;P338&amp;" "&amp;Q338</f>
        <v xml:space="preserve">Combo Mode 3D Target/Filter: </v>
      </c>
      <c r="F384" s="779"/>
      <c r="G384" s="779"/>
      <c r="H384" s="779"/>
      <c r="I384" s="779"/>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234</v>
      </c>
      <c r="H385" s="149"/>
      <c r="I385" s="195" t="s">
        <v>271</v>
      </c>
      <c r="J385" s="239"/>
      <c r="K385" s="165" t="s">
        <v>176</v>
      </c>
      <c r="L385" s="284" t="str">
        <f>IF(T338="","",T338)</f>
        <v/>
      </c>
      <c r="M385" s="240"/>
      <c r="N385" s="149"/>
      <c r="O385" s="159"/>
      <c r="P385" s="149"/>
      <c r="Q385" s="149"/>
      <c r="R385" s="149"/>
      <c r="S385" s="149"/>
      <c r="T385" s="611" t="s">
        <v>304</v>
      </c>
      <c r="U385" s="611"/>
      <c r="V385" s="611"/>
      <c r="W385" s="611"/>
      <c r="X385" s="611"/>
      <c r="Y385" s="161"/>
    </row>
    <row r="386" spans="1:25" ht="16.5" thickBot="1">
      <c r="A386" s="145">
        <v>46</v>
      </c>
      <c r="B386" s="371"/>
      <c r="C386" s="194"/>
      <c r="D386" s="239"/>
      <c r="E386" s="415" t="s">
        <v>49</v>
      </c>
      <c r="F386" s="164" t="s">
        <v>239</v>
      </c>
      <c r="G386" s="164" t="s">
        <v>240</v>
      </c>
      <c r="H386" s="164" t="s">
        <v>274</v>
      </c>
      <c r="I386" s="445" t="s">
        <v>275</v>
      </c>
      <c r="J386" s="239"/>
      <c r="K386" s="165" t="s">
        <v>276</v>
      </c>
      <c r="L386" s="284" t="str">
        <f t="shared" ref="L386:L391" si="127">IF(X341="","",X341)</f>
        <v/>
      </c>
      <c r="M386" s="240"/>
      <c r="N386" s="149"/>
      <c r="O386" s="159"/>
      <c r="P386" s="611" t="s">
        <v>29</v>
      </c>
      <c r="Q386" s="611" t="s">
        <v>237</v>
      </c>
      <c r="R386" s="611" t="s">
        <v>238</v>
      </c>
      <c r="S386" s="611" t="s">
        <v>49</v>
      </c>
      <c r="T386" s="611" t="s">
        <v>48</v>
      </c>
      <c r="U386" s="611" t="s">
        <v>305</v>
      </c>
      <c r="V386" s="611" t="s">
        <v>306</v>
      </c>
      <c r="W386" s="611" t="s">
        <v>307</v>
      </c>
      <c r="X386" s="611" t="s">
        <v>308</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279</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281</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282</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5"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283</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247</v>
      </c>
      <c r="E391" s="432" t="str">
        <f t="shared" si="128"/>
        <v/>
      </c>
      <c r="F391" s="206" t="str">
        <f t="shared" si="128"/>
        <v/>
      </c>
      <c r="G391" s="396" t="str">
        <f t="shared" si="128"/>
        <v/>
      </c>
      <c r="H391" s="433" t="str">
        <f t="shared" si="128"/>
        <v/>
      </c>
      <c r="I391" s="447" t="str">
        <f t="shared" si="128"/>
        <v/>
      </c>
      <c r="J391" s="239"/>
      <c r="K391" s="165" t="s">
        <v>285</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5" thickBot="1">
      <c r="A392" s="145">
        <v>52</v>
      </c>
      <c r="B392" s="371"/>
      <c r="C392" s="239"/>
      <c r="D392" s="165" t="s">
        <v>287</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162</v>
      </c>
      <c r="E393" s="156" t="s">
        <v>288</v>
      </c>
      <c r="F393" s="239"/>
      <c r="G393" s="239"/>
      <c r="H393" s="239"/>
      <c r="I393" s="239"/>
      <c r="J393" s="239"/>
      <c r="K393" s="165" t="s">
        <v>289</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290</v>
      </c>
      <c r="F394" s="239"/>
      <c r="G394" s="239"/>
      <c r="H394" s="239"/>
      <c r="I394" s="239"/>
      <c r="J394" s="239"/>
      <c r="K394" s="239"/>
      <c r="L394" s="239"/>
      <c r="M394" s="240"/>
      <c r="N394" s="149"/>
      <c r="O394" s="323"/>
      <c r="P394" s="246" t="s">
        <v>162</v>
      </c>
      <c r="Q394" s="156" t="s">
        <v>314</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309</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298</v>
      </c>
      <c r="L396" s="590" t="str">
        <f>IF(X350="","",X350)</f>
        <v/>
      </c>
      <c r="M396" s="240"/>
      <c r="N396" s="149"/>
      <c r="O396" s="159"/>
      <c r="P396" s="149"/>
      <c r="Q396" s="149"/>
      <c r="R396" s="149"/>
      <c r="S396" s="165"/>
      <c r="T396" s="611" t="s">
        <v>304</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237</v>
      </c>
      <c r="R397" s="611" t="s">
        <v>238</v>
      </c>
      <c r="S397" s="611" t="s">
        <v>49</v>
      </c>
      <c r="T397" s="611" t="s">
        <v>48</v>
      </c>
      <c r="U397" s="611" t="s">
        <v>305</v>
      </c>
      <c r="V397" s="611" t="s">
        <v>306</v>
      </c>
      <c r="W397" s="611" t="s">
        <v>307</v>
      </c>
      <c r="X397" s="611" t="s">
        <v>308</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310</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5" thickBot="1">
      <c r="A400" s="145">
        <v>60</v>
      </c>
      <c r="B400" s="193"/>
      <c r="C400" s="149"/>
      <c r="D400" s="165" t="s">
        <v>176</v>
      </c>
      <c r="E400" s="292">
        <f>IF(Q499="","",Q499)</f>
        <v>0</v>
      </c>
      <c r="F400" s="149"/>
      <c r="G400" s="149"/>
      <c r="H400" s="149" t="s">
        <v>311</v>
      </c>
      <c r="I400" s="149" t="s">
        <v>312</v>
      </c>
      <c r="J400" s="149" t="s">
        <v>253</v>
      </c>
      <c r="K400" s="149" t="s">
        <v>254</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5" thickBot="1">
      <c r="A401" s="145">
        <v>61</v>
      </c>
      <c r="B401" s="193"/>
      <c r="C401" s="149"/>
      <c r="D401" s="165" t="s">
        <v>177</v>
      </c>
      <c r="E401" s="292">
        <f>IF(Q500="","",Q500)</f>
        <v>0</v>
      </c>
      <c r="F401" s="149"/>
      <c r="G401" s="165" t="s">
        <v>313</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5" thickBot="1">
      <c r="A402" s="145">
        <v>62</v>
      </c>
      <c r="B402" s="193"/>
      <c r="C402" s="149"/>
      <c r="D402" s="165" t="s">
        <v>29</v>
      </c>
      <c r="E402" s="292" t="str">
        <f>IF(Q501="","",Q501)</f>
        <v/>
      </c>
      <c r="F402" s="149"/>
      <c r="G402" s="165" t="s">
        <v>315</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162</v>
      </c>
      <c r="E404" s="317" t="s">
        <v>316</v>
      </c>
      <c r="F404" s="149"/>
      <c r="G404" s="149"/>
      <c r="H404" s="149"/>
      <c r="I404" s="149"/>
      <c r="J404" s="149"/>
      <c r="K404" s="149"/>
      <c r="L404" s="149"/>
      <c r="M404" s="195"/>
      <c r="N404" s="149"/>
      <c r="O404" s="159"/>
      <c r="P404" s="246" t="s">
        <v>162</v>
      </c>
      <c r="Q404" s="156" t="s">
        <v>314</v>
      </c>
      <c r="R404" s="149"/>
      <c r="S404" s="149"/>
      <c r="T404" s="149"/>
      <c r="U404" s="149"/>
      <c r="V404" s="149"/>
      <c r="W404" s="149"/>
      <c r="X404" s="149"/>
      <c r="Y404" s="161"/>
    </row>
    <row r="405" spans="1:25">
      <c r="A405" s="145">
        <v>65</v>
      </c>
      <c r="B405" s="193"/>
      <c r="C405" s="149"/>
      <c r="D405" s="149"/>
      <c r="E405" s="156" t="s">
        <v>317</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304</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237</v>
      </c>
      <c r="R407" s="611" t="s">
        <v>238</v>
      </c>
      <c r="S407" s="611" t="s">
        <v>49</v>
      </c>
      <c r="T407" s="611" t="s">
        <v>48</v>
      </c>
      <c r="U407" s="611" t="s">
        <v>305</v>
      </c>
      <c r="V407" s="611" t="s">
        <v>306</v>
      </c>
      <c r="W407" s="611" t="s">
        <v>307</v>
      </c>
      <c r="X407" s="611" t="s">
        <v>308</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300</v>
      </c>
      <c r="D411" s="600" t="str">
        <f>IF(P382="","",P382)</f>
        <v>Piranha</v>
      </c>
      <c r="E411" s="462"/>
      <c r="F411" s="463"/>
      <c r="G411" s="185"/>
      <c r="H411" s="462" t="s">
        <v>301</v>
      </c>
      <c r="I411" s="770" t="str">
        <f>IF(T382="","",T382)</f>
        <v/>
      </c>
      <c r="J411" s="77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318</v>
      </c>
      <c r="D412" s="311" t="str">
        <f>IF(P383="","",P383)</f>
        <v/>
      </c>
      <c r="E412" s="210"/>
      <c r="F412" s="210"/>
      <c r="G412" s="210"/>
      <c r="H412" s="316" t="s">
        <v>303</v>
      </c>
      <c r="I412" s="771" t="str">
        <f>IF(T383="","",T383)</f>
        <v/>
      </c>
      <c r="J412" s="77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319</v>
      </c>
      <c r="D413" s="194"/>
      <c r="E413" s="194"/>
      <c r="F413" s="194"/>
      <c r="G413" s="194"/>
      <c r="H413" s="194"/>
      <c r="I413" s="454"/>
      <c r="J413" s="454"/>
      <c r="K413" s="194"/>
      <c r="L413" s="149"/>
      <c r="M413" s="195"/>
      <c r="N413" s="149"/>
      <c r="O413" s="159"/>
      <c r="P413" s="246" t="s">
        <v>162</v>
      </c>
      <c r="Q413" s="156" t="s">
        <v>314</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321</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304</v>
      </c>
      <c r="U417" s="611"/>
      <c r="V417" s="611"/>
      <c r="W417" s="611"/>
      <c r="X417" s="611"/>
      <c r="Y417" s="161"/>
    </row>
    <row r="418" spans="1:25" ht="16.5" thickBot="1">
      <c r="A418" s="145">
        <v>10</v>
      </c>
      <c r="B418" s="193"/>
      <c r="C418" s="465" t="s">
        <v>48</v>
      </c>
      <c r="D418" s="465" t="s">
        <v>48</v>
      </c>
      <c r="E418" s="465" t="s">
        <v>320</v>
      </c>
      <c r="F418" s="149"/>
      <c r="G418" s="465" t="s">
        <v>48</v>
      </c>
      <c r="H418" s="465" t="s">
        <v>48</v>
      </c>
      <c r="I418" s="465" t="s">
        <v>320</v>
      </c>
      <c r="J418" s="239"/>
      <c r="K418" s="465" t="s">
        <v>48</v>
      </c>
      <c r="L418" s="465" t="s">
        <v>48</v>
      </c>
      <c r="M418" s="466" t="s">
        <v>320</v>
      </c>
      <c r="N418" s="149"/>
      <c r="O418" s="159"/>
      <c r="P418" s="611" t="s">
        <v>29</v>
      </c>
      <c r="Q418" s="611" t="s">
        <v>237</v>
      </c>
      <c r="R418" s="611" t="s">
        <v>238</v>
      </c>
      <c r="S418" s="611" t="s">
        <v>49</v>
      </c>
      <c r="T418" s="611" t="s">
        <v>48</v>
      </c>
      <c r="U418" s="611" t="s">
        <v>305</v>
      </c>
      <c r="V418" s="611" t="s">
        <v>306</v>
      </c>
      <c r="W418" s="611" t="s">
        <v>307</v>
      </c>
      <c r="X418" s="611" t="s">
        <v>308</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324</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287</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242</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326</v>
      </c>
      <c r="R427" s="149"/>
      <c r="S427" s="149"/>
      <c r="T427" s="149"/>
      <c r="U427" s="149"/>
      <c r="V427" s="149"/>
      <c r="W427" s="149"/>
      <c r="X427" s="149"/>
      <c r="Y427" s="161"/>
    </row>
    <row r="428" spans="1:25">
      <c r="A428" s="145">
        <v>20</v>
      </c>
      <c r="B428" s="193"/>
      <c r="C428" s="149"/>
      <c r="D428" s="246" t="s">
        <v>162</v>
      </c>
      <c r="E428" s="156" t="s">
        <v>322</v>
      </c>
      <c r="F428" s="149"/>
      <c r="G428" s="149"/>
      <c r="H428" s="149"/>
      <c r="I428" s="149"/>
      <c r="J428" s="149"/>
      <c r="K428" s="149"/>
      <c r="L428" s="149"/>
      <c r="M428" s="195"/>
      <c r="N428" s="149"/>
      <c r="O428" s="159"/>
      <c r="P428" s="149"/>
      <c r="Q428" s="156" t="s">
        <v>327</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328</v>
      </c>
      <c r="R429" s="171"/>
      <c r="S429" s="171"/>
      <c r="T429" s="171"/>
      <c r="U429" s="171"/>
      <c r="V429" s="171"/>
      <c r="W429" s="171"/>
      <c r="X429" s="171"/>
      <c r="Y429" s="172"/>
    </row>
    <row r="430" spans="1:25">
      <c r="A430" s="145">
        <v>22</v>
      </c>
      <c r="B430" s="193"/>
      <c r="C430" s="202" t="s">
        <v>323</v>
      </c>
      <c r="D430" s="149"/>
      <c r="E430" s="149"/>
      <c r="F430" s="149"/>
      <c r="G430" s="149"/>
      <c r="H430" s="149"/>
      <c r="I430" s="202"/>
      <c r="J430" s="202"/>
      <c r="K430" s="149"/>
      <c r="L430" s="149"/>
      <c r="M430" s="195"/>
      <c r="N430" s="149"/>
      <c r="O430" s="279" t="s">
        <v>329</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304</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237</v>
      </c>
      <c r="R432" s="611" t="s">
        <v>238</v>
      </c>
      <c r="S432" s="611" t="s">
        <v>49</v>
      </c>
      <c r="T432" s="611" t="s">
        <v>48</v>
      </c>
      <c r="U432" s="611" t="s">
        <v>305</v>
      </c>
      <c r="V432" s="611" t="s">
        <v>306</v>
      </c>
      <c r="W432" s="611" t="s">
        <v>307</v>
      </c>
      <c r="X432" s="611" t="s">
        <v>308</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325</v>
      </c>
      <c r="F434" s="465" t="s">
        <v>307</v>
      </c>
      <c r="G434" s="465" t="s">
        <v>308</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162</v>
      </c>
      <c r="Q437" s="156" t="s">
        <v>330</v>
      </c>
      <c r="R437" s="149"/>
      <c r="S437" s="149"/>
      <c r="T437" s="149"/>
      <c r="U437" s="149"/>
      <c r="V437" s="165" t="s">
        <v>331</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332</v>
      </c>
      <c r="Q439" s="149"/>
      <c r="R439" s="149"/>
      <c r="S439" s="149"/>
      <c r="T439" s="149"/>
      <c r="U439" s="149"/>
      <c r="V439" s="149"/>
      <c r="W439" s="149"/>
      <c r="X439" s="149"/>
      <c r="Y439" s="161"/>
    </row>
    <row r="440" spans="1:25" ht="16.5" thickBot="1">
      <c r="A440" s="145">
        <v>32</v>
      </c>
      <c r="B440" s="193"/>
      <c r="C440" s="165" t="s">
        <v>324</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287</v>
      </c>
      <c r="D441" s="346" t="str">
        <f t="shared" si="143"/>
        <v/>
      </c>
      <c r="E441" s="346" t="str">
        <f t="shared" si="144"/>
        <v/>
      </c>
      <c r="F441" s="346" t="str">
        <f t="shared" si="144"/>
        <v/>
      </c>
      <c r="G441" s="346" t="str">
        <f t="shared" si="144"/>
        <v/>
      </c>
      <c r="H441" s="149"/>
      <c r="I441" s="149"/>
      <c r="J441" s="149"/>
      <c r="K441" s="149"/>
      <c r="L441" s="149"/>
      <c r="M441" s="195"/>
      <c r="N441" s="149"/>
      <c r="O441" s="279" t="s">
        <v>333</v>
      </c>
      <c r="P441" s="151"/>
      <c r="Q441" s="282">
        <v>1</v>
      </c>
      <c r="R441" s="151" t="s">
        <v>334</v>
      </c>
      <c r="S441" s="151"/>
      <c r="T441" s="151"/>
      <c r="U441" s="151"/>
      <c r="V441" s="151"/>
      <c r="W441" s="151"/>
      <c r="X441" s="151"/>
      <c r="Y441" s="152"/>
    </row>
    <row r="442" spans="1:25" ht="16.5"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326</v>
      </c>
      <c r="F443" s="149"/>
      <c r="G443" s="149"/>
      <c r="H443" s="149"/>
      <c r="I443" s="149"/>
      <c r="J443" s="149"/>
      <c r="K443" s="149"/>
      <c r="L443" s="149"/>
      <c r="M443" s="195"/>
      <c r="N443" s="149"/>
      <c r="O443" s="159"/>
      <c r="P443" s="228" t="s">
        <v>238</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327</v>
      </c>
      <c r="F444" s="149"/>
      <c r="G444" s="149"/>
      <c r="H444" s="149"/>
      <c r="I444" s="149"/>
      <c r="J444" s="149"/>
      <c r="K444" s="149"/>
      <c r="L444" s="149"/>
      <c r="M444" s="195"/>
      <c r="N444" s="149"/>
      <c r="O444" s="159"/>
      <c r="P444" s="607" t="s">
        <v>336</v>
      </c>
      <c r="Q444" s="490" t="s">
        <v>337</v>
      </c>
      <c r="R444" s="490"/>
      <c r="S444" s="490"/>
      <c r="T444" s="490"/>
      <c r="U444" s="490"/>
      <c r="V444" s="490"/>
      <c r="W444" s="490"/>
      <c r="X444" s="490"/>
      <c r="Y444" s="161"/>
    </row>
    <row r="445" spans="1:25">
      <c r="A445" s="145">
        <v>37</v>
      </c>
      <c r="B445" s="193"/>
      <c r="C445" s="149"/>
      <c r="D445" s="194"/>
      <c r="E445" s="317" t="s">
        <v>328</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329</v>
      </c>
      <c r="D447" s="149"/>
      <c r="E447" s="149"/>
      <c r="F447" s="149"/>
      <c r="G447" s="149"/>
      <c r="H447" s="149"/>
      <c r="I447" s="149"/>
      <c r="J447" s="149"/>
      <c r="K447" s="149"/>
      <c r="L447" s="149"/>
      <c r="M447" s="195"/>
      <c r="N447" s="149"/>
      <c r="O447" s="159"/>
      <c r="P447" s="486" t="s">
        <v>338</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339</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340</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5" thickBot="1">
      <c r="A450" s="145">
        <v>42</v>
      </c>
      <c r="B450" s="193"/>
      <c r="C450" s="465" t="s">
        <v>335</v>
      </c>
      <c r="D450" s="465" t="s">
        <v>48</v>
      </c>
      <c r="E450" s="465" t="s">
        <v>325</v>
      </c>
      <c r="F450" s="465" t="s">
        <v>307</v>
      </c>
      <c r="G450" s="465" t="s">
        <v>308</v>
      </c>
      <c r="H450" s="149"/>
      <c r="I450" s="149"/>
      <c r="J450" s="149"/>
      <c r="K450" s="149"/>
      <c r="L450" s="149"/>
      <c r="M450" s="195"/>
      <c r="N450" s="149"/>
      <c r="O450" s="159"/>
      <c r="P450" s="504" t="s">
        <v>341</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162</v>
      </c>
      <c r="Q453" s="210" t="s">
        <v>343</v>
      </c>
      <c r="R453" s="210"/>
      <c r="S453" s="210"/>
      <c r="T453" s="210"/>
      <c r="U453" s="210"/>
      <c r="V453" s="239"/>
      <c r="W453" s="239"/>
      <c r="X453" s="239"/>
      <c r="Y453" s="161"/>
    </row>
    <row r="454" spans="1:25" ht="16.5"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344</v>
      </c>
      <c r="P454" s="239"/>
      <c r="Q454" s="239"/>
      <c r="R454" s="239"/>
      <c r="S454" s="239"/>
      <c r="T454" s="239"/>
      <c r="U454" s="239"/>
      <c r="V454" s="239"/>
      <c r="W454" s="239"/>
      <c r="X454" s="239"/>
      <c r="Y454" s="161"/>
    </row>
    <row r="455" spans="1:25" ht="16.5" thickBot="1">
      <c r="A455" s="145">
        <v>47</v>
      </c>
      <c r="B455" s="193"/>
      <c r="C455" s="149"/>
      <c r="D455" s="149"/>
      <c r="E455" s="165" t="s">
        <v>331</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330</v>
      </c>
      <c r="F456" s="149"/>
      <c r="G456" s="149"/>
      <c r="H456" s="149"/>
      <c r="I456" s="149"/>
      <c r="J456" s="149"/>
      <c r="K456" s="149"/>
      <c r="L456" s="149"/>
      <c r="M456" s="195"/>
      <c r="N456" s="149"/>
      <c r="O456" s="159"/>
      <c r="P456" s="228" t="s">
        <v>238</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336</v>
      </c>
      <c r="Q457" s="490" t="s">
        <v>337</v>
      </c>
      <c r="R457" s="490"/>
      <c r="S457" s="490"/>
      <c r="T457" s="490"/>
      <c r="U457" s="490"/>
      <c r="V457" s="239"/>
      <c r="W457" s="239"/>
      <c r="X457" s="239"/>
      <c r="Y457" s="509"/>
    </row>
    <row r="458" spans="1:25">
      <c r="A458" s="145">
        <v>50</v>
      </c>
      <c r="B458" s="193"/>
      <c r="C458" s="202" t="s">
        <v>342</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238</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338</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338</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339</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339</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340</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340</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341</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341</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179</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162</v>
      </c>
      <c r="Q465" s="210" t="s">
        <v>345</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346</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258</v>
      </c>
      <c r="P467" s="151"/>
      <c r="Q467" s="151"/>
      <c r="R467" s="151"/>
      <c r="S467" s="151"/>
      <c r="T467" s="151"/>
      <c r="U467" s="151"/>
      <c r="V467" s="151"/>
      <c r="W467" s="151"/>
      <c r="X467" s="151"/>
      <c r="Y467" s="152"/>
    </row>
    <row r="468" spans="1:25" ht="16.5" thickBot="1">
      <c r="A468" s="145">
        <v>60</v>
      </c>
      <c r="B468" s="193"/>
      <c r="C468" s="228" t="s">
        <v>238</v>
      </c>
      <c r="D468" s="228">
        <f>Q456</f>
        <v>28</v>
      </c>
      <c r="E468" s="228">
        <f>R456</f>
        <v>30</v>
      </c>
      <c r="F468" s="228">
        <f>S456</f>
        <v>32</v>
      </c>
      <c r="G468" s="228">
        <f>T456</f>
        <v>34</v>
      </c>
      <c r="H468" s="228">
        <f>U456</f>
        <v>38</v>
      </c>
      <c r="I468" s="149"/>
      <c r="J468" s="149"/>
      <c r="K468" s="149"/>
      <c r="L468" s="149"/>
      <c r="M468" s="195"/>
      <c r="O468" s="517" t="s">
        <v>259</v>
      </c>
      <c r="P468" s="165" t="s">
        <v>23</v>
      </c>
      <c r="Q468" s="518"/>
      <c r="R468" s="165" t="s">
        <v>318</v>
      </c>
      <c r="S468" s="282"/>
      <c r="T468" s="149"/>
      <c r="U468" s="165" t="s">
        <v>347</v>
      </c>
      <c r="V468" s="519"/>
      <c r="W468" s="149"/>
      <c r="X468" s="149"/>
      <c r="Y468" s="161"/>
    </row>
    <row r="469" spans="1:25">
      <c r="A469" s="145">
        <v>61</v>
      </c>
      <c r="B469" s="193"/>
      <c r="C469" s="486" t="s">
        <v>338</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339</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312</v>
      </c>
      <c r="S470" s="149"/>
      <c r="T470" s="149"/>
      <c r="U470" s="149"/>
      <c r="V470" s="149" t="s">
        <v>312</v>
      </c>
      <c r="W470" s="149"/>
      <c r="X470" s="149"/>
      <c r="Y470" s="161"/>
    </row>
    <row r="471" spans="1:25">
      <c r="A471" s="145">
        <v>63</v>
      </c>
      <c r="B471" s="193"/>
      <c r="C471" s="486" t="s">
        <v>340</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176</v>
      </c>
      <c r="Q471" s="206">
        <f>T291</f>
        <v>0</v>
      </c>
      <c r="R471" s="385" t="str">
        <f t="shared" ref="R471:R476" si="154">IF(AB101="","",AB101)</f>
        <v/>
      </c>
      <c r="S471" s="149"/>
      <c r="T471" s="165" t="s">
        <v>270</v>
      </c>
      <c r="U471" s="280"/>
      <c r="V471" s="385" t="str">
        <f>IF(AB107="","",AB107)</f>
        <v/>
      </c>
      <c r="W471" s="149"/>
      <c r="X471" s="149"/>
      <c r="Y471" s="161"/>
    </row>
    <row r="472" spans="1:25" ht="16.5" thickBot="1">
      <c r="A472" s="145">
        <v>64</v>
      </c>
      <c r="B472" s="193"/>
      <c r="C472" s="489" t="s">
        <v>341</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177</v>
      </c>
      <c r="Q472" s="206">
        <f>Q298</f>
        <v>0</v>
      </c>
      <c r="R472" s="385" t="str">
        <f t="shared" si="154"/>
        <v/>
      </c>
      <c r="S472" s="149"/>
      <c r="T472" s="165" t="s">
        <v>273</v>
      </c>
      <c r="U472" s="280"/>
      <c r="V472" s="385" t="str">
        <f>IF(AB108="","",AB108)</f>
        <v/>
      </c>
      <c r="W472" s="149"/>
      <c r="X472" s="149"/>
      <c r="Y472" s="161"/>
    </row>
    <row r="473" spans="1:25" ht="16.5"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269</v>
      </c>
      <c r="Q473" s="280"/>
      <c r="R473" s="385" t="str">
        <f t="shared" si="154"/>
        <v/>
      </c>
      <c r="S473" s="149"/>
      <c r="T473" s="165" t="s">
        <v>278</v>
      </c>
      <c r="U473" s="280"/>
      <c r="V473" s="385" t="str">
        <f>IF(AB109="","",AB109)</f>
        <v/>
      </c>
      <c r="W473" s="149"/>
      <c r="X473" s="149"/>
      <c r="Y473" s="161"/>
    </row>
    <row r="474" spans="1:25" ht="16.5"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272</v>
      </c>
      <c r="Q474" s="280"/>
      <c r="R474" s="385" t="str">
        <f t="shared" si="154"/>
        <v/>
      </c>
      <c r="S474" s="149"/>
      <c r="T474" s="165" t="s">
        <v>179</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277</v>
      </c>
      <c r="Q475" s="280"/>
      <c r="R475" s="385" t="str">
        <f t="shared" si="154"/>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280</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348</v>
      </c>
      <c r="P478" s="149"/>
      <c r="Q478" s="149"/>
      <c r="R478" s="149"/>
      <c r="S478" s="149"/>
      <c r="T478" s="149"/>
      <c r="U478" s="149"/>
      <c r="V478" s="149"/>
      <c r="W478" s="149"/>
      <c r="X478" s="149"/>
      <c r="Y478" s="161"/>
    </row>
    <row r="479" spans="1:25">
      <c r="O479" s="159"/>
      <c r="P479" s="149"/>
      <c r="Q479" s="165" t="s">
        <v>267</v>
      </c>
      <c r="R479" s="519"/>
      <c r="S479" s="149"/>
      <c r="T479" s="149"/>
      <c r="U479" s="165" t="s">
        <v>267</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270</v>
      </c>
      <c r="Q481" s="280"/>
      <c r="R481" s="280"/>
      <c r="S481" s="149"/>
      <c r="T481" s="165" t="s">
        <v>270</v>
      </c>
      <c r="U481" s="280"/>
      <c r="V481" s="280"/>
      <c r="W481" s="149"/>
      <c r="X481" s="149"/>
      <c r="Y481" s="161"/>
    </row>
    <row r="482" spans="15:25">
      <c r="O482" s="323"/>
      <c r="P482" s="165" t="s">
        <v>273</v>
      </c>
      <c r="Q482" s="280"/>
      <c r="R482" s="280"/>
      <c r="S482" s="149"/>
      <c r="T482" s="165" t="s">
        <v>273</v>
      </c>
      <c r="U482" s="280"/>
      <c r="V482" s="280"/>
      <c r="W482" s="149"/>
      <c r="X482" s="149"/>
      <c r="Y482" s="161"/>
    </row>
    <row r="483" spans="15:25">
      <c r="O483" s="323"/>
      <c r="P483" s="165" t="s">
        <v>278</v>
      </c>
      <c r="Q483" s="280"/>
      <c r="R483" s="280"/>
      <c r="S483" s="149"/>
      <c r="T483" s="165" t="s">
        <v>278</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349</v>
      </c>
      <c r="P485" s="149"/>
      <c r="Q485" s="149"/>
      <c r="R485" s="149"/>
      <c r="S485" s="149"/>
      <c r="T485" s="149"/>
      <c r="U485" s="149"/>
      <c r="V485" s="149"/>
      <c r="W485" s="149"/>
      <c r="X485" s="149"/>
      <c r="Y485" s="161"/>
    </row>
    <row r="486" spans="15:25">
      <c r="O486" s="344"/>
      <c r="P486" s="520" t="s">
        <v>350</v>
      </c>
      <c r="Q486" s="414" t="s">
        <v>312</v>
      </c>
      <c r="R486" s="520" t="s">
        <v>264</v>
      </c>
      <c r="S486" s="414" t="s">
        <v>312</v>
      </c>
      <c r="T486" s="520" t="s">
        <v>351</v>
      </c>
      <c r="U486" s="414" t="s">
        <v>312</v>
      </c>
      <c r="V486" s="520" t="s">
        <v>725</v>
      </c>
      <c r="W486" s="414" t="s">
        <v>312</v>
      </c>
      <c r="X486" s="520" t="s">
        <v>726</v>
      </c>
      <c r="Y486" s="414" t="s">
        <v>312</v>
      </c>
    </row>
    <row r="487" spans="15:25">
      <c r="O487" s="323" t="s">
        <v>176</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177</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178</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270</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273</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5" thickBot="1">
      <c r="O492" s="323" t="s">
        <v>278</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162</v>
      </c>
      <c r="Q493" s="156" t="s">
        <v>284</v>
      </c>
      <c r="R493" s="239"/>
      <c r="S493" s="239"/>
      <c r="T493" s="239"/>
      <c r="U493" s="239"/>
      <c r="V493" s="239"/>
      <c r="W493" s="239"/>
      <c r="X493" s="239"/>
      <c r="Y493" s="324"/>
    </row>
    <row r="494" spans="15:25">
      <c r="O494" s="344"/>
      <c r="P494" s="194"/>
      <c r="Q494" s="317" t="s">
        <v>286</v>
      </c>
      <c r="Y494" s="324"/>
    </row>
    <row r="495" spans="15:25">
      <c r="O495" s="344"/>
      <c r="P495" s="246"/>
      <c r="Q495" s="156" t="s">
        <v>729</v>
      </c>
      <c r="R495" s="239"/>
      <c r="S495" s="239"/>
      <c r="T495" s="239"/>
      <c r="U495" s="239"/>
      <c r="V495" s="239"/>
      <c r="W495" s="239"/>
      <c r="X495" s="239"/>
      <c r="Y495" s="324"/>
    </row>
    <row r="496" spans="15:25" ht="16.5" thickBot="1">
      <c r="O496" s="170"/>
      <c r="P496" s="171"/>
      <c r="Q496" s="384" t="s">
        <v>730</v>
      </c>
      <c r="R496" s="171"/>
      <c r="S496" s="171"/>
      <c r="T496" s="171"/>
      <c r="U496" s="171"/>
      <c r="V496" s="171"/>
      <c r="W496" s="171"/>
      <c r="X496" s="171"/>
      <c r="Y496" s="172"/>
    </row>
    <row r="497" spans="15:25">
      <c r="O497" s="281" t="s">
        <v>352</v>
      </c>
      <c r="P497" s="149"/>
      <c r="Q497" s="149"/>
      <c r="R497" s="149"/>
      <c r="S497" s="149"/>
      <c r="T497" s="149"/>
      <c r="U497" s="149"/>
      <c r="V497" s="149"/>
      <c r="W497" s="149"/>
      <c r="X497" s="149"/>
      <c r="Y497" s="161"/>
    </row>
    <row r="498" spans="15:25">
      <c r="O498" s="159"/>
      <c r="P498" s="149"/>
      <c r="Q498" s="149"/>
      <c r="R498" s="149"/>
      <c r="S498" s="149"/>
      <c r="T498" s="149" t="s">
        <v>353</v>
      </c>
      <c r="U498" s="149" t="s">
        <v>354</v>
      </c>
      <c r="V498" s="149"/>
      <c r="W498" s="149"/>
      <c r="X498" s="149"/>
      <c r="Y498" s="161"/>
    </row>
    <row r="499" spans="15:25">
      <c r="O499" s="159"/>
      <c r="P499" s="165" t="s">
        <v>176</v>
      </c>
      <c r="Q499" s="608">
        <f>T291</f>
        <v>0</v>
      </c>
      <c r="R499" s="165"/>
      <c r="S499" s="165" t="s">
        <v>355</v>
      </c>
      <c r="T499" s="421" t="e">
        <f>AVERAGE(AC295:AC298)</f>
        <v>#DIV/0!</v>
      </c>
      <c r="U499" s="421" t="e">
        <f>AVERAGE(AD295:AD298)</f>
        <v>#DIV/0!</v>
      </c>
      <c r="V499" s="149"/>
      <c r="W499" s="149"/>
      <c r="X499" s="149"/>
      <c r="Y499" s="161"/>
    </row>
    <row r="500" spans="15:25">
      <c r="O500" s="159"/>
      <c r="P500" s="165" t="s">
        <v>177</v>
      </c>
      <c r="Q500" s="608">
        <f>Q298</f>
        <v>0</v>
      </c>
      <c r="R500" s="165"/>
      <c r="S500" s="165" t="s">
        <v>356</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311</v>
      </c>
      <c r="U502" s="611" t="s">
        <v>312</v>
      </c>
      <c r="V502" s="611" t="s">
        <v>253</v>
      </c>
      <c r="W502" s="149" t="s">
        <v>254</v>
      </c>
      <c r="X502" s="149"/>
      <c r="Y502" s="161"/>
    </row>
    <row r="503" spans="15:25" ht="16.5" thickBot="1">
      <c r="O503" s="159"/>
      <c r="P503" s="149"/>
      <c r="Q503" s="149"/>
      <c r="R503" s="149"/>
      <c r="S503" s="165" t="s">
        <v>313</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315</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316</v>
      </c>
      <c r="R505" s="194"/>
      <c r="S505" s="194"/>
      <c r="T505" s="194"/>
      <c r="U505" s="194"/>
      <c r="V505" s="194"/>
      <c r="W505" s="194"/>
      <c r="X505" s="194"/>
      <c r="Y505" s="161"/>
    </row>
    <row r="506" spans="15:25">
      <c r="O506" s="159"/>
      <c r="P506" s="149"/>
      <c r="Q506" s="156" t="s">
        <v>317</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357</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358</v>
      </c>
      <c r="V510" s="535"/>
      <c r="W510" s="535"/>
      <c r="X510" s="535"/>
      <c r="Y510" s="509"/>
    </row>
    <row r="511" spans="15:25">
      <c r="O511" s="431"/>
      <c r="P511" s="241" t="s">
        <v>359</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360</v>
      </c>
      <c r="V512" s="535"/>
      <c r="W512" s="535"/>
      <c r="X512" s="535"/>
      <c r="Y512" s="509"/>
    </row>
    <row r="513" spans="15:25">
      <c r="O513" s="431"/>
      <c r="P513" s="241" t="s">
        <v>359</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361</v>
      </c>
      <c r="V514" s="535"/>
      <c r="W514" s="535"/>
      <c r="X514" s="535"/>
      <c r="Y514" s="509"/>
    </row>
    <row r="515" spans="15:25">
      <c r="O515" s="431"/>
      <c r="P515" s="241" t="s">
        <v>359</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362</v>
      </c>
      <c r="V516" s="535"/>
      <c r="W516" s="535"/>
      <c r="X516" s="535"/>
      <c r="Y516" s="509"/>
    </row>
    <row r="517" spans="15:25">
      <c r="O517" s="431"/>
      <c r="P517" s="241" t="s">
        <v>359</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363</v>
      </c>
      <c r="V518" s="535"/>
      <c r="W518" s="535"/>
      <c r="X518" s="535"/>
      <c r="Y518" s="509"/>
    </row>
    <row r="519" spans="15:25">
      <c r="O519" s="431"/>
      <c r="P519" s="241" t="s">
        <v>359</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359</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359</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359</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575</v>
      </c>
      <c r="K1" t="s">
        <v>576</v>
      </c>
      <c r="U1" t="s">
        <v>577</v>
      </c>
    </row>
    <row r="2" spans="1:30" ht="16.5"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5" thickTop="1">
      <c r="A3" s="15" t="s">
        <v>338</v>
      </c>
      <c r="B3" s="16">
        <v>23</v>
      </c>
      <c r="C3" s="16">
        <v>24</v>
      </c>
      <c r="D3" s="16">
        <v>25</v>
      </c>
      <c r="E3" s="16">
        <v>26</v>
      </c>
      <c r="F3" s="16">
        <v>27</v>
      </c>
      <c r="G3" s="16">
        <v>28</v>
      </c>
      <c r="H3" s="16">
        <v>29</v>
      </c>
      <c r="I3" s="16">
        <v>30</v>
      </c>
      <c r="J3" s="17">
        <v>31</v>
      </c>
      <c r="K3" s="15" t="s">
        <v>338</v>
      </c>
      <c r="L3" s="16">
        <v>23</v>
      </c>
      <c r="M3" s="16">
        <v>24</v>
      </c>
      <c r="N3" s="16">
        <v>25</v>
      </c>
      <c r="O3" s="16">
        <v>26</v>
      </c>
      <c r="P3" s="16">
        <v>27</v>
      </c>
      <c r="Q3" s="16">
        <v>28</v>
      </c>
      <c r="R3" s="16">
        <v>29</v>
      </c>
      <c r="S3" s="16">
        <v>30</v>
      </c>
      <c r="T3" s="17">
        <v>31</v>
      </c>
      <c r="U3" s="15" t="s">
        <v>338</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578</v>
      </c>
      <c r="N25" t="s">
        <v>579</v>
      </c>
    </row>
    <row r="26" spans="1:30" ht="16.5"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338</v>
      </c>
      <c r="B27" s="19">
        <v>22</v>
      </c>
      <c r="C27" s="19">
        <v>23</v>
      </c>
      <c r="D27" s="19">
        <v>24</v>
      </c>
      <c r="E27" s="19">
        <v>25</v>
      </c>
      <c r="F27" s="19">
        <v>26</v>
      </c>
      <c r="G27" s="19">
        <v>27</v>
      </c>
      <c r="H27" s="19">
        <v>28</v>
      </c>
      <c r="I27" s="19">
        <v>29</v>
      </c>
      <c r="J27" s="19">
        <v>30</v>
      </c>
      <c r="K27" s="19">
        <v>31</v>
      </c>
      <c r="L27" s="19">
        <v>32</v>
      </c>
      <c r="M27" s="20">
        <v>33</v>
      </c>
      <c r="N27" s="18" t="s">
        <v>338</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580</v>
      </c>
    </row>
    <row r="51" spans="1:26" ht="16.5"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338</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581</v>
      </c>
      <c r="C71" t="s">
        <v>792</v>
      </c>
      <c r="T71" t="s">
        <v>582</v>
      </c>
    </row>
    <row r="72" spans="1:26">
      <c r="A72" t="s">
        <v>399</v>
      </c>
      <c r="B72" t="s">
        <v>238</v>
      </c>
      <c r="C72" t="s">
        <v>307</v>
      </c>
      <c r="D72" t="s">
        <v>308</v>
      </c>
      <c r="E72" t="s">
        <v>399</v>
      </c>
      <c r="F72" t="s">
        <v>238</v>
      </c>
      <c r="G72" t="s">
        <v>307</v>
      </c>
      <c r="H72" t="s">
        <v>308</v>
      </c>
      <c r="I72" t="s">
        <v>399</v>
      </c>
      <c r="J72" t="s">
        <v>238</v>
      </c>
      <c r="K72" t="s">
        <v>307</v>
      </c>
      <c r="L72" t="s">
        <v>308</v>
      </c>
      <c r="U72" t="s">
        <v>584</v>
      </c>
      <c r="W72" t="s">
        <v>585</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587</v>
      </c>
      <c r="V73" t="s">
        <v>588</v>
      </c>
      <c r="W73" t="s">
        <v>587</v>
      </c>
      <c r="X73" t="s">
        <v>588</v>
      </c>
      <c r="Y73" t="s">
        <v>589</v>
      </c>
    </row>
    <row r="74" spans="1:26">
      <c r="A74" t="s">
        <v>237</v>
      </c>
      <c r="B74">
        <v>25</v>
      </c>
      <c r="C74" t="str">
        <f>Sheet1!W388</f>
        <v/>
      </c>
      <c r="D74" t="str">
        <f>Sheet1!X388</f>
        <v/>
      </c>
      <c r="E74" t="s">
        <v>237</v>
      </c>
      <c r="F74">
        <v>30</v>
      </c>
      <c r="G74" t="str">
        <f>Sheet1!W399</f>
        <v/>
      </c>
      <c r="H74" t="str">
        <f>Sheet1!X399</f>
        <v/>
      </c>
      <c r="I74" t="s">
        <v>237</v>
      </c>
      <c r="J74">
        <v>30</v>
      </c>
      <c r="K74" t="str">
        <f>Sheet1!W409</f>
        <v/>
      </c>
      <c r="L74" t="str">
        <f>Sheet1!X409</f>
        <v/>
      </c>
      <c r="T74" t="s">
        <v>586</v>
      </c>
      <c r="U74" t="s">
        <v>586</v>
      </c>
      <c r="V74" t="s">
        <v>586</v>
      </c>
      <c r="W74" t="s">
        <v>586</v>
      </c>
      <c r="X74" t="s">
        <v>586</v>
      </c>
      <c r="Y74" t="s">
        <v>586</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586</v>
      </c>
      <c r="U75" t="s">
        <v>586</v>
      </c>
      <c r="V75" t="s">
        <v>586</v>
      </c>
      <c r="W75" t="s">
        <v>586</v>
      </c>
      <c r="X75" t="s">
        <v>586</v>
      </c>
      <c r="Y75" t="s">
        <v>586</v>
      </c>
    </row>
    <row r="76" spans="1:26">
      <c r="B76">
        <v>28</v>
      </c>
      <c r="C76" t="str">
        <f>Sheet1!W390</f>
        <v/>
      </c>
      <c r="D76" t="str">
        <f>Sheet1!X390</f>
        <v/>
      </c>
      <c r="F76">
        <v>34</v>
      </c>
      <c r="G76" t="str">
        <f>Sheet1!W401</f>
        <v/>
      </c>
      <c r="H76" t="str">
        <f>Sheet1!X401</f>
        <v/>
      </c>
      <c r="J76">
        <v>34</v>
      </c>
      <c r="K76" t="str">
        <f>Sheet1!W411</f>
        <v/>
      </c>
      <c r="L76" t="str">
        <f>Sheet1!X411</f>
        <v/>
      </c>
      <c r="T76" t="s">
        <v>586</v>
      </c>
      <c r="U76" t="s">
        <v>586</v>
      </c>
      <c r="V76" t="s">
        <v>586</v>
      </c>
      <c r="W76" t="s">
        <v>586</v>
      </c>
      <c r="X76" t="s">
        <v>586</v>
      </c>
      <c r="Y76" t="s">
        <v>586</v>
      </c>
    </row>
    <row r="77" spans="1:26">
      <c r="B77">
        <v>30</v>
      </c>
      <c r="C77" t="str">
        <f>Sheet1!W391</f>
        <v/>
      </c>
      <c r="D77" t="str">
        <f>Sheet1!X391</f>
        <v/>
      </c>
      <c r="F77">
        <v>36</v>
      </c>
      <c r="G77" t="str">
        <f>Sheet1!W402</f>
        <v/>
      </c>
      <c r="H77" t="str">
        <f>Sheet1!X402</f>
        <v/>
      </c>
      <c r="J77">
        <v>38</v>
      </c>
      <c r="K77" t="str">
        <f>Sheet1!W412</f>
        <v/>
      </c>
      <c r="L77" t="str">
        <f>Sheet1!X412</f>
        <v/>
      </c>
      <c r="T77" t="s">
        <v>586</v>
      </c>
      <c r="U77" t="s">
        <v>586</v>
      </c>
      <c r="V77" t="s">
        <v>586</v>
      </c>
      <c r="W77" t="s">
        <v>586</v>
      </c>
      <c r="X77" t="s">
        <v>586</v>
      </c>
      <c r="Y77" t="s">
        <v>586</v>
      </c>
    </row>
    <row r="78" spans="1:26">
      <c r="B78">
        <v>32</v>
      </c>
      <c r="C78" t="str">
        <f>Sheet1!W392</f>
        <v/>
      </c>
      <c r="D78" t="str">
        <f>Sheet1!X392</f>
        <v/>
      </c>
      <c r="F78">
        <v>38</v>
      </c>
      <c r="G78" t="str">
        <f>Sheet1!W403</f>
        <v/>
      </c>
      <c r="H78" t="str">
        <f>Sheet1!X403</f>
        <v/>
      </c>
      <c r="T78" t="s">
        <v>586</v>
      </c>
      <c r="U78" t="s">
        <v>586</v>
      </c>
      <c r="V78" t="s">
        <v>586</v>
      </c>
      <c r="W78" t="s">
        <v>586</v>
      </c>
      <c r="X78" t="s">
        <v>586</v>
      </c>
      <c r="Y78" t="s">
        <v>586</v>
      </c>
    </row>
    <row r="79" spans="1:26">
      <c r="B79">
        <v>34</v>
      </c>
      <c r="C79" t="str">
        <f>Sheet1!W393</f>
        <v/>
      </c>
      <c r="D79" t="str">
        <f>Sheet1!X393</f>
        <v/>
      </c>
      <c r="F79" t="s">
        <v>586</v>
      </c>
      <c r="T79" t="s">
        <v>586</v>
      </c>
      <c r="U79" t="s">
        <v>586</v>
      </c>
      <c r="V79" t="s">
        <v>586</v>
      </c>
      <c r="W79" t="s">
        <v>586</v>
      </c>
      <c r="X79" t="s">
        <v>586</v>
      </c>
      <c r="Y79" t="s">
        <v>586</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590</v>
      </c>
      <c r="C82" t="e">
        <f>SLOPE(C73:C81,B73:B81)</f>
        <v>#DIV/0!</v>
      </c>
      <c r="D82" t="e">
        <f>SLOPE(D73:D81,B73:B81)</f>
        <v>#DIV/0!</v>
      </c>
      <c r="F82" t="s">
        <v>590</v>
      </c>
      <c r="G82" t="e">
        <f>SLOPE(G73:G78,F73:F78)</f>
        <v>#DIV/0!</v>
      </c>
      <c r="H82" t="e">
        <f>SLOPE(H73:H78,F73:F78)</f>
        <v>#DIV/0!</v>
      </c>
      <c r="J82" t="s">
        <v>590</v>
      </c>
      <c r="K82" t="e">
        <f>SLOPE(K73:K77,J73:J77)</f>
        <v>#DIV/0!</v>
      </c>
      <c r="L82" t="e">
        <f>SLOPE(L73:L77,J73:J77)</f>
        <v>#DIV/0!</v>
      </c>
      <c r="T82" t="s">
        <v>586</v>
      </c>
      <c r="U82" t="s">
        <v>586</v>
      </c>
      <c r="V82" t="s">
        <v>586</v>
      </c>
      <c r="W82" t="s">
        <v>586</v>
      </c>
      <c r="X82" t="s">
        <v>586</v>
      </c>
      <c r="Y82" t="s">
        <v>586</v>
      </c>
    </row>
    <row r="83" spans="1:25">
      <c r="B83" t="s">
        <v>591</v>
      </c>
      <c r="C83" t="e">
        <f>INTERCEPT(C73:C81,B73:B81)</f>
        <v>#DIV/0!</v>
      </c>
      <c r="D83" t="e">
        <f>INTERCEPT(D73:D81,B73:B81)</f>
        <v>#DIV/0!</v>
      </c>
      <c r="F83" t="s">
        <v>591</v>
      </c>
      <c r="G83" t="e">
        <f>INTERCEPT(G73:G78,F73:F78)</f>
        <v>#DIV/0!</v>
      </c>
      <c r="H83" t="e">
        <f>INTERCEPT(H73:H78,F73:F78)</f>
        <v>#DIV/0!</v>
      </c>
      <c r="J83" t="s">
        <v>591</v>
      </c>
      <c r="K83" t="e">
        <f>INTERCEPT(K73:K77,J73:J77)</f>
        <v>#DIV/0!</v>
      </c>
      <c r="L83" t="e">
        <f>INTERCEPT(L73:L77,J73:J77)</f>
        <v>#DIV/0!</v>
      </c>
      <c r="T83" t="s">
        <v>586</v>
      </c>
      <c r="U83" t="s">
        <v>586</v>
      </c>
      <c r="V83" t="s">
        <v>586</v>
      </c>
      <c r="W83" t="s">
        <v>586</v>
      </c>
      <c r="X83" t="s">
        <v>586</v>
      </c>
      <c r="Y83" t="s">
        <v>586</v>
      </c>
    </row>
    <row r="84" spans="1:25">
      <c r="B84" t="s">
        <v>592</v>
      </c>
      <c r="C84" t="e">
        <f>RSQ(C73:C81,B73:B81)</f>
        <v>#DIV/0!</v>
      </c>
      <c r="D84" t="e">
        <f>RSQ(D73:D81,B73:B81)</f>
        <v>#DIV/0!</v>
      </c>
      <c r="F84" t="s">
        <v>592</v>
      </c>
      <c r="G84" t="e">
        <f>RSQ(G73:G78,F73:F78)</f>
        <v>#DIV/0!</v>
      </c>
      <c r="H84" t="e">
        <f>RSQ(H73:H78,F73:F78)</f>
        <v>#DIV/0!</v>
      </c>
      <c r="J84" t="s">
        <v>592</v>
      </c>
      <c r="K84" t="e">
        <f>RSQ(K73:K77,J73:J77)</f>
        <v>#DIV/0!</v>
      </c>
      <c r="L84" t="e">
        <f>RSQ(L73:L77,J73:J77)</f>
        <v>#DIV/0!</v>
      </c>
      <c r="T84" t="s">
        <v>586</v>
      </c>
      <c r="U84" t="s">
        <v>586</v>
      </c>
      <c r="V84" t="s">
        <v>586</v>
      </c>
      <c r="W84" t="s">
        <v>586</v>
      </c>
      <c r="X84" t="s">
        <v>586</v>
      </c>
      <c r="Y84" t="s">
        <v>586</v>
      </c>
    </row>
    <row r="85" spans="1:25">
      <c r="A85" t="s">
        <v>342</v>
      </c>
      <c r="T85" t="s">
        <v>586</v>
      </c>
      <c r="U85" t="s">
        <v>586</v>
      </c>
      <c r="V85" t="s">
        <v>586</v>
      </c>
      <c r="W85" t="s">
        <v>586</v>
      </c>
      <c r="X85" t="s">
        <v>586</v>
      </c>
      <c r="Y85" t="s">
        <v>586</v>
      </c>
    </row>
    <row r="86" spans="1:25">
      <c r="A86" t="s">
        <v>399</v>
      </c>
      <c r="B86" t="s">
        <v>238</v>
      </c>
      <c r="C86" t="s">
        <v>338</v>
      </c>
      <c r="D86" t="s">
        <v>399</v>
      </c>
      <c r="E86" t="s">
        <v>238</v>
      </c>
      <c r="F86" t="s">
        <v>338</v>
      </c>
      <c r="G86" t="s">
        <v>399</v>
      </c>
      <c r="H86" t="s">
        <v>238</v>
      </c>
      <c r="I86" t="s">
        <v>338</v>
      </c>
      <c r="K86" s="670"/>
      <c r="T86" t="s">
        <v>586</v>
      </c>
      <c r="U86" t="s">
        <v>586</v>
      </c>
      <c r="V86" t="s">
        <v>586</v>
      </c>
      <c r="W86" t="s">
        <v>586</v>
      </c>
      <c r="X86" t="s">
        <v>586</v>
      </c>
      <c r="Y86" t="s">
        <v>586</v>
      </c>
    </row>
    <row r="87" spans="1:25">
      <c r="A87" t="str">
        <f>A73</f>
        <v/>
      </c>
      <c r="B87">
        <v>24</v>
      </c>
      <c r="C87" s="24" t="str">
        <f>Sheet1!Q447</f>
        <v/>
      </c>
      <c r="D87" t="str">
        <f>E73</f>
        <v/>
      </c>
      <c r="E87">
        <v>28</v>
      </c>
      <c r="F87" s="24" t="str">
        <f>Sheet1!U447</f>
        <v/>
      </c>
      <c r="G87" t="str">
        <f>I73</f>
        <v/>
      </c>
      <c r="H87">
        <v>28</v>
      </c>
      <c r="I87" s="24" t="str">
        <f>Sheet1!Q460</f>
        <v/>
      </c>
      <c r="T87" t="s">
        <v>586</v>
      </c>
      <c r="U87" t="s">
        <v>586</v>
      </c>
      <c r="V87" t="s">
        <v>586</v>
      </c>
      <c r="W87" t="s">
        <v>586</v>
      </c>
      <c r="X87" t="s">
        <v>586</v>
      </c>
      <c r="Y87" t="s">
        <v>586</v>
      </c>
    </row>
    <row r="88" spans="1:25">
      <c r="A88" t="s">
        <v>237</v>
      </c>
      <c r="B88">
        <v>25</v>
      </c>
      <c r="C88" s="24" t="str">
        <f>Sheet1!R447</f>
        <v/>
      </c>
      <c r="D88" t="s">
        <v>237</v>
      </c>
      <c r="E88">
        <v>30</v>
      </c>
      <c r="F88" s="24" t="str">
        <f>Sheet1!V447</f>
        <v/>
      </c>
      <c r="G88" t="s">
        <v>237</v>
      </c>
      <c r="H88">
        <v>30</v>
      </c>
      <c r="I88" s="24" t="str">
        <f>Sheet1!R460</f>
        <v/>
      </c>
      <c r="L88" s="24"/>
      <c r="T88" t="s">
        <v>586</v>
      </c>
      <c r="U88" t="s">
        <v>586</v>
      </c>
      <c r="V88" t="s">
        <v>586</v>
      </c>
      <c r="W88" t="s">
        <v>586</v>
      </c>
      <c r="X88" t="s">
        <v>586</v>
      </c>
      <c r="Y88" t="s">
        <v>586</v>
      </c>
    </row>
    <row r="89" spans="1:25">
      <c r="A89" t="str">
        <f>A75</f>
        <v/>
      </c>
      <c r="B89">
        <v>26</v>
      </c>
      <c r="C89" s="24">
        <f>Sheet1!AQ14</f>
        <v>0</v>
      </c>
      <c r="D89" t="str">
        <f>E75</f>
        <v/>
      </c>
      <c r="E89">
        <v>32</v>
      </c>
      <c r="F89" s="24" t="str">
        <f>Sheet1!W447</f>
        <v/>
      </c>
      <c r="G89" t="str">
        <f>I75</f>
        <v/>
      </c>
      <c r="H89">
        <v>32</v>
      </c>
      <c r="I89" s="24" t="str">
        <f>Sheet1!S460</f>
        <v/>
      </c>
      <c r="T89" t="s">
        <v>586</v>
      </c>
      <c r="U89" t="s">
        <v>586</v>
      </c>
      <c r="V89" t="s">
        <v>586</v>
      </c>
      <c r="W89" t="s">
        <v>586</v>
      </c>
      <c r="X89" t="s">
        <v>586</v>
      </c>
      <c r="Y89" t="s">
        <v>586</v>
      </c>
    </row>
    <row r="90" spans="1:25">
      <c r="B90">
        <v>28</v>
      </c>
      <c r="C90" s="24" t="str">
        <f>Sheet1!S447</f>
        <v/>
      </c>
      <c r="E90">
        <v>34</v>
      </c>
      <c r="F90" s="24" t="str">
        <f>Sheet1!X447</f>
        <v/>
      </c>
      <c r="H90">
        <v>34</v>
      </c>
      <c r="I90" s="24" t="str">
        <f>Sheet1!T460</f>
        <v/>
      </c>
      <c r="T90" t="s">
        <v>586</v>
      </c>
      <c r="U90" t="s">
        <v>586</v>
      </c>
      <c r="V90" t="s">
        <v>586</v>
      </c>
      <c r="W90" t="s">
        <v>586</v>
      </c>
      <c r="X90" t="s">
        <v>586</v>
      </c>
      <c r="Y90" t="s">
        <v>586</v>
      </c>
    </row>
    <row r="91" spans="1:25">
      <c r="B91">
        <v>30</v>
      </c>
      <c r="C91" s="24">
        <f>Sheet1!AQ23</f>
        <v>0</v>
      </c>
      <c r="E91">
        <v>36</v>
      </c>
      <c r="F91" s="24">
        <f>Sheet1!AQ38</f>
        <v>0</v>
      </c>
      <c r="H91">
        <v>38</v>
      </c>
      <c r="I91" s="24" t="str">
        <f>Sheet1!U460</f>
        <v/>
      </c>
      <c r="T91" t="s">
        <v>586</v>
      </c>
      <c r="U91" t="s">
        <v>586</v>
      </c>
      <c r="V91" t="s">
        <v>586</v>
      </c>
      <c r="W91" t="s">
        <v>586</v>
      </c>
      <c r="X91" t="s">
        <v>586</v>
      </c>
      <c r="Y91" t="s">
        <v>586</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590</v>
      </c>
      <c r="C96" t="e">
        <f>SLOPE(C87:C95,B87:B95)</f>
        <v>#DIV/0!</v>
      </c>
      <c r="E96" t="s">
        <v>590</v>
      </c>
      <c r="F96">
        <f>SLOPE(F87:F92,E87:E92)</f>
        <v>0</v>
      </c>
      <c r="H96" t="s">
        <v>590</v>
      </c>
      <c r="I96" t="e">
        <f>SLOPE(I87:I91,H87:H91)</f>
        <v>#DIV/0!</v>
      </c>
      <c r="T96" t="s">
        <v>586</v>
      </c>
      <c r="U96" t="s">
        <v>586</v>
      </c>
      <c r="V96" t="s">
        <v>586</v>
      </c>
      <c r="W96" t="s">
        <v>586</v>
      </c>
      <c r="X96" t="s">
        <v>586</v>
      </c>
      <c r="Y96" t="s">
        <v>586</v>
      </c>
    </row>
    <row r="97" spans="1:25">
      <c r="B97" t="s">
        <v>591</v>
      </c>
      <c r="C97" t="e">
        <f>INTERCEPT(C87:C95,B87:B95)</f>
        <v>#DIV/0!</v>
      </c>
      <c r="E97" t="s">
        <v>591</v>
      </c>
      <c r="F97">
        <f>INTERCEPT(F87:F92,E87:E92)</f>
        <v>0</v>
      </c>
      <c r="H97" t="s">
        <v>591</v>
      </c>
      <c r="I97" t="e">
        <f>INTERCEPT(I87:I91,H87:H91)</f>
        <v>#DIV/0!</v>
      </c>
      <c r="T97" t="s">
        <v>586</v>
      </c>
      <c r="U97" t="s">
        <v>586</v>
      </c>
      <c r="V97" t="s">
        <v>586</v>
      </c>
      <c r="W97" t="s">
        <v>586</v>
      </c>
      <c r="X97" t="s">
        <v>586</v>
      </c>
      <c r="Y97" t="s">
        <v>586</v>
      </c>
    </row>
    <row r="98" spans="1:25">
      <c r="B98" t="s">
        <v>592</v>
      </c>
      <c r="C98" t="e">
        <f>RSQ(C87:C95,B87:B95)</f>
        <v>#DIV/0!</v>
      </c>
      <c r="E98" t="s">
        <v>592</v>
      </c>
      <c r="F98" t="e">
        <f>RSQ(F87:F92,E87:E92)</f>
        <v>#DIV/0!</v>
      </c>
      <c r="H98" t="s">
        <v>592</v>
      </c>
      <c r="I98" t="e">
        <f>RSQ(I87:I91,H87:H91)</f>
        <v>#DIV/0!</v>
      </c>
      <c r="T98" t="s">
        <v>586</v>
      </c>
      <c r="U98" t="s">
        <v>586</v>
      </c>
      <c r="V98" t="s">
        <v>586</v>
      </c>
      <c r="W98" t="s">
        <v>586</v>
      </c>
      <c r="X98" t="s">
        <v>586</v>
      </c>
      <c r="Y98" t="s">
        <v>586</v>
      </c>
    </row>
    <row r="99" spans="1:25">
      <c r="A99" s="140" t="s">
        <v>399</v>
      </c>
      <c r="B99" s="140" t="s">
        <v>237</v>
      </c>
      <c r="C99" s="140" t="s">
        <v>593</v>
      </c>
      <c r="E99" t="s">
        <v>594</v>
      </c>
      <c r="F99" t="s">
        <v>595</v>
      </c>
      <c r="T99" t="s">
        <v>586</v>
      </c>
      <c r="U99" t="s">
        <v>586</v>
      </c>
      <c r="V99" t="s">
        <v>586</v>
      </c>
      <c r="W99" t="s">
        <v>586</v>
      </c>
      <c r="X99" t="s">
        <v>586</v>
      </c>
      <c r="Y99" t="s">
        <v>586</v>
      </c>
    </row>
    <row r="100" spans="1:25">
      <c r="A100" s="140" t="s">
        <v>596</v>
      </c>
      <c r="B100" s="140" t="s">
        <v>596</v>
      </c>
      <c r="C100" s="140">
        <v>0.12</v>
      </c>
      <c r="F100" t="s">
        <v>597</v>
      </c>
      <c r="T100" t="s">
        <v>586</v>
      </c>
      <c r="U100" t="s">
        <v>586</v>
      </c>
      <c r="V100" t="s">
        <v>586</v>
      </c>
      <c r="W100" t="s">
        <v>586</v>
      </c>
      <c r="X100" t="s">
        <v>586</v>
      </c>
      <c r="Y100" t="s">
        <v>586</v>
      </c>
    </row>
    <row r="101" spans="1:25">
      <c r="A101" s="140" t="s">
        <v>596</v>
      </c>
      <c r="B101" s="140" t="s">
        <v>598</v>
      </c>
      <c r="C101" s="140">
        <v>0.19</v>
      </c>
      <c r="F101" t="s">
        <v>599</v>
      </c>
      <c r="T101" t="s">
        <v>586</v>
      </c>
      <c r="U101" t="s">
        <v>586</v>
      </c>
      <c r="V101" t="s">
        <v>586</v>
      </c>
      <c r="W101" t="s">
        <v>586</v>
      </c>
      <c r="X101" t="s">
        <v>586</v>
      </c>
      <c r="Y101" t="s">
        <v>586</v>
      </c>
    </row>
    <row r="102" spans="1:25">
      <c r="A102" s="140" t="s">
        <v>598</v>
      </c>
      <c r="B102" s="140" t="s">
        <v>598</v>
      </c>
      <c r="C102" s="140">
        <v>0.22</v>
      </c>
      <c r="T102" t="s">
        <v>586</v>
      </c>
      <c r="U102" t="s">
        <v>586</v>
      </c>
      <c r="V102" t="s">
        <v>586</v>
      </c>
      <c r="W102" t="s">
        <v>586</v>
      </c>
      <c r="X102" t="s">
        <v>586</v>
      </c>
      <c r="Y102" t="s">
        <v>586</v>
      </c>
    </row>
    <row r="103" spans="1:25">
      <c r="T103" t="s">
        <v>586</v>
      </c>
      <c r="U103" t="s">
        <v>586</v>
      </c>
      <c r="V103" t="s">
        <v>586</v>
      </c>
      <c r="W103" t="s">
        <v>586</v>
      </c>
      <c r="X103" t="s">
        <v>586</v>
      </c>
      <c r="Y103" t="s">
        <v>586</v>
      </c>
    </row>
    <row r="104" spans="1:25">
      <c r="A104" t="s">
        <v>600</v>
      </c>
      <c r="B104" t="e">
        <f>"DGN values (mrad/R) for "&amp;Sheet1!$T$291&amp;" kV and HVL="&amp;ROUND(Sheet1!$X$294,2)&amp;" mm Al"</f>
        <v>#VALUE!</v>
      </c>
      <c r="G104" s="780" t="s">
        <v>435</v>
      </c>
      <c r="H104" s="780"/>
      <c r="I104" s="780"/>
      <c r="T104" t="s">
        <v>586</v>
      </c>
      <c r="U104" t="s">
        <v>586</v>
      </c>
      <c r="V104" t="s">
        <v>586</v>
      </c>
      <c r="W104" t="s">
        <v>586</v>
      </c>
      <c r="X104" t="s">
        <v>586</v>
      </c>
      <c r="Y104" t="s">
        <v>586</v>
      </c>
    </row>
    <row r="105" spans="1:25">
      <c r="A105" t="s">
        <v>601</v>
      </c>
      <c r="B105" t="s">
        <v>602</v>
      </c>
      <c r="C105" t="s">
        <v>603</v>
      </c>
      <c r="D105" t="s">
        <v>587</v>
      </c>
      <c r="E105" t="s">
        <v>588</v>
      </c>
      <c r="F105" t="s">
        <v>589</v>
      </c>
      <c r="G105" t="s">
        <v>587</v>
      </c>
      <c r="H105" t="s">
        <v>588</v>
      </c>
      <c r="I105" t="s">
        <v>589</v>
      </c>
      <c r="T105" t="s">
        <v>586</v>
      </c>
      <c r="U105" t="s">
        <v>586</v>
      </c>
      <c r="V105" t="s">
        <v>586</v>
      </c>
      <c r="W105" t="s">
        <v>586</v>
      </c>
      <c r="X105" t="s">
        <v>586</v>
      </c>
      <c r="Y105" t="s">
        <v>586</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586</v>
      </c>
      <c r="U106" t="s">
        <v>586</v>
      </c>
      <c r="V106" t="s">
        <v>586</v>
      </c>
      <c r="W106" t="s">
        <v>586</v>
      </c>
      <c r="X106" t="s">
        <v>586</v>
      </c>
      <c r="Y106" t="s">
        <v>586</v>
      </c>
    </row>
    <row r="107" spans="1:25">
      <c r="T107" t="s">
        <v>586</v>
      </c>
      <c r="U107" t="s">
        <v>586</v>
      </c>
      <c r="V107" t="s">
        <v>586</v>
      </c>
      <c r="W107" t="s">
        <v>586</v>
      </c>
      <c r="X107" t="s">
        <v>586</v>
      </c>
      <c r="Y107" t="s">
        <v>586</v>
      </c>
    </row>
    <row r="108" spans="1:25">
      <c r="A108" t="s">
        <v>604</v>
      </c>
      <c r="T108" t="s">
        <v>586</v>
      </c>
      <c r="U108" t="s">
        <v>586</v>
      </c>
      <c r="V108" t="s">
        <v>586</v>
      </c>
      <c r="W108" t="s">
        <v>586</v>
      </c>
      <c r="X108" t="s">
        <v>586</v>
      </c>
      <c r="Y108" t="s">
        <v>586</v>
      </c>
    </row>
    <row r="109" spans="1:25">
      <c r="B109" t="s">
        <v>238</v>
      </c>
      <c r="D109" t="s">
        <v>605</v>
      </c>
      <c r="E109" t="s">
        <v>606</v>
      </c>
      <c r="F109" t="s">
        <v>583</v>
      </c>
      <c r="G109" t="s">
        <v>607</v>
      </c>
      <c r="H109" t="s">
        <v>608</v>
      </c>
      <c r="I109" t="s">
        <v>609</v>
      </c>
      <c r="J109" t="s">
        <v>610</v>
      </c>
      <c r="T109" t="s">
        <v>586</v>
      </c>
      <c r="U109" t="s">
        <v>586</v>
      </c>
      <c r="V109" t="s">
        <v>586</v>
      </c>
      <c r="W109" t="s">
        <v>586</v>
      </c>
      <c r="X109" t="s">
        <v>586</v>
      </c>
      <c r="Y109" t="s">
        <v>586</v>
      </c>
    </row>
    <row r="110" spans="1:25">
      <c r="A110" t="s">
        <v>587</v>
      </c>
      <c r="B110" t="s">
        <v>611</v>
      </c>
      <c r="C110">
        <v>27.585999999999999</v>
      </c>
      <c r="D110">
        <v>-8375.0727645925508</v>
      </c>
      <c r="E110">
        <v>975.92543560432796</v>
      </c>
      <c r="F110">
        <v>-37.913729682039403</v>
      </c>
      <c r="G110">
        <v>0.49086583472609402</v>
      </c>
      <c r="H110">
        <v>0</v>
      </c>
      <c r="I110">
        <v>0</v>
      </c>
      <c r="J110">
        <v>0</v>
      </c>
      <c r="T110" t="s">
        <v>586</v>
      </c>
      <c r="U110" t="s">
        <v>586</v>
      </c>
      <c r="V110" t="s">
        <v>586</v>
      </c>
      <c r="W110" t="s">
        <v>586</v>
      </c>
      <c r="X110" t="s">
        <v>586</v>
      </c>
      <c r="Y110" t="s">
        <v>586</v>
      </c>
    </row>
    <row r="111" spans="1:25">
      <c r="B111" t="s">
        <v>612</v>
      </c>
      <c r="C111">
        <v>27.585999999999999</v>
      </c>
      <c r="D111">
        <v>-9984.6167916494396</v>
      </c>
      <c r="E111">
        <v>1436.52454571413</v>
      </c>
      <c r="F111">
        <v>-82.505102185254898</v>
      </c>
      <c r="G111">
        <v>2.36559081763837</v>
      </c>
      <c r="H111">
        <v>-3.38672433779705E-2</v>
      </c>
      <c r="I111">
        <v>1.93686920423126E-4</v>
      </c>
      <c r="J111">
        <v>0</v>
      </c>
      <c r="T111" t="s">
        <v>586</v>
      </c>
      <c r="U111" t="s">
        <v>586</v>
      </c>
      <c r="V111" t="s">
        <v>586</v>
      </c>
      <c r="W111" t="s">
        <v>586</v>
      </c>
      <c r="X111" t="s">
        <v>586</v>
      </c>
      <c r="Y111" t="s">
        <v>586</v>
      </c>
    </row>
    <row r="112" spans="1:25">
      <c r="C112" t="s">
        <v>559</v>
      </c>
      <c r="T112" t="s">
        <v>586</v>
      </c>
      <c r="U112" t="s">
        <v>586</v>
      </c>
      <c r="V112" t="s">
        <v>586</v>
      </c>
      <c r="W112" t="s">
        <v>586</v>
      </c>
      <c r="X112" t="s">
        <v>586</v>
      </c>
      <c r="Y112" t="s">
        <v>586</v>
      </c>
    </row>
    <row r="113" spans="1:25">
      <c r="C113" t="s">
        <v>560</v>
      </c>
      <c r="T113" t="s">
        <v>586</v>
      </c>
      <c r="U113" t="s">
        <v>586</v>
      </c>
      <c r="V113" t="s">
        <v>586</v>
      </c>
      <c r="W113" t="s">
        <v>586</v>
      </c>
      <c r="X113" t="s">
        <v>586</v>
      </c>
      <c r="Y113" t="s">
        <v>586</v>
      </c>
    </row>
    <row r="114" spans="1:25">
      <c r="B114" t="s">
        <v>238</v>
      </c>
      <c r="D114" t="s">
        <v>605</v>
      </c>
      <c r="E114" t="s">
        <v>606</v>
      </c>
      <c r="F114" t="s">
        <v>583</v>
      </c>
      <c r="G114" t="s">
        <v>607</v>
      </c>
      <c r="H114" t="s">
        <v>608</v>
      </c>
      <c r="I114" t="s">
        <v>609</v>
      </c>
      <c r="J114" t="s">
        <v>610</v>
      </c>
      <c r="T114" t="s">
        <v>586</v>
      </c>
      <c r="U114" t="s">
        <v>586</v>
      </c>
      <c r="V114" t="s">
        <v>586</v>
      </c>
      <c r="W114" t="s">
        <v>586</v>
      </c>
      <c r="X114" t="s">
        <v>586</v>
      </c>
      <c r="Y114" t="s">
        <v>586</v>
      </c>
    </row>
    <row r="115" spans="1:25">
      <c r="A115" t="s">
        <v>588</v>
      </c>
      <c r="B115" t="s">
        <v>611</v>
      </c>
      <c r="C115">
        <v>30.1</v>
      </c>
      <c r="D115">
        <v>-540847.69550077303</v>
      </c>
      <c r="E115">
        <v>100186.23364273099</v>
      </c>
      <c r="F115">
        <v>-7418.4790179812599</v>
      </c>
      <c r="G115">
        <v>274.47660929577501</v>
      </c>
      <c r="H115">
        <v>-5.07436954359087</v>
      </c>
      <c r="I115">
        <v>3.7500574787580898E-2</v>
      </c>
      <c r="J115">
        <v>0</v>
      </c>
      <c r="T115" t="s">
        <v>586</v>
      </c>
      <c r="U115" t="s">
        <v>586</v>
      </c>
      <c r="V115" t="s">
        <v>586</v>
      </c>
      <c r="W115" t="s">
        <v>586</v>
      </c>
      <c r="X115" t="s">
        <v>586</v>
      </c>
      <c r="Y115" t="s">
        <v>586</v>
      </c>
    </row>
    <row r="116" spans="1:25">
      <c r="B116" t="s">
        <v>612</v>
      </c>
      <c r="C116">
        <v>30.1</v>
      </c>
      <c r="D116">
        <v>-11057.773936199201</v>
      </c>
      <c r="E116">
        <v>1297.2285673766901</v>
      </c>
      <c r="F116">
        <v>-56.989188989725697</v>
      </c>
      <c r="G116">
        <v>1.1115828564217201</v>
      </c>
      <c r="H116">
        <v>-8.1233997365129599E-3</v>
      </c>
      <c r="I116">
        <v>0</v>
      </c>
      <c r="J116">
        <v>0</v>
      </c>
      <c r="T116" t="s">
        <v>586</v>
      </c>
      <c r="U116" t="s">
        <v>586</v>
      </c>
      <c r="V116" t="s">
        <v>586</v>
      </c>
      <c r="W116" t="s">
        <v>586</v>
      </c>
      <c r="X116" t="s">
        <v>586</v>
      </c>
      <c r="Y116" t="s">
        <v>586</v>
      </c>
    </row>
    <row r="117" spans="1:25">
      <c r="C117" t="s">
        <v>564</v>
      </c>
      <c r="T117" t="s">
        <v>586</v>
      </c>
      <c r="U117" t="s">
        <v>586</v>
      </c>
      <c r="V117" t="s">
        <v>586</v>
      </c>
      <c r="W117" t="s">
        <v>586</v>
      </c>
      <c r="X117" t="s">
        <v>586</v>
      </c>
      <c r="Y117" t="s">
        <v>586</v>
      </c>
    </row>
    <row r="118" spans="1:25">
      <c r="C118" t="s">
        <v>565</v>
      </c>
      <c r="T118" t="s">
        <v>586</v>
      </c>
      <c r="U118" t="s">
        <v>586</v>
      </c>
      <c r="V118" t="s">
        <v>586</v>
      </c>
      <c r="W118" t="s">
        <v>586</v>
      </c>
      <c r="X118" t="s">
        <v>586</v>
      </c>
      <c r="Y118" t="s">
        <v>586</v>
      </c>
    </row>
    <row r="119" spans="1:25">
      <c r="T119" t="s">
        <v>586</v>
      </c>
      <c r="U119" t="s">
        <v>586</v>
      </c>
      <c r="V119" t="s">
        <v>586</v>
      </c>
      <c r="W119" t="s">
        <v>586</v>
      </c>
      <c r="X119" t="s">
        <v>586</v>
      </c>
      <c r="Y119" t="s">
        <v>586</v>
      </c>
    </row>
    <row r="120" spans="1:25">
      <c r="A120" t="s">
        <v>613</v>
      </c>
      <c r="K120" t="s">
        <v>614</v>
      </c>
      <c r="T120" t="s">
        <v>586</v>
      </c>
      <c r="U120" t="s">
        <v>586</v>
      </c>
      <c r="V120" t="s">
        <v>586</v>
      </c>
      <c r="W120" t="s">
        <v>586</v>
      </c>
      <c r="X120" t="s">
        <v>586</v>
      </c>
      <c r="Y120" t="s">
        <v>586</v>
      </c>
    </row>
    <row r="121" spans="1:25">
      <c r="B121" t="s">
        <v>238</v>
      </c>
      <c r="D121" t="s">
        <v>605</v>
      </c>
      <c r="E121" t="s">
        <v>606</v>
      </c>
      <c r="F121" t="s">
        <v>583</v>
      </c>
      <c r="G121" t="s">
        <v>607</v>
      </c>
      <c r="H121" t="s">
        <v>608</v>
      </c>
      <c r="K121" t="s">
        <v>615</v>
      </c>
      <c r="N121" t="s">
        <v>616</v>
      </c>
      <c r="T121" t="s">
        <v>586</v>
      </c>
      <c r="U121" t="s">
        <v>586</v>
      </c>
      <c r="V121" t="s">
        <v>586</v>
      </c>
      <c r="W121" t="s">
        <v>586</v>
      </c>
      <c r="X121" t="s">
        <v>586</v>
      </c>
      <c r="Y121" t="s">
        <v>586</v>
      </c>
    </row>
    <row r="122" spans="1:25">
      <c r="A122" t="s">
        <v>587</v>
      </c>
      <c r="B122" t="s">
        <v>611</v>
      </c>
      <c r="C122">
        <v>26.9</v>
      </c>
      <c r="D122">
        <v>138.88667000000001</v>
      </c>
      <c r="E122">
        <v>-10.72639</v>
      </c>
      <c r="F122">
        <v>0.26216</v>
      </c>
      <c r="G122">
        <v>-8.1999999999999998E-4</v>
      </c>
      <c r="K122" t="s">
        <v>238</v>
      </c>
      <c r="L122" t="s">
        <v>617</v>
      </c>
      <c r="M122" t="s">
        <v>618</v>
      </c>
      <c r="N122" t="s">
        <v>238</v>
      </c>
      <c r="O122" t="s">
        <v>617</v>
      </c>
      <c r="P122" t="s">
        <v>618</v>
      </c>
      <c r="T122" t="s">
        <v>586</v>
      </c>
      <c r="U122" t="s">
        <v>586</v>
      </c>
      <c r="V122" t="s">
        <v>586</v>
      </c>
      <c r="W122" t="s">
        <v>586</v>
      </c>
      <c r="X122" t="s">
        <v>586</v>
      </c>
      <c r="Y122" t="s">
        <v>586</v>
      </c>
    </row>
    <row r="123" spans="1:25">
      <c r="B123" t="s">
        <v>612</v>
      </c>
      <c r="C123">
        <v>26.9</v>
      </c>
      <c r="D123">
        <v>-5009.7751651999997</v>
      </c>
      <c r="E123">
        <v>605.73200599999996</v>
      </c>
      <c r="F123">
        <v>-27.3018617</v>
      </c>
      <c r="G123">
        <v>0.54671139999999996</v>
      </c>
      <c r="H123">
        <v>-4.0986E-3</v>
      </c>
      <c r="K123">
        <v>22</v>
      </c>
      <c r="L123">
        <v>0.2</v>
      </c>
      <c r="M123">
        <v>0.1</v>
      </c>
      <c r="N123">
        <v>22</v>
      </c>
      <c r="O123">
        <v>0.2</v>
      </c>
      <c r="P123">
        <v>-0.2</v>
      </c>
      <c r="T123" t="s">
        <v>586</v>
      </c>
      <c r="U123" t="s">
        <v>586</v>
      </c>
      <c r="V123" t="s">
        <v>586</v>
      </c>
      <c r="W123" t="s">
        <v>586</v>
      </c>
      <c r="X123" t="s">
        <v>586</v>
      </c>
      <c r="Y123" t="s">
        <v>586</v>
      </c>
    </row>
    <row r="124" spans="1:25">
      <c r="K124">
        <v>23</v>
      </c>
      <c r="L124">
        <v>0.2</v>
      </c>
      <c r="M124">
        <v>-0.1</v>
      </c>
      <c r="N124">
        <v>23</v>
      </c>
      <c r="O124">
        <v>0.4</v>
      </c>
      <c r="P124">
        <v>-0.1</v>
      </c>
      <c r="T124" t="s">
        <v>586</v>
      </c>
      <c r="U124" t="s">
        <v>586</v>
      </c>
      <c r="V124" t="s">
        <v>586</v>
      </c>
      <c r="W124" t="s">
        <v>586</v>
      </c>
      <c r="X124" t="s">
        <v>586</v>
      </c>
      <c r="Y124" t="s">
        <v>586</v>
      </c>
    </row>
    <row r="125" spans="1:25">
      <c r="A125" t="s">
        <v>588</v>
      </c>
      <c r="B125" t="s">
        <v>238</v>
      </c>
      <c r="D125" t="s">
        <v>605</v>
      </c>
      <c r="E125" t="s">
        <v>606</v>
      </c>
      <c r="F125" t="s">
        <v>583</v>
      </c>
      <c r="G125" t="s">
        <v>607</v>
      </c>
      <c r="H125" t="s">
        <v>608</v>
      </c>
      <c r="K125">
        <v>24</v>
      </c>
      <c r="L125">
        <v>0.1</v>
      </c>
      <c r="M125">
        <v>-0.4</v>
      </c>
      <c r="N125">
        <v>24</v>
      </c>
      <c r="O125">
        <v>0.4</v>
      </c>
      <c r="P125">
        <v>0</v>
      </c>
      <c r="T125" t="s">
        <v>586</v>
      </c>
      <c r="U125" t="s">
        <v>586</v>
      </c>
      <c r="V125" t="s">
        <v>586</v>
      </c>
      <c r="W125" t="s">
        <v>586</v>
      </c>
      <c r="X125" t="s">
        <v>586</v>
      </c>
      <c r="Y125" t="s">
        <v>586</v>
      </c>
    </row>
    <row r="126" spans="1:25">
      <c r="B126" t="s">
        <v>611</v>
      </c>
      <c r="C126">
        <v>28.7</v>
      </c>
      <c r="D126">
        <v>296.34185000000002</v>
      </c>
      <c r="E126">
        <v>-31.629249999999999</v>
      </c>
      <c r="F126">
        <v>1.18025</v>
      </c>
      <c r="G126">
        <v>-1.417E-2</v>
      </c>
      <c r="K126">
        <v>25</v>
      </c>
      <c r="L126">
        <v>0.1</v>
      </c>
      <c r="M126">
        <v>-0.3</v>
      </c>
      <c r="N126">
        <v>25</v>
      </c>
      <c r="O126">
        <v>0.5</v>
      </c>
      <c r="P126">
        <v>-0.1</v>
      </c>
      <c r="T126" t="s">
        <v>586</v>
      </c>
      <c r="U126" t="s">
        <v>586</v>
      </c>
      <c r="V126" t="s">
        <v>586</v>
      </c>
      <c r="W126" t="s">
        <v>586</v>
      </c>
      <c r="X126" t="s">
        <v>586</v>
      </c>
      <c r="Y126" t="s">
        <v>586</v>
      </c>
    </row>
    <row r="127" spans="1:25">
      <c r="B127" t="s">
        <v>612</v>
      </c>
      <c r="C127">
        <v>28.7</v>
      </c>
      <c r="D127">
        <v>4.8344690000000003</v>
      </c>
      <c r="E127">
        <v>0.919242</v>
      </c>
      <c r="K127">
        <v>26</v>
      </c>
      <c r="L127">
        <v>0</v>
      </c>
      <c r="M127">
        <v>-0.2</v>
      </c>
      <c r="N127">
        <v>26</v>
      </c>
      <c r="O127">
        <v>0.5</v>
      </c>
      <c r="P127">
        <v>-0.2</v>
      </c>
      <c r="T127" t="s">
        <v>586</v>
      </c>
      <c r="U127" t="s">
        <v>586</v>
      </c>
      <c r="V127" t="s">
        <v>586</v>
      </c>
      <c r="W127" t="s">
        <v>586</v>
      </c>
      <c r="X127" t="s">
        <v>586</v>
      </c>
      <c r="Y127" t="s">
        <v>586</v>
      </c>
    </row>
    <row r="128" spans="1:25">
      <c r="K128">
        <v>27</v>
      </c>
      <c r="L128">
        <v>0.1</v>
      </c>
      <c r="M128">
        <v>-0.3</v>
      </c>
      <c r="N128">
        <v>27</v>
      </c>
      <c r="O128">
        <v>0.7</v>
      </c>
      <c r="P128">
        <v>-0.2</v>
      </c>
      <c r="T128" t="s">
        <v>586</v>
      </c>
      <c r="U128" t="s">
        <v>586</v>
      </c>
      <c r="V128" t="s">
        <v>586</v>
      </c>
      <c r="W128" t="s">
        <v>586</v>
      </c>
      <c r="X128" t="s">
        <v>586</v>
      </c>
      <c r="Y128" t="s">
        <v>586</v>
      </c>
    </row>
    <row r="129" spans="1:25">
      <c r="A129" t="s">
        <v>589</v>
      </c>
      <c r="D129" t="s">
        <v>605</v>
      </c>
      <c r="E129" t="s">
        <v>606</v>
      </c>
      <c r="F129" t="s">
        <v>583</v>
      </c>
      <c r="G129" t="s">
        <v>607</v>
      </c>
      <c r="H129" t="s">
        <v>608</v>
      </c>
      <c r="K129">
        <v>28</v>
      </c>
      <c r="L129">
        <v>0.2</v>
      </c>
      <c r="M129">
        <v>-0.5</v>
      </c>
      <c r="N129">
        <v>28</v>
      </c>
      <c r="O129">
        <v>0.9</v>
      </c>
      <c r="P129">
        <v>-0.1</v>
      </c>
      <c r="T129" t="s">
        <v>586</v>
      </c>
      <c r="U129" t="s">
        <v>586</v>
      </c>
      <c r="V129" t="s">
        <v>586</v>
      </c>
      <c r="W129" t="s">
        <v>586</v>
      </c>
      <c r="X129" t="s">
        <v>586</v>
      </c>
      <c r="Y129" t="s">
        <v>586</v>
      </c>
    </row>
    <row r="130" spans="1:25">
      <c r="B130" t="s">
        <v>611</v>
      </c>
      <c r="C130">
        <v>28.7</v>
      </c>
      <c r="D130">
        <v>49.311149999999998</v>
      </c>
      <c r="E130">
        <v>-2.9301699999999999</v>
      </c>
      <c r="F130">
        <v>7.3789999999999994E-2</v>
      </c>
      <c r="K130">
        <v>29</v>
      </c>
      <c r="L130">
        <v>0.4</v>
      </c>
      <c r="M130">
        <v>-0.2</v>
      </c>
      <c r="N130">
        <v>29</v>
      </c>
      <c r="O130">
        <v>0.8</v>
      </c>
      <c r="P130">
        <v>-0.3</v>
      </c>
      <c r="T130" t="s">
        <v>586</v>
      </c>
      <c r="U130" t="s">
        <v>586</v>
      </c>
      <c r="V130" t="s">
        <v>586</v>
      </c>
      <c r="W130" t="s">
        <v>586</v>
      </c>
      <c r="X130" t="s">
        <v>586</v>
      </c>
      <c r="Y130" t="s">
        <v>586</v>
      </c>
    </row>
    <row r="131" spans="1:25">
      <c r="C131" t="s">
        <v>619</v>
      </c>
      <c r="D131">
        <v>-24.875</v>
      </c>
      <c r="E131">
        <v>1.8031999999999999</v>
      </c>
      <c r="K131">
        <v>30</v>
      </c>
      <c r="L131">
        <v>0.6</v>
      </c>
      <c r="M131">
        <v>0</v>
      </c>
      <c r="N131">
        <v>30</v>
      </c>
      <c r="O131">
        <v>0.8</v>
      </c>
      <c r="P131">
        <v>-0.4</v>
      </c>
      <c r="T131" t="s">
        <v>586</v>
      </c>
      <c r="U131" t="s">
        <v>586</v>
      </c>
      <c r="V131" t="s">
        <v>586</v>
      </c>
      <c r="W131" t="s">
        <v>586</v>
      </c>
      <c r="X131" t="s">
        <v>586</v>
      </c>
      <c r="Y131" t="s">
        <v>586</v>
      </c>
    </row>
    <row r="132" spans="1:25">
      <c r="B132" t="s">
        <v>612</v>
      </c>
      <c r="C132">
        <v>30.1</v>
      </c>
      <c r="D132">
        <v>-4.8346099999999996</v>
      </c>
      <c r="E132">
        <v>1.1571499999999999</v>
      </c>
      <c r="K132">
        <v>31</v>
      </c>
      <c r="L132">
        <v>0.8</v>
      </c>
      <c r="M132">
        <v>0.1</v>
      </c>
      <c r="N132">
        <v>31</v>
      </c>
      <c r="O132">
        <v>0.8</v>
      </c>
      <c r="P132">
        <v>-0.3</v>
      </c>
      <c r="T132" t="s">
        <v>586</v>
      </c>
      <c r="U132" t="s">
        <v>586</v>
      </c>
      <c r="V132" t="s">
        <v>586</v>
      </c>
      <c r="W132" t="s">
        <v>586</v>
      </c>
      <c r="X132" t="s">
        <v>586</v>
      </c>
      <c r="Y132" t="s">
        <v>586</v>
      </c>
    </row>
    <row r="133" spans="1:25">
      <c r="K133">
        <v>32</v>
      </c>
      <c r="L133">
        <v>1</v>
      </c>
      <c r="M133">
        <v>0.2</v>
      </c>
      <c r="N133">
        <v>32</v>
      </c>
      <c r="O133">
        <v>0.8</v>
      </c>
      <c r="P133">
        <v>-0.3</v>
      </c>
      <c r="T133" t="s">
        <v>586</v>
      </c>
      <c r="U133" t="s">
        <v>586</v>
      </c>
      <c r="V133" t="s">
        <v>586</v>
      </c>
      <c r="W133" t="s">
        <v>586</v>
      </c>
      <c r="X133" t="s">
        <v>586</v>
      </c>
      <c r="Y133" t="s">
        <v>586</v>
      </c>
    </row>
    <row r="134" spans="1:25">
      <c r="A134" t="s">
        <v>620</v>
      </c>
      <c r="K134">
        <v>33</v>
      </c>
      <c r="L134">
        <v>1</v>
      </c>
      <c r="M134">
        <v>0.4</v>
      </c>
      <c r="N134">
        <v>33</v>
      </c>
      <c r="O134">
        <v>0.9</v>
      </c>
      <c r="P134">
        <v>-0.3</v>
      </c>
      <c r="T134" t="s">
        <v>586</v>
      </c>
      <c r="U134" t="s">
        <v>586</v>
      </c>
      <c r="V134" t="s">
        <v>586</v>
      </c>
      <c r="W134" t="s">
        <v>586</v>
      </c>
      <c r="X134" t="s">
        <v>586</v>
      </c>
      <c r="Y134" t="s">
        <v>586</v>
      </c>
    </row>
    <row r="135" spans="1:25">
      <c r="A135" t="s">
        <v>434</v>
      </c>
      <c r="K135">
        <v>34</v>
      </c>
      <c r="L135">
        <v>1.1000000000000001</v>
      </c>
      <c r="M135">
        <v>0.6</v>
      </c>
      <c r="N135">
        <v>34</v>
      </c>
      <c r="O135">
        <v>1.1000000000000001</v>
      </c>
      <c r="P135">
        <v>-0.3</v>
      </c>
      <c r="T135" t="s">
        <v>586</v>
      </c>
      <c r="U135" t="s">
        <v>586</v>
      </c>
      <c r="V135" t="s">
        <v>586</v>
      </c>
      <c r="W135" t="s">
        <v>586</v>
      </c>
      <c r="X135" t="s">
        <v>586</v>
      </c>
      <c r="Y135" t="s">
        <v>586</v>
      </c>
    </row>
    <row r="136" spans="1:25">
      <c r="A136" t="s">
        <v>621</v>
      </c>
      <c r="B136">
        <v>0</v>
      </c>
      <c r="C136">
        <v>1</v>
      </c>
      <c r="D136">
        <v>2</v>
      </c>
      <c r="E136">
        <v>3</v>
      </c>
      <c r="F136">
        <v>4</v>
      </c>
      <c r="G136">
        <v>5</v>
      </c>
      <c r="H136">
        <v>6</v>
      </c>
      <c r="I136">
        <v>7</v>
      </c>
      <c r="K136">
        <v>35</v>
      </c>
      <c r="L136">
        <v>1.2</v>
      </c>
      <c r="M136">
        <v>0.6</v>
      </c>
      <c r="N136">
        <v>35</v>
      </c>
      <c r="O136">
        <v>1.1000000000000001</v>
      </c>
      <c r="P136">
        <v>-0.2</v>
      </c>
      <c r="T136" t="s">
        <v>586</v>
      </c>
      <c r="U136" t="s">
        <v>586</v>
      </c>
      <c r="V136" t="s">
        <v>586</v>
      </c>
      <c r="W136" t="s">
        <v>586</v>
      </c>
      <c r="X136" t="s">
        <v>586</v>
      </c>
      <c r="Y136" t="s">
        <v>586</v>
      </c>
    </row>
    <row r="137" spans="1:25">
      <c r="A137">
        <v>2</v>
      </c>
      <c r="B137">
        <v>1</v>
      </c>
      <c r="C137">
        <v>1</v>
      </c>
      <c r="D137">
        <v>1</v>
      </c>
      <c r="E137">
        <v>1</v>
      </c>
      <c r="F137">
        <v>1</v>
      </c>
      <c r="G137">
        <v>1</v>
      </c>
      <c r="H137">
        <v>1</v>
      </c>
      <c r="I137">
        <v>1</v>
      </c>
      <c r="K137">
        <v>36</v>
      </c>
      <c r="L137">
        <v>1.4</v>
      </c>
      <c r="M137">
        <v>0.6</v>
      </c>
      <c r="N137">
        <v>36</v>
      </c>
      <c r="O137">
        <v>1.2</v>
      </c>
      <c r="P137">
        <v>-0.2</v>
      </c>
      <c r="T137" t="s">
        <v>586</v>
      </c>
      <c r="U137" t="s">
        <v>586</v>
      </c>
      <c r="V137" t="s">
        <v>586</v>
      </c>
      <c r="W137" t="s">
        <v>586</v>
      </c>
      <c r="X137" t="s">
        <v>586</v>
      </c>
      <c r="Y137" t="s">
        <v>586</v>
      </c>
    </row>
    <row r="138" spans="1:25">
      <c r="A138">
        <v>4</v>
      </c>
      <c r="B138">
        <v>1</v>
      </c>
      <c r="C138">
        <v>1</v>
      </c>
      <c r="D138">
        <v>1</v>
      </c>
      <c r="E138">
        <v>1</v>
      </c>
      <c r="F138">
        <v>1</v>
      </c>
      <c r="G138">
        <v>1</v>
      </c>
      <c r="H138">
        <v>1</v>
      </c>
      <c r="I138">
        <v>1</v>
      </c>
      <c r="K138">
        <v>37</v>
      </c>
      <c r="L138">
        <v>1.5</v>
      </c>
      <c r="M138">
        <v>0.7</v>
      </c>
      <c r="N138">
        <v>37</v>
      </c>
      <c r="O138">
        <v>1.1000000000000001</v>
      </c>
      <c r="P138">
        <v>-0.1</v>
      </c>
      <c r="T138" t="s">
        <v>586</v>
      </c>
      <c r="U138" t="s">
        <v>586</v>
      </c>
      <c r="V138" t="s">
        <v>586</v>
      </c>
      <c r="W138" t="s">
        <v>586</v>
      </c>
      <c r="X138" t="s">
        <v>586</v>
      </c>
      <c r="Y138" t="s">
        <v>586</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586</v>
      </c>
      <c r="U139" t="s">
        <v>586</v>
      </c>
      <c r="V139" t="s">
        <v>586</v>
      </c>
      <c r="W139" t="s">
        <v>586</v>
      </c>
      <c r="X139" t="s">
        <v>586</v>
      </c>
      <c r="Y139" t="s">
        <v>586</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586</v>
      </c>
      <c r="U140" t="s">
        <v>586</v>
      </c>
      <c r="V140" t="s">
        <v>586</v>
      </c>
      <c r="W140" t="s">
        <v>586</v>
      </c>
      <c r="X140" t="s">
        <v>586</v>
      </c>
      <c r="Y140" t="s">
        <v>586</v>
      </c>
    </row>
    <row r="141" spans="1:25">
      <c r="A141" t="s">
        <v>493</v>
      </c>
      <c r="T141" t="s">
        <v>586</v>
      </c>
      <c r="U141" t="s">
        <v>586</v>
      </c>
      <c r="V141" t="s">
        <v>586</v>
      </c>
      <c r="W141" t="s">
        <v>586</v>
      </c>
      <c r="X141" t="s">
        <v>586</v>
      </c>
      <c r="Y141" t="s">
        <v>586</v>
      </c>
    </row>
    <row r="142" spans="1:25">
      <c r="A142" t="s">
        <v>621</v>
      </c>
      <c r="B142">
        <v>0</v>
      </c>
      <c r="C142">
        <v>1</v>
      </c>
      <c r="D142">
        <v>2</v>
      </c>
      <c r="E142">
        <v>3</v>
      </c>
      <c r="F142">
        <v>4</v>
      </c>
      <c r="T142" t="s">
        <v>586</v>
      </c>
      <c r="U142" t="s">
        <v>586</v>
      </c>
      <c r="V142" t="s">
        <v>586</v>
      </c>
      <c r="W142" t="s">
        <v>586</v>
      </c>
      <c r="X142" t="s">
        <v>586</v>
      </c>
      <c r="Y142" t="s">
        <v>586</v>
      </c>
    </row>
    <row r="143" spans="1:25">
      <c r="A143">
        <v>2</v>
      </c>
      <c r="B143">
        <v>1.1499999999999999</v>
      </c>
      <c r="C143">
        <v>1.1499999999999999</v>
      </c>
      <c r="D143">
        <v>1.1499999999999999</v>
      </c>
      <c r="E143">
        <v>1.1499999999999999</v>
      </c>
      <c r="F143">
        <v>1.5</v>
      </c>
      <c r="T143" t="s">
        <v>586</v>
      </c>
      <c r="U143" t="s">
        <v>586</v>
      </c>
      <c r="V143" t="s">
        <v>586</v>
      </c>
      <c r="W143" t="s">
        <v>586</v>
      </c>
      <c r="X143" t="s">
        <v>586</v>
      </c>
      <c r="Y143" t="s">
        <v>586</v>
      </c>
    </row>
    <row r="144" spans="1:25">
      <c r="A144">
        <v>4</v>
      </c>
      <c r="B144">
        <v>1.1499999999999999</v>
      </c>
      <c r="C144">
        <v>1.1499999999999999</v>
      </c>
      <c r="D144">
        <v>1.1499999999999999</v>
      </c>
      <c r="E144">
        <v>1.1499999999999999</v>
      </c>
      <c r="F144">
        <v>1.5</v>
      </c>
      <c r="T144" t="s">
        <v>586</v>
      </c>
      <c r="U144" t="s">
        <v>586</v>
      </c>
      <c r="V144" t="s">
        <v>586</v>
      </c>
      <c r="W144" t="s">
        <v>586</v>
      </c>
      <c r="X144" t="s">
        <v>586</v>
      </c>
      <c r="Y144" t="s">
        <v>586</v>
      </c>
    </row>
    <row r="145" spans="1:25">
      <c r="A145">
        <v>6</v>
      </c>
      <c r="B145">
        <v>1.19</v>
      </c>
      <c r="C145">
        <v>1.18</v>
      </c>
      <c r="D145">
        <v>1.18</v>
      </c>
      <c r="E145">
        <v>1.18</v>
      </c>
      <c r="F145">
        <v>1.55</v>
      </c>
      <c r="T145" t="s">
        <v>586</v>
      </c>
      <c r="U145" t="s">
        <v>586</v>
      </c>
      <c r="V145" t="s">
        <v>586</v>
      </c>
      <c r="W145" t="s">
        <v>586</v>
      </c>
      <c r="X145" t="s">
        <v>586</v>
      </c>
      <c r="Y145" t="s">
        <v>586</v>
      </c>
    </row>
    <row r="146" spans="1:25">
      <c r="A146">
        <v>8</v>
      </c>
      <c r="B146">
        <v>1.28</v>
      </c>
      <c r="C146">
        <v>1.24</v>
      </c>
      <c r="D146">
        <v>1.22</v>
      </c>
      <c r="E146">
        <v>1.29</v>
      </c>
      <c r="F146">
        <v>1.67</v>
      </c>
      <c r="T146" t="s">
        <v>586</v>
      </c>
      <c r="U146" t="s">
        <v>586</v>
      </c>
      <c r="V146" t="s">
        <v>586</v>
      </c>
      <c r="W146" t="s">
        <v>586</v>
      </c>
      <c r="X146" t="s">
        <v>586</v>
      </c>
      <c r="Y146" t="s">
        <v>586</v>
      </c>
    </row>
    <row r="147" spans="1:25">
      <c r="A147" t="s">
        <v>622</v>
      </c>
      <c r="D147" t="s">
        <v>623</v>
      </c>
      <c r="T147" t="s">
        <v>586</v>
      </c>
      <c r="U147" t="s">
        <v>586</v>
      </c>
      <c r="V147" t="s">
        <v>586</v>
      </c>
      <c r="W147" t="s">
        <v>586</v>
      </c>
      <c r="X147" t="s">
        <v>586</v>
      </c>
      <c r="Y147" t="s">
        <v>586</v>
      </c>
    </row>
    <row r="148" spans="1:25">
      <c r="A148" t="s">
        <v>621</v>
      </c>
      <c r="B148">
        <v>0</v>
      </c>
      <c r="D148" t="s">
        <v>46</v>
      </c>
      <c r="E148">
        <v>0</v>
      </c>
      <c r="F148">
        <v>1</v>
      </c>
      <c r="T148" t="s">
        <v>586</v>
      </c>
      <c r="U148" t="s">
        <v>586</v>
      </c>
      <c r="V148" t="s">
        <v>586</v>
      </c>
      <c r="W148" t="s">
        <v>586</v>
      </c>
      <c r="X148" t="s">
        <v>586</v>
      </c>
      <c r="Y148" t="s">
        <v>586</v>
      </c>
    </row>
    <row r="149" spans="1:25">
      <c r="A149">
        <v>2</v>
      </c>
      <c r="B149">
        <v>0.91</v>
      </c>
      <c r="D149">
        <v>2</v>
      </c>
      <c r="E149">
        <v>1</v>
      </c>
      <c r="F149">
        <v>0.72</v>
      </c>
      <c r="T149" t="s">
        <v>586</v>
      </c>
      <c r="U149" t="s">
        <v>586</v>
      </c>
      <c r="V149" t="s">
        <v>586</v>
      </c>
      <c r="W149" t="s">
        <v>586</v>
      </c>
      <c r="X149" t="s">
        <v>586</v>
      </c>
      <c r="Y149" t="s">
        <v>586</v>
      </c>
    </row>
    <row r="150" spans="1:25">
      <c r="A150">
        <v>4</v>
      </c>
      <c r="B150">
        <v>1</v>
      </c>
      <c r="D150">
        <v>4</v>
      </c>
      <c r="E150">
        <v>1</v>
      </c>
      <c r="F150">
        <v>0.9</v>
      </c>
      <c r="T150" t="s">
        <v>586</v>
      </c>
      <c r="U150" t="s">
        <v>586</v>
      </c>
      <c r="V150" t="s">
        <v>586</v>
      </c>
      <c r="W150" t="s">
        <v>586</v>
      </c>
      <c r="X150" t="s">
        <v>586</v>
      </c>
      <c r="Y150" t="s">
        <v>586</v>
      </c>
    </row>
    <row r="151" spans="1:25">
      <c r="A151">
        <v>6</v>
      </c>
      <c r="B151">
        <v>1.32</v>
      </c>
      <c r="D151">
        <v>6</v>
      </c>
      <c r="E151">
        <v>1.91</v>
      </c>
      <c r="F151">
        <v>1.71</v>
      </c>
      <c r="T151" t="s">
        <v>586</v>
      </c>
      <c r="U151" t="s">
        <v>586</v>
      </c>
      <c r="V151" t="s">
        <v>586</v>
      </c>
      <c r="W151" t="s">
        <v>586</v>
      </c>
      <c r="X151" t="s">
        <v>586</v>
      </c>
      <c r="Y151" t="s">
        <v>586</v>
      </c>
    </row>
    <row r="152" spans="1:25">
      <c r="A152">
        <v>8</v>
      </c>
      <c r="B152">
        <v>1.88</v>
      </c>
      <c r="D152">
        <v>8</v>
      </c>
      <c r="E152">
        <v>1.81</v>
      </c>
      <c r="F152">
        <v>2.2200000000000002</v>
      </c>
      <c r="T152" t="s">
        <v>586</v>
      </c>
      <c r="U152" t="s">
        <v>586</v>
      </c>
      <c r="V152" t="s">
        <v>586</v>
      </c>
      <c r="W152" t="s">
        <v>586</v>
      </c>
      <c r="X152" t="s">
        <v>586</v>
      </c>
      <c r="Y152" t="s">
        <v>586</v>
      </c>
    </row>
    <row r="153" spans="1:25">
      <c r="A153" t="s">
        <v>624</v>
      </c>
      <c r="E153" t="s">
        <v>625</v>
      </c>
      <c r="T153" t="s">
        <v>586</v>
      </c>
      <c r="U153" t="s">
        <v>586</v>
      </c>
      <c r="V153" t="s">
        <v>586</v>
      </c>
      <c r="W153" t="s">
        <v>586</v>
      </c>
      <c r="X153" t="s">
        <v>586</v>
      </c>
      <c r="Y153" t="s">
        <v>586</v>
      </c>
    </row>
    <row r="154" spans="1:25">
      <c r="A154" t="s">
        <v>621</v>
      </c>
      <c r="B154">
        <v>0</v>
      </c>
      <c r="C154">
        <v>1</v>
      </c>
      <c r="E154" t="s">
        <v>46</v>
      </c>
      <c r="F154">
        <v>0</v>
      </c>
      <c r="T154" t="s">
        <v>586</v>
      </c>
      <c r="U154" t="s">
        <v>586</v>
      </c>
      <c r="V154" t="s">
        <v>586</v>
      </c>
      <c r="W154" t="s">
        <v>586</v>
      </c>
      <c r="X154" t="s">
        <v>586</v>
      </c>
      <c r="Y154" t="s">
        <v>586</v>
      </c>
    </row>
    <row r="155" spans="1:25">
      <c r="A155">
        <v>2</v>
      </c>
      <c r="B155">
        <v>0.7</v>
      </c>
      <c r="C155">
        <v>0.7</v>
      </c>
      <c r="E155">
        <v>2</v>
      </c>
      <c r="F155">
        <v>0.56999999999999995</v>
      </c>
      <c r="T155" t="s">
        <v>586</v>
      </c>
      <c r="U155" t="s">
        <v>586</v>
      </c>
      <c r="V155" t="s">
        <v>586</v>
      </c>
      <c r="W155" t="s">
        <v>586</v>
      </c>
      <c r="X155" t="s">
        <v>586</v>
      </c>
      <c r="Y155" t="s">
        <v>586</v>
      </c>
    </row>
    <row r="156" spans="1:25">
      <c r="A156">
        <v>4</v>
      </c>
      <c r="B156">
        <v>0.91</v>
      </c>
      <c r="C156">
        <v>0.91</v>
      </c>
      <c r="E156">
        <v>4</v>
      </c>
      <c r="F156">
        <v>0.91</v>
      </c>
      <c r="T156" t="s">
        <v>586</v>
      </c>
      <c r="U156" t="s">
        <v>586</v>
      </c>
      <c r="V156" t="s">
        <v>586</v>
      </c>
      <c r="W156" t="s">
        <v>586</v>
      </c>
      <c r="X156" t="s">
        <v>586</v>
      </c>
      <c r="Y156" t="s">
        <v>586</v>
      </c>
    </row>
    <row r="157" spans="1:25">
      <c r="A157">
        <v>6</v>
      </c>
      <c r="B157">
        <v>1.55</v>
      </c>
      <c r="C157">
        <v>1.55</v>
      </c>
      <c r="E157">
        <v>6</v>
      </c>
      <c r="F157">
        <v>1.68</v>
      </c>
      <c r="T157" t="s">
        <v>586</v>
      </c>
      <c r="U157" t="s">
        <v>586</v>
      </c>
      <c r="V157" t="s">
        <v>586</v>
      </c>
      <c r="W157" t="s">
        <v>586</v>
      </c>
      <c r="X157" t="s">
        <v>586</v>
      </c>
      <c r="Y157" t="s">
        <v>586</v>
      </c>
    </row>
    <row r="158" spans="1:25">
      <c r="A158">
        <v>8</v>
      </c>
      <c r="B158">
        <v>2.78</v>
      </c>
      <c r="C158">
        <v>2.78</v>
      </c>
      <c r="E158">
        <v>8</v>
      </c>
      <c r="F158">
        <v>1.93</v>
      </c>
      <c r="T158" t="s">
        <v>586</v>
      </c>
      <c r="U158" t="s">
        <v>586</v>
      </c>
      <c r="V158" t="s">
        <v>586</v>
      </c>
      <c r="W158" t="s">
        <v>586</v>
      </c>
      <c r="X158" t="s">
        <v>586</v>
      </c>
      <c r="Y158" t="s">
        <v>586</v>
      </c>
    </row>
    <row r="159" spans="1:25">
      <c r="T159" t="s">
        <v>586</v>
      </c>
      <c r="U159" t="s">
        <v>586</v>
      </c>
      <c r="V159" t="s">
        <v>586</v>
      </c>
      <c r="W159" t="s">
        <v>586</v>
      </c>
      <c r="X159" t="s">
        <v>586</v>
      </c>
      <c r="Y159" t="s">
        <v>586</v>
      </c>
    </row>
    <row r="160" spans="1:25">
      <c r="A160" t="s">
        <v>626</v>
      </c>
      <c r="T160" t="s">
        <v>586</v>
      </c>
      <c r="U160" t="s">
        <v>586</v>
      </c>
      <c r="V160" t="s">
        <v>586</v>
      </c>
      <c r="W160" t="s">
        <v>586</v>
      </c>
      <c r="X160" t="s">
        <v>586</v>
      </c>
      <c r="Y160" t="s">
        <v>586</v>
      </c>
    </row>
    <row r="161" spans="1:25">
      <c r="A161" t="s">
        <v>621</v>
      </c>
      <c r="B161">
        <v>0</v>
      </c>
      <c r="D161">
        <v>1</v>
      </c>
      <c r="F161">
        <v>2</v>
      </c>
      <c r="H161">
        <v>2</v>
      </c>
      <c r="T161" t="s">
        <v>586</v>
      </c>
      <c r="U161" t="s">
        <v>586</v>
      </c>
      <c r="V161" t="s">
        <v>586</v>
      </c>
      <c r="W161" t="s">
        <v>586</v>
      </c>
      <c r="X161" t="s">
        <v>586</v>
      </c>
      <c r="Y161" t="s">
        <v>586</v>
      </c>
    </row>
    <row r="162" spans="1:25">
      <c r="B162" t="s">
        <v>617</v>
      </c>
      <c r="C162" t="s">
        <v>618</v>
      </c>
      <c r="D162" t="s">
        <v>617</v>
      </c>
      <c r="E162" t="s">
        <v>618</v>
      </c>
      <c r="F162" t="s">
        <v>617</v>
      </c>
      <c r="G162" t="s">
        <v>618</v>
      </c>
      <c r="H162" t="s">
        <v>617</v>
      </c>
      <c r="I162" t="s">
        <v>618</v>
      </c>
      <c r="T162" t="s">
        <v>586</v>
      </c>
      <c r="U162" t="s">
        <v>586</v>
      </c>
      <c r="V162" t="s">
        <v>586</v>
      </c>
      <c r="W162" t="s">
        <v>586</v>
      </c>
      <c r="X162" t="s">
        <v>586</v>
      </c>
      <c r="Y162" t="s">
        <v>586</v>
      </c>
    </row>
    <row r="163" spans="1:25">
      <c r="A163">
        <v>0</v>
      </c>
      <c r="B163">
        <v>1</v>
      </c>
      <c r="C163">
        <v>1</v>
      </c>
      <c r="D163">
        <v>1</v>
      </c>
      <c r="E163">
        <v>1</v>
      </c>
      <c r="F163">
        <v>1</v>
      </c>
      <c r="G163">
        <v>1</v>
      </c>
      <c r="H163">
        <v>1</v>
      </c>
      <c r="I163">
        <v>1</v>
      </c>
      <c r="T163" t="s">
        <v>586</v>
      </c>
      <c r="U163" t="s">
        <v>586</v>
      </c>
      <c r="V163" t="s">
        <v>586</v>
      </c>
      <c r="W163" t="s">
        <v>586</v>
      </c>
      <c r="X163" t="s">
        <v>586</v>
      </c>
      <c r="Y163" t="s">
        <v>586</v>
      </c>
    </row>
    <row r="164" spans="1:25">
      <c r="A164">
        <v>1</v>
      </c>
      <c r="B164">
        <v>1</v>
      </c>
      <c r="C164">
        <v>1</v>
      </c>
      <c r="D164">
        <v>1</v>
      </c>
      <c r="E164">
        <v>1</v>
      </c>
      <c r="F164">
        <v>1</v>
      </c>
      <c r="G164">
        <v>1</v>
      </c>
      <c r="H164">
        <v>1</v>
      </c>
      <c r="I164">
        <v>1</v>
      </c>
      <c r="T164" t="s">
        <v>586</v>
      </c>
      <c r="U164" t="s">
        <v>586</v>
      </c>
      <c r="V164" t="s">
        <v>586</v>
      </c>
      <c r="W164" t="s">
        <v>586</v>
      </c>
      <c r="X164" t="s">
        <v>586</v>
      </c>
      <c r="Y164" t="s">
        <v>586</v>
      </c>
    </row>
    <row r="165" spans="1:25">
      <c r="A165">
        <v>2</v>
      </c>
      <c r="B165">
        <v>1</v>
      </c>
      <c r="C165">
        <v>1</v>
      </c>
      <c r="D165">
        <v>1</v>
      </c>
      <c r="E165">
        <v>1</v>
      </c>
      <c r="F165">
        <v>1</v>
      </c>
      <c r="G165">
        <v>1</v>
      </c>
      <c r="H165">
        <v>1</v>
      </c>
      <c r="I165">
        <v>1</v>
      </c>
      <c r="T165" t="s">
        <v>586</v>
      </c>
      <c r="U165" t="s">
        <v>586</v>
      </c>
      <c r="V165" t="s">
        <v>586</v>
      </c>
      <c r="W165" t="s">
        <v>586</v>
      </c>
      <c r="X165" t="s">
        <v>586</v>
      </c>
      <c r="Y165" t="s">
        <v>586</v>
      </c>
    </row>
    <row r="166" spans="1:25">
      <c r="A166">
        <v>3</v>
      </c>
      <c r="B166">
        <v>1</v>
      </c>
      <c r="C166">
        <v>1</v>
      </c>
      <c r="D166">
        <v>1</v>
      </c>
      <c r="E166">
        <v>1</v>
      </c>
      <c r="F166">
        <v>1</v>
      </c>
      <c r="G166">
        <v>1</v>
      </c>
      <c r="H166">
        <v>1</v>
      </c>
      <c r="I166">
        <v>1</v>
      </c>
      <c r="T166" t="s">
        <v>586</v>
      </c>
      <c r="U166" t="s">
        <v>586</v>
      </c>
      <c r="V166" t="s">
        <v>586</v>
      </c>
      <c r="W166" t="s">
        <v>586</v>
      </c>
      <c r="X166" t="s">
        <v>586</v>
      </c>
      <c r="Y166" t="s">
        <v>586</v>
      </c>
    </row>
    <row r="167" spans="1:25">
      <c r="A167">
        <v>4</v>
      </c>
      <c r="B167">
        <v>1</v>
      </c>
      <c r="C167">
        <v>1</v>
      </c>
      <c r="D167">
        <v>1</v>
      </c>
      <c r="E167">
        <v>1</v>
      </c>
      <c r="F167">
        <v>1</v>
      </c>
      <c r="G167">
        <v>1</v>
      </c>
      <c r="H167">
        <v>1</v>
      </c>
      <c r="I167">
        <v>1</v>
      </c>
      <c r="T167" t="s">
        <v>586</v>
      </c>
      <c r="U167" t="s">
        <v>586</v>
      </c>
      <c r="V167" t="s">
        <v>586</v>
      </c>
      <c r="W167" t="s">
        <v>586</v>
      </c>
      <c r="X167" t="s">
        <v>586</v>
      </c>
      <c r="Y167" t="s">
        <v>586</v>
      </c>
    </row>
    <row r="168" spans="1:25">
      <c r="A168">
        <v>5</v>
      </c>
      <c r="B168">
        <v>1</v>
      </c>
      <c r="C168">
        <v>1</v>
      </c>
      <c r="D168">
        <v>1</v>
      </c>
      <c r="E168">
        <v>1</v>
      </c>
      <c r="F168">
        <v>1.1499999999999999</v>
      </c>
      <c r="G168">
        <v>1</v>
      </c>
      <c r="H168">
        <v>1</v>
      </c>
      <c r="I168">
        <v>1</v>
      </c>
      <c r="T168" t="s">
        <v>586</v>
      </c>
      <c r="U168" t="s">
        <v>586</v>
      </c>
      <c r="V168" t="s">
        <v>586</v>
      </c>
      <c r="W168" t="s">
        <v>586</v>
      </c>
      <c r="X168" t="s">
        <v>586</v>
      </c>
      <c r="Y168" t="s">
        <v>586</v>
      </c>
    </row>
    <row r="169" spans="1:25">
      <c r="A169">
        <v>6</v>
      </c>
      <c r="B169">
        <v>1</v>
      </c>
      <c r="C169">
        <v>1</v>
      </c>
      <c r="D169">
        <v>1</v>
      </c>
      <c r="E169">
        <v>1.1499999999999999</v>
      </c>
      <c r="F169">
        <v>1.1499999999999999</v>
      </c>
      <c r="G169">
        <v>1</v>
      </c>
      <c r="H169">
        <v>1</v>
      </c>
      <c r="I169">
        <v>1</v>
      </c>
      <c r="T169" t="s">
        <v>586</v>
      </c>
      <c r="U169" t="s">
        <v>586</v>
      </c>
      <c r="V169" t="s">
        <v>586</v>
      </c>
      <c r="W169" t="s">
        <v>586</v>
      </c>
      <c r="X169" t="s">
        <v>586</v>
      </c>
      <c r="Y169" t="s">
        <v>586</v>
      </c>
    </row>
    <row r="170" spans="1:25">
      <c r="A170">
        <v>7</v>
      </c>
      <c r="B170">
        <v>1.1000000000000001</v>
      </c>
      <c r="C170">
        <v>1</v>
      </c>
      <c r="D170">
        <v>1.1000000000000001</v>
      </c>
      <c r="E170">
        <v>1.1499999999999999</v>
      </c>
      <c r="F170">
        <v>1.1499999999999999</v>
      </c>
      <c r="G170">
        <v>1</v>
      </c>
      <c r="H170">
        <v>1</v>
      </c>
      <c r="I170">
        <v>1</v>
      </c>
      <c r="T170" t="s">
        <v>586</v>
      </c>
      <c r="U170" t="s">
        <v>586</v>
      </c>
      <c r="V170" t="s">
        <v>586</v>
      </c>
      <c r="W170" t="s">
        <v>586</v>
      </c>
      <c r="X170" t="s">
        <v>586</v>
      </c>
      <c r="Y170" t="s">
        <v>586</v>
      </c>
    </row>
    <row r="171" spans="1:25">
      <c r="A171">
        <v>8</v>
      </c>
      <c r="B171">
        <v>1.1499999999999999</v>
      </c>
      <c r="C171">
        <v>1</v>
      </c>
      <c r="D171">
        <v>1.1499999999999999</v>
      </c>
      <c r="E171">
        <v>1.1499999999999999</v>
      </c>
      <c r="F171">
        <v>1.1499999999999999</v>
      </c>
      <c r="G171">
        <v>1</v>
      </c>
      <c r="H171">
        <v>1</v>
      </c>
      <c r="I171">
        <v>1</v>
      </c>
      <c r="T171" t="s">
        <v>586</v>
      </c>
      <c r="U171" t="s">
        <v>586</v>
      </c>
      <c r="V171" t="s">
        <v>586</v>
      </c>
      <c r="W171" t="s">
        <v>586</v>
      </c>
      <c r="X171" t="s">
        <v>586</v>
      </c>
      <c r="Y171" t="s">
        <v>586</v>
      </c>
    </row>
    <row r="172" spans="1:25">
      <c r="A172">
        <v>9</v>
      </c>
      <c r="B172">
        <v>1.1000000000000001</v>
      </c>
      <c r="C172">
        <v>1</v>
      </c>
      <c r="D172">
        <v>1.1000000000000001</v>
      </c>
      <c r="E172">
        <v>1.1499999999999999</v>
      </c>
      <c r="F172">
        <v>1.1499999999999999</v>
      </c>
      <c r="G172">
        <v>1</v>
      </c>
      <c r="H172">
        <v>1</v>
      </c>
      <c r="I172">
        <v>1</v>
      </c>
      <c r="T172" t="s">
        <v>586</v>
      </c>
      <c r="U172" t="s">
        <v>586</v>
      </c>
      <c r="V172" t="s">
        <v>586</v>
      </c>
      <c r="W172" t="s">
        <v>586</v>
      </c>
      <c r="X172" t="s">
        <v>586</v>
      </c>
      <c r="Y172" t="s">
        <v>586</v>
      </c>
    </row>
    <row r="173" spans="1:25">
      <c r="A173">
        <v>10</v>
      </c>
      <c r="B173">
        <v>1</v>
      </c>
      <c r="C173">
        <v>1</v>
      </c>
      <c r="D173">
        <v>1</v>
      </c>
      <c r="E173">
        <v>1</v>
      </c>
      <c r="F173">
        <v>1</v>
      </c>
      <c r="G173">
        <v>1</v>
      </c>
      <c r="H173">
        <v>1</v>
      </c>
      <c r="I173">
        <v>1</v>
      </c>
      <c r="T173" t="s">
        <v>586</v>
      </c>
      <c r="U173" t="s">
        <v>586</v>
      </c>
      <c r="V173" t="s">
        <v>586</v>
      </c>
      <c r="W173" t="s">
        <v>586</v>
      </c>
      <c r="X173" t="s">
        <v>586</v>
      </c>
      <c r="Y173" t="s">
        <v>586</v>
      </c>
    </row>
    <row r="174" spans="1:25">
      <c r="A174">
        <v>11</v>
      </c>
      <c r="B174">
        <v>1</v>
      </c>
      <c r="C174">
        <v>1</v>
      </c>
      <c r="D174">
        <v>1</v>
      </c>
      <c r="E174">
        <v>1</v>
      </c>
      <c r="F174">
        <v>1</v>
      </c>
      <c r="G174">
        <v>1</v>
      </c>
      <c r="H174">
        <v>1</v>
      </c>
      <c r="I174">
        <v>1</v>
      </c>
      <c r="T174" t="s">
        <v>586</v>
      </c>
      <c r="U174" t="s">
        <v>586</v>
      </c>
      <c r="V174" t="s">
        <v>586</v>
      </c>
      <c r="W174" t="s">
        <v>586</v>
      </c>
      <c r="X174" t="s">
        <v>586</v>
      </c>
      <c r="Y174" t="s">
        <v>586</v>
      </c>
    </row>
    <row r="175" spans="1:25">
      <c r="A175">
        <v>12</v>
      </c>
      <c r="B175">
        <v>1</v>
      </c>
      <c r="C175">
        <v>1</v>
      </c>
      <c r="D175">
        <v>1</v>
      </c>
      <c r="E175">
        <v>1</v>
      </c>
      <c r="F175">
        <v>1</v>
      </c>
      <c r="G175">
        <v>1</v>
      </c>
      <c r="H175">
        <v>1</v>
      </c>
      <c r="I175">
        <v>1</v>
      </c>
      <c r="T175" t="s">
        <v>586</v>
      </c>
      <c r="U175" t="s">
        <v>586</v>
      </c>
      <c r="V175" t="s">
        <v>586</v>
      </c>
      <c r="W175" t="s">
        <v>586</v>
      </c>
      <c r="X175" t="s">
        <v>586</v>
      </c>
      <c r="Y175" t="s">
        <v>586</v>
      </c>
    </row>
    <row r="176" spans="1:25">
      <c r="A176">
        <v>13</v>
      </c>
      <c r="B176">
        <v>1</v>
      </c>
      <c r="C176">
        <v>1</v>
      </c>
      <c r="D176">
        <v>1</v>
      </c>
      <c r="E176">
        <v>1</v>
      </c>
      <c r="F176">
        <v>1</v>
      </c>
      <c r="G176">
        <v>1</v>
      </c>
      <c r="H176">
        <v>1</v>
      </c>
      <c r="I176">
        <v>1</v>
      </c>
      <c r="T176" t="s">
        <v>586</v>
      </c>
      <c r="U176" t="s">
        <v>586</v>
      </c>
      <c r="V176" t="s">
        <v>586</v>
      </c>
      <c r="W176" t="s">
        <v>586</v>
      </c>
      <c r="X176" t="s">
        <v>586</v>
      </c>
      <c r="Y176" t="s">
        <v>586</v>
      </c>
    </row>
    <row r="177" spans="1:25">
      <c r="A177">
        <v>14</v>
      </c>
      <c r="B177">
        <v>1</v>
      </c>
      <c r="C177">
        <v>1</v>
      </c>
      <c r="D177">
        <v>1</v>
      </c>
      <c r="E177">
        <v>1</v>
      </c>
      <c r="F177">
        <v>1</v>
      </c>
      <c r="G177">
        <v>1</v>
      </c>
      <c r="H177">
        <v>1</v>
      </c>
      <c r="I177">
        <v>1</v>
      </c>
      <c r="T177" t="s">
        <v>586</v>
      </c>
      <c r="U177" t="s">
        <v>586</v>
      </c>
      <c r="V177" t="s">
        <v>586</v>
      </c>
      <c r="W177" t="s">
        <v>586</v>
      </c>
      <c r="X177" t="s">
        <v>586</v>
      </c>
      <c r="Y177" t="s">
        <v>586</v>
      </c>
    </row>
    <row r="178" spans="1:25">
      <c r="T178" t="s">
        <v>586</v>
      </c>
      <c r="U178" t="s">
        <v>586</v>
      </c>
      <c r="V178" t="s">
        <v>586</v>
      </c>
      <c r="W178" t="s">
        <v>586</v>
      </c>
      <c r="X178" t="s">
        <v>586</v>
      </c>
      <c r="Y178" t="s">
        <v>586</v>
      </c>
    </row>
    <row r="179" spans="1:25">
      <c r="A179" t="s">
        <v>706</v>
      </c>
      <c r="T179" t="s">
        <v>586</v>
      </c>
      <c r="U179" t="s">
        <v>586</v>
      </c>
      <c r="V179" t="s">
        <v>586</v>
      </c>
      <c r="W179" t="s">
        <v>586</v>
      </c>
      <c r="X179" t="s">
        <v>586</v>
      </c>
      <c r="Y179" t="s">
        <v>586</v>
      </c>
    </row>
    <row r="180" spans="1:25">
      <c r="B180" s="780" t="s">
        <v>707</v>
      </c>
      <c r="C180" s="780"/>
      <c r="E180" s="780" t="s">
        <v>708</v>
      </c>
      <c r="F180" s="780"/>
      <c r="T180" t="s">
        <v>586</v>
      </c>
      <c r="U180" t="s">
        <v>586</v>
      </c>
      <c r="V180" t="s">
        <v>586</v>
      </c>
      <c r="W180" t="s">
        <v>586</v>
      </c>
      <c r="X180" t="s">
        <v>586</v>
      </c>
      <c r="Y180" t="s">
        <v>586</v>
      </c>
    </row>
    <row r="181" spans="1:25">
      <c r="A181" t="s">
        <v>621</v>
      </c>
      <c r="B181">
        <v>0</v>
      </c>
      <c r="C181">
        <v>1</v>
      </c>
      <c r="D181" t="s">
        <v>621</v>
      </c>
      <c r="E181">
        <v>0</v>
      </c>
      <c r="F181">
        <v>1</v>
      </c>
      <c r="T181" t="s">
        <v>586</v>
      </c>
      <c r="U181" t="s">
        <v>586</v>
      </c>
      <c r="V181" t="s">
        <v>586</v>
      </c>
      <c r="W181" t="s">
        <v>586</v>
      </c>
      <c r="X181" t="s">
        <v>586</v>
      </c>
      <c r="Y181" t="s">
        <v>586</v>
      </c>
    </row>
    <row r="182" spans="1:25">
      <c r="A182">
        <v>2</v>
      </c>
      <c r="B182">
        <v>0.71</v>
      </c>
      <c r="C182">
        <v>0.69</v>
      </c>
      <c r="D182">
        <v>2</v>
      </c>
      <c r="E182">
        <v>0.88</v>
      </c>
      <c r="F182">
        <v>0.65</v>
      </c>
      <c r="T182" t="s">
        <v>586</v>
      </c>
      <c r="U182" t="s">
        <v>586</v>
      </c>
      <c r="V182" t="s">
        <v>586</v>
      </c>
      <c r="W182" t="s">
        <v>586</v>
      </c>
      <c r="X182" t="s">
        <v>586</v>
      </c>
      <c r="Y182" t="s">
        <v>586</v>
      </c>
    </row>
    <row r="183" spans="1:25">
      <c r="A183">
        <v>4</v>
      </c>
      <c r="B183">
        <v>0.94</v>
      </c>
      <c r="C183">
        <v>0.98</v>
      </c>
      <c r="D183">
        <v>4</v>
      </c>
      <c r="E183">
        <v>0.94</v>
      </c>
      <c r="F183">
        <v>0.96</v>
      </c>
      <c r="T183" t="s">
        <v>586</v>
      </c>
      <c r="U183" t="s">
        <v>586</v>
      </c>
      <c r="V183" t="s">
        <v>586</v>
      </c>
      <c r="W183" t="s">
        <v>586</v>
      </c>
      <c r="X183" t="s">
        <v>586</v>
      </c>
      <c r="Y183" t="s">
        <v>586</v>
      </c>
    </row>
    <row r="184" spans="1:25">
      <c r="A184">
        <v>6</v>
      </c>
      <c r="B184">
        <v>1.3</v>
      </c>
      <c r="C184">
        <v>1.0900000000000001</v>
      </c>
      <c r="D184">
        <v>6</v>
      </c>
      <c r="E184">
        <v>1.53</v>
      </c>
      <c r="F184">
        <v>1.61</v>
      </c>
      <c r="T184" t="s">
        <v>586</v>
      </c>
      <c r="U184" t="s">
        <v>586</v>
      </c>
      <c r="V184" t="s">
        <v>586</v>
      </c>
      <c r="W184" t="s">
        <v>586</v>
      </c>
      <c r="X184" t="s">
        <v>586</v>
      </c>
      <c r="Y184" t="s">
        <v>586</v>
      </c>
    </row>
    <row r="185" spans="1:25">
      <c r="A185">
        <v>8</v>
      </c>
      <c r="B185">
        <v>1.71</v>
      </c>
      <c r="C185">
        <v>1.53</v>
      </c>
      <c r="D185">
        <v>8</v>
      </c>
      <c r="E185">
        <v>2.3199999999999998</v>
      </c>
      <c r="F185">
        <v>2.91</v>
      </c>
      <c r="T185" t="s">
        <v>586</v>
      </c>
      <c r="U185" t="s">
        <v>586</v>
      </c>
      <c r="V185" t="s">
        <v>586</v>
      </c>
      <c r="W185" t="s">
        <v>586</v>
      </c>
      <c r="X185" t="s">
        <v>586</v>
      </c>
      <c r="Y185" t="s">
        <v>586</v>
      </c>
    </row>
    <row r="186" spans="1:25">
      <c r="T186" t="s">
        <v>586</v>
      </c>
      <c r="U186" t="s">
        <v>586</v>
      </c>
      <c r="V186" t="s">
        <v>586</v>
      </c>
      <c r="W186" t="s">
        <v>586</v>
      </c>
      <c r="X186" t="s">
        <v>586</v>
      </c>
      <c r="Y186" t="s">
        <v>586</v>
      </c>
    </row>
    <row r="187" spans="1:25">
      <c r="T187" t="s">
        <v>586</v>
      </c>
      <c r="U187" t="s">
        <v>586</v>
      </c>
      <c r="V187" t="s">
        <v>586</v>
      </c>
      <c r="W187" t="s">
        <v>586</v>
      </c>
      <c r="X187" t="s">
        <v>586</v>
      </c>
      <c r="Y187" t="s">
        <v>586</v>
      </c>
    </row>
    <row r="188" spans="1:25">
      <c r="T188" t="s">
        <v>586</v>
      </c>
      <c r="U188" t="s">
        <v>586</v>
      </c>
      <c r="V188" t="s">
        <v>586</v>
      </c>
      <c r="W188" t="s">
        <v>586</v>
      </c>
      <c r="X188" t="s">
        <v>586</v>
      </c>
      <c r="Y188" t="s">
        <v>586</v>
      </c>
    </row>
    <row r="189" spans="1:25">
      <c r="T189" t="s">
        <v>586</v>
      </c>
      <c r="U189" t="s">
        <v>586</v>
      </c>
      <c r="V189" t="s">
        <v>586</v>
      </c>
      <c r="W189" t="s">
        <v>586</v>
      </c>
      <c r="X189" t="s">
        <v>586</v>
      </c>
      <c r="Y189" t="s">
        <v>586</v>
      </c>
    </row>
    <row r="190" spans="1:25">
      <c r="T190" t="s">
        <v>586</v>
      </c>
      <c r="U190" t="s">
        <v>586</v>
      </c>
      <c r="V190" t="s">
        <v>586</v>
      </c>
      <c r="W190" t="s">
        <v>586</v>
      </c>
      <c r="X190" t="s">
        <v>586</v>
      </c>
      <c r="Y190" t="s">
        <v>586</v>
      </c>
    </row>
    <row r="191" spans="1:25">
      <c r="T191" t="s">
        <v>586</v>
      </c>
      <c r="U191" t="s">
        <v>586</v>
      </c>
      <c r="V191" t="s">
        <v>586</v>
      </c>
      <c r="W191" t="s">
        <v>586</v>
      </c>
      <c r="X191" t="s">
        <v>586</v>
      </c>
      <c r="Y191" t="s">
        <v>586</v>
      </c>
    </row>
    <row r="192" spans="1:25">
      <c r="T192" t="s">
        <v>586</v>
      </c>
      <c r="U192" t="s">
        <v>586</v>
      </c>
      <c r="V192" t="s">
        <v>586</v>
      </c>
      <c r="W192" t="s">
        <v>586</v>
      </c>
      <c r="X192" t="s">
        <v>586</v>
      </c>
      <c r="Y192" t="s">
        <v>586</v>
      </c>
    </row>
    <row r="193" spans="20:25">
      <c r="T193" t="s">
        <v>586</v>
      </c>
      <c r="U193" t="s">
        <v>586</v>
      </c>
      <c r="V193" t="s">
        <v>586</v>
      </c>
      <c r="W193" t="s">
        <v>586</v>
      </c>
      <c r="X193" t="s">
        <v>586</v>
      </c>
      <c r="Y193" t="s">
        <v>586</v>
      </c>
    </row>
    <row r="194" spans="20:25">
      <c r="T194" t="s">
        <v>586</v>
      </c>
      <c r="U194" t="s">
        <v>586</v>
      </c>
      <c r="V194" t="s">
        <v>586</v>
      </c>
      <c r="W194" t="s">
        <v>586</v>
      </c>
      <c r="X194" t="s">
        <v>586</v>
      </c>
      <c r="Y194" t="s">
        <v>586</v>
      </c>
    </row>
    <row r="195" spans="20:25">
      <c r="T195" t="s">
        <v>586</v>
      </c>
      <c r="U195" t="s">
        <v>586</v>
      </c>
      <c r="V195" t="s">
        <v>586</v>
      </c>
      <c r="W195" t="s">
        <v>586</v>
      </c>
      <c r="X195" t="s">
        <v>586</v>
      </c>
      <c r="Y195" t="s">
        <v>586</v>
      </c>
    </row>
    <row r="196" spans="20:25">
      <c r="T196" t="s">
        <v>586</v>
      </c>
      <c r="U196" t="s">
        <v>586</v>
      </c>
      <c r="V196" t="s">
        <v>586</v>
      </c>
      <c r="W196" t="s">
        <v>586</v>
      </c>
      <c r="X196" t="s">
        <v>586</v>
      </c>
      <c r="Y196" t="s">
        <v>586</v>
      </c>
    </row>
    <row r="197" spans="20:25">
      <c r="T197" t="s">
        <v>586</v>
      </c>
      <c r="U197" t="s">
        <v>586</v>
      </c>
      <c r="V197" t="s">
        <v>586</v>
      </c>
      <c r="W197" t="s">
        <v>586</v>
      </c>
      <c r="X197" t="s">
        <v>586</v>
      </c>
      <c r="Y197" t="s">
        <v>586</v>
      </c>
    </row>
    <row r="198" spans="20:25">
      <c r="T198" t="s">
        <v>586</v>
      </c>
      <c r="U198" t="s">
        <v>586</v>
      </c>
      <c r="V198" t="s">
        <v>586</v>
      </c>
      <c r="W198" t="s">
        <v>586</v>
      </c>
      <c r="X198" t="s">
        <v>586</v>
      </c>
      <c r="Y198" t="s">
        <v>586</v>
      </c>
    </row>
    <row r="199" spans="20:25">
      <c r="T199" t="s">
        <v>586</v>
      </c>
      <c r="U199" t="s">
        <v>586</v>
      </c>
      <c r="V199" t="s">
        <v>586</v>
      </c>
      <c r="W199" t="s">
        <v>586</v>
      </c>
      <c r="X199" t="s">
        <v>586</v>
      </c>
      <c r="Y199" t="s">
        <v>586</v>
      </c>
    </row>
    <row r="200" spans="20:25">
      <c r="T200" t="s">
        <v>586</v>
      </c>
      <c r="U200" t="s">
        <v>586</v>
      </c>
      <c r="V200" t="s">
        <v>586</v>
      </c>
      <c r="W200" t="s">
        <v>586</v>
      </c>
      <c r="X200" t="s">
        <v>586</v>
      </c>
      <c r="Y200" t="s">
        <v>586</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551</v>
      </c>
      <c r="B1" s="4" t="s">
        <v>550</v>
      </c>
    </row>
    <row r="2" spans="1:10">
      <c r="A2" s="2" t="s">
        <v>549</v>
      </c>
      <c r="B2" s="7" t="str">
        <f>Sheet1!F13</f>
        <v/>
      </c>
    </row>
    <row r="3" spans="1:10">
      <c r="A3" s="1" t="s">
        <v>548</v>
      </c>
      <c r="B3" s="5" t="str">
        <f>Sheet1!U169</f>
        <v/>
      </c>
    </row>
    <row r="4" spans="1:10">
      <c r="A4" s="1" t="s">
        <v>547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546</v>
      </c>
      <c r="B7" s="4" t="str">
        <f>Sheet1!X297</f>
        <v/>
      </c>
    </row>
    <row r="8" spans="1:10">
      <c r="A8" s="1" t="s">
        <v>545</v>
      </c>
      <c r="B8" s="4" t="str">
        <f>Sheet1!X312</f>
        <v/>
      </c>
    </row>
    <row r="9" spans="1:10">
      <c r="A9" s="1" t="s">
        <v>544</v>
      </c>
      <c r="B9" s="5" t="str">
        <f>Sheet1!X349</f>
        <v/>
      </c>
    </row>
    <row r="10" spans="1:10">
      <c r="A10" s="1" t="s">
        <v>628</v>
      </c>
      <c r="B10" s="6" t="str">
        <f>Sheet1!P387&amp;"/"&amp;Sheet1!Q387</f>
        <v>/</v>
      </c>
      <c r="C10" s="26" t="s">
        <v>238</v>
      </c>
      <c r="D10" s="27" t="s">
        <v>543</v>
      </c>
      <c r="E10" s="6" t="str">
        <f>Sheet1!P398&amp;"/"&amp;Sheet1!Q398</f>
        <v>/</v>
      </c>
      <c r="F10" s="26" t="s">
        <v>238</v>
      </c>
      <c r="G10" s="27" t="s">
        <v>543</v>
      </c>
      <c r="H10" s="6" t="str">
        <f>Sheet1!P408&amp;"/"&amp;Sheet1!Q408</f>
        <v>/</v>
      </c>
      <c r="I10" s="26" t="s">
        <v>238</v>
      </c>
      <c r="J10" s="27" t="s">
        <v>543</v>
      </c>
    </row>
    <row r="11" spans="1:10">
      <c r="A11" s="1" t="s">
        <v>543</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542</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338</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541</v>
      </c>
      <c r="B36" s="4" t="str">
        <f>Sheet1!P486</f>
        <v>2D</v>
      </c>
      <c r="C36" s="4" t="str">
        <f>Sheet1!R486</f>
        <v>Mag</v>
      </c>
      <c r="D36" s="4" t="str">
        <f>Sheet1!T486</f>
        <v>3D</v>
      </c>
      <c r="E36" s="4" t="s">
        <v>632</v>
      </c>
    </row>
    <row r="37" spans="1:5">
      <c r="A37" s="1" t="s">
        <v>431</v>
      </c>
      <c r="B37" s="4">
        <f>Sheet1!P490</f>
        <v>0</v>
      </c>
      <c r="C37" s="4">
        <f>Sheet1!R490</f>
        <v>0</v>
      </c>
      <c r="D37" s="4">
        <f>Sheet1!T490</f>
        <v>0</v>
      </c>
      <c r="E37" s="4">
        <f>Sheet1!U471</f>
        <v>0</v>
      </c>
    </row>
    <row r="38" spans="1:5">
      <c r="A38" s="1" t="s">
        <v>432</v>
      </c>
      <c r="B38" s="4">
        <f>Sheet1!P491</f>
        <v>0</v>
      </c>
      <c r="C38" s="4">
        <f>Sheet1!R491</f>
        <v>0</v>
      </c>
      <c r="D38" s="4">
        <f>Sheet1!T491</f>
        <v>0</v>
      </c>
      <c r="E38" s="4">
        <f>Sheet1!U472</f>
        <v>0</v>
      </c>
    </row>
    <row r="39" spans="1:5">
      <c r="A39" s="1" t="s">
        <v>433</v>
      </c>
      <c r="B39" s="4">
        <f>Sheet1!P492</f>
        <v>0</v>
      </c>
      <c r="C39" s="4">
        <f>Sheet1!R492</f>
        <v>0</v>
      </c>
      <c r="D39" s="4">
        <f>Sheet1!T492</f>
        <v>0</v>
      </c>
      <c r="E39" s="4">
        <f>Sheet1!U473</f>
        <v>0</v>
      </c>
    </row>
    <row r="40" spans="1:5">
      <c r="A40" s="1" t="s">
        <v>629</v>
      </c>
      <c r="B40" s="4" t="str">
        <f>Sheet1!Q501&amp;"/"&amp;Sheet1!Q502</f>
        <v>/</v>
      </c>
    </row>
    <row r="41" spans="1:5">
      <c r="A41" s="1" t="s">
        <v>540</v>
      </c>
      <c r="B41" s="4" t="e">
        <f>Sheet1!T503</f>
        <v>#DIV/0!</v>
      </c>
    </row>
    <row r="42" spans="1:5">
      <c r="A42" s="1" t="s">
        <v>539</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2020-09-14T18:29:21Z</dcterms:modified>
</cp:coreProperties>
</file>