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1" activeTab="4"/>
  </bookViews>
  <sheets>
    <sheet name="QC Test Summary-Lorad" sheetId="2" r:id="rId1"/>
    <sheet name="QC Test Summary-Tomo" sheetId="3" r:id="rId2"/>
    <sheet name="Tech QC Eval-Tomo" sheetId="4" r:id="rId3"/>
    <sheet name="MQSA Requirements" sheetId="5" r:id="rId4"/>
    <sheet name="Sheet1" sheetId="1" r:id="rId5"/>
    <sheet name="DataPage" sheetId="6" r:id="rId6"/>
    <sheet name="HVLProcessing" sheetId="7" r:id="rId7"/>
    <sheet name="Corrected kV" sheetId="8" r:id="rId8"/>
    <sheet name="dropdowns" sheetId="9" r:id="rId9"/>
  </sheets>
  <definedNames>
    <definedName name="FiberList">dropdowns!$A$11:$A$23</definedName>
    <definedName name="NA">dropdowns!$A$6:$A$8</definedName>
    <definedName name="PF">dropdowns!$A$2:$A$3</definedName>
    <definedName name="_xlnm.Print_Area" localSheetId="4">Sheet1!$B$1:$M$408</definedName>
    <definedName name="SpeckMassList">dropdowns!$A$13:$A$23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5" l="1"/>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D36" i="7" s="1"/>
  <c r="A35" i="7"/>
  <c r="Q33" i="7"/>
  <c r="U395" i="1" s="1"/>
  <c r="C34" i="6" s="1"/>
  <c r="A33" i="7"/>
  <c r="R30" i="7"/>
  <c r="S30" i="7" s="1"/>
  <c r="Q30" i="7"/>
  <c r="K30" i="7"/>
  <c r="J30" i="7"/>
  <c r="I30" i="7"/>
  <c r="B30" i="7"/>
  <c r="C30" i="7" s="1"/>
  <c r="A30" i="7"/>
  <c r="R29" i="7"/>
  <c r="S29" i="7" s="1"/>
  <c r="Q29" i="7"/>
  <c r="J29" i="7"/>
  <c r="K29" i="7" s="1"/>
  <c r="I29" i="7"/>
  <c r="B29" i="7"/>
  <c r="C29" i="7" s="1"/>
  <c r="A29" i="7"/>
  <c r="R28" i="7"/>
  <c r="S28" i="7" s="1"/>
  <c r="Q28" i="7"/>
  <c r="J28" i="7"/>
  <c r="K28" i="7" s="1"/>
  <c r="I28" i="7"/>
  <c r="B28" i="7"/>
  <c r="C28" i="7" s="1"/>
  <c r="A28" i="7"/>
  <c r="U27" i="7"/>
  <c r="W26" i="7" s="1"/>
  <c r="R27" i="7"/>
  <c r="Q27" i="7"/>
  <c r="M27" i="7"/>
  <c r="O26" i="7" s="1"/>
  <c r="J27" i="7"/>
  <c r="I27" i="7"/>
  <c r="E27" i="7"/>
  <c r="G26" i="7" s="1"/>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R20" i="7"/>
  <c r="S20" i="7" s="1"/>
  <c r="Q20" i="7"/>
  <c r="J20" i="7"/>
  <c r="K20" i="7" s="1"/>
  <c r="I20" i="7"/>
  <c r="B20" i="7"/>
  <c r="C20" i="7" s="1"/>
  <c r="A20" i="7"/>
  <c r="U19" i="7"/>
  <c r="W18" i="7" s="1"/>
  <c r="R19" i="7"/>
  <c r="Q19" i="7"/>
  <c r="M19" i="7"/>
  <c r="O18" i="7" s="1"/>
  <c r="J19" i="7"/>
  <c r="I19" i="7"/>
  <c r="E19" i="7"/>
  <c r="G18" i="7" s="1"/>
  <c r="B19" i="7"/>
  <c r="D24" i="7" s="1"/>
  <c r="E24" i="7" s="1"/>
  <c r="A19" i="7"/>
  <c r="Q17" i="7"/>
  <c r="S395" i="1" s="1"/>
  <c r="F400" i="1" s="1"/>
  <c r="I17" i="7"/>
  <c r="W382" i="1" s="1"/>
  <c r="C28" i="6" s="1"/>
  <c r="A17" i="7"/>
  <c r="S382" i="1" s="1"/>
  <c r="C24" i="6" s="1"/>
  <c r="R14" i="7"/>
  <c r="S14" i="7" s="1"/>
  <c r="Q14" i="7"/>
  <c r="J14" i="7"/>
  <c r="K14" i="7" s="1"/>
  <c r="I14" i="7"/>
  <c r="B14" i="7"/>
  <c r="C14" i="7" s="1"/>
  <c r="A14" i="7"/>
  <c r="R13" i="7"/>
  <c r="S13" i="7" s="1"/>
  <c r="Q13" i="7"/>
  <c r="J13" i="7"/>
  <c r="K13" i="7" s="1"/>
  <c r="I13" i="7"/>
  <c r="B13" i="7"/>
  <c r="C13" i="7" s="1"/>
  <c r="A13" i="7"/>
  <c r="R12" i="7"/>
  <c r="S12" i="7" s="1"/>
  <c r="Q12" i="7"/>
  <c r="J12" i="7"/>
  <c r="K12" i="7" s="1"/>
  <c r="I12" i="7"/>
  <c r="B12" i="7"/>
  <c r="C12" i="7" s="1"/>
  <c r="A12" i="7"/>
  <c r="U11" i="7"/>
  <c r="W10" i="7" s="1"/>
  <c r="R11" i="7"/>
  <c r="Q11" i="7"/>
  <c r="M11" i="7"/>
  <c r="O10" i="7" s="1"/>
  <c r="J11" i="7"/>
  <c r="L12" i="7" s="1"/>
  <c r="I11" i="7"/>
  <c r="E11" i="7"/>
  <c r="G10" i="7" s="1"/>
  <c r="B11" i="7"/>
  <c r="A11" i="7"/>
  <c r="Q9" i="7"/>
  <c r="I9" i="7"/>
  <c r="V382" i="1" s="1"/>
  <c r="A9" i="7"/>
  <c r="R382" i="1" s="1"/>
  <c r="C23" i="6" s="1"/>
  <c r="R6" i="7"/>
  <c r="S6" i="7" s="1"/>
  <c r="Q6" i="7"/>
  <c r="J6" i="7"/>
  <c r="K6" i="7" s="1"/>
  <c r="I6" i="7"/>
  <c r="B6" i="7"/>
  <c r="C6" i="7" s="1"/>
  <c r="A6" i="7"/>
  <c r="R5" i="7"/>
  <c r="S5" i="7" s="1"/>
  <c r="Q5" i="7"/>
  <c r="J5" i="7"/>
  <c r="K5" i="7" s="1"/>
  <c r="I5" i="7"/>
  <c r="B5" i="7"/>
  <c r="C5" i="7" s="1"/>
  <c r="A5" i="7"/>
  <c r="R4" i="7"/>
  <c r="S4" i="7" s="1"/>
  <c r="Q4" i="7"/>
  <c r="J4" i="7"/>
  <c r="K4" i="7" s="1"/>
  <c r="I4" i="7"/>
  <c r="B4" i="7"/>
  <c r="C4" i="7" s="1"/>
  <c r="A4" i="7"/>
  <c r="U3" i="7"/>
  <c r="W2" i="7" s="1"/>
  <c r="R3" i="7"/>
  <c r="S3" i="7" s="1"/>
  <c r="Q3" i="7"/>
  <c r="M3" i="7"/>
  <c r="O2" i="7" s="1"/>
  <c r="J3" i="7"/>
  <c r="I3" i="7"/>
  <c r="E3" i="7"/>
  <c r="G2" i="7" s="1"/>
  <c r="B3" i="7"/>
  <c r="A3" i="7"/>
  <c r="Q1" i="7"/>
  <c r="Q395" i="1" s="1"/>
  <c r="C30" i="6" s="1"/>
  <c r="I1" i="7"/>
  <c r="U382" i="1" s="1"/>
  <c r="H392" i="1" s="1"/>
  <c r="A1" i="7"/>
  <c r="B3" i="6"/>
  <c r="B4" i="6"/>
  <c r="C4" i="6"/>
  <c r="D4" i="6"/>
  <c r="B5" i="6"/>
  <c r="C5" i="6"/>
  <c r="D5" i="6"/>
  <c r="B6" i="6"/>
  <c r="C6" i="6"/>
  <c r="D6" i="6"/>
  <c r="B11" i="6"/>
  <c r="C11" i="6"/>
  <c r="D11" i="6"/>
  <c r="E11" i="6"/>
  <c r="F11" i="6"/>
  <c r="G11" i="6"/>
  <c r="B12" i="6"/>
  <c r="C12" i="6"/>
  <c r="D12" i="6"/>
  <c r="E12" i="6"/>
  <c r="F12" i="6"/>
  <c r="G12" i="6"/>
  <c r="B13" i="6"/>
  <c r="C13" i="6"/>
  <c r="D13" i="6"/>
  <c r="E13" i="6"/>
  <c r="F13" i="6"/>
  <c r="G13" i="6"/>
  <c r="B14" i="6"/>
  <c r="C14" i="6"/>
  <c r="D14" i="6"/>
  <c r="E14" i="6"/>
  <c r="F14" i="6"/>
  <c r="G14" i="6"/>
  <c r="B15" i="6"/>
  <c r="C15" i="6"/>
  <c r="D15" i="6"/>
  <c r="E15" i="6"/>
  <c r="F15" i="6"/>
  <c r="G15" i="6"/>
  <c r="B16" i="6"/>
  <c r="C16" i="6"/>
  <c r="D16" i="6"/>
  <c r="E16" i="6"/>
  <c r="B17" i="6"/>
  <c r="C17" i="6"/>
  <c r="B18" i="6"/>
  <c r="C18" i="6"/>
  <c r="B19" i="6"/>
  <c r="C19" i="6"/>
  <c r="B20" i="6"/>
  <c r="C20" i="6"/>
  <c r="B21" i="6"/>
  <c r="C21" i="6"/>
  <c r="B35" i="6"/>
  <c r="B36" i="6"/>
  <c r="B37" i="6"/>
  <c r="B38" i="6"/>
  <c r="B39" i="6"/>
  <c r="B40" i="6"/>
  <c r="B41" i="6"/>
  <c r="B42" i="6"/>
  <c r="C42" i="6"/>
  <c r="D42" i="6"/>
  <c r="B43" i="6"/>
  <c r="C43" i="6"/>
  <c r="D43" i="6"/>
  <c r="B44" i="6"/>
  <c r="C44" i="6"/>
  <c r="D44" i="6"/>
  <c r="B45" i="6"/>
  <c r="C45" i="6"/>
  <c r="D45" i="6"/>
  <c r="B46" i="6"/>
  <c r="B47" i="6"/>
  <c r="E7" i="5"/>
  <c r="D50" i="3"/>
  <c r="D49" i="3"/>
  <c r="L47" i="3"/>
  <c r="J47" i="3"/>
  <c r="H47" i="3"/>
  <c r="L46" i="3"/>
  <c r="J46" i="3"/>
  <c r="H46" i="3"/>
  <c r="K44" i="3"/>
  <c r="K14" i="3"/>
  <c r="G14" i="3"/>
  <c r="D14" i="3"/>
  <c r="K13" i="3"/>
  <c r="G13" i="3"/>
  <c r="D13" i="3"/>
  <c r="D10" i="3"/>
  <c r="K5" i="3"/>
  <c r="C5" i="3"/>
  <c r="K4" i="3"/>
  <c r="C4" i="3"/>
  <c r="D35" i="2"/>
  <c r="D34" i="2"/>
  <c r="K32" i="2"/>
  <c r="I32" i="2"/>
  <c r="G32" i="2"/>
  <c r="D6" i="2"/>
  <c r="K5" i="2"/>
  <c r="T351" i="1"/>
  <c r="L355" i="1" s="1"/>
  <c r="T350" i="1"/>
  <c r="L354" i="1" s="1"/>
  <c r="T348" i="1"/>
  <c r="L352" i="1" s="1"/>
  <c r="T347" i="1"/>
  <c r="L351" i="1" s="1"/>
  <c r="T341" i="1"/>
  <c r="H355" i="1" s="1"/>
  <c r="T339" i="1"/>
  <c r="H353" i="1" s="1"/>
  <c r="T338" i="1"/>
  <c r="H352" i="1" s="1"/>
  <c r="T337" i="1"/>
  <c r="H351" i="1" s="1"/>
  <c r="AD147" i="1"/>
  <c r="AC147" i="1"/>
  <c r="AD145" i="1"/>
  <c r="AC145" i="1"/>
  <c r="AD143" i="1"/>
  <c r="AC143" i="1"/>
  <c r="AD141" i="1"/>
  <c r="AC141" i="1"/>
  <c r="AD139" i="1"/>
  <c r="AC139" i="1"/>
  <c r="AD137" i="1"/>
  <c r="AC137" i="1"/>
  <c r="AD135" i="1"/>
  <c r="AC135" i="1"/>
  <c r="AD133" i="1"/>
  <c r="AC133" i="1"/>
  <c r="AD131" i="1"/>
  <c r="AC131" i="1"/>
  <c r="AD129" i="1"/>
  <c r="AD128" i="1"/>
  <c r="AD126" i="1"/>
  <c r="AD125" i="1"/>
  <c r="AD124" i="1"/>
  <c r="AD123" i="1"/>
  <c r="AD122" i="1"/>
  <c r="AD121" i="1"/>
  <c r="AD120" i="1"/>
  <c r="AD119" i="1"/>
  <c r="AD118" i="1"/>
  <c r="AD117" i="1"/>
  <c r="AD116" i="1"/>
  <c r="AD115" i="1"/>
  <c r="AD114" i="1"/>
  <c r="AD113" i="1"/>
  <c r="AD112" i="1"/>
  <c r="AD111" i="1"/>
  <c r="AD110" i="1"/>
  <c r="AD107" i="1"/>
  <c r="AD106" i="1"/>
  <c r="AD105" i="1"/>
  <c r="AD104" i="1"/>
  <c r="AD103" i="1"/>
  <c r="AD102" i="1"/>
  <c r="AD101" i="1"/>
  <c r="AD100" i="1"/>
  <c r="AD96" i="1"/>
  <c r="AA96" i="1"/>
  <c r="AD95" i="1"/>
  <c r="AA95" i="1"/>
  <c r="AD94" i="1"/>
  <c r="AA94" i="1"/>
  <c r="AD8" i="1"/>
  <c r="AC8" i="1"/>
  <c r="AD7" i="1"/>
  <c r="AC7" i="1"/>
  <c r="AA3" i="1"/>
  <c r="R464" i="1"/>
  <c r="S463" i="1"/>
  <c r="R462" i="1"/>
  <c r="S461" i="1"/>
  <c r="R460" i="1"/>
  <c r="S459" i="1"/>
  <c r="R458" i="1"/>
  <c r="S457" i="1"/>
  <c r="R456" i="1"/>
  <c r="S455" i="1"/>
  <c r="R454" i="1"/>
  <c r="S453" i="1"/>
  <c r="R452" i="1"/>
  <c r="S451" i="1"/>
  <c r="R450" i="1"/>
  <c r="S449" i="1"/>
  <c r="R448" i="1"/>
  <c r="S447" i="1"/>
  <c r="U442" i="1"/>
  <c r="T442" i="1"/>
  <c r="U441" i="1"/>
  <c r="I333" i="1" s="1"/>
  <c r="T441" i="1"/>
  <c r="Q438" i="1"/>
  <c r="Q437" i="1"/>
  <c r="E332" i="1" s="1"/>
  <c r="U431" i="1"/>
  <c r="S431" i="1"/>
  <c r="Q431" i="1"/>
  <c r="U430" i="1"/>
  <c r="S430" i="1"/>
  <c r="Q430" i="1"/>
  <c r="U429" i="1"/>
  <c r="S429" i="1"/>
  <c r="Q429" i="1"/>
  <c r="U428" i="1"/>
  <c r="S428" i="1"/>
  <c r="Q428" i="1"/>
  <c r="P428" i="1"/>
  <c r="U427" i="1"/>
  <c r="S427" i="1"/>
  <c r="Q427" i="1"/>
  <c r="P427" i="1"/>
  <c r="U426" i="1"/>
  <c r="S426" i="1"/>
  <c r="Q426" i="1"/>
  <c r="P426" i="1"/>
  <c r="AD109" i="1" s="1"/>
  <c r="R415" i="1"/>
  <c r="Q415" i="1"/>
  <c r="R414" i="1"/>
  <c r="U413" i="1"/>
  <c r="R413" i="1"/>
  <c r="V412" i="1"/>
  <c r="R412" i="1"/>
  <c r="V411" i="1"/>
  <c r="R411" i="1"/>
  <c r="Q411" i="1"/>
  <c r="V410" i="1"/>
  <c r="R410" i="1"/>
  <c r="Q410" i="1"/>
  <c r="AD99" i="1" s="1"/>
  <c r="D407" i="1"/>
  <c r="U398" i="1"/>
  <c r="T398" i="1"/>
  <c r="S398" i="1"/>
  <c r="S400" i="1" s="1"/>
  <c r="F402" i="1" s="1"/>
  <c r="R398" i="1"/>
  <c r="Q398" i="1"/>
  <c r="U397" i="1"/>
  <c r="T397" i="1"/>
  <c r="T400" i="1" s="1"/>
  <c r="G402" i="1" s="1"/>
  <c r="S397" i="1"/>
  <c r="R397" i="1"/>
  <c r="R400" i="1" s="1"/>
  <c r="E402" i="1" s="1"/>
  <c r="Q397" i="1"/>
  <c r="R395" i="1"/>
  <c r="R401" i="1" s="1"/>
  <c r="E403" i="1" s="1"/>
  <c r="X385" i="1"/>
  <c r="W385" i="1"/>
  <c r="V385" i="1"/>
  <c r="U385" i="1"/>
  <c r="T385" i="1"/>
  <c r="S385" i="1"/>
  <c r="R385" i="1"/>
  <c r="Q385" i="1"/>
  <c r="X384" i="1"/>
  <c r="X387" i="1" s="1"/>
  <c r="K394" i="1" s="1"/>
  <c r="W384" i="1"/>
  <c r="V384" i="1"/>
  <c r="V387" i="1" s="1"/>
  <c r="I394" i="1" s="1"/>
  <c r="U384" i="1"/>
  <c r="T384" i="1"/>
  <c r="T387" i="1" s="1"/>
  <c r="G394" i="1" s="1"/>
  <c r="S384" i="1"/>
  <c r="R384" i="1"/>
  <c r="R387" i="1" s="1"/>
  <c r="E394" i="1" s="1"/>
  <c r="Q384" i="1"/>
  <c r="X382" i="1"/>
  <c r="K392" i="1" s="1"/>
  <c r="Q382" i="1"/>
  <c r="D392" i="1" s="1"/>
  <c r="V375" i="1"/>
  <c r="X375" i="1" s="1"/>
  <c r="G386" i="1" s="1"/>
  <c r="U375" i="1"/>
  <c r="O378" i="1" s="1"/>
  <c r="T375" i="1"/>
  <c r="D386" i="1" s="1"/>
  <c r="S375" i="1"/>
  <c r="C386" i="1" s="1"/>
  <c r="R375" i="1"/>
  <c r="V374" i="1"/>
  <c r="W374" i="1" s="1"/>
  <c r="F385" i="1" s="1"/>
  <c r="U374" i="1"/>
  <c r="T374" i="1"/>
  <c r="D385" i="1" s="1"/>
  <c r="S374" i="1"/>
  <c r="C385" i="1" s="1"/>
  <c r="R374" i="1"/>
  <c r="S373" i="1"/>
  <c r="C384" i="1" s="1"/>
  <c r="R373" i="1"/>
  <c r="V372" i="1"/>
  <c r="E383" i="1" s="1"/>
  <c r="U372" i="1"/>
  <c r="T372" i="1"/>
  <c r="D383" i="1" s="1"/>
  <c r="S372" i="1"/>
  <c r="C383" i="1" s="1"/>
  <c r="R372" i="1"/>
  <c r="X365" i="1"/>
  <c r="W365" i="1"/>
  <c r="X361" i="1"/>
  <c r="G370" i="1" s="1"/>
  <c r="V361" i="1"/>
  <c r="E370" i="1" s="1"/>
  <c r="U361" i="1"/>
  <c r="T361" i="1"/>
  <c r="D370" i="1" s="1"/>
  <c r="S361" i="1"/>
  <c r="R361" i="1"/>
  <c r="W360" i="1"/>
  <c r="F369" i="1" s="1"/>
  <c r="V360" i="1"/>
  <c r="E369" i="1" s="1"/>
  <c r="U360" i="1"/>
  <c r="T360" i="1"/>
  <c r="D369" i="1" s="1"/>
  <c r="S360" i="1"/>
  <c r="R360" i="1"/>
  <c r="V359" i="1"/>
  <c r="U359" i="1"/>
  <c r="T359" i="1"/>
  <c r="D368" i="1" s="1"/>
  <c r="S359" i="1"/>
  <c r="R359" i="1"/>
  <c r="V358" i="1"/>
  <c r="X358" i="1" s="1"/>
  <c r="U358" i="1"/>
  <c r="T358" i="1"/>
  <c r="S358" i="1"/>
  <c r="D364" i="1" s="1"/>
  <c r="R358" i="1"/>
  <c r="C367" i="1" s="1"/>
  <c r="X351" i="1"/>
  <c r="V351" i="1"/>
  <c r="W351" i="1" s="1"/>
  <c r="U351" i="1"/>
  <c r="S351" i="1"/>
  <c r="R351" i="1"/>
  <c r="K355" i="1" s="1"/>
  <c r="V350" i="1"/>
  <c r="U350" i="1"/>
  <c r="S350" i="1"/>
  <c r="R350" i="1"/>
  <c r="K354" i="1" s="1"/>
  <c r="V349" i="1"/>
  <c r="W349" i="1" s="1"/>
  <c r="U349" i="1"/>
  <c r="T349" i="1"/>
  <c r="L353" i="1" s="1"/>
  <c r="S349" i="1"/>
  <c r="R349" i="1"/>
  <c r="K353" i="1" s="1"/>
  <c r="V348" i="1"/>
  <c r="W348" i="1" s="1"/>
  <c r="U348" i="1"/>
  <c r="S348" i="1"/>
  <c r="R348" i="1"/>
  <c r="K352" i="1" s="1"/>
  <c r="V347" i="1"/>
  <c r="W347" i="1" s="1"/>
  <c r="U347" i="1"/>
  <c r="S347" i="1"/>
  <c r="L348" i="1" s="1"/>
  <c r="R347" i="1"/>
  <c r="K351" i="1" s="1"/>
  <c r="I344" i="1"/>
  <c r="D344" i="1"/>
  <c r="I343" i="1"/>
  <c r="D343" i="1"/>
  <c r="V342" i="1"/>
  <c r="W342" i="1" s="1"/>
  <c r="U342" i="1"/>
  <c r="T342" i="1"/>
  <c r="H356" i="1" s="1"/>
  <c r="S342" i="1"/>
  <c r="R342" i="1"/>
  <c r="G356" i="1" s="1"/>
  <c r="M342" i="1"/>
  <c r="W341" i="1"/>
  <c r="V341" i="1"/>
  <c r="U341" i="1"/>
  <c r="S341" i="1"/>
  <c r="R341" i="1"/>
  <c r="G355" i="1" s="1"/>
  <c r="M341" i="1"/>
  <c r="V340" i="1"/>
  <c r="W340" i="1" s="1"/>
  <c r="U340" i="1"/>
  <c r="T340" i="1"/>
  <c r="H354" i="1" s="1"/>
  <c r="S340" i="1"/>
  <c r="R340" i="1"/>
  <c r="G354" i="1" s="1"/>
  <c r="V339" i="1"/>
  <c r="U339" i="1"/>
  <c r="S339" i="1"/>
  <c r="R339" i="1"/>
  <c r="G353" i="1" s="1"/>
  <c r="D339" i="1"/>
  <c r="V338" i="1"/>
  <c r="X338" i="1" s="1"/>
  <c r="U338" i="1"/>
  <c r="S338" i="1"/>
  <c r="R338" i="1"/>
  <c r="G352" i="1" s="1"/>
  <c r="V337" i="1"/>
  <c r="U337" i="1"/>
  <c r="S337" i="1"/>
  <c r="H348" i="1" s="1"/>
  <c r="R337" i="1"/>
  <c r="G351" i="1" s="1"/>
  <c r="E335" i="1"/>
  <c r="H334" i="1"/>
  <c r="E334" i="1"/>
  <c r="H333" i="1"/>
  <c r="E333" i="1"/>
  <c r="V332" i="1"/>
  <c r="X332" i="1" s="1"/>
  <c r="U332" i="1"/>
  <c r="T332" i="1"/>
  <c r="D357" i="1" s="1"/>
  <c r="S332" i="1"/>
  <c r="R332" i="1"/>
  <c r="C357" i="1" s="1"/>
  <c r="V331" i="1"/>
  <c r="W331" i="1" s="1"/>
  <c r="U331" i="1"/>
  <c r="X331" i="1" s="1"/>
  <c r="T331" i="1"/>
  <c r="D356" i="1" s="1"/>
  <c r="S331" i="1"/>
  <c r="R331" i="1"/>
  <c r="C356" i="1" s="1"/>
  <c r="W330" i="1"/>
  <c r="V330" i="1"/>
  <c r="U330" i="1"/>
  <c r="T330" i="1"/>
  <c r="D355" i="1" s="1"/>
  <c r="S330" i="1"/>
  <c r="R330" i="1"/>
  <c r="C355" i="1" s="1"/>
  <c r="V329" i="1"/>
  <c r="X329" i="1" s="1"/>
  <c r="U329" i="1"/>
  <c r="T329" i="1"/>
  <c r="D354" i="1" s="1"/>
  <c r="S329" i="1"/>
  <c r="R329" i="1"/>
  <c r="C354" i="1" s="1"/>
  <c r="V328" i="1"/>
  <c r="X328" i="1" s="1"/>
  <c r="U328" i="1"/>
  <c r="T328" i="1"/>
  <c r="D353" i="1" s="1"/>
  <c r="S328" i="1"/>
  <c r="R328" i="1"/>
  <c r="C353" i="1" s="1"/>
  <c r="E353" i="1" s="1"/>
  <c r="E358" i="1" s="1"/>
  <c r="V327" i="1"/>
  <c r="X327" i="1" s="1"/>
  <c r="U327" i="1"/>
  <c r="T327" i="1"/>
  <c r="D352" i="1" s="1"/>
  <c r="S327" i="1"/>
  <c r="R327" i="1"/>
  <c r="C352" i="1" s="1"/>
  <c r="E352" i="1" s="1"/>
  <c r="V326" i="1"/>
  <c r="W326" i="1" s="1"/>
  <c r="U326" i="1"/>
  <c r="T326" i="1"/>
  <c r="D351" i="1" s="1"/>
  <c r="S326" i="1"/>
  <c r="D348" i="1" s="1"/>
  <c r="R326" i="1"/>
  <c r="C351" i="1" s="1"/>
  <c r="F323" i="1"/>
  <c r="H322" i="1"/>
  <c r="G322" i="1"/>
  <c r="F322" i="1"/>
  <c r="E322" i="1"/>
  <c r="H321" i="1"/>
  <c r="G321" i="1"/>
  <c r="F321" i="1"/>
  <c r="E321" i="1"/>
  <c r="H320" i="1"/>
  <c r="G320" i="1"/>
  <c r="F320" i="1"/>
  <c r="E320" i="1"/>
  <c r="X319" i="1"/>
  <c r="L328" i="1" s="1"/>
  <c r="G319" i="1"/>
  <c r="F319" i="1"/>
  <c r="E319" i="1"/>
  <c r="L317" i="1"/>
  <c r="R316" i="1"/>
  <c r="F324" i="1" s="1"/>
  <c r="E316" i="1"/>
  <c r="S315" i="1"/>
  <c r="G323" i="1" s="1"/>
  <c r="R315" i="1"/>
  <c r="Q315" i="1"/>
  <c r="Q316" i="1" s="1"/>
  <c r="E324" i="1" s="1"/>
  <c r="X314" i="1"/>
  <c r="L322" i="1" s="1"/>
  <c r="U314" i="1"/>
  <c r="I322" i="1" s="1"/>
  <c r="T314" i="1"/>
  <c r="U313" i="1"/>
  <c r="I321" i="1" s="1"/>
  <c r="T313" i="1"/>
  <c r="X312" i="1"/>
  <c r="L320" i="1" s="1"/>
  <c r="U312" i="1"/>
  <c r="I320" i="1" s="1"/>
  <c r="T312" i="1"/>
  <c r="U311" i="1"/>
  <c r="I319" i="1" s="1"/>
  <c r="T311" i="1"/>
  <c r="H319" i="1" s="1"/>
  <c r="G311" i="1"/>
  <c r="F311" i="1"/>
  <c r="E311" i="1"/>
  <c r="X310" i="1"/>
  <c r="L318" i="1" s="1"/>
  <c r="G310" i="1"/>
  <c r="F310" i="1"/>
  <c r="E310" i="1"/>
  <c r="G309" i="1"/>
  <c r="F309" i="1"/>
  <c r="E309" i="1"/>
  <c r="G308" i="1"/>
  <c r="F308" i="1"/>
  <c r="E308" i="1"/>
  <c r="L306" i="1"/>
  <c r="E305" i="1"/>
  <c r="S304" i="1"/>
  <c r="G313" i="1" s="1"/>
  <c r="Q304" i="1"/>
  <c r="E313" i="1" s="1"/>
  <c r="S303" i="1"/>
  <c r="G312" i="1" s="1"/>
  <c r="R303" i="1"/>
  <c r="R304" i="1" s="1"/>
  <c r="F313" i="1" s="1"/>
  <c r="Q303" i="1"/>
  <c r="E312" i="1" s="1"/>
  <c r="C303" i="1"/>
  <c r="X302" i="1"/>
  <c r="L311" i="1" s="1"/>
  <c r="U302" i="1"/>
  <c r="I311" i="1" s="1"/>
  <c r="T302" i="1"/>
  <c r="H311" i="1" s="1"/>
  <c r="U301" i="1"/>
  <c r="I310" i="1" s="1"/>
  <c r="T301" i="1"/>
  <c r="H310" i="1" s="1"/>
  <c r="X300" i="1"/>
  <c r="L309" i="1" s="1"/>
  <c r="U300" i="1"/>
  <c r="I309" i="1" s="1"/>
  <c r="T300" i="1"/>
  <c r="H309" i="1" s="1"/>
  <c r="U299" i="1"/>
  <c r="I308" i="1" s="1"/>
  <c r="T299" i="1"/>
  <c r="H308" i="1" s="1"/>
  <c r="X298" i="1"/>
  <c r="L307" i="1" s="1"/>
  <c r="G298" i="1"/>
  <c r="E298" i="1"/>
  <c r="G297" i="1"/>
  <c r="F297" i="1"/>
  <c r="E297" i="1"/>
  <c r="G296" i="1"/>
  <c r="F296" i="1"/>
  <c r="E296" i="1"/>
  <c r="G295" i="1"/>
  <c r="F295" i="1"/>
  <c r="E295" i="1"/>
  <c r="G294" i="1"/>
  <c r="F294" i="1"/>
  <c r="E294" i="1"/>
  <c r="Q292" i="1"/>
  <c r="E304" i="1" s="1"/>
  <c r="H291" i="1"/>
  <c r="E291" i="1"/>
  <c r="H290" i="1"/>
  <c r="C289" i="1"/>
  <c r="F284" i="1"/>
  <c r="S283" i="1"/>
  <c r="S284" i="1" s="1"/>
  <c r="G299" i="1" s="1"/>
  <c r="R283" i="1"/>
  <c r="F298" i="1" s="1"/>
  <c r="Q283" i="1"/>
  <c r="Q284" i="1" s="1"/>
  <c r="E299" i="1" s="1"/>
  <c r="G283" i="1"/>
  <c r="F283" i="1"/>
  <c r="E283" i="1"/>
  <c r="X282" i="1"/>
  <c r="L297" i="1" s="1"/>
  <c r="U282" i="1"/>
  <c r="I297" i="1" s="1"/>
  <c r="T282" i="1"/>
  <c r="H297" i="1" s="1"/>
  <c r="G282" i="1"/>
  <c r="F282" i="1"/>
  <c r="E282" i="1"/>
  <c r="U281" i="1"/>
  <c r="I296" i="1" s="1"/>
  <c r="T281" i="1"/>
  <c r="H296" i="1" s="1"/>
  <c r="G281" i="1"/>
  <c r="F281" i="1"/>
  <c r="E281" i="1"/>
  <c r="X280" i="1"/>
  <c r="L295" i="1" s="1"/>
  <c r="U280" i="1"/>
  <c r="I295" i="1" s="1"/>
  <c r="T280" i="1"/>
  <c r="T283" i="1" s="1"/>
  <c r="G280" i="1"/>
  <c r="F280" i="1"/>
  <c r="E280" i="1"/>
  <c r="U279" i="1"/>
  <c r="T279" i="1"/>
  <c r="H294" i="1" s="1"/>
  <c r="X278" i="1"/>
  <c r="L293" i="1" s="1"/>
  <c r="H277" i="1"/>
  <c r="E277" i="1"/>
  <c r="H276" i="1"/>
  <c r="E276" i="1"/>
  <c r="Q275" i="1"/>
  <c r="E290" i="1" s="1"/>
  <c r="C275" i="1"/>
  <c r="M274" i="1"/>
  <c r="M273" i="1"/>
  <c r="D271" i="1"/>
  <c r="S269" i="1"/>
  <c r="G285" i="1" s="1"/>
  <c r="S268" i="1"/>
  <c r="G284" i="1" s="1"/>
  <c r="R268" i="1"/>
  <c r="R269" i="1" s="1"/>
  <c r="F285" i="1" s="1"/>
  <c r="Q268" i="1"/>
  <c r="Q269" i="1" s="1"/>
  <c r="E285" i="1" s="1"/>
  <c r="L268" i="1"/>
  <c r="K268" i="1"/>
  <c r="E268" i="1"/>
  <c r="X267" i="1"/>
  <c r="L283" i="1" s="1"/>
  <c r="U267" i="1"/>
  <c r="I283" i="1" s="1"/>
  <c r="T267" i="1"/>
  <c r="H283" i="1" s="1"/>
  <c r="L267" i="1"/>
  <c r="K267" i="1"/>
  <c r="E267" i="1"/>
  <c r="U266" i="1"/>
  <c r="I282" i="1" s="1"/>
  <c r="T266" i="1"/>
  <c r="H282" i="1" s="1"/>
  <c r="L266" i="1"/>
  <c r="K266" i="1"/>
  <c r="I266" i="1"/>
  <c r="H266" i="1"/>
  <c r="G266" i="1"/>
  <c r="E266" i="1"/>
  <c r="X265" i="1"/>
  <c r="L281" i="1" s="1"/>
  <c r="U265" i="1"/>
  <c r="I281" i="1" s="1"/>
  <c r="T265" i="1"/>
  <c r="H281" i="1" s="1"/>
  <c r="L265" i="1"/>
  <c r="I265" i="1"/>
  <c r="H265" i="1"/>
  <c r="G265" i="1"/>
  <c r="E265" i="1"/>
  <c r="U264" i="1"/>
  <c r="I280" i="1" s="1"/>
  <c r="T264" i="1"/>
  <c r="L264" i="1"/>
  <c r="K264" i="1"/>
  <c r="I264" i="1"/>
  <c r="H264" i="1"/>
  <c r="G264" i="1"/>
  <c r="E264" i="1"/>
  <c r="X263" i="1"/>
  <c r="L279" i="1" s="1"/>
  <c r="L263" i="1"/>
  <c r="K263" i="1"/>
  <c r="I263" i="1"/>
  <c r="H263" i="1"/>
  <c r="G263" i="1"/>
  <c r="E263" i="1"/>
  <c r="L262" i="1"/>
  <c r="K262" i="1"/>
  <c r="I262" i="1"/>
  <c r="H262" i="1"/>
  <c r="G262" i="1"/>
  <c r="E262" i="1"/>
  <c r="L261" i="1"/>
  <c r="I261" i="1"/>
  <c r="H261" i="1"/>
  <c r="G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S251" i="1"/>
  <c r="U252" i="1" s="1"/>
  <c r="R251" i="1"/>
  <c r="G251" i="1"/>
  <c r="F251" i="1"/>
  <c r="E251" i="1"/>
  <c r="Y250" i="1"/>
  <c r="X250" i="1"/>
  <c r="Y249" i="1"/>
  <c r="X249" i="1"/>
  <c r="U249" i="1"/>
  <c r="H241" i="1" s="1"/>
  <c r="Y248" i="1"/>
  <c r="X248" i="1"/>
  <c r="G247" i="1"/>
  <c r="F247" i="1"/>
  <c r="E247" i="1"/>
  <c r="D247" i="1"/>
  <c r="X246" i="1"/>
  <c r="S246" i="1"/>
  <c r="P246" i="1"/>
  <c r="D237" i="1" s="1"/>
  <c r="G246" i="1"/>
  <c r="F246" i="1"/>
  <c r="E246" i="1"/>
  <c r="D246" i="1"/>
  <c r="G245" i="1"/>
  <c r="F245" i="1"/>
  <c r="E245" i="1"/>
  <c r="D245" i="1"/>
  <c r="G244" i="1"/>
  <c r="F244" i="1"/>
  <c r="E244" i="1"/>
  <c r="D244" i="1"/>
  <c r="H243" i="1"/>
  <c r="G243" i="1"/>
  <c r="E243" i="1"/>
  <c r="D243" i="1"/>
  <c r="G242" i="1"/>
  <c r="F242" i="1"/>
  <c r="E242" i="1"/>
  <c r="D242" i="1"/>
  <c r="G241" i="1"/>
  <c r="F241" i="1"/>
  <c r="E241" i="1"/>
  <c r="D241" i="1"/>
  <c r="U240" i="1"/>
  <c r="G240" i="1"/>
  <c r="F240" i="1"/>
  <c r="E240" i="1"/>
  <c r="D240" i="1"/>
  <c r="U239" i="1"/>
  <c r="U238" i="1"/>
  <c r="U237" i="1"/>
  <c r="R237" i="1"/>
  <c r="R238" i="1" s="1"/>
  <c r="F230" i="1" s="1"/>
  <c r="J237" i="1"/>
  <c r="G237" i="1"/>
  <c r="U236" i="1"/>
  <c r="R236" i="1"/>
  <c r="Q236" i="1"/>
  <c r="Q237" i="1" s="1"/>
  <c r="U235" i="1"/>
  <c r="U234" i="1"/>
  <c r="I232" i="1"/>
  <c r="H232" i="1"/>
  <c r="G232" i="1"/>
  <c r="F232" i="1"/>
  <c r="E232" i="1"/>
  <c r="D232" i="1"/>
  <c r="I231" i="1"/>
  <c r="H231" i="1"/>
  <c r="G231" i="1"/>
  <c r="F231" i="1"/>
  <c r="E231" i="1"/>
  <c r="D231" i="1"/>
  <c r="I230" i="1"/>
  <c r="H230" i="1"/>
  <c r="G230" i="1"/>
  <c r="D230" i="1"/>
  <c r="I229" i="1"/>
  <c r="H229" i="1"/>
  <c r="G229" i="1"/>
  <c r="F229" i="1"/>
  <c r="D229" i="1"/>
  <c r="I228" i="1"/>
  <c r="H228" i="1"/>
  <c r="G228" i="1"/>
  <c r="F228" i="1"/>
  <c r="E228" i="1"/>
  <c r="D228" i="1"/>
  <c r="I227" i="1"/>
  <c r="H227" i="1"/>
  <c r="G227" i="1"/>
  <c r="F227" i="1"/>
  <c r="E227" i="1"/>
  <c r="D227" i="1"/>
  <c r="U226" i="1"/>
  <c r="I226" i="1"/>
  <c r="H226" i="1"/>
  <c r="G226" i="1"/>
  <c r="F226" i="1"/>
  <c r="E226" i="1"/>
  <c r="D226" i="1"/>
  <c r="U225" i="1"/>
  <c r="U224" i="1"/>
  <c r="U223" i="1"/>
  <c r="G223" i="1"/>
  <c r="D223" i="1"/>
  <c r="U222" i="1"/>
  <c r="C222" i="1"/>
  <c r="U221" i="1"/>
  <c r="R221" i="1"/>
  <c r="R222" i="1" s="1"/>
  <c r="Q221" i="1"/>
  <c r="Q222" i="1" s="1"/>
  <c r="U220" i="1"/>
  <c r="U219" i="1"/>
  <c r="U227" i="1" s="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F213" i="1"/>
  <c r="D213" i="1"/>
  <c r="I212" i="1"/>
  <c r="H212" i="1"/>
  <c r="G212" i="1"/>
  <c r="F212" i="1"/>
  <c r="E212" i="1"/>
  <c r="D212" i="1"/>
  <c r="S211" i="1"/>
  <c r="R211" i="1"/>
  <c r="Q211" i="1"/>
  <c r="I211" i="1"/>
  <c r="H211" i="1"/>
  <c r="G211" i="1"/>
  <c r="F211" i="1"/>
  <c r="E211" i="1"/>
  <c r="D211" i="1"/>
  <c r="S210" i="1"/>
  <c r="R210" i="1"/>
  <c r="Q210" i="1"/>
  <c r="J253" i="1" s="1"/>
  <c r="G208" i="1"/>
  <c r="D208" i="1"/>
  <c r="C207" i="1"/>
  <c r="M206" i="1"/>
  <c r="M205" i="1"/>
  <c r="D203" i="1"/>
  <c r="G174" i="1"/>
  <c r="F174" i="1"/>
  <c r="E174" i="1"/>
  <c r="D174" i="1"/>
  <c r="R170" i="1"/>
  <c r="F185" i="1" s="1"/>
  <c r="T169" i="1"/>
  <c r="H184" i="1" s="1"/>
  <c r="P169" i="1"/>
  <c r="D184" i="1" s="1"/>
  <c r="S168" i="1"/>
  <c r="G183" i="1" s="1"/>
  <c r="E168" i="1"/>
  <c r="R167"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Y152" i="1"/>
  <c r="M174" i="1" s="1"/>
  <c r="U152" i="1"/>
  <c r="I174" i="1" s="1"/>
  <c r="E152" i="1"/>
  <c r="H151" i="1"/>
  <c r="E151" i="1"/>
  <c r="F150" i="1"/>
  <c r="E150" i="1"/>
  <c r="E149" i="1"/>
  <c r="L148" i="1"/>
  <c r="K148" i="1"/>
  <c r="E148" i="1"/>
  <c r="L147" i="1"/>
  <c r="K147" i="1"/>
  <c r="Q145" i="1"/>
  <c r="E169" i="1" s="1"/>
  <c r="K14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R126" i="1"/>
  <c r="F151" i="1" s="1"/>
  <c r="C126" i="1"/>
  <c r="T125" i="1"/>
  <c r="H150" i="1" s="1"/>
  <c r="R125" i="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L91" i="1"/>
  <c r="M89" i="1"/>
  <c r="L89" i="1"/>
  <c r="M88" i="1"/>
  <c r="L88" i="1"/>
  <c r="M87" i="1"/>
  <c r="L87" i="1"/>
  <c r="M86" i="1"/>
  <c r="L86" i="1"/>
  <c r="M85" i="1"/>
  <c r="L85" i="1"/>
  <c r="M84" i="1"/>
  <c r="L84" i="1"/>
  <c r="M83" i="1"/>
  <c r="L83" i="1"/>
  <c r="M82" i="1"/>
  <c r="L82" i="1"/>
  <c r="M81" i="1"/>
  <c r="L81" i="1"/>
  <c r="O80" i="1"/>
  <c r="M91" i="1" s="1"/>
  <c r="M80" i="1"/>
  <c r="L80" i="1"/>
  <c r="O79" i="1"/>
  <c r="M90" i="1" s="1"/>
  <c r="M79" i="1"/>
  <c r="L79" i="1"/>
  <c r="L78"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J41" i="1"/>
  <c r="I41" i="1"/>
  <c r="H41" i="1"/>
  <c r="G41" i="1"/>
  <c r="F41" i="1"/>
  <c r="E41" i="1"/>
  <c r="D41" i="1"/>
  <c r="L40" i="1"/>
  <c r="K40" i="1"/>
  <c r="H40" i="1"/>
  <c r="G40" i="1"/>
  <c r="D40" i="1"/>
  <c r="K39" i="1"/>
  <c r="G39" i="1"/>
  <c r="E39" i="1"/>
  <c r="J38" i="1"/>
  <c r="I38" i="1"/>
  <c r="H38" i="1"/>
  <c r="F38" i="1"/>
  <c r="V33" i="1"/>
  <c r="AD44" i="1" s="1"/>
  <c r="AC44" i="1" s="1"/>
  <c r="V32" i="1"/>
  <c r="K29" i="1" s="1"/>
  <c r="R31" i="1"/>
  <c r="R30" i="1"/>
  <c r="F29" i="1" s="1"/>
  <c r="K30" i="1"/>
  <c r="V29" i="1"/>
  <c r="R29" i="1"/>
  <c r="F28" i="1" s="1"/>
  <c r="V28" i="1"/>
  <c r="AD36" i="1" s="1"/>
  <c r="AC36" i="1" s="1"/>
  <c r="R27" i="1"/>
  <c r="AD32" i="1" s="1"/>
  <c r="AC32" i="1" s="1"/>
  <c r="V26" i="1"/>
  <c r="AD42" i="1" s="1"/>
  <c r="AC42" i="1" s="1"/>
  <c r="R26" i="1"/>
  <c r="AD31" i="1" s="1"/>
  <c r="AC31" i="1" s="1"/>
  <c r="V25" i="1"/>
  <c r="AD41" i="1" s="1"/>
  <c r="AC41" i="1" s="1"/>
  <c r="R25" i="1"/>
  <c r="AD30" i="1" s="1"/>
  <c r="AC30" i="1" s="1"/>
  <c r="V24" i="1"/>
  <c r="AL52" i="1" s="1"/>
  <c r="K24" i="1"/>
  <c r="F24" i="1"/>
  <c r="R23" i="1"/>
  <c r="AD29" i="1" s="1"/>
  <c r="AC29" i="1" s="1"/>
  <c r="K23" i="1"/>
  <c r="V22" i="1"/>
  <c r="K22" i="1" s="1"/>
  <c r="R22" i="1"/>
  <c r="F21" i="1" s="1"/>
  <c r="F22" i="1"/>
  <c r="V21" i="1"/>
  <c r="AK87" i="1" s="1"/>
  <c r="V19" i="1"/>
  <c r="AD26" i="1" s="1"/>
  <c r="AC26" i="1" s="1"/>
  <c r="R19" i="1"/>
  <c r="AD23" i="1" s="1"/>
  <c r="AC23" i="1" s="1"/>
  <c r="V18" i="1"/>
  <c r="K17" i="1" s="1"/>
  <c r="R18" i="1"/>
  <c r="F17" i="1" s="1"/>
  <c r="K18" i="1"/>
  <c r="F18" i="1"/>
  <c r="V17" i="1"/>
  <c r="K16" i="1" s="1"/>
  <c r="R17" i="1"/>
  <c r="AD21" i="1" s="1"/>
  <c r="AC21" i="1" s="1"/>
  <c r="V14" i="1"/>
  <c r="AD19" i="1" s="1"/>
  <c r="AC19" i="1" s="1"/>
  <c r="R14" i="1"/>
  <c r="D136" i="1" s="1"/>
  <c r="V13" i="1"/>
  <c r="K13" i="1" s="1"/>
  <c r="R13" i="1"/>
  <c r="M204" i="1" s="1"/>
  <c r="V12" i="1"/>
  <c r="K12" i="1" s="1"/>
  <c r="R12" i="1"/>
  <c r="AD12" i="1" s="1"/>
  <c r="AC12" i="1" s="1"/>
  <c r="V11" i="1"/>
  <c r="K11" i="1" s="1"/>
  <c r="R11" i="1"/>
  <c r="F11" i="1" s="1"/>
  <c r="V10" i="1"/>
  <c r="K10" i="1" s="1"/>
  <c r="R10" i="1"/>
  <c r="AD10" i="1" s="1"/>
  <c r="AC10" i="1" s="1"/>
  <c r="P8" i="1"/>
  <c r="X7" i="1"/>
  <c r="M67" i="1" s="1"/>
  <c r="T362" i="1" l="1"/>
  <c r="C19" i="7"/>
  <c r="C27" i="7"/>
  <c r="L4" i="7"/>
  <c r="D4" i="7"/>
  <c r="K3" i="7"/>
  <c r="T15" i="7"/>
  <c r="U15" i="7" s="1"/>
  <c r="T20" i="7"/>
  <c r="T28" i="7"/>
  <c r="E4" i="5"/>
  <c r="F12" i="1"/>
  <c r="F25" i="1"/>
  <c r="F39" i="1"/>
  <c r="B6" i="5"/>
  <c r="K7" i="3"/>
  <c r="E38" i="1"/>
  <c r="J39" i="1"/>
  <c r="K8" i="3"/>
  <c r="U283" i="1"/>
  <c r="T268" i="1"/>
  <c r="E213" i="1"/>
  <c r="L38" i="1"/>
  <c r="I39" i="1"/>
  <c r="F40" i="1"/>
  <c r="D38" i="1"/>
  <c r="J40" i="1"/>
  <c r="AL90" i="1"/>
  <c r="Q342" i="1" s="1"/>
  <c r="AL71" i="1"/>
  <c r="AL67" i="1"/>
  <c r="AL107" i="1"/>
  <c r="Q349" i="1" s="1"/>
  <c r="AL115" i="1"/>
  <c r="Q350" i="1" s="1"/>
  <c r="AL126" i="1"/>
  <c r="AL103" i="1"/>
  <c r="AL130" i="1"/>
  <c r="AL69" i="1"/>
  <c r="AL101" i="1"/>
  <c r="AL109" i="1"/>
  <c r="AL128" i="1"/>
  <c r="AL111" i="1"/>
  <c r="AL73" i="1"/>
  <c r="Q339" i="1" s="1"/>
  <c r="AL105" i="1"/>
  <c r="AL113" i="1"/>
  <c r="AL124" i="1"/>
  <c r="AD74" i="1"/>
  <c r="K38" i="1"/>
  <c r="AL16" i="1"/>
  <c r="AL24" i="1"/>
  <c r="AL32" i="1"/>
  <c r="AL40" i="1"/>
  <c r="Q330" i="1" s="1"/>
  <c r="AL48" i="1"/>
  <c r="AL56" i="1"/>
  <c r="AK62" i="1"/>
  <c r="AK75" i="1"/>
  <c r="AK83" i="1"/>
  <c r="AD54" i="1"/>
  <c r="E40" i="1"/>
  <c r="AD37" i="1"/>
  <c r="AC37" i="1" s="1"/>
  <c r="K28" i="1"/>
  <c r="AL10" i="1"/>
  <c r="Q326" i="1" s="1"/>
  <c r="D347" i="1" s="1"/>
  <c r="AL18" i="1"/>
  <c r="Q327" i="1" s="1"/>
  <c r="AL26" i="1"/>
  <c r="Q328" i="1" s="1"/>
  <c r="AL34" i="1"/>
  <c r="AL42" i="1"/>
  <c r="AL50" i="1"/>
  <c r="AK64" i="1"/>
  <c r="AK77" i="1"/>
  <c r="AK85" i="1"/>
  <c r="AD35" i="1"/>
  <c r="AC35" i="1" s="1"/>
  <c r="F30" i="1"/>
  <c r="D39" i="1"/>
  <c r="H39" i="1"/>
  <c r="L39" i="1"/>
  <c r="AD60" i="1"/>
  <c r="AL12" i="1"/>
  <c r="AL20" i="1"/>
  <c r="AL28" i="1"/>
  <c r="AL36" i="1"/>
  <c r="AL44" i="1"/>
  <c r="AK58" i="1"/>
  <c r="AK79" i="1"/>
  <c r="E406" i="1"/>
  <c r="AK129" i="1"/>
  <c r="AK127" i="1"/>
  <c r="AK125" i="1"/>
  <c r="AK114" i="1"/>
  <c r="AK112" i="1"/>
  <c r="AK110" i="1"/>
  <c r="AK108" i="1"/>
  <c r="AK106" i="1"/>
  <c r="AK104" i="1"/>
  <c r="AK102" i="1"/>
  <c r="AK100" i="1"/>
  <c r="AK91" i="1"/>
  <c r="P347" i="1" s="1"/>
  <c r="D399" i="1" s="1"/>
  <c r="AK72" i="1"/>
  <c r="AK70" i="1"/>
  <c r="AK68" i="1"/>
  <c r="AK66" i="1"/>
  <c r="AK57" i="1"/>
  <c r="P337" i="1" s="1"/>
  <c r="AK55" i="1"/>
  <c r="AK53" i="1"/>
  <c r="AK51" i="1"/>
  <c r="AK49" i="1"/>
  <c r="P332" i="1" s="1"/>
  <c r="AK47" i="1"/>
  <c r="AK45" i="1"/>
  <c r="AK43" i="1"/>
  <c r="AK41" i="1"/>
  <c r="P331" i="1" s="1"/>
  <c r="AK39" i="1"/>
  <c r="P375" i="1" s="1"/>
  <c r="AK37" i="1"/>
  <c r="AK35" i="1"/>
  <c r="AK33" i="1"/>
  <c r="AK31" i="1"/>
  <c r="AK29" i="1"/>
  <c r="AK27" i="1"/>
  <c r="P372" i="1" s="1"/>
  <c r="D380" i="1" s="1"/>
  <c r="AK25" i="1"/>
  <c r="AK23" i="1"/>
  <c r="AK21" i="1"/>
  <c r="AK19" i="1"/>
  <c r="AK17" i="1"/>
  <c r="AK15" i="1"/>
  <c r="AK13" i="1"/>
  <c r="AK11" i="1"/>
  <c r="AK98" i="1"/>
  <c r="AK94" i="1"/>
  <c r="AK130" i="1"/>
  <c r="AK128" i="1"/>
  <c r="AK126" i="1"/>
  <c r="AK124" i="1"/>
  <c r="AK115" i="1"/>
  <c r="P350" i="1" s="1"/>
  <c r="AK113" i="1"/>
  <c r="AK111" i="1"/>
  <c r="AK109" i="1"/>
  <c r="AK107" i="1"/>
  <c r="P349" i="1" s="1"/>
  <c r="AK105" i="1"/>
  <c r="AK103" i="1"/>
  <c r="AK101" i="1"/>
  <c r="AK90" i="1"/>
  <c r="P342" i="1" s="1"/>
  <c r="AK73" i="1"/>
  <c r="P339" i="1" s="1"/>
  <c r="AK71" i="1"/>
  <c r="AK69" i="1"/>
  <c r="AK67" i="1"/>
  <c r="AK56" i="1"/>
  <c r="AK54" i="1"/>
  <c r="AK52" i="1"/>
  <c r="AK50" i="1"/>
  <c r="AK48" i="1"/>
  <c r="AK46" i="1"/>
  <c r="AK44" i="1"/>
  <c r="AK42" i="1"/>
  <c r="AK40" i="1"/>
  <c r="P330" i="1" s="1"/>
  <c r="AK38" i="1"/>
  <c r="P374" i="1" s="1"/>
  <c r="AK36" i="1"/>
  <c r="AK34" i="1"/>
  <c r="AK32" i="1"/>
  <c r="AK30" i="1"/>
  <c r="AK28" i="1"/>
  <c r="AK26" i="1"/>
  <c r="P328" i="1" s="1"/>
  <c r="AK24" i="1"/>
  <c r="AK22" i="1"/>
  <c r="AK20" i="1"/>
  <c r="AK18" i="1"/>
  <c r="P327" i="1" s="1"/>
  <c r="AK16" i="1"/>
  <c r="AK14" i="1"/>
  <c r="AK12" i="1"/>
  <c r="AK10" i="1"/>
  <c r="P326" i="1" s="1"/>
  <c r="B10" i="6" s="1"/>
  <c r="K21" i="1"/>
  <c r="AK123" i="1"/>
  <c r="P351" i="1" s="1"/>
  <c r="AK121" i="1"/>
  <c r="AK119" i="1"/>
  <c r="AK117" i="1"/>
  <c r="AK96" i="1"/>
  <c r="AK122" i="1"/>
  <c r="AK120" i="1"/>
  <c r="AK118" i="1"/>
  <c r="AK116" i="1"/>
  <c r="AK99" i="1"/>
  <c r="P348" i="1" s="1"/>
  <c r="L346" i="1" s="1"/>
  <c r="AK97" i="1"/>
  <c r="AK95" i="1"/>
  <c r="AK93" i="1"/>
  <c r="AK88" i="1"/>
  <c r="AK86" i="1"/>
  <c r="AK84" i="1"/>
  <c r="AK82" i="1"/>
  <c r="AK80" i="1"/>
  <c r="AK78" i="1"/>
  <c r="AK76" i="1"/>
  <c r="AK74" i="1"/>
  <c r="AK65" i="1"/>
  <c r="P338" i="1" s="1"/>
  <c r="AK63" i="1"/>
  <c r="AK61" i="1"/>
  <c r="AK59" i="1"/>
  <c r="AD40" i="1"/>
  <c r="AC40" i="1" s="1"/>
  <c r="AL55" i="1"/>
  <c r="AL53" i="1"/>
  <c r="AL51" i="1"/>
  <c r="AL49" i="1"/>
  <c r="Q332" i="1" s="1"/>
  <c r="AL47" i="1"/>
  <c r="AL45" i="1"/>
  <c r="AL43" i="1"/>
  <c r="AL41"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6" i="1"/>
  <c r="AL54" i="1"/>
  <c r="AK60" i="1"/>
  <c r="AK81" i="1"/>
  <c r="P340" i="1" s="1"/>
  <c r="AK89" i="1"/>
  <c r="P341" i="1" s="1"/>
  <c r="AK92" i="1"/>
  <c r="AL57" i="1"/>
  <c r="Q337" i="1" s="1"/>
  <c r="H347" i="1" s="1"/>
  <c r="AL66" i="1"/>
  <c r="AL68" i="1"/>
  <c r="AL70" i="1"/>
  <c r="AL72" i="1"/>
  <c r="AL91" i="1"/>
  <c r="Q347" i="1" s="1"/>
  <c r="L347" i="1" s="1"/>
  <c r="AL100" i="1"/>
  <c r="AL102" i="1"/>
  <c r="AL104" i="1"/>
  <c r="AL106" i="1"/>
  <c r="AL108" i="1"/>
  <c r="AL110" i="1"/>
  <c r="AL112" i="1"/>
  <c r="AL114" i="1"/>
  <c r="AL125" i="1"/>
  <c r="AL127" i="1"/>
  <c r="AL129" i="1"/>
  <c r="K27" i="1"/>
  <c r="AL59" i="1"/>
  <c r="AL61" i="1"/>
  <c r="AL63" i="1"/>
  <c r="AL65" i="1"/>
  <c r="Q338" i="1" s="1"/>
  <c r="AL74" i="1"/>
  <c r="AL76" i="1"/>
  <c r="AL78" i="1"/>
  <c r="AL80" i="1"/>
  <c r="AL82" i="1"/>
  <c r="AL84" i="1"/>
  <c r="AL86" i="1"/>
  <c r="AL88" i="1"/>
  <c r="AL93" i="1"/>
  <c r="AL95" i="1"/>
  <c r="AL97" i="1"/>
  <c r="AL99" i="1"/>
  <c r="Q348" i="1" s="1"/>
  <c r="AL116" i="1"/>
  <c r="AL118" i="1"/>
  <c r="AL120" i="1"/>
  <c r="AL122" i="1"/>
  <c r="AL58" i="1"/>
  <c r="AL60" i="1"/>
  <c r="AL62" i="1"/>
  <c r="AL64" i="1"/>
  <c r="AL75" i="1"/>
  <c r="AL77" i="1"/>
  <c r="AL79" i="1"/>
  <c r="AL81" i="1"/>
  <c r="Q340" i="1" s="1"/>
  <c r="AL83" i="1"/>
  <c r="AL85" i="1"/>
  <c r="AL87" i="1"/>
  <c r="AL89" i="1"/>
  <c r="Q341" i="1" s="1"/>
  <c r="AL92" i="1"/>
  <c r="AL94" i="1"/>
  <c r="AL96" i="1"/>
  <c r="AL98" i="1"/>
  <c r="AL117" i="1"/>
  <c r="AL119" i="1"/>
  <c r="AL121" i="1"/>
  <c r="AL123" i="1"/>
  <c r="Q351" i="1" s="1"/>
  <c r="D8" i="2"/>
  <c r="K8" i="2"/>
  <c r="D8" i="3"/>
  <c r="B5" i="5"/>
  <c r="F10" i="1"/>
  <c r="K7" i="2"/>
  <c r="D6" i="3"/>
  <c r="B4" i="5"/>
  <c r="E6" i="5"/>
  <c r="E5" i="5"/>
  <c r="T36" i="7"/>
  <c r="D23" i="7"/>
  <c r="E23" i="7" s="1"/>
  <c r="R389" i="1"/>
  <c r="E396" i="1" s="1"/>
  <c r="L20" i="7"/>
  <c r="L28" i="7"/>
  <c r="T27" i="7"/>
  <c r="D32" i="7"/>
  <c r="E32" i="7" s="1"/>
  <c r="E392" i="1"/>
  <c r="T7" i="7"/>
  <c r="U7" i="7" s="1"/>
  <c r="L7" i="7"/>
  <c r="M7" i="7" s="1"/>
  <c r="D19" i="7"/>
  <c r="L15" i="7"/>
  <c r="M15" i="7" s="1"/>
  <c r="R388" i="1"/>
  <c r="E395" i="1" s="1"/>
  <c r="D12" i="7"/>
  <c r="G11" i="7" s="1"/>
  <c r="R386" i="1" s="1"/>
  <c r="K11" i="7"/>
  <c r="S11" i="7"/>
  <c r="T402" i="1"/>
  <c r="G404" i="1" s="1"/>
  <c r="G400" i="1"/>
  <c r="C33" i="6"/>
  <c r="C27" i="6"/>
  <c r="I392" i="1"/>
  <c r="V389" i="1"/>
  <c r="I396" i="1" s="1"/>
  <c r="V388" i="1"/>
  <c r="I395" i="1" s="1"/>
  <c r="G392" i="1"/>
  <c r="C25" i="6"/>
  <c r="I356" i="1"/>
  <c r="S402" i="1"/>
  <c r="F404" i="1" s="1"/>
  <c r="C32" i="6"/>
  <c r="D3" i="7"/>
  <c r="T8" i="7"/>
  <c r="U8" i="7" s="1"/>
  <c r="D11" i="7"/>
  <c r="T19" i="7"/>
  <c r="T39" i="7"/>
  <c r="U39" i="7" s="1"/>
  <c r="C29" i="6"/>
  <c r="T3" i="7"/>
  <c r="T11" i="7"/>
  <c r="D20" i="7"/>
  <c r="T24" i="7"/>
  <c r="U24" i="7" s="1"/>
  <c r="D27" i="7"/>
  <c r="K27" i="7"/>
  <c r="S27" i="7"/>
  <c r="C35" i="7"/>
  <c r="T35" i="7"/>
  <c r="T40" i="7"/>
  <c r="U40" i="7" s="1"/>
  <c r="C26" i="6"/>
  <c r="C22" i="6"/>
  <c r="D8" i="7"/>
  <c r="E8" i="7" s="1"/>
  <c r="D16" i="7"/>
  <c r="E16" i="7" s="1"/>
  <c r="W225" i="1"/>
  <c r="J217" i="1" s="1"/>
  <c r="U315" i="1"/>
  <c r="U316" i="1" s="1"/>
  <c r="I324" i="1" s="1"/>
  <c r="M354" i="1"/>
  <c r="C31" i="6"/>
  <c r="C3" i="7"/>
  <c r="T4" i="7"/>
  <c r="W3" i="7" s="1"/>
  <c r="Q399" i="1" s="1"/>
  <c r="Q403" i="1" s="1"/>
  <c r="D405" i="1" s="1"/>
  <c r="D7" i="7"/>
  <c r="E7" i="7" s="1"/>
  <c r="L8" i="7"/>
  <c r="M8" i="7" s="1"/>
  <c r="C11" i="7"/>
  <c r="T12" i="7"/>
  <c r="D15" i="7"/>
  <c r="E15" i="7" s="1"/>
  <c r="T16" i="7"/>
  <c r="U16" i="7" s="1"/>
  <c r="K19" i="7"/>
  <c r="S19" i="7"/>
  <c r="T23" i="7"/>
  <c r="U23" i="7" s="1"/>
  <c r="T32" i="7"/>
  <c r="U32" i="7" s="1"/>
  <c r="D39" i="7"/>
  <c r="E39" i="7" s="1"/>
  <c r="G3" i="7"/>
  <c r="Q386" i="1" s="1"/>
  <c r="W35" i="7"/>
  <c r="U399" i="1" s="1"/>
  <c r="L16" i="7"/>
  <c r="M16" i="7" s="1"/>
  <c r="L23" i="7"/>
  <c r="M23" i="7" s="1"/>
  <c r="L24" i="7"/>
  <c r="M24" i="7" s="1"/>
  <c r="D31" i="7"/>
  <c r="E31" i="7" s="1"/>
  <c r="L31" i="7"/>
  <c r="M31" i="7" s="1"/>
  <c r="T31" i="7"/>
  <c r="U31" i="7" s="1"/>
  <c r="L32" i="7"/>
  <c r="M32" i="7" s="1"/>
  <c r="S35" i="7"/>
  <c r="D40" i="7"/>
  <c r="E40" i="7" s="1"/>
  <c r="L3" i="7"/>
  <c r="L11" i="7"/>
  <c r="L19" i="7"/>
  <c r="L27" i="7"/>
  <c r="D35" i="7"/>
  <c r="I352" i="1"/>
  <c r="I354" i="1"/>
  <c r="W327" i="1"/>
  <c r="W328" i="1"/>
  <c r="I351" i="1"/>
  <c r="I358" i="1" s="1"/>
  <c r="X337" i="1"/>
  <c r="W338" i="1"/>
  <c r="I353" i="1"/>
  <c r="X339" i="1"/>
  <c r="X341" i="1"/>
  <c r="X342" i="1"/>
  <c r="M355" i="1"/>
  <c r="X374" i="1"/>
  <c r="G385" i="1" s="1"/>
  <c r="W375" i="1"/>
  <c r="F386" i="1" s="1"/>
  <c r="S387" i="1"/>
  <c r="F394" i="1" s="1"/>
  <c r="W387" i="1"/>
  <c r="J394" i="1" s="1"/>
  <c r="Q400" i="1"/>
  <c r="D402" i="1" s="1"/>
  <c r="U400" i="1"/>
  <c r="H402" i="1" s="1"/>
  <c r="X326" i="1"/>
  <c r="E355" i="1"/>
  <c r="X330" i="1"/>
  <c r="X340" i="1"/>
  <c r="M351" i="1"/>
  <c r="M358" i="1" s="1"/>
  <c r="X348" i="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T269" i="1"/>
  <c r="H285" i="1" s="1"/>
  <c r="H284"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P172" i="1"/>
  <c r="D187" i="1" s="1"/>
  <c r="T172" i="1"/>
  <c r="H187" i="1" s="1"/>
  <c r="C179" i="1"/>
  <c r="S190" i="1"/>
  <c r="G190" i="1" s="1"/>
  <c r="S191" i="1"/>
  <c r="G191" i="1" s="1"/>
  <c r="S192" i="1"/>
  <c r="G192" i="1" s="1"/>
  <c r="S193" i="1"/>
  <c r="G193" i="1" s="1"/>
  <c r="S194" i="1"/>
  <c r="G194" i="1" s="1"/>
  <c r="H219" i="1"/>
  <c r="W220" i="1"/>
  <c r="J212" i="1" s="1"/>
  <c r="W222" i="1"/>
  <c r="J214" i="1" s="1"/>
  <c r="W226" i="1"/>
  <c r="J218" i="1" s="1"/>
  <c r="U241" i="1"/>
  <c r="U284" i="1"/>
  <c r="I299" i="1" s="1"/>
  <c r="X279" i="1"/>
  <c r="I298" i="1"/>
  <c r="H298" i="1"/>
  <c r="T284" i="1"/>
  <c r="H299"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W235" i="1"/>
  <c r="J227" i="1" s="1"/>
  <c r="I244" i="1"/>
  <c r="H244" i="1"/>
  <c r="U268" i="1"/>
  <c r="R284" i="1"/>
  <c r="F299" i="1" s="1"/>
  <c r="I294" i="1"/>
  <c r="F312" i="1"/>
  <c r="E354" i="1"/>
  <c r="E357" i="1"/>
  <c r="H399" i="1"/>
  <c r="G399" i="1"/>
  <c r="X347" i="1"/>
  <c r="T373" i="1"/>
  <c r="D384" i="1" s="1"/>
  <c r="D371" i="1"/>
  <c r="T364" i="1"/>
  <c r="D373" i="1" s="1"/>
  <c r="D374" i="1" s="1"/>
  <c r="D400" i="1"/>
  <c r="Q402" i="1"/>
  <c r="D404" i="1" s="1"/>
  <c r="H400" i="1"/>
  <c r="U402" i="1"/>
  <c r="H404" i="1" s="1"/>
  <c r="Q401" i="1"/>
  <c r="D403" i="1" s="1"/>
  <c r="U248" i="1"/>
  <c r="H280" i="1"/>
  <c r="E284" i="1"/>
  <c r="H295" i="1"/>
  <c r="S316" i="1"/>
  <c r="G324" i="1" s="1"/>
  <c r="E323" i="1"/>
  <c r="I323" i="1"/>
  <c r="F391" i="1"/>
  <c r="T381" i="1"/>
  <c r="B25" i="6" s="1"/>
  <c r="D391" i="1"/>
  <c r="R381" i="1"/>
  <c r="B23" i="6" s="1"/>
  <c r="G391" i="1"/>
  <c r="Q381" i="1"/>
  <c r="B22" i="6" s="1"/>
  <c r="W329" i="1"/>
  <c r="W332" i="1"/>
  <c r="W337" i="1"/>
  <c r="W339" i="1"/>
  <c r="I355" i="1"/>
  <c r="M352" i="1"/>
  <c r="X349" i="1"/>
  <c r="W350" i="1"/>
  <c r="X350" i="1"/>
  <c r="U363" i="1"/>
  <c r="W372" i="1"/>
  <c r="X372" i="1"/>
  <c r="G383" i="1" s="1"/>
  <c r="E391" i="1"/>
  <c r="U401" i="1"/>
  <c r="H403" i="1" s="1"/>
  <c r="H246" i="1"/>
  <c r="U253" i="1"/>
  <c r="U255" i="1"/>
  <c r="T303" i="1"/>
  <c r="X311" i="1"/>
  <c r="E356" i="1"/>
  <c r="J391" i="1"/>
  <c r="X381" i="1"/>
  <c r="B29" i="6" s="1"/>
  <c r="H391" i="1"/>
  <c r="V381" i="1"/>
  <c r="B27" i="6" s="1"/>
  <c r="K391" i="1"/>
  <c r="U381" i="1"/>
  <c r="B26" i="6" s="1"/>
  <c r="D346" i="1"/>
  <c r="G367" i="1"/>
  <c r="W359" i="1"/>
  <c r="F368" i="1" s="1"/>
  <c r="E368" i="1"/>
  <c r="X359" i="1"/>
  <c r="G368" i="1" s="1"/>
  <c r="S381" i="1"/>
  <c r="B24" i="6" s="1"/>
  <c r="F392" i="1"/>
  <c r="S389" i="1"/>
  <c r="F396" i="1" s="1"/>
  <c r="S388" i="1"/>
  <c r="F395" i="1" s="1"/>
  <c r="J392" i="1"/>
  <c r="W389" i="1"/>
  <c r="J396" i="1" s="1"/>
  <c r="W388" i="1"/>
  <c r="J395" i="1" s="1"/>
  <c r="I391" i="1"/>
  <c r="W441" i="1"/>
  <c r="K333" i="1" s="1"/>
  <c r="V441" i="1"/>
  <c r="J333" i="1" s="1"/>
  <c r="F243" i="1"/>
  <c r="U250" i="1"/>
  <c r="U303" i="1"/>
  <c r="T315" i="1"/>
  <c r="E351" i="1"/>
  <c r="H346" i="1"/>
  <c r="M353" i="1"/>
  <c r="W381" i="1"/>
  <c r="B28"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Q390" i="1"/>
  <c r="D397" i="1" s="1"/>
  <c r="T401" i="1"/>
  <c r="G403" i="1" s="1"/>
  <c r="R402" i="1"/>
  <c r="E404" i="1" s="1"/>
  <c r="G19" i="7" l="1"/>
  <c r="S386" i="1" s="1"/>
  <c r="W11" i="7"/>
  <c r="R399" i="1" s="1"/>
  <c r="W19" i="7"/>
  <c r="S399" i="1" s="1"/>
  <c r="S403" i="1" s="1"/>
  <c r="F405" i="1" s="1"/>
  <c r="Q394" i="1"/>
  <c r="B30" i="6" s="1"/>
  <c r="S394" i="1"/>
  <c r="B32" i="6" s="1"/>
  <c r="U394" i="1"/>
  <c r="B34" i="6" s="1"/>
  <c r="F399" i="1"/>
  <c r="E399" i="1"/>
  <c r="R394" i="1"/>
  <c r="B31" i="6" s="1"/>
  <c r="T394" i="1"/>
  <c r="B33" i="6" s="1"/>
  <c r="O19" i="7"/>
  <c r="W386" i="1" s="1"/>
  <c r="D28" i="6" s="1"/>
  <c r="W442" i="1"/>
  <c r="K334" i="1" s="1"/>
  <c r="P361" i="1"/>
  <c r="P359" i="1"/>
  <c r="P329" i="1"/>
  <c r="P373" i="1"/>
  <c r="P358" i="1"/>
  <c r="D363" i="1" s="1"/>
  <c r="G374" i="1" s="1"/>
  <c r="D10" i="6"/>
  <c r="F10" i="6"/>
  <c r="Q373" i="1"/>
  <c r="Q361" i="1"/>
  <c r="Q358" i="1"/>
  <c r="F363" i="1" s="1"/>
  <c r="Q359" i="1"/>
  <c r="Q329" i="1"/>
  <c r="Q360" i="1"/>
  <c r="W390" i="1"/>
  <c r="J397" i="1" s="1"/>
  <c r="O11" i="7"/>
  <c r="V386" i="1" s="1"/>
  <c r="D27" i="6" s="1"/>
  <c r="O3" i="7"/>
  <c r="U386" i="1" s="1"/>
  <c r="U390" i="1" s="1"/>
  <c r="H397" i="1" s="1"/>
  <c r="G35" i="7"/>
  <c r="A39" i="7" s="1"/>
  <c r="D401" i="1"/>
  <c r="D30" i="6"/>
  <c r="A23" i="7"/>
  <c r="O27" i="7"/>
  <c r="X386" i="1" s="1"/>
  <c r="F401" i="1"/>
  <c r="D32" i="6"/>
  <c r="B23" i="7"/>
  <c r="H401" i="1"/>
  <c r="D34" i="6"/>
  <c r="U403" i="1"/>
  <c r="H405" i="1" s="1"/>
  <c r="D23" i="6"/>
  <c r="E393" i="1"/>
  <c r="R390" i="1"/>
  <c r="E397" i="1" s="1"/>
  <c r="I393" i="1"/>
  <c r="V390" i="1"/>
  <c r="I397" i="1" s="1"/>
  <c r="R403" i="1"/>
  <c r="E405" i="1" s="1"/>
  <c r="E401" i="1"/>
  <c r="D31" i="6"/>
  <c r="D393" i="1"/>
  <c r="D22" i="6"/>
  <c r="B39" i="7"/>
  <c r="R15" i="7"/>
  <c r="Q15" i="7"/>
  <c r="B7" i="7"/>
  <c r="A7" i="7"/>
  <c r="J31" i="7"/>
  <c r="I31" i="7"/>
  <c r="R7" i="7"/>
  <c r="Q7" i="7"/>
  <c r="J23" i="7"/>
  <c r="I23" i="7"/>
  <c r="R39" i="7"/>
  <c r="Q39" i="7"/>
  <c r="R23" i="7"/>
  <c r="Q23" i="7"/>
  <c r="J15" i="7"/>
  <c r="I15" i="7"/>
  <c r="G27" i="7"/>
  <c r="T386" i="1" s="1"/>
  <c r="B15" i="7"/>
  <c r="A15" i="7"/>
  <c r="W27" i="7"/>
  <c r="T399" i="1"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D188" i="1" s="1"/>
  <c r="F195" i="1"/>
  <c r="Q172" i="1"/>
  <c r="E187" i="1" s="1"/>
  <c r="E184" i="1"/>
  <c r="I195" i="1"/>
  <c r="I312" i="1"/>
  <c r="U304" i="1"/>
  <c r="I313" i="1" s="1"/>
  <c r="X299" i="1"/>
  <c r="X362" i="1"/>
  <c r="AD88" i="1" s="1"/>
  <c r="H247" i="1"/>
  <c r="I247" i="1"/>
  <c r="F383" i="1"/>
  <c r="U171" i="1"/>
  <c r="I186" i="1" s="1"/>
  <c r="I182" i="1"/>
  <c r="X281" i="1"/>
  <c r="L294" i="1"/>
  <c r="W234" i="1"/>
  <c r="E195" i="1"/>
  <c r="R171" i="1"/>
  <c r="F186" i="1" s="1"/>
  <c r="F188" i="1" s="1"/>
  <c r="H242" i="1"/>
  <c r="I242" i="1"/>
  <c r="I245" i="1"/>
  <c r="H245" i="1"/>
  <c r="Q171" i="1"/>
  <c r="E186" i="1" s="1"/>
  <c r="E188" i="1" s="1"/>
  <c r="E182" i="1"/>
  <c r="G195" i="1"/>
  <c r="X363" i="1"/>
  <c r="G372" i="1" s="1"/>
  <c r="W227" i="1"/>
  <c r="J219" i="1" s="1"/>
  <c r="J211" i="1"/>
  <c r="K149" i="1"/>
  <c r="O52" i="1"/>
  <c r="W362" i="1"/>
  <c r="AD87" i="1" s="1"/>
  <c r="X313" i="1"/>
  <c r="AD91" i="1" s="1"/>
  <c r="L319" i="1"/>
  <c r="U269" i="1"/>
  <c r="I285" i="1" s="1"/>
  <c r="I284" i="1"/>
  <c r="X264" i="1"/>
  <c r="H195" i="1"/>
  <c r="G184" i="1"/>
  <c r="S172" i="1"/>
  <c r="G187" i="1" s="1"/>
  <c r="W236" i="1"/>
  <c r="J228" i="1" s="1"/>
  <c r="H182" i="1"/>
  <c r="T171" i="1"/>
  <c r="H186" i="1" s="1"/>
  <c r="H188" i="1" s="1"/>
  <c r="U172" i="1"/>
  <c r="I187" i="1" s="1"/>
  <c r="I184" i="1"/>
  <c r="S171" i="1"/>
  <c r="G186" i="1" s="1"/>
  <c r="G188" i="1" s="1"/>
  <c r="G182" i="1"/>
  <c r="I7" i="7" l="1"/>
  <c r="D26" i="6"/>
  <c r="J7" i="7"/>
  <c r="H393" i="1"/>
  <c r="D24" i="6"/>
  <c r="F393" i="1"/>
  <c r="S390" i="1"/>
  <c r="F397" i="1" s="1"/>
  <c r="J393" i="1"/>
  <c r="G393" i="1"/>
  <c r="D25" i="6"/>
  <c r="T390" i="1"/>
  <c r="G397" i="1" s="1"/>
  <c r="K41" i="3"/>
  <c r="AD89" i="1"/>
  <c r="B8" i="6"/>
  <c r="T403" i="1"/>
  <c r="G405" i="1" s="1"/>
  <c r="D33" i="6"/>
  <c r="G401" i="1"/>
  <c r="K393" i="1"/>
  <c r="D29" i="6"/>
  <c r="X390" i="1"/>
  <c r="K397" i="1" s="1"/>
  <c r="R31" i="7"/>
  <c r="Q31" i="7"/>
  <c r="B31" i="7"/>
  <c r="A31" i="7"/>
  <c r="L57" i="1"/>
  <c r="M57" i="1"/>
  <c r="X286" i="1"/>
  <c r="L300" i="1" s="1"/>
  <c r="L296" i="1"/>
  <c r="X287" i="1"/>
  <c r="L301" i="1" s="1"/>
  <c r="X283" i="1"/>
  <c r="L298" i="1" s="1"/>
  <c r="X301" i="1"/>
  <c r="AD90" i="1" s="1"/>
  <c r="L308" i="1"/>
  <c r="L280" i="1"/>
  <c r="X266" i="1"/>
  <c r="L321" i="1"/>
  <c r="X317" i="1"/>
  <c r="L325" i="1" s="1"/>
  <c r="X315" i="1"/>
  <c r="L323" i="1" s="1"/>
  <c r="W241" i="1"/>
  <c r="J233" i="1" s="1"/>
  <c r="J226" i="1"/>
  <c r="I188" i="1"/>
  <c r="W364" i="1"/>
  <c r="F373" i="1" s="1"/>
  <c r="F374" i="1" s="1"/>
  <c r="W373" i="1"/>
  <c r="F371" i="1"/>
  <c r="G371" i="1"/>
  <c r="X373" i="1"/>
  <c r="G384" i="1" s="1"/>
  <c r="X364" i="1"/>
  <c r="G373" i="1" s="1"/>
  <c r="K29" i="2" l="1"/>
  <c r="B7" i="6"/>
  <c r="K40" i="3"/>
  <c r="AD86" i="1"/>
  <c r="X318" i="1"/>
  <c r="L310" i="1"/>
  <c r="X305" i="1"/>
  <c r="L314" i="1" s="1"/>
  <c r="X303" i="1"/>
  <c r="L312" i="1" s="1"/>
  <c r="F384" i="1"/>
  <c r="W376" i="1"/>
  <c r="F387" i="1" s="1"/>
  <c r="L282" i="1"/>
  <c r="X271" i="1"/>
  <c r="L286" i="1" s="1"/>
  <c r="X268" i="1"/>
  <c r="L284" i="1" s="1"/>
  <c r="X272" i="1"/>
  <c r="L287" i="1" s="1"/>
  <c r="L327" i="1" l="1"/>
  <c r="B9" i="6"/>
  <c r="K42" i="3"/>
  <c r="AD92" i="1"/>
</calcChain>
</file>

<file path=xl/comments1.xml><?xml version="1.0" encoding="utf-8"?>
<comments xmlns="http://schemas.openxmlformats.org/spreadsheetml/2006/main">
  <authors>
    <author>EM</author>
  </authors>
  <commentList>
    <comment ref="G32" authorId="0" shapeId="0">
      <text>
        <r>
          <rPr>
            <b/>
            <sz val="8"/>
            <color rgb="FF000000"/>
            <rFont val="Tahoma"/>
            <family val="2"/>
          </rPr>
          <t xml:space="preserve">Click in boxes to use drop-down lists
</t>
        </r>
      </text>
    </comment>
  </commentList>
</comments>
</file>

<file path=xl/comments2.xml><?xml version="1.0" encoding="utf-8"?>
<comments xmlns="http://schemas.openxmlformats.org/spreadsheetml/2006/main">
  <authors>
    <author>EM</author>
  </authors>
  <commentList>
    <comment ref="M21" authorId="0" shapeId="0">
      <text>
        <r>
          <rPr>
            <b/>
            <sz val="8"/>
            <color rgb="FF000000"/>
            <rFont val="Tahoma"/>
            <family val="2"/>
          </rPr>
          <t>Click in boxes to use drop-down lists</t>
        </r>
      </text>
    </comment>
    <comment ref="H46" authorId="0" shapeId="0">
      <text>
        <r>
          <rPr>
            <b/>
            <sz val="8"/>
            <color rgb="FF000000"/>
            <rFont val="Tahoma"/>
            <family val="2"/>
          </rPr>
          <t xml:space="preserve">Click in boxes to use drop-down lists
</t>
        </r>
      </text>
    </comment>
  </commentList>
</comments>
</file>

<file path=xl/comments3.xml><?xml version="1.0" encoding="utf-8"?>
<comments xmlns="http://schemas.openxmlformats.org/spreadsheetml/2006/main">
  <authors>
    <author>EM</author>
  </authors>
  <commentList>
    <comment ref="J10" authorId="0" shapeId="0">
      <text>
        <r>
          <rPr>
            <b/>
            <sz val="9"/>
            <color rgb="FF000000"/>
            <rFont val="Tahoma"/>
            <family val="2"/>
          </rPr>
          <t xml:space="preserve">Click in boxes to use drop-down lists
</t>
        </r>
      </text>
    </comment>
  </commentList>
</comments>
</file>

<file path=xl/sharedStrings.xml><?xml version="1.0" encoding="utf-8"?>
<sst xmlns="http://schemas.openxmlformats.org/spreadsheetml/2006/main" count="1721" uniqueCount="649">
  <si>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</si>
  <si>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</si>
  <si>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</si>
  <si>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</si>
  <si>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</si>
  <si>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</si>
  <si>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</si>
  <si>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</si>
  <si>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</si>
  <si>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</si>
  <si>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</si>
  <si>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</si>
  <si>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</si>
  <si>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</si>
  <si>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</si>
  <si>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</si>
  <si>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</si>
  <si>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</si>
  <si>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</si>
  <si>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</si>
  <si>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</si>
  <si>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</si>
  <si>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</si>
  <si>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</si>
  <si>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</si>
  <si>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</si>
  <si>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</si>
  <si>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</si>
  <si>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</si>
  <si>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</si>
  <si>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</si>
  <si>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</si>
  <si>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</si>
  <si>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</si>
  <si>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</si>
  <si>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</si>
  <si>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</si>
  <si>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</si>
  <si>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</si>
  <si>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</si>
  <si>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</si>
  <si>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</si>
  <si>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</si>
  <si>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</si>
  <si>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</si>
  <si>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</si>
  <si>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</si>
  <si>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</si>
  <si>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</si>
  <si>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</si>
  <si>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</si>
  <si>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</si>
  <si>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</si>
  <si>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</si>
  <si>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</si>
  <si>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</si>
  <si>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</si>
  <si>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</si>
  <si>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</si>
  <si>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</si>
  <si>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</si>
  <si>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</si>
  <si>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</si>
  <si>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</si>
  <si>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</si>
  <si>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</si>
  <si>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</si>
  <si>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</si>
  <si>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</si>
  <si>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</si>
  <si>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</si>
  <si>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</si>
  <si>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</si>
  <si>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</si>
  <si>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</si>
  <si>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</si>
  <si>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</si>
  <si>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</si>
  <si>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</si>
  <si>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</si>
  <si>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</si>
  <si>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</si>
  <si>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</si>
  <si>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</si>
  <si>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</si>
  <si>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</si>
  <si>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</si>
  <si>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</si>
  <si>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</si>
  <si>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</si>
  <si>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</si>
  <si>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</si>
  <si>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</si>
  <si>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</si>
  <si>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</si>
  <si>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</si>
  <si>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</si>
  <si>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</si>
  <si>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</si>
  <si>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</si>
  <si>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</si>
  <si>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</si>
  <si>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</si>
  <si>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</si>
  <si>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</si>
  <si>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</si>
  <si>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</si>
  <si>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</si>
  <si>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</si>
  <si>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</si>
  <si>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</si>
  <si>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</si>
  <si>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</si>
  <si>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</si>
  <si>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</si>
  <si>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</si>
  <si>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</si>
  <si>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</si>
  <si>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</si>
  <si>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</si>
  <si>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</si>
  <si>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</si>
  <si>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</si>
  <si>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</si>
  <si>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</si>
  <si>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</si>
  <si>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</si>
  <si>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</si>
  <si>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</si>
  <si>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</si>
  <si>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</si>
  <si>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</si>
  <si>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</si>
  <si>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</si>
  <si>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</si>
  <si>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</si>
  <si>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</si>
  <si>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</si>
  <si>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</si>
  <si>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</si>
  <si>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</si>
  <si>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</si>
  <si>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</si>
  <si>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</si>
  <si>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</si>
  <si>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</si>
  <si>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</si>
  <si>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</si>
  <si>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</si>
  <si>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</si>
  <si>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</si>
  <si>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</si>
  <si>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</si>
  <si>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</si>
  <si>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</si>
  <si>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</si>
  <si>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</si>
  <si>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</si>
  <si>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</si>
  <si>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</si>
  <si>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</si>
  <si>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</si>
  <si>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</si>
  <si>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</si>
  <si>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</si>
  <si>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</si>
  <si>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</si>
  <si>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</si>
  <si>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</si>
  <si>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</si>
  <si>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</si>
  <si>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</si>
  <si>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</si>
  <si>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</si>
  <si>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</si>
  <si>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</si>
  <si>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</si>
  <si>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</si>
  <si>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</si>
  <si>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</si>
  <si>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</si>
  <si>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</si>
  <si>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</si>
  <si>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</si>
  <si>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</si>
  <si>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</si>
  <si>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</si>
  <si>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</si>
  <si>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</si>
  <si>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</si>
  <si>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</si>
  <si>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</si>
  <si>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</si>
  <si>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</si>
  <si>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</si>
  <si>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</si>
  <si>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</si>
  <si>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</si>
  <si>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</si>
  <si>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</si>
  <si>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</si>
  <si>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</si>
  <si>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</si>
  <si>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</si>
  <si>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</si>
  <si>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</si>
  <si>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</si>
  <si>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</si>
  <si>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</si>
  <si>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</si>
  <si>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</si>
  <si>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</si>
  <si>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</si>
  <si>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</si>
  <si>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</si>
  <si>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</si>
  <si>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</si>
  <si>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</si>
  <si>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</si>
  <si>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</si>
  <si>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</si>
  <si>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</si>
  <si>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</si>
  <si>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</si>
  <si>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</si>
  <si>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</si>
  <si>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</si>
  <si>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</si>
  <si>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</si>
  <si>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</si>
  <si>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</si>
  <si>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</si>
  <si>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</si>
  <si>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</si>
  <si>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</si>
  <si>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</si>
  <si>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</si>
  <si>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</si>
  <si>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</si>
  <si>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</si>
  <si>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</si>
  <si>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</si>
  <si>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</si>
  <si>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</si>
  <si>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</si>
  <si>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</si>
  <si>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</si>
  <si>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</si>
  <si>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</si>
  <si>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</si>
  <si>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</si>
  <si>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</si>
  <si>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</si>
  <si>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</si>
  <si>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</si>
  <si>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</si>
  <si>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</si>
  <si>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</si>
  <si>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</si>
  <si>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</si>
  <si>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</si>
  <si>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</si>
  <si>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</si>
  <si>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</si>
  <si>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</si>
  <si>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</si>
  <si>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</si>
  <si>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</si>
  <si>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</si>
  <si>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</si>
  <si>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</si>
  <si>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</si>
  <si>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</si>
  <si>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</si>
  <si>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</si>
  <si>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</si>
  <si>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</si>
  <si>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</si>
  <si>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</si>
  <si>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</si>
  <si>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</si>
  <si>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</si>
  <si>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</si>
  <si>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</si>
  <si>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</si>
  <si>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</si>
  <si>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</si>
  <si>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</si>
  <si>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</si>
  <si>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</si>
  <si>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</si>
  <si>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</si>
  <si>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</si>
  <si>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</si>
  <si>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</si>
  <si>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</si>
  <si>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</si>
  <si>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</si>
  <si>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</si>
  <si>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</si>
  <si>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</si>
  <si>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</si>
  <si>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</si>
  <si>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</si>
  <si>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</si>
  <si>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</si>
  <si>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</si>
  <si>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</si>
  <si>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</si>
  <si>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</si>
  <si>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</si>
  <si>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</si>
  <si>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</si>
  <si>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</si>
  <si>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</si>
  <si>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</si>
  <si>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</si>
  <si>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</si>
  <si>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</si>
  <si>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</si>
  <si>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</si>
  <si>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</si>
  <si>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</si>
  <si>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</si>
  <si>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</si>
  <si>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</si>
  <si>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</si>
  <si>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</si>
  <si>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</si>
  <si>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</si>
  <si>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</si>
  <si>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</si>
  <si>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</si>
  <si>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</si>
  <si>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</si>
  <si>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</si>
  <si>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</si>
  <si>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</si>
  <si>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</si>
  <si>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</si>
  <si>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</si>
  <si>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</si>
  <si>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</si>
  <si>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</si>
  <si>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</si>
  <si>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</si>
  <si>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</si>
  <si>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</si>
  <si>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</si>
  <si>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</si>
  <si>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</si>
  <si>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</si>
  <si>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</si>
  <si>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</si>
  <si>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</si>
  <si>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</si>
  <si>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</si>
  <si>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</si>
  <si>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</si>
  <si>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</si>
  <si>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</si>
  <si>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</si>
  <si>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</si>
  <si>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</si>
  <si>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</si>
  <si>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</si>
  <si>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</si>
  <si>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</si>
  <si>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</si>
  <si>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</si>
  <si>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</si>
  <si>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</si>
  <si>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</si>
  <si>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</si>
  <si>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</si>
  <si>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</si>
  <si>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</si>
  <si>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</si>
  <si>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</si>
  <si>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</si>
  <si>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</si>
  <si>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</si>
  <si>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</si>
  <si>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</si>
  <si>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</si>
  <si>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</si>
  <si>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</si>
  <si>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</si>
  <si>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</si>
  <si>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</si>
  <si>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</si>
  <si>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</si>
  <si>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</si>
  <si>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</si>
  <si>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</si>
  <si>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</si>
  <si>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</si>
  <si>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</si>
  <si>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</si>
  <si>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</si>
  <si>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</si>
  <si>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</si>
  <si>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</si>
  <si>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</si>
  <si>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</si>
  <si>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</si>
  <si>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</si>
  <si>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</si>
  <si>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Full-Field Digital – Lorad</t>
  </si>
  <si>
    <t>Site Name</t>
  </si>
  <si>
    <t>Report Date</t>
  </si>
  <si>
    <t>Address</t>
  </si>
  <si>
    <t>Survey Date</t>
  </si>
  <si>
    <t>Medical Physicist's Name</t>
  </si>
  <si>
    <t>Signature</t>
  </si>
  <si>
    <t>X-Ray Unit Manufacturer</t>
  </si>
  <si>
    <t>Lorad/Hologic</t>
  </si>
  <si>
    <t>Model</t>
  </si>
  <si>
    <t>Date of Installation</t>
  </si>
  <si>
    <t>Room ID</t>
  </si>
  <si>
    <t>QC Manual Version #</t>
  </si>
  <si>
    <t>MAN-00093 (2007)</t>
  </si>
  <si>
    <r>
      <rPr>
        <sz val="9"/>
        <rFont val="Arial"/>
        <family val="2"/>
      </rPr>
      <t>(</t>
    </r>
    <r>
      <rPr>
        <i/>
        <sz val="9"/>
        <rFont val="Arial"/>
        <family val="2"/>
      </rPr>
      <t>use any version applicable to model; contact mfr if questions</t>
    </r>
    <r>
      <rPr>
        <sz val="9"/>
        <rFont val="Arial"/>
        <family val="2"/>
      </rPr>
      <t>)</t>
    </r>
  </si>
  <si>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</si>
  <si>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</si>
  <si>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</si>
  <si>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</si>
  <si>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</si>
  <si>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</si>
  <si>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</si>
  <si>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</si>
  <si>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</si>
  <si>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</si>
  <si>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</si>
  <si>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</si>
  <si>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</si>
  <si>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</si>
  <si>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</si>
  <si>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</si>
  <si>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</si>
  <si>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r>
      <rPr>
        <b/>
        <sz val="12"/>
        <rFont val="Arial"/>
        <family val="2"/>
      </rPr>
      <t xml:space="preserve">7.    Automatic Exposure Control (AEC) Function Performance </t>
    </r>
    <r>
      <rPr>
        <i/>
        <sz val="10"/>
        <rFont val="Arial"/>
        <family val="2"/>
      </rPr>
      <t>(NA for systems without AEC)</t>
    </r>
  </si>
  <si>
    <t>8.    Breast Entrance Exposure, AEC Reproducibility and Average Glandular Dose</t>
  </si>
  <si>
    <t>Average glandular dose for average breast is ≤3 mGy (300 mrad)</t>
  </si>
  <si>
    <t>9.    Radiation Output Rate</t>
  </si>
  <si>
    <t>10.  Phantom Image Quality Evaluation</t>
  </si>
  <si>
    <t>Phantom image scores:</t>
  </si>
  <si>
    <t>Fibers</t>
  </si>
  <si>
    <t>Specks</t>
  </si>
  <si>
    <t>Masses</t>
  </si>
  <si>
    <r>
      <rPr>
        <b/>
        <sz val="12"/>
        <rFont val="Arial"/>
        <family val="2"/>
      </rPr>
      <t xml:space="preserve">11.  Signal-To-Noise Ratio and Contrast-To-Noise Ratio Measurements </t>
    </r>
    <r>
      <rPr>
        <i/>
        <sz val="10"/>
        <rFont val="Arial"/>
        <family val="2"/>
      </rPr>
      <t>(values required for all tests)</t>
    </r>
  </si>
  <si>
    <r>
      <rPr>
        <sz val="12"/>
        <rFont val="Arial"/>
        <family val="2"/>
      </rPr>
      <t xml:space="preserve">SNR </t>
    </r>
    <r>
      <rPr>
        <i/>
        <sz val="10"/>
        <rFont val="Arial"/>
        <family val="2"/>
      </rPr>
      <t>(value)</t>
    </r>
  </si>
  <si>
    <r>
      <rPr>
        <sz val="12"/>
        <rFont val="Arial"/>
        <family val="2"/>
      </rPr>
      <t>CNR</t>
    </r>
    <r>
      <rPr>
        <i/>
        <sz val="10"/>
        <rFont val="Arial"/>
        <family val="2"/>
      </rPr>
      <t xml:space="preserve"> (value)</t>
    </r>
  </si>
  <si>
    <t>(Required for both new unit Mammography Equipment Evaluations and Annual Surveys)</t>
  </si>
  <si>
    <r>
      <rPr>
        <sz val="12"/>
        <rFont val="Arial"/>
        <family val="2"/>
      </rPr>
      <t xml:space="preserve">CNR should not vary by more than ±15% </t>
    </r>
    <r>
      <rPr>
        <i/>
        <sz val="10"/>
        <rFont val="Arial"/>
        <family val="2"/>
      </rPr>
      <t>(NA for Equipment Evaluation)</t>
    </r>
  </si>
  <si>
    <r>
      <rPr>
        <b/>
        <sz val="12"/>
        <rFont val="Arial"/>
        <family val="2"/>
      </rPr>
      <t xml:space="preserve">12.  Diagnostic Review Workstation (RWS) QC </t>
    </r>
    <r>
      <rPr>
        <i/>
        <sz val="10"/>
        <rFont val="Arial"/>
        <family val="2"/>
      </rPr>
      <t xml:space="preserve">(for all RWS, even if located offsite; NA if only hardcopy read) </t>
    </r>
  </si>
  <si>
    <r>
      <rPr>
        <b/>
        <sz val="12"/>
        <rFont val="Arial"/>
        <family val="2"/>
      </rPr>
      <t xml:space="preserve">13.  DICOM Printer QC </t>
    </r>
    <r>
      <rPr>
        <i/>
        <sz val="10"/>
        <rFont val="Arial"/>
        <family val="2"/>
      </rPr>
      <t>(Mammography Equipment Evaluations only)</t>
    </r>
  </si>
  <si>
    <r>
      <rPr>
        <b/>
        <sz val="12"/>
        <rFont val="Arial"/>
        <family val="2"/>
      </rPr>
      <t xml:space="preserve">14.  Detector Flat Field Calibration </t>
    </r>
    <r>
      <rPr>
        <i/>
        <sz val="10"/>
        <rFont val="Arial"/>
        <family val="2"/>
      </rPr>
      <t>(Mammography Equipment Evaluations only)</t>
    </r>
  </si>
  <si>
    <r>
      <rPr>
        <b/>
        <sz val="12"/>
        <rFont val="Arial"/>
        <family val="2"/>
      </rPr>
      <t xml:space="preserve">15.  Compression Thickness Indicator </t>
    </r>
    <r>
      <rPr>
        <i/>
        <sz val="10"/>
        <rFont val="Arial"/>
        <family val="2"/>
      </rPr>
      <t>(Mammography Equipment Evaluations only)</t>
    </r>
  </si>
  <si>
    <r>
      <rPr>
        <b/>
        <sz val="12"/>
        <rFont val="Arial"/>
        <family val="2"/>
      </rPr>
      <t xml:space="preserve">16.  Compression </t>
    </r>
    <r>
      <rPr>
        <i/>
        <sz val="10"/>
        <rFont val="Arial"/>
        <family val="2"/>
      </rPr>
      <t>(Mammography Equipment Evaluations only)</t>
    </r>
  </si>
  <si>
    <r>
      <rPr>
        <b/>
        <i/>
        <sz val="12"/>
        <color rgb="FFFF0000"/>
        <rFont val="Arial"/>
        <family val="2"/>
      </rPr>
      <t xml:space="preserve">*** YOUR MEDICAL PHYSICIST MUST SUMMARIZE HIS/HER RESULTS ON </t>
    </r>
    <r>
      <rPr>
        <b/>
        <i/>
        <u/>
        <sz val="12"/>
        <color rgb="FFFF0000"/>
        <rFont val="Arial"/>
        <family val="2"/>
      </rPr>
      <t>THIS</t>
    </r>
    <r>
      <rPr>
        <b/>
        <i/>
        <sz val="12"/>
        <color rgb="FFFF0000"/>
        <rFont val="Arial"/>
        <family val="2"/>
      </rPr>
      <t xml:space="preserve"> FORM ***</t>
    </r>
  </si>
  <si>
    <t>Full-Field Digital – Hologic</t>
  </si>
  <si>
    <t>Autodecompression can be overridden to maintain compression (and status displayed)</t>
  </si>
  <si>
    <t>Deviation between x-ray field and light field is less than 2% SID</t>
  </si>
  <si>
    <t>X-ray field dose not extend beyond any side of the image receptor by more than 2% SID</t>
  </si>
  <si>
    <t>Artifacts were not apparent or not significant</t>
  </si>
  <si>
    <t>Measured average kVp within +/-5% of indicated kV</t>
  </si>
  <si>
    <t>kVp coefficient of variation &lt;= 0.02</t>
  </si>
  <si>
    <t>Half value layer is within acceptable lower limit at all kVp values tested</t>
  </si>
  <si>
    <t>Measured performance within acceptable limits</t>
  </si>
  <si>
    <t>Average glandular dose to a 4.2 cm thick breast</t>
  </si>
  <si>
    <t>Conventional</t>
  </si>
  <si>
    <t>Tomosynthesis</t>
  </si>
  <si>
    <t>Combo</t>
  </si>
  <si>
    <t>Radiation output rate &gt;= 2 mGy/s</t>
  </si>
  <si>
    <t>Phantom image scores (Conventional):</t>
  </si>
  <si>
    <t>Phantom image scores (Tomosynthesis):</t>
  </si>
  <si>
    <t>SNR &gt;= 40</t>
  </si>
  <si>
    <t>White level performance</t>
  </si>
  <si>
    <t>Black level performance (CRT displays only)</t>
  </si>
  <si>
    <t>Quality level performance (GSDF compliance)</t>
  </si>
  <si>
    <t>Uniformity performance (CRT displays only)</t>
  </si>
  <si>
    <t>(Lorad, continued)</t>
  </si>
  <si>
    <t>Evaluation of Technologist QC Program</t>
  </si>
  <si>
    <r>
      <rPr>
        <b/>
        <i/>
        <sz val="10"/>
        <color rgb="FF000000"/>
        <rFont val="Arial"/>
        <family val="2"/>
      </rPr>
      <t>New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review the technologist QC </t>
    </r>
    <r>
      <rPr>
        <b/>
        <i/>
        <sz val="10"/>
        <color rgb="FF000000"/>
        <rFont val="Arial"/>
        <family val="2"/>
      </rPr>
      <t xml:space="preserve">within 45 days of installation </t>
    </r>
    <r>
      <rPr>
        <sz val="10"/>
        <color rgb="FF000000"/>
        <rFont val="Arial"/>
        <family val="2"/>
      </rPr>
      <t>and complete this section. The facility is required to submit the entire Mammography Equipment Evaluation report (including this form) along with their testing materials for accreditation.</t>
    </r>
  </si>
  <si>
    <r>
      <rPr>
        <b/>
        <i/>
        <sz val="10"/>
        <color rgb="FF000000"/>
        <rFont val="Arial"/>
        <family val="2"/>
      </rPr>
      <t>Existing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complete this section as part of the unit's annual survey.</t>
    </r>
  </si>
  <si>
    <r>
      <rPr>
        <b/>
        <i/>
        <sz val="10"/>
        <color rgb="FF000000"/>
        <rFont val="Arial"/>
        <family val="2"/>
      </rPr>
      <t>Relocating units:</t>
    </r>
    <r>
      <rPr>
        <i/>
        <sz val="10"/>
        <color rgb="FF000000"/>
        <rFont val="Arial"/>
        <family val="2"/>
      </rPr>
      <t xml:space="preserve"> </t>
    </r>
    <r>
      <rPr>
        <sz val="10"/>
        <color rgb="FF000000"/>
        <rFont val="Arial"/>
        <family val="2"/>
      </rPr>
      <t xml:space="preserve">This section is </t>
    </r>
    <r>
      <rPr>
        <b/>
        <i/>
        <sz val="10"/>
        <color rgb="FF000000"/>
        <rFont val="Arial"/>
        <family val="2"/>
      </rPr>
      <t>not</t>
    </r>
    <r>
      <rPr>
        <sz val="10"/>
        <color rgb="FF000000"/>
        <rFont val="Arial"/>
        <family val="2"/>
      </rPr>
      <t xml:space="preserve"> required if the medical physicist does </t>
    </r>
    <r>
      <rPr>
        <b/>
        <i/>
        <sz val="10"/>
        <color rgb="FF000000"/>
        <rFont val="Arial"/>
        <family val="2"/>
      </rPr>
      <t>not</t>
    </r>
    <r>
      <rPr>
        <sz val="10"/>
        <color rgb="FF000000"/>
        <rFont val="Arial"/>
        <family val="2"/>
      </rPr>
      <t xml:space="preserve"> conduct a complete annual survey after relocation.</t>
    </r>
  </si>
  <si>
    <t>FREQUENCY</t>
  </si>
  <si>
    <t>1.</t>
  </si>
  <si>
    <t>DICOM Printer Quality Control</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</si>
  <si>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</si>
  <si>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</si>
  <si>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</si>
  <si>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</si>
  <si>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</si>
  <si>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</si>
  <si>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</si>
  <si>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</si>
  <si>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</si>
  <si>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</si>
  <si>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</si>
  <si>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</si>
  <si>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</si>
  <si>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</si>
  <si>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</si>
  <si>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</si>
  <si>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</si>
  <si>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</si>
  <si>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</si>
  <si>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</si>
  <si>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</si>
  <si>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</si>
  <si>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Geometry Calibration (Tomosynthesis Option)</t>
  </si>
  <si>
    <t>12.</t>
  </si>
  <si>
    <r>
      <rPr>
        <sz val="12"/>
        <rFont val="Arial"/>
        <family val="2"/>
      </rPr>
      <t xml:space="preserve">Diagnostic Review Workstation QC </t>
    </r>
    <r>
      <rPr>
        <i/>
        <sz val="10"/>
        <rFont val="Arial"/>
        <family val="2"/>
      </rPr>
      <t xml:space="preserve">(NA if only hardcopy read)  </t>
    </r>
  </si>
  <si>
    <t>See Lorad QC Manual</t>
  </si>
  <si>
    <t xml:space="preserve"> </t>
  </si>
  <si>
    <t>Medical Physicist's Recommendations for Quality Improvement</t>
  </si>
  <si>
    <r>
      <rPr>
        <b/>
        <sz val="12"/>
        <rFont val="Arial"/>
        <family val="2"/>
      </rP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</si>
  <si>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</si>
  <si>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</si>
  <si>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</si>
  <si>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</si>
  <si>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</si>
  <si>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</si>
  <si>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</si>
  <si>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</si>
  <si>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</si>
  <si>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</si>
  <si>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</si>
  <si>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</si>
  <si>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</si>
  <si>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r>
      <rPr>
        <b/>
        <sz val="8"/>
        <rFont val="Arial"/>
        <family val="2"/>
      </rPr>
      <t xml:space="preserve">Meets FDA Requirements? </t>
    </r>
    <r>
      <rPr>
        <b/>
        <i/>
        <sz val="8"/>
        <rFont val="Arial"/>
        <family val="2"/>
      </rPr>
      <t>(if NA, please explain)</t>
    </r>
  </si>
  <si>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</si>
  <si>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</si>
  <si>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</si>
  <si>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</si>
  <si>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</si>
  <si>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</si>
  <si>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</si>
  <si>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</si>
  <si>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</si>
  <si>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</si>
  <si>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</si>
  <si>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</si>
  <si>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</si>
  <si>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</si>
  <si>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</si>
  <si>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</si>
  <si>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</si>
  <si>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</si>
  <si>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</si>
  <si>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</si>
  <si>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</si>
  <si>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</si>
  <si>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</si>
  <si>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</si>
  <si>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</si>
  <si>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</si>
  <si>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</si>
  <si>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</si>
  <si>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</si>
  <si>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</si>
  <si>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</si>
  <si>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</si>
  <si>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</si>
  <si>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</si>
  <si>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</si>
  <si>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</si>
  <si>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</si>
  <si>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</si>
  <si>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</si>
  <si>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</si>
  <si>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</si>
  <si>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</si>
  <si>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</si>
  <si>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</si>
  <si>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</si>
  <si>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</si>
  <si>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</si>
  <si>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</si>
  <si>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</si>
  <si>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</si>
  <si>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</si>
  <si>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</si>
  <si>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</si>
  <si>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</si>
  <si>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</si>
  <si>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</si>
  <si>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</si>
  <si>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</si>
  <si>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</si>
  <si>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</si>
  <si>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10(iii)</t>
  </si>
  <si>
    <t>The system shall provide means for the operator to vary the selected optical density from the normal (zero) setting.</t>
  </si>
  <si>
    <r>
      <rPr>
        <sz val="8"/>
        <rFont val="Arial"/>
        <family val="2"/>
      </rPr>
      <t>X-ray film</t>
    </r>
    <r>
      <rPr>
        <b/>
        <sz val="8"/>
        <rFont val="Arial"/>
        <family val="2"/>
      </rPr>
      <t>*</t>
    </r>
  </si>
  <si>
    <t>The facility shall use X-ray film for mammography that has been designated by the film manufacturer as appropriate for mammography.</t>
  </si>
  <si>
    <r>
      <rPr>
        <sz val="8"/>
        <rFont val="Arial"/>
        <family val="2"/>
      </rPr>
      <t>Intensifying screens</t>
    </r>
    <r>
      <rPr>
        <b/>
        <sz val="8"/>
        <rFont val="Arial"/>
        <family val="2"/>
      </rPr>
      <t>*</t>
    </r>
  </si>
  <si>
    <t>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</si>
  <si>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Film processing solutions</t>
    </r>
    <r>
      <rPr>
        <b/>
        <sz val="8"/>
        <rFont val="Arial"/>
        <family val="2"/>
      </rPr>
      <t>*</t>
    </r>
  </si>
  <si>
    <t>For processing mammography films, the facility shall use chemical solutions that are capable of developing the films used by the facility in a manner equivalent to the minimum requirements specified by the film manufacturer.</t>
  </si>
  <si>
    <r>
      <rPr>
        <sz val="8"/>
        <rFont val="Arial"/>
        <family val="2"/>
      </rPr>
      <t>Lighting</t>
    </r>
    <r>
      <rPr>
        <b/>
        <sz val="8"/>
        <rFont val="Arial"/>
        <family val="2"/>
      </rPr>
      <t>*</t>
    </r>
  </si>
  <si>
    <t>The facility shall make special lights for film illumination, i.e., hot-lights, capable of producing light levels greater than that provided by the view box, available to the interpreting physicians.</t>
  </si>
  <si>
    <t>S-F &amp;
FFDM (for hardcopy comparison)</t>
  </si>
  <si>
    <r>
      <rPr>
        <sz val="8"/>
        <rFont val="Arial"/>
        <family val="2"/>
      </rPr>
      <t>Film masking devices</t>
    </r>
    <r>
      <rPr>
        <b/>
        <sz val="8"/>
        <rFont val="Arial"/>
        <family val="2"/>
      </rPr>
      <t>*</t>
    </r>
  </si>
  <si>
    <t>Facilities shall ensure that film masking devices that can limit the illuminated area to a region equal to or smaller than the exposed portion of the film are available to all interpreting physicians interpreting for the facility.</t>
  </si>
  <si>
    <r>
      <rPr>
        <b/>
        <sz val="8"/>
        <rFont val="Arial"/>
        <family val="2"/>
      </rPr>
      <t xml:space="preserve">* </t>
    </r>
    <r>
      <rPr>
        <i/>
        <sz val="8"/>
        <rFont val="Arial"/>
        <family val="2"/>
      </rPr>
      <t>NA is acceptable for new units at existing facilities if these were previously evaluated and have not changed</t>
    </r>
  </si>
  <si>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</si>
  <si>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</si>
  <si>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</si>
  <si>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</si>
  <si>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</si>
  <si>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</si>
  <si>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</si>
  <si>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</si>
  <si>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</si>
  <si>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</si>
  <si>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</si>
  <si>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</si>
  <si>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</si>
  <si>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</si>
  <si>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</si>
  <si>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</si>
  <si>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</si>
  <si>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</si>
  <si>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</si>
  <si>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</si>
  <si>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</si>
  <si>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</si>
  <si>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</si>
  <si>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</si>
  <si>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</si>
  <si>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</si>
  <si>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</si>
  <si>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</si>
  <si>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</si>
  <si>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</si>
  <si>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</si>
  <si>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</si>
  <si>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</si>
  <si>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</si>
  <si>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</si>
  <si>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</si>
  <si>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</si>
  <si>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</si>
  <si>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</si>
  <si>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Revision 2.1-20171024</t>
  </si>
  <si>
    <t>Auto-Filter</t>
  </si>
  <si>
    <t>Piranha</t>
  </si>
  <si>
    <t>CB2-17090320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</si>
</sst>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mm/dd/yy"/>
    <numFmt numFmtId="174" formatCode="m/d/yyyy"/>
    <numFmt numFmtId="175" formatCode="0.000000"/>
    <numFmt numFmtId="176" formatCode="0.000#"/>
  </numFmts>
  <fonts count="47">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1"/>
      <color rgb="FF000000"/>
      <name val="Arial"/>
      <family val="2"/>
    </font>
    <font>
      <b/>
      <sz val="18"/>
      <name val="Arial"/>
      <family val="2"/>
    </font>
    <font>
      <b/>
      <i/>
      <sz val="12"/>
      <color rgb="FFFF0000"/>
      <name val="Arial"/>
      <family val="2"/>
    </font>
    <font>
      <b/>
      <i/>
      <u/>
      <sz val="12"/>
      <color rgb="FFFF0000"/>
      <name val="Arial"/>
      <family val="2"/>
    </font>
    <font>
      <b/>
      <sz val="8"/>
      <color rgb="FF000000"/>
      <name val="Tahoma"/>
      <family val="2"/>
    </font>
    <font>
      <b/>
      <i/>
      <sz val="14"/>
      <name val="Arial"/>
      <family val="2"/>
    </font>
    <font>
      <b/>
      <i/>
      <sz val="10"/>
      <color rgb="FF000000"/>
      <name val="Arial"/>
      <family val="2"/>
    </font>
    <font>
      <i/>
      <sz val="10"/>
      <color rgb="FF000000"/>
      <name val="Arial"/>
      <family val="2"/>
    </font>
    <font>
      <b/>
      <i/>
      <sz val="12"/>
      <name val="Arial"/>
      <family val="2"/>
    </font>
    <font>
      <b/>
      <sz val="9"/>
      <color rgb="FF000000"/>
      <name val="Tahoma"/>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s>
  <fills count="14">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s>
  <borders count="167">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thin">
        <color auto="1"/>
      </left>
      <right style="thin">
        <color auto="1"/>
      </right>
      <top style="thin">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rgb="FF313739"/>
      </left>
      <right style="thin">
        <color rgb="FF313739"/>
      </right>
      <top style="thin">
        <color rgb="FF313739"/>
      </top>
      <bottom style="thin">
        <color rgb="FF313739"/>
      </bottom>
      <diagonal/>
    </border>
    <border>
      <left/>
      <right/>
      <top/>
      <bottom style="thin">
        <color rgb="FF313739"/>
      </bottom>
      <diagonal/>
    </border>
    <border>
      <left style="thin">
        <color rgb="FF313739"/>
      </left>
      <right style="thin">
        <color rgb="FF313739"/>
      </right>
      <top style="thin">
        <color rgb="FF313739"/>
      </top>
      <bottom style="double">
        <color rgb="FF313739"/>
      </bottom>
      <diagonal/>
    </border>
    <border>
      <left style="thin">
        <color rgb="FF313739"/>
      </left>
      <right style="thin">
        <color rgb="FF313739"/>
      </right>
      <top/>
      <bottom style="thin">
        <color rgb="FF313739"/>
      </bottom>
      <diagonal/>
    </border>
    <border>
      <left/>
      <right/>
      <top style="thin">
        <color rgb="FF313739"/>
      </top>
      <bottom/>
      <diagonal/>
    </border>
    <border>
      <left style="thin">
        <color rgb="FF313739"/>
      </left>
      <right/>
      <top/>
      <bottom/>
      <diagonal/>
    </border>
    <border>
      <left style="thin">
        <color rgb="FF313739"/>
      </left>
      <right style="thin">
        <color rgb="FF313739"/>
      </right>
      <top style="double">
        <color rgb="FF313739"/>
      </top>
      <bottom style="thin">
        <color rgb="FF313739"/>
      </bottom>
      <diagonal/>
    </border>
    <border>
      <left style="medium">
        <color rgb="FF313739"/>
      </left>
      <right style="medium">
        <color rgb="FF313739"/>
      </right>
      <top style="medium">
        <color rgb="FF313739"/>
      </top>
      <bottom style="medium">
        <color rgb="FF313739"/>
      </bottom>
      <diagonal/>
    </border>
    <border>
      <left/>
      <right/>
      <top style="thin">
        <color rgb="FF313739"/>
      </top>
      <bottom style="thin">
        <color rgb="FF313739"/>
      </bottom>
      <diagonal/>
    </border>
    <border>
      <left style="medium">
        <color rgb="FF313739"/>
      </left>
      <right style="thin">
        <color rgb="FF313739"/>
      </right>
      <top style="medium">
        <color rgb="FF313739"/>
      </top>
      <bottom style="double">
        <color rgb="FF313739"/>
      </bottom>
      <diagonal/>
    </border>
    <border>
      <left style="thin">
        <color rgb="FF313739"/>
      </left>
      <right style="thin">
        <color rgb="FF313739"/>
      </right>
      <top style="medium">
        <color rgb="FF313739"/>
      </top>
      <bottom style="double">
        <color rgb="FF313739"/>
      </bottom>
      <diagonal/>
    </border>
    <border>
      <left style="thin">
        <color rgb="FF313739"/>
      </left>
      <right style="medium">
        <color rgb="FF313739"/>
      </right>
      <top style="medium">
        <color rgb="FF313739"/>
      </top>
      <bottom style="double">
        <color rgb="FF313739"/>
      </bottom>
      <diagonal/>
    </border>
    <border>
      <left style="medium">
        <color rgb="FF313739"/>
      </left>
      <right style="thin">
        <color rgb="FF313739"/>
      </right>
      <top/>
      <bottom style="medium">
        <color rgb="FF313739"/>
      </bottom>
      <diagonal/>
    </border>
    <border>
      <left/>
      <right style="thin">
        <color rgb="FF313739"/>
      </right>
      <top/>
      <bottom style="thin">
        <color rgb="FF313739"/>
      </bottom>
      <diagonal/>
    </border>
    <border>
      <left style="thin">
        <color rgb="FF313739"/>
      </left>
      <right style="medium">
        <color rgb="FF313739"/>
      </right>
      <top/>
      <bottom style="thin">
        <color rgb="FF313739"/>
      </bottom>
      <diagonal/>
    </border>
    <border>
      <left style="thin">
        <color rgb="FF313739"/>
      </left>
      <right style="thin">
        <color rgb="FF313739"/>
      </right>
      <top style="thin">
        <color rgb="FF313739"/>
      </top>
      <bottom style="medium">
        <color rgb="FF313739"/>
      </bottom>
      <diagonal/>
    </border>
    <border>
      <left style="thin">
        <color rgb="FF313739"/>
      </left>
      <right style="thin">
        <color rgb="FF313739"/>
      </right>
      <top/>
      <bottom style="medium">
        <color rgb="FF313739"/>
      </bottom>
      <diagonal/>
    </border>
    <border>
      <left style="thin">
        <color rgb="FF313739"/>
      </left>
      <right style="medium">
        <color rgb="FF313739"/>
      </right>
      <top/>
      <bottom style="medium">
        <color rgb="FF313739"/>
      </bottom>
      <diagonal/>
    </border>
    <border>
      <left style="medium">
        <color rgb="FF313739"/>
      </left>
      <right style="thin">
        <color rgb="FF313739"/>
      </right>
      <top style="medium">
        <color rgb="FF313739"/>
      </top>
      <bottom style="medium">
        <color rgb="FF313739"/>
      </bottom>
      <diagonal/>
    </border>
    <border>
      <left style="thin">
        <color rgb="FF313739"/>
      </left>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right style="medium">
        <color rgb="FF313739"/>
      </right>
      <top style="medium">
        <color rgb="FF313739"/>
      </top>
      <bottom style="thin">
        <color rgb="FF313739"/>
      </bottom>
      <diagonal/>
    </border>
    <border>
      <left style="thin">
        <color rgb="FF313739"/>
      </left>
      <right/>
      <top style="thin">
        <color rgb="FF313739"/>
      </top>
      <bottom style="thin">
        <color rgb="FF313739"/>
      </bottom>
      <diagonal/>
    </border>
    <border>
      <left/>
      <right style="medium">
        <color rgb="FF313739"/>
      </right>
      <top style="thin">
        <color rgb="FF313739"/>
      </top>
      <bottom style="thin">
        <color rgb="FF313739"/>
      </bottom>
      <diagonal/>
    </border>
    <border>
      <left style="thin">
        <color rgb="FF313739"/>
      </left>
      <right/>
      <top style="thin">
        <color rgb="FF313739"/>
      </top>
      <bottom style="medium">
        <color rgb="FF313739"/>
      </bottom>
      <diagonal/>
    </border>
    <border>
      <left/>
      <right style="medium">
        <color rgb="FF313739"/>
      </right>
      <top style="thin">
        <color rgb="FF313739"/>
      </top>
      <bottom style="medium">
        <color rgb="FF313739"/>
      </bottom>
      <diagonal/>
    </border>
    <border>
      <left style="thin">
        <color rgb="FF313739"/>
      </left>
      <right style="thin">
        <color rgb="FF313739"/>
      </right>
      <top style="medium">
        <color rgb="FF313739"/>
      </top>
      <bottom/>
      <diagonal/>
    </border>
    <border>
      <left/>
      <right style="thin">
        <color rgb="FF313739"/>
      </right>
      <top style="medium">
        <color rgb="FF313739"/>
      </top>
      <bottom/>
      <diagonal/>
    </border>
    <border>
      <left style="thin">
        <color rgb="FF313739"/>
      </left>
      <right style="medium">
        <color rgb="FF313739"/>
      </right>
      <top style="medium">
        <color rgb="FF313739"/>
      </top>
      <bottom/>
      <diagonal/>
    </border>
    <border>
      <left/>
      <right style="thin">
        <color rgb="FF313739"/>
      </right>
      <top style="thin">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medium">
        <color rgb="FF313739"/>
      </right>
      <top style="thin">
        <color rgb="FF313739"/>
      </top>
      <bottom style="thin">
        <color rgb="FF313739"/>
      </bottom>
      <diagonal/>
    </border>
    <border>
      <left/>
      <right style="thin">
        <color rgb="FF313739"/>
      </right>
      <top style="thin">
        <color rgb="FF313739"/>
      </top>
      <bottom style="thin">
        <color rgb="FF313739"/>
      </bottom>
      <diagonal/>
    </border>
    <border>
      <left/>
      <right style="thin">
        <color rgb="FF313739"/>
      </right>
      <top style="medium">
        <color rgb="FF313739"/>
      </top>
      <bottom style="thin">
        <color rgb="FF313739"/>
      </bottom>
      <diagonal/>
    </border>
    <border>
      <left/>
      <right style="thin">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thin">
        <color rgb="FF313739"/>
      </left>
      <right style="medium">
        <color rgb="FF313739"/>
      </right>
      <top style="medium">
        <color rgb="FF313739"/>
      </top>
      <bottom style="medium">
        <color rgb="FF313739"/>
      </bottom>
      <diagonal/>
    </border>
    <border>
      <left/>
      <right style="thin">
        <color rgb="FF313739"/>
      </right>
      <top/>
      <bottom style="medium">
        <color rgb="FF313739"/>
      </bottom>
      <diagonal/>
    </border>
    <border>
      <left/>
      <right/>
      <top style="medium">
        <color rgb="FF313739"/>
      </top>
      <bottom/>
      <diagonal/>
    </border>
    <border>
      <left/>
      <right style="hair">
        <color auto="1"/>
      </right>
      <top style="hair">
        <color auto="1"/>
      </top>
      <bottom style="hair">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s>
  <cellStyleXfs count="4">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cellStyleXfs>
  <cellXfs count="626">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49" xfId="0" applyFont="1" applyBorder="1" applyAlignment="1">
      <alignment vertical="center"/>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167" fontId="4" fillId="4" borderId="73"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4" xfId="0" applyFont="1" applyBorder="1" applyAlignment="1">
      <alignment vertical="center"/>
    </xf>
    <xf numFmtId="10" fontId="4" fillId="0" borderId="75" xfId="0" applyNumberFormat="1" applyFont="1" applyBorder="1" applyAlignment="1">
      <alignment horizontal="center" vertical="center"/>
    </xf>
    <xf numFmtId="10" fontId="4" fillId="0" borderId="76" xfId="0" applyNumberFormat="1" applyFont="1" applyBorder="1" applyAlignment="1">
      <alignment horizontal="center" vertical="center"/>
    </xf>
    <xf numFmtId="10" fontId="4" fillId="0" borderId="65" xfId="0" applyNumberFormat="1" applyFont="1" applyBorder="1" applyAlignment="1">
      <alignment horizontal="center"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7" xfId="0" applyFont="1" applyBorder="1" applyAlignment="1">
      <alignment vertical="center"/>
    </xf>
    <xf numFmtId="10" fontId="4" fillId="0" borderId="78" xfId="0" applyNumberFormat="1" applyFont="1" applyBorder="1" applyAlignment="1">
      <alignment horizontal="center" vertical="center"/>
    </xf>
    <xf numFmtId="10" fontId="4" fillId="0" borderId="79" xfId="0" applyNumberFormat="1" applyFont="1" applyBorder="1" applyAlignment="1">
      <alignment horizontal="center" vertical="center"/>
    </xf>
    <xf numFmtId="10" fontId="4" fillId="0" borderId="68" xfId="0" applyNumberFormat="1" applyFont="1" applyBorder="1" applyAlignment="1">
      <alignment horizontal="center" vertical="center"/>
    </xf>
    <xf numFmtId="10" fontId="4" fillId="0" borderId="80" xfId="0" applyNumberFormat="1" applyFont="1" applyBorder="1" applyAlignment="1">
      <alignment horizontal="center" vertical="center"/>
    </xf>
    <xf numFmtId="10" fontId="4" fillId="0" borderId="81" xfId="0" applyNumberFormat="1" applyFont="1" applyBorder="1" applyAlignment="1">
      <alignment horizontal="center" vertical="center"/>
    </xf>
    <xf numFmtId="10" fontId="4" fillId="0" borderId="73" xfId="0" applyNumberFormat="1" applyFont="1" applyBorder="1" applyAlignment="1">
      <alignment horizontal="center" vertical="center"/>
    </xf>
    <xf numFmtId="10" fontId="4" fillId="0" borderId="82" xfId="0" applyNumberFormat="1" applyFont="1" applyBorder="1" applyAlignment="1">
      <alignment horizontal="center" vertical="center"/>
    </xf>
    <xf numFmtId="10" fontId="4" fillId="0" borderId="83" xfId="0" applyNumberFormat="1" applyFont="1" applyBorder="1" applyAlignment="1">
      <alignment horizontal="center" vertical="center"/>
    </xf>
    <xf numFmtId="10" fontId="4" fillId="0" borderId="84" xfId="0" applyNumberFormat="1" applyFont="1" applyBorder="1" applyAlignment="1">
      <alignment horizontal="center" vertical="center"/>
    </xf>
    <xf numFmtId="10" fontId="4" fillId="0" borderId="85" xfId="0" applyNumberFormat="1" applyFont="1" applyBorder="1" applyAlignment="1">
      <alignment horizontal="center" vertical="center"/>
    </xf>
    <xf numFmtId="10" fontId="4" fillId="0" borderId="47" xfId="0" applyNumberFormat="1" applyFont="1" applyBorder="1" applyAlignment="1">
      <alignment horizontal="center" vertical="center"/>
    </xf>
    <xf numFmtId="10" fontId="4" fillId="0" borderId="86" xfId="0" applyNumberFormat="1" applyFont="1" applyBorder="1" applyAlignment="1">
      <alignment horizontal="center"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87" xfId="0" applyFont="1" applyBorder="1" applyAlignment="1">
      <alignment vertical="center"/>
    </xf>
    <xf numFmtId="0" fontId="4" fillId="0" borderId="0" xfId="0" applyFont="1" applyBorder="1" applyAlignment="1">
      <alignment horizontal="center" vertical="center"/>
    </xf>
    <xf numFmtId="167" fontId="4" fillId="4" borderId="75" xfId="0" applyNumberFormat="1" applyFont="1" applyFill="1" applyBorder="1" applyAlignment="1">
      <alignment horizontal="center" vertical="center"/>
    </xf>
    <xf numFmtId="167" fontId="4" fillId="4" borderId="76"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8" xfId="0" applyNumberFormat="1" applyFont="1" applyFill="1" applyBorder="1" applyAlignment="1">
      <alignment horizontal="center" vertical="center"/>
    </xf>
    <xf numFmtId="10" fontId="4" fillId="0" borderId="89" xfId="0" applyNumberFormat="1" applyFont="1" applyBorder="1" applyAlignment="1">
      <alignment horizontal="center" vertical="center"/>
    </xf>
    <xf numFmtId="10" fontId="4" fillId="0" borderId="37" xfId="0" applyNumberFormat="1" applyFont="1" applyBorder="1" applyAlignment="1">
      <alignment horizontal="center" vertical="center"/>
    </xf>
    <xf numFmtId="10" fontId="4" fillId="0" borderId="55" xfId="0" applyNumberFormat="1" applyFont="1" applyBorder="1" applyAlignment="1">
      <alignment horizontal="center" vertical="center"/>
    </xf>
    <xf numFmtId="10" fontId="4" fillId="0" borderId="90" xfId="0" applyNumberFormat="1" applyFont="1" applyBorder="1" applyAlignment="1">
      <alignment horizontal="center" vertical="center"/>
    </xf>
    <xf numFmtId="167" fontId="4" fillId="4" borderId="80" xfId="0" applyNumberFormat="1" applyFont="1" applyFill="1" applyBorder="1" applyAlignment="1">
      <alignment horizontal="center" vertical="center"/>
    </xf>
    <xf numFmtId="167" fontId="4" fillId="4" borderId="81" xfId="0" applyNumberFormat="1" applyFont="1" applyFill="1" applyBorder="1" applyAlignment="1">
      <alignment horizontal="center" vertical="center"/>
    </xf>
    <xf numFmtId="10" fontId="4" fillId="0" borderId="91" xfId="0" applyNumberFormat="1" applyFont="1" applyBorder="1" applyAlignment="1">
      <alignment horizontal="center" vertical="center"/>
    </xf>
    <xf numFmtId="10" fontId="4" fillId="0" borderId="92" xfId="0" applyNumberFormat="1"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4" fillId="0" borderId="95" xfId="0" applyFont="1" applyBorder="1" applyAlignment="1">
      <alignment horizontal="center" vertical="center"/>
    </xf>
    <xf numFmtId="0" fontId="4" fillId="0" borderId="96" xfId="0" applyFont="1" applyBorder="1" applyAlignment="1">
      <alignment horizontal="center" vertical="center"/>
    </xf>
    <xf numFmtId="0" fontId="9" fillId="0" borderId="7" xfId="0" applyFont="1" applyBorder="1" applyAlignment="1">
      <alignment vertical="top"/>
    </xf>
    <xf numFmtId="168" fontId="4" fillId="0" borderId="93"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2" xfId="0" applyFont="1" applyBorder="1" applyAlignment="1">
      <alignment horizontal="center" vertical="center"/>
    </xf>
    <xf numFmtId="0" fontId="4" fillId="0" borderId="83" xfId="0" applyFont="1" applyBorder="1" applyAlignment="1">
      <alignment horizontal="center" vertical="center"/>
    </xf>
    <xf numFmtId="0" fontId="4" fillId="3" borderId="37" xfId="0" applyFont="1" applyFill="1" applyBorder="1" applyAlignment="1">
      <alignment horizontal="center" vertical="center"/>
    </xf>
    <xf numFmtId="0" fontId="4" fillId="0" borderId="89"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5"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7" xfId="0" applyFont="1" applyBorder="1" applyAlignment="1">
      <alignment horizontal="center" vertical="center"/>
    </xf>
    <xf numFmtId="0" fontId="4" fillId="4" borderId="82" xfId="0" applyFont="1" applyFill="1" applyBorder="1" applyAlignment="1">
      <alignment horizontal="center" vertical="center"/>
    </xf>
    <xf numFmtId="0" fontId="4" fillId="4" borderId="83"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8" xfId="0" applyFont="1" applyBorder="1" applyAlignment="1">
      <alignment horizontal="center" vertical="center"/>
    </xf>
    <xf numFmtId="0" fontId="4" fillId="4" borderId="89"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9" xfId="0" applyFont="1" applyBorder="1" applyAlignment="1">
      <alignment horizontal="center" vertical="center"/>
    </xf>
    <xf numFmtId="0" fontId="4" fillId="4" borderId="85"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100"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3" xfId="0" applyNumberFormat="1" applyFont="1" applyFill="1" applyBorder="1" applyAlignment="1">
      <alignment horizontal="center" vertical="center"/>
    </xf>
    <xf numFmtId="0" fontId="4" fillId="0" borderId="84" xfId="0" applyFont="1" applyBorder="1" applyAlignment="1">
      <alignment vertical="center"/>
    </xf>
    <xf numFmtId="2" fontId="4" fillId="0" borderId="37" xfId="0" applyNumberFormat="1" applyFont="1" applyBorder="1" applyAlignment="1">
      <alignment horizontal="center" vertical="center"/>
    </xf>
    <xf numFmtId="0" fontId="4" fillId="0" borderId="90"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90" xfId="0" applyFont="1" applyFill="1" applyBorder="1" applyAlignment="1">
      <alignment vertical="center"/>
    </xf>
    <xf numFmtId="2" fontId="4" fillId="0" borderId="47" xfId="0" applyNumberFormat="1" applyFont="1" applyBorder="1" applyAlignment="1">
      <alignment horizontal="center" vertical="center"/>
    </xf>
    <xf numFmtId="0" fontId="4" fillId="0" borderId="86"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3" xfId="0" applyNumberFormat="1" applyFont="1" applyFill="1" applyBorder="1" applyAlignment="1">
      <alignment horizontal="center" vertical="center"/>
    </xf>
    <xf numFmtId="2" fontId="4" fillId="0" borderId="84"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90"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6"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4"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101"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2" xfId="0" applyNumberFormat="1" applyFont="1" applyBorder="1" applyAlignment="1">
      <alignment horizontal="center" vertical="center"/>
    </xf>
    <xf numFmtId="169" fontId="4" fillId="0" borderId="83" xfId="0" applyNumberFormat="1" applyFont="1" applyBorder="1" applyAlignment="1">
      <alignment horizontal="center" vertical="center"/>
    </xf>
    <xf numFmtId="167" fontId="4" fillId="0" borderId="89"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5"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4"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5" xfId="0" applyNumberFormat="1" applyFont="1" applyBorder="1" applyAlignment="1">
      <alignment horizontal="center" vertical="center"/>
    </xf>
    <xf numFmtId="0" fontId="9" fillId="0" borderId="5" xfId="0" applyFont="1" applyBorder="1" applyAlignment="1">
      <alignment vertical="center"/>
    </xf>
    <xf numFmtId="2" fontId="4" fillId="0" borderId="106" xfId="0" applyNumberFormat="1" applyFont="1" applyBorder="1" applyAlignment="1">
      <alignment horizontal="center" vertical="center"/>
    </xf>
    <xf numFmtId="0" fontId="4" fillId="4" borderId="22" xfId="0" applyFont="1" applyFill="1" applyBorder="1" applyAlignment="1">
      <alignment horizontal="left"/>
    </xf>
    <xf numFmtId="10" fontId="4" fillId="0" borderId="106" xfId="0" applyNumberFormat="1" applyFont="1" applyBorder="1" applyAlignment="1">
      <alignment horizontal="center" vertical="center"/>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7" xfId="0" applyFont="1" applyBorder="1" applyAlignment="1">
      <alignment vertical="center"/>
    </xf>
    <xf numFmtId="0" fontId="8" fillId="0" borderId="108" xfId="0" applyFont="1" applyBorder="1" applyAlignment="1">
      <alignment vertical="center"/>
    </xf>
    <xf numFmtId="0" fontId="4" fillId="0" borderId="108" xfId="0" applyFont="1" applyBorder="1" applyAlignment="1">
      <alignment vertical="center"/>
    </xf>
    <xf numFmtId="0" fontId="4" fillId="0" borderId="109"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10"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11" xfId="0" applyFont="1" applyBorder="1" applyAlignment="1">
      <alignment horizontal="center" vertical="center"/>
    </xf>
    <xf numFmtId="0" fontId="4" fillId="0" borderId="54" xfId="0" applyFont="1" applyBorder="1" applyAlignment="1">
      <alignment horizontal="center" vertical="center"/>
    </xf>
    <xf numFmtId="0" fontId="4" fillId="0" borderId="112"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5" xfId="0" applyNumberFormat="1" applyFont="1" applyBorder="1" applyAlignment="1">
      <alignment horizontal="center" vertical="center"/>
    </xf>
    <xf numFmtId="0" fontId="4" fillId="0" borderId="108" xfId="0" applyFont="1" applyBorder="1" applyAlignment="1">
      <alignment horizontal="center" vertical="center"/>
    </xf>
    <xf numFmtId="2" fontId="4" fillId="0" borderId="108" xfId="0" applyNumberFormat="1" applyFont="1" applyBorder="1" applyAlignment="1">
      <alignment horizontal="center" vertical="center"/>
    </xf>
    <xf numFmtId="167" fontId="4" fillId="0" borderId="108" xfId="0" applyNumberFormat="1" applyFont="1" applyBorder="1" applyAlignment="1">
      <alignment horizontal="center" vertical="center"/>
    </xf>
    <xf numFmtId="169" fontId="4" fillId="0" borderId="108" xfId="0" applyNumberFormat="1" applyFont="1" applyBorder="1" applyAlignment="1">
      <alignment horizontal="center" vertical="center"/>
    </xf>
    <xf numFmtId="0" fontId="4" fillId="0" borderId="113" xfId="0" applyFont="1" applyBorder="1" applyAlignment="1">
      <alignment horizontal="right" vertical="center"/>
    </xf>
    <xf numFmtId="10" fontId="4" fillId="0" borderId="114" xfId="0" applyNumberFormat="1" applyFont="1" applyBorder="1" applyAlignment="1">
      <alignment horizontal="center" vertical="center"/>
    </xf>
    <xf numFmtId="0" fontId="4" fillId="0" borderId="115" xfId="0" applyFont="1" applyBorder="1" applyAlignment="1">
      <alignment horizontal="center" vertical="center"/>
    </xf>
    <xf numFmtId="10" fontId="4" fillId="0" borderId="0" xfId="0" applyNumberFormat="1" applyFont="1" applyAlignment="1">
      <alignment vertical="center"/>
    </xf>
    <xf numFmtId="2" fontId="4" fillId="0" borderId="17" xfId="0" applyNumberFormat="1" applyFont="1" applyBorder="1" applyAlignment="1">
      <alignment horizontal="center" vertical="center"/>
    </xf>
    <xf numFmtId="167" fontId="4" fillId="0" borderId="17" xfId="0" applyNumberFormat="1" applyFont="1" applyBorder="1" applyAlignment="1">
      <alignment horizontal="center" vertical="center"/>
    </xf>
    <xf numFmtId="169" fontId="4" fillId="0" borderId="17" xfId="0" applyNumberFormat="1" applyFont="1" applyBorder="1" applyAlignment="1">
      <alignment horizontal="center" vertical="center"/>
    </xf>
    <xf numFmtId="168" fontId="4" fillId="0" borderId="0" xfId="0" applyNumberFormat="1" applyFont="1" applyAlignment="1">
      <alignment vertical="center"/>
    </xf>
    <xf numFmtId="10"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16" xfId="0" applyFont="1" applyBorder="1" applyAlignment="1">
      <alignment horizontal="center" vertical="center"/>
    </xf>
    <xf numFmtId="169" fontId="4" fillId="3" borderId="17" xfId="0" applyNumberFormat="1" applyFont="1" applyFill="1" applyBorder="1" applyAlignment="1">
      <alignment horizontal="center" vertical="center"/>
    </xf>
    <xf numFmtId="2" fontId="4" fillId="3" borderId="17" xfId="0" applyNumberFormat="1" applyFont="1" applyFill="1" applyBorder="1" applyAlignment="1">
      <alignment horizontal="center" vertical="center"/>
    </xf>
    <xf numFmtId="168" fontId="4" fillId="0" borderId="49" xfId="0" applyNumberFormat="1" applyFont="1" applyBorder="1" applyAlignment="1">
      <alignment horizontal="center" vertical="center"/>
    </xf>
    <xf numFmtId="0" fontId="10" fillId="0" borderId="117" xfId="0" applyFont="1" applyBorder="1" applyAlignment="1">
      <alignment horizontal="center" vertical="center"/>
    </xf>
    <xf numFmtId="0" fontId="10" fillId="0" borderId="0" xfId="0" applyFont="1" applyBorder="1" applyAlignment="1">
      <alignment horizontal="center" vertical="center"/>
    </xf>
    <xf numFmtId="167" fontId="10" fillId="0" borderId="82" xfId="0" applyNumberFormat="1" applyFont="1" applyBorder="1" applyAlignment="1">
      <alignment horizontal="center" vertical="center"/>
    </xf>
    <xf numFmtId="169" fontId="10" fillId="0" borderId="83" xfId="0" applyNumberFormat="1" applyFont="1" applyBorder="1" applyAlignment="1" applyProtection="1">
      <alignment horizontal="center" vertical="center"/>
      <protection locked="0"/>
    </xf>
    <xf numFmtId="169" fontId="10" fillId="0" borderId="118" xfId="0" applyNumberFormat="1" applyFont="1" applyBorder="1" applyAlignment="1" applyProtection="1">
      <alignment horizontal="center" vertical="center"/>
      <protection locked="0"/>
    </xf>
    <xf numFmtId="167" fontId="10" fillId="0" borderId="119"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20" xfId="0" applyNumberFormat="1" applyFont="1" applyBorder="1" applyAlignment="1" applyProtection="1">
      <alignment horizontal="center" vertical="center"/>
      <protection locked="0"/>
    </xf>
    <xf numFmtId="0" fontId="10" fillId="0" borderId="82" xfId="0" applyFont="1" applyBorder="1" applyAlignment="1">
      <alignment horizontal="center" vertical="center"/>
    </xf>
    <xf numFmtId="2" fontId="10" fillId="0" borderId="83" xfId="0" applyNumberFormat="1" applyFont="1" applyBorder="1" applyAlignment="1">
      <alignment horizontal="center" vertical="center"/>
    </xf>
    <xf numFmtId="2" fontId="10" fillId="0" borderId="84" xfId="0" applyNumberFormat="1" applyFont="1" applyBorder="1" applyAlignment="1">
      <alignment horizontal="center" vertical="center"/>
    </xf>
    <xf numFmtId="10" fontId="4" fillId="0" borderId="49" xfId="0" applyNumberFormat="1" applyFont="1" applyBorder="1" applyAlignment="1">
      <alignment horizontal="center" vertical="center"/>
    </xf>
    <xf numFmtId="0" fontId="10" fillId="0" borderId="85" xfId="0" applyFont="1" applyBorder="1" applyAlignment="1">
      <alignment horizontal="center" vertical="center"/>
    </xf>
    <xf numFmtId="10" fontId="10" fillId="0" borderId="47" xfId="0" applyNumberFormat="1" applyFont="1" applyBorder="1" applyAlignment="1">
      <alignment horizontal="center" vertical="center"/>
    </xf>
    <xf numFmtId="10" fontId="10" fillId="0" borderId="86" xfId="0" applyNumberFormat="1" applyFont="1" applyBorder="1" applyAlignment="1">
      <alignment horizontal="center" vertical="center"/>
    </xf>
    <xf numFmtId="2" fontId="10" fillId="0" borderId="83" xfId="0" applyNumberFormat="1" applyFont="1" applyBorder="1" applyAlignment="1" applyProtection="1">
      <alignment horizontal="center" vertical="center"/>
      <protection locked="0"/>
    </xf>
    <xf numFmtId="2" fontId="10" fillId="0" borderId="84" xfId="0" applyNumberFormat="1" applyFont="1" applyBorder="1" applyAlignment="1" applyProtection="1">
      <alignment horizontal="center" vertical="center"/>
      <protection locked="0"/>
    </xf>
    <xf numFmtId="0" fontId="10" fillId="0" borderId="85"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6"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21" xfId="0" applyFont="1" applyFill="1" applyBorder="1" applyAlignment="1">
      <alignment horizontal="center" vertical="center"/>
    </xf>
    <xf numFmtId="2" fontId="4" fillId="0" borderId="83"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90" xfId="0" applyFont="1" applyFill="1" applyBorder="1" applyAlignment="1">
      <alignment horizontal="center" vertical="center"/>
    </xf>
    <xf numFmtId="0" fontId="4" fillId="3" borderId="86"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22"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3"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3" xfId="0" applyNumberFormat="1" applyFont="1" applyBorder="1" applyAlignment="1">
      <alignment horizontal="center" vertical="center"/>
    </xf>
    <xf numFmtId="0" fontId="4" fillId="8" borderId="89"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90" xfId="0" applyNumberFormat="1" applyFont="1" applyFill="1" applyBorder="1" applyAlignment="1">
      <alignment horizontal="center" vertical="center"/>
    </xf>
    <xf numFmtId="0" fontId="4" fillId="8" borderId="85"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6"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9"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90"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9"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90" xfId="0" applyNumberFormat="1" applyFont="1" applyFill="1" applyBorder="1" applyAlignment="1">
      <alignment horizontal="center" vertical="center"/>
    </xf>
    <xf numFmtId="0" fontId="4" fillId="10" borderId="85"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6" xfId="0" applyNumberFormat="1" applyFont="1" applyFill="1" applyBorder="1" applyAlignment="1">
      <alignment horizontal="center" vertical="center"/>
    </xf>
    <xf numFmtId="0" fontId="22" fillId="0" borderId="0" xfId="2">
      <alignment vertical="top"/>
    </xf>
    <xf numFmtId="0" fontId="23" fillId="0" borderId="0" xfId="2" applyFont="1" applyAlignment="1">
      <alignment horizontal="center"/>
    </xf>
    <xf numFmtId="0" fontId="24" fillId="0" borderId="0" xfId="2" applyFont="1">
      <alignment vertical="top"/>
    </xf>
    <xf numFmtId="0" fontId="24" fillId="0" borderId="0" xfId="2" applyFont="1" applyBorder="1">
      <alignment vertical="top"/>
    </xf>
    <xf numFmtId="0" fontId="24" fillId="0" borderId="0" xfId="2" applyFont="1" applyAlignment="1">
      <alignment horizontal="right"/>
    </xf>
    <xf numFmtId="0" fontId="24" fillId="0" borderId="0" xfId="2" applyFont="1" applyAlignment="1">
      <alignment horizontal="left"/>
    </xf>
    <xf numFmtId="0" fontId="22" fillId="0" borderId="0" xfId="2" applyBorder="1">
      <alignment vertical="top"/>
    </xf>
    <xf numFmtId="0" fontId="26" fillId="0" borderId="0" xfId="2" applyFont="1">
      <alignment vertical="top"/>
    </xf>
    <xf numFmtId="0" fontId="24" fillId="0" borderId="125" xfId="2" applyFont="1" applyBorder="1" applyAlignment="1"/>
    <xf numFmtId="0" fontId="25" fillId="0" borderId="0" xfId="2" applyFont="1" applyAlignment="1">
      <alignment horizontal="right"/>
    </xf>
    <xf numFmtId="0" fontId="22" fillId="0" borderId="0" xfId="2" applyAlignment="1">
      <alignment vertical="center"/>
    </xf>
    <xf numFmtId="0" fontId="10" fillId="0" borderId="0" xfId="2" applyFont="1">
      <alignment vertical="top"/>
    </xf>
    <xf numFmtId="0" fontId="25" fillId="0" borderId="0" xfId="2" applyFont="1">
      <alignment vertical="top"/>
    </xf>
    <xf numFmtId="0" fontId="10" fillId="0" borderId="0" xfId="2" applyFont="1" applyAlignment="1">
      <alignment horizontal="left"/>
    </xf>
    <xf numFmtId="0" fontId="8" fillId="0" borderId="0" xfId="2" applyFont="1" applyAlignment="1">
      <alignment horizontal="center"/>
    </xf>
    <xf numFmtId="0" fontId="29" fillId="0" borderId="0" xfId="2" applyFont="1" applyAlignment="1">
      <alignment horizontal="right"/>
    </xf>
    <xf numFmtId="0" fontId="30" fillId="0" borderId="0" xfId="2" applyFont="1" applyAlignment="1">
      <alignment horizontal="left"/>
    </xf>
    <xf numFmtId="0" fontId="29" fillId="0" borderId="0" xfId="2" applyFont="1">
      <alignment vertical="top"/>
    </xf>
    <xf numFmtId="0" fontId="30" fillId="0" borderId="0" xfId="2" applyFont="1" applyAlignment="1">
      <alignment horizontal="right"/>
    </xf>
    <xf numFmtId="0" fontId="31" fillId="0" borderId="0" xfId="2" applyFont="1" applyBorder="1" applyAlignment="1">
      <alignment horizontal="center"/>
    </xf>
    <xf numFmtId="0" fontId="24" fillId="0" borderId="0" xfId="2" applyFont="1" applyAlignment="1"/>
    <xf numFmtId="2" fontId="10" fillId="0" borderId="0" xfId="2" applyNumberFormat="1" applyFont="1" applyAlignment="1"/>
    <xf numFmtId="0" fontId="22" fillId="0" borderId="0" xfId="2" applyAlignment="1"/>
    <xf numFmtId="2" fontId="25" fillId="5" borderId="124" xfId="2" applyNumberFormat="1" applyFont="1" applyFill="1" applyBorder="1" applyAlignment="1">
      <alignment horizontal="center"/>
    </xf>
    <xf numFmtId="0" fontId="24" fillId="0" borderId="128" xfId="2" applyFont="1" applyBorder="1" applyAlignment="1"/>
    <xf numFmtId="0" fontId="10" fillId="0" borderId="0" xfId="2" applyFont="1" applyAlignment="1">
      <alignment horizontal="right"/>
    </xf>
    <xf numFmtId="167" fontId="25" fillId="5" borderId="124" xfId="2" applyNumberFormat="1" applyFont="1" applyFill="1" applyBorder="1" applyAlignment="1">
      <alignment horizontal="center"/>
    </xf>
    <xf numFmtId="0" fontId="22" fillId="0" borderId="129" xfId="2" applyBorder="1">
      <alignment vertical="top"/>
    </xf>
    <xf numFmtId="167" fontId="10" fillId="0" borderId="0" xfId="2" applyNumberFormat="1" applyFont="1" applyBorder="1" applyAlignment="1">
      <alignment horizontal="center"/>
    </xf>
    <xf numFmtId="0" fontId="24" fillId="5" borderId="0" xfId="2" applyFont="1" applyFill="1" applyBorder="1" applyAlignment="1">
      <alignment horizontal="center"/>
    </xf>
    <xf numFmtId="0" fontId="28" fillId="0" borderId="0" xfId="2" applyFont="1">
      <alignment vertical="top"/>
    </xf>
    <xf numFmtId="0" fontId="10" fillId="0" borderId="0" xfId="2" applyFont="1" applyBorder="1" applyAlignment="1">
      <alignment horizontal="right"/>
    </xf>
    <xf numFmtId="0" fontId="24" fillId="0" borderId="0" xfId="2" applyFont="1" applyBorder="1" applyAlignment="1">
      <alignment horizontal="center"/>
    </xf>
    <xf numFmtId="1" fontId="25" fillId="0" borderId="0" xfId="2" applyNumberFormat="1" applyFont="1" applyBorder="1" applyAlignment="1">
      <alignment horizontal="center"/>
    </xf>
    <xf numFmtId="0" fontId="10" fillId="0" borderId="0" xfId="2" applyFont="1" applyAlignment="1">
      <alignment horizontal="right" vertical="top"/>
    </xf>
    <xf numFmtId="0" fontId="24" fillId="0" borderId="0" xfId="2" applyFont="1" applyBorder="1" applyAlignment="1"/>
    <xf numFmtId="0" fontId="37" fillId="5" borderId="0" xfId="3" applyNumberFormat="1" applyFont="1" applyFill="1" applyBorder="1" applyAlignment="1"/>
    <xf numFmtId="0" fontId="38" fillId="5" borderId="0" xfId="3" applyNumberFormat="1" applyFont="1" applyFill="1" applyBorder="1" applyAlignment="1"/>
    <xf numFmtId="2" fontId="3" fillId="5" borderId="0" xfId="3" applyNumberFormat="1" applyFont="1" applyFill="1" applyBorder="1" applyAlignment="1"/>
    <xf numFmtId="0" fontId="38" fillId="5" borderId="0" xfId="3" applyNumberFormat="1" applyFont="1" applyFill="1" applyBorder="1" applyAlignment="1">
      <alignment horizontal="center" wrapText="1"/>
    </xf>
    <xf numFmtId="0" fontId="28" fillId="0" borderId="0" xfId="2" applyFont="1" applyBorder="1" applyAlignment="1">
      <alignment horizontal="center" wrapText="1"/>
    </xf>
    <xf numFmtId="0" fontId="37" fillId="5" borderId="0" xfId="3" applyNumberFormat="1" applyFont="1" applyFill="1" applyBorder="1" applyAlignment="1">
      <alignment horizontal="left"/>
    </xf>
    <xf numFmtId="0" fontId="37" fillId="5" borderId="0" xfId="3" applyNumberFormat="1" applyFont="1" applyFill="1" applyBorder="1" applyAlignment="1">
      <alignment horizontal="left" wrapText="1"/>
    </xf>
    <xf numFmtId="0" fontId="25" fillId="0" borderId="0" xfId="2" applyFont="1" applyBorder="1" applyAlignment="1">
      <alignment wrapText="1"/>
    </xf>
    <xf numFmtId="0" fontId="30" fillId="0" borderId="0" xfId="2" applyFont="1" applyAlignment="1">
      <alignment horizontal="center"/>
    </xf>
    <xf numFmtId="49" fontId="10" fillId="0" borderId="0" xfId="2" applyNumberFormat="1" applyFont="1" applyAlignment="1">
      <alignment horizontal="left"/>
    </xf>
    <xf numFmtId="0" fontId="10" fillId="0" borderId="0" xfId="2" applyFont="1" applyAlignment="1"/>
    <xf numFmtId="0" fontId="10" fillId="0" borderId="0" xfId="2" applyFont="1" applyAlignment="1">
      <alignment horizontal="center"/>
    </xf>
    <xf numFmtId="49" fontId="10" fillId="0" borderId="0" xfId="2" applyNumberFormat="1" applyFont="1" applyAlignment="1"/>
    <xf numFmtId="0" fontId="10" fillId="0" borderId="0" xfId="2" applyFont="1" applyBorder="1" applyAlignment="1">
      <alignment horizontal="center"/>
    </xf>
    <xf numFmtId="0" fontId="25" fillId="0" borderId="0" xfId="2" applyFont="1" applyAlignment="1"/>
    <xf numFmtId="0" fontId="41" fillId="0" borderId="0" xfId="2" applyFont="1" applyAlignment="1">
      <alignment horizontal="center"/>
    </xf>
    <xf numFmtId="0" fontId="42" fillId="0" borderId="0" xfId="2" applyFont="1">
      <alignment vertical="top"/>
    </xf>
    <xf numFmtId="0" fontId="42" fillId="0" borderId="0" xfId="2" applyFont="1" applyAlignment="1">
      <alignment horizontal="right"/>
    </xf>
    <xf numFmtId="0" fontId="9" fillId="0" borderId="132" xfId="2" applyFont="1" applyBorder="1" applyAlignment="1">
      <alignment horizontal="left"/>
    </xf>
    <xf numFmtId="0" fontId="9" fillId="0" borderId="125" xfId="2" applyFont="1" applyBorder="1" applyAlignment="1">
      <alignment horizontal="left"/>
    </xf>
    <xf numFmtId="166" fontId="9" fillId="0" borderId="125" xfId="2" applyNumberFormat="1" applyFont="1" applyBorder="1" applyAlignment="1">
      <alignment horizontal="left"/>
    </xf>
    <xf numFmtId="0" fontId="9" fillId="0" borderId="0" xfId="2" applyFont="1">
      <alignment vertical="top"/>
    </xf>
    <xf numFmtId="0" fontId="43" fillId="0" borderId="133" xfId="2" applyFont="1" applyBorder="1" applyAlignment="1">
      <alignment horizontal="center"/>
    </xf>
    <xf numFmtId="0" fontId="43" fillId="0" borderId="134" xfId="2" applyFont="1" applyBorder="1" applyAlignment="1">
      <alignment horizontal="center" wrapText="1"/>
    </xf>
    <xf numFmtId="0" fontId="43" fillId="0" borderId="134" xfId="2" applyFont="1" applyBorder="1" applyAlignment="1">
      <alignment horizontal="center"/>
    </xf>
    <xf numFmtId="0" fontId="43" fillId="0" borderId="135" xfId="2" applyFont="1" applyBorder="1" applyAlignment="1">
      <alignment horizontal="center" wrapText="1"/>
    </xf>
    <xf numFmtId="0" fontId="45" fillId="0" borderId="127" xfId="2" applyFont="1" applyBorder="1" applyAlignment="1">
      <alignment horizontal="center" vertical="center" wrapText="1"/>
    </xf>
    <xf numFmtId="0" fontId="45" fillId="0" borderId="137" xfId="2" applyFont="1" applyBorder="1" applyAlignment="1">
      <alignment horizontal="left" vertical="center" wrapText="1"/>
    </xf>
    <xf numFmtId="174" fontId="45" fillId="0" borderId="127" xfId="2" applyNumberFormat="1" applyFont="1" applyBorder="1" applyAlignment="1">
      <alignment horizontal="center" vertical="center" wrapText="1"/>
    </xf>
    <xf numFmtId="0" fontId="45" fillId="0" borderId="138" xfId="2" applyFont="1" applyBorder="1">
      <alignment vertical="top"/>
    </xf>
    <xf numFmtId="0" fontId="45" fillId="0" borderId="139" xfId="2" applyFont="1" applyBorder="1" applyAlignment="1">
      <alignment horizontal="center" vertical="center" wrapText="1"/>
    </xf>
    <xf numFmtId="0" fontId="45" fillId="0" borderId="139" xfId="2" applyFont="1" applyBorder="1" applyAlignment="1">
      <alignment horizontal="left" vertical="center"/>
    </xf>
    <xf numFmtId="174" fontId="45" fillId="0" borderId="140" xfId="2" applyNumberFormat="1" applyFont="1" applyBorder="1" applyAlignment="1">
      <alignment horizontal="center" vertical="center" wrapText="1"/>
    </xf>
    <xf numFmtId="0" fontId="45" fillId="0" borderId="141" xfId="2" applyFont="1" applyBorder="1">
      <alignment vertical="top"/>
    </xf>
    <xf numFmtId="0" fontId="45" fillId="0" borderId="143" xfId="2" applyFont="1" applyBorder="1" applyAlignment="1">
      <alignment horizontal="center" vertical="center" wrapText="1"/>
    </xf>
    <xf numFmtId="0" fontId="45" fillId="0" borderId="144" xfId="2" applyFont="1" applyBorder="1" applyAlignment="1">
      <alignment horizontal="left" vertical="center" wrapText="1"/>
    </xf>
    <xf numFmtId="174" fontId="45" fillId="0" borderId="144" xfId="2" applyNumberFormat="1" applyFont="1" applyBorder="1" applyAlignment="1">
      <alignment horizontal="center" vertical="center" wrapText="1"/>
    </xf>
    <xf numFmtId="0" fontId="45" fillId="0" borderId="145" xfId="2" applyFont="1" applyBorder="1">
      <alignment vertical="top"/>
    </xf>
    <xf numFmtId="0" fontId="45" fillId="0" borderId="146" xfId="2" applyFont="1" applyBorder="1" applyAlignment="1">
      <alignment horizontal="center" vertical="center" wrapText="1"/>
    </xf>
    <xf numFmtId="0" fontId="45" fillId="0" borderId="124" xfId="2" applyFont="1" applyBorder="1" applyAlignment="1">
      <alignment horizontal="left" vertical="center" wrapText="1"/>
    </xf>
    <xf numFmtId="174" fontId="45" fillId="0" borderId="124" xfId="2" applyNumberFormat="1" applyFont="1" applyBorder="1" applyAlignment="1">
      <alignment horizontal="center" vertical="center" wrapText="1"/>
    </xf>
    <xf numFmtId="0" fontId="45" fillId="0" borderId="147" xfId="2" applyFont="1" applyBorder="1">
      <alignment vertical="top"/>
    </xf>
    <xf numFmtId="0" fontId="45" fillId="0" borderId="148" xfId="2" applyFont="1" applyBorder="1" applyAlignment="1">
      <alignment horizontal="center" vertical="center" wrapText="1"/>
    </xf>
    <xf numFmtId="0" fontId="45" fillId="0" borderId="139" xfId="2" applyFont="1" applyBorder="1" applyAlignment="1">
      <alignment horizontal="left" vertical="center" wrapText="1"/>
    </xf>
    <xf numFmtId="0" fontId="45" fillId="0" borderId="149" xfId="2" applyFont="1" applyBorder="1">
      <alignment vertical="top"/>
    </xf>
    <xf numFmtId="0" fontId="45" fillId="0" borderId="150" xfId="2" applyFont="1" applyBorder="1" applyAlignment="1">
      <alignment horizontal="center" vertical="center" wrapText="1"/>
    </xf>
    <xf numFmtId="0" fontId="45" fillId="0" borderId="151" xfId="2" applyFont="1" applyBorder="1" applyAlignment="1">
      <alignment horizontal="left" vertical="center" wrapText="1"/>
    </xf>
    <xf numFmtId="0" fontId="45" fillId="0" borderId="152" xfId="2" applyFont="1" applyBorder="1">
      <alignment vertical="top"/>
    </xf>
    <xf numFmtId="0" fontId="45" fillId="0" borderId="153" xfId="2" applyFont="1" applyBorder="1" applyAlignment="1">
      <alignment horizontal="left" vertical="center" wrapText="1"/>
    </xf>
    <xf numFmtId="0" fontId="45" fillId="0" borderId="154" xfId="2" applyFont="1" applyBorder="1">
      <alignment vertical="top"/>
    </xf>
    <xf numFmtId="0" fontId="45" fillId="0" borderId="144" xfId="2" applyFont="1" applyBorder="1" applyAlignment="1">
      <alignment horizontal="center" vertical="center" wrapText="1"/>
    </xf>
    <xf numFmtId="0" fontId="45" fillId="0" borderId="155" xfId="2" applyFont="1" applyBorder="1">
      <alignment vertical="top"/>
    </xf>
    <xf numFmtId="0" fontId="45" fillId="0" borderId="140" xfId="2" applyFont="1" applyBorder="1" applyAlignment="1">
      <alignment horizontal="center" vertical="center" wrapText="1"/>
    </xf>
    <xf numFmtId="0" fontId="45" fillId="0" borderId="140" xfId="2" applyFont="1" applyBorder="1" applyAlignment="1">
      <alignment horizontal="left" vertical="center" wrapText="1"/>
    </xf>
    <xf numFmtId="0" fontId="45" fillId="0" borderId="124" xfId="2" applyFont="1" applyBorder="1" applyAlignment="1">
      <alignment horizontal="center" vertical="center" wrapText="1"/>
    </xf>
    <xf numFmtId="0" fontId="45" fillId="0" borderId="127" xfId="2" applyFont="1" applyBorder="1" applyAlignment="1">
      <alignment horizontal="left" vertical="center" wrapText="1"/>
    </xf>
    <xf numFmtId="0" fontId="45" fillId="0" borderId="156" xfId="2" applyFont="1" applyBorder="1">
      <alignment vertical="top"/>
    </xf>
    <xf numFmtId="0" fontId="45" fillId="0" borderId="157" xfId="2" applyFont="1" applyBorder="1" applyAlignment="1">
      <alignment horizontal="center" vertical="center" wrapText="1"/>
    </xf>
    <xf numFmtId="0" fontId="45" fillId="0" borderId="153" xfId="2" applyFont="1" applyBorder="1" applyAlignment="1">
      <alignment horizontal="center" vertical="center" wrapText="1"/>
    </xf>
    <xf numFmtId="0" fontId="45" fillId="0" borderId="158" xfId="2" applyFont="1" applyBorder="1" applyAlignment="1">
      <alignment horizontal="center" vertical="center" wrapText="1"/>
    </xf>
    <xf numFmtId="174" fontId="45" fillId="0" borderId="139" xfId="2" applyNumberFormat="1" applyFont="1" applyBorder="1" applyAlignment="1">
      <alignment horizontal="center" vertical="center" wrapText="1"/>
    </xf>
    <xf numFmtId="0" fontId="45" fillId="0" borderId="142" xfId="2" applyFont="1" applyBorder="1" applyAlignment="1">
      <alignment vertical="center" wrapText="1"/>
    </xf>
    <xf numFmtId="0" fontId="45" fillId="0" borderId="159" xfId="2" applyFont="1" applyBorder="1" applyAlignment="1">
      <alignment horizontal="center" vertical="center" wrapText="1"/>
    </xf>
    <xf numFmtId="0" fontId="45" fillId="0" borderId="160" xfId="2" applyFont="1" applyBorder="1" applyAlignment="1">
      <alignment horizontal="left" vertical="center" wrapText="1"/>
    </xf>
    <xf numFmtId="174" fontId="45" fillId="0" borderId="160" xfId="2" applyNumberFormat="1" applyFont="1" applyBorder="1" applyAlignment="1">
      <alignment horizontal="center" vertical="center" wrapText="1"/>
    </xf>
    <xf numFmtId="0" fontId="45" fillId="0" borderId="161" xfId="2" applyFont="1" applyBorder="1">
      <alignment vertical="top"/>
    </xf>
    <xf numFmtId="0" fontId="45" fillId="0" borderId="136" xfId="2" applyFont="1" applyBorder="1" applyAlignment="1">
      <alignment vertical="center" wrapText="1"/>
    </xf>
    <xf numFmtId="0" fontId="45" fillId="0" borderId="162" xfId="2" applyFont="1" applyBorder="1" applyAlignment="1">
      <alignment horizontal="center" vertical="center" wrapText="1"/>
    </xf>
    <xf numFmtId="0" fontId="22" fillId="0" borderId="37" xfId="2" applyFont="1" applyBorder="1">
      <alignment vertical="top"/>
    </xf>
    <xf numFmtId="0" fontId="22" fillId="0" borderId="29" xfId="2" applyFont="1" applyBorder="1">
      <alignment vertical="top"/>
    </xf>
    <xf numFmtId="0" fontId="22" fillId="0" borderId="19" xfId="2" applyFont="1" applyBorder="1">
      <alignment vertical="top"/>
    </xf>
    <xf numFmtId="0" fontId="22" fillId="0" borderId="164"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3" xfId="2" applyFont="1" applyBorder="1" applyAlignment="1">
      <alignment horizontal="center" vertical="center"/>
    </xf>
    <xf numFmtId="167" fontId="26" fillId="0" borderId="37" xfId="2" applyNumberFormat="1" applyFont="1" applyBorder="1" applyAlignment="1">
      <alignment horizontal="center" vertical="center"/>
    </xf>
    <xf numFmtId="175" fontId="26" fillId="0" borderId="165" xfId="2" applyNumberFormat="1" applyFont="1" applyBorder="1" applyAlignment="1">
      <alignment horizontal="center" vertical="center"/>
    </xf>
    <xf numFmtId="0" fontId="26" fillId="0" borderId="166"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6" fontId="26" fillId="0" borderId="83" xfId="2" applyNumberFormat="1" applyFont="1" applyBorder="1" applyAlignment="1">
      <alignment horizontal="center" vertical="center"/>
    </xf>
    <xf numFmtId="176" fontId="26" fillId="0" borderId="37" xfId="2" applyNumberFormat="1" applyFont="1" applyBorder="1" applyAlignment="1">
      <alignment horizontal="center" vertical="center"/>
    </xf>
    <xf numFmtId="0" fontId="46"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46"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23" fillId="0" borderId="0" xfId="2" applyFont="1" applyBorder="1" applyAlignment="1">
      <alignment horizontal="center"/>
    </xf>
    <xf numFmtId="0" fontId="25" fillId="5" borderId="37" xfId="2" applyFont="1" applyFill="1" applyBorder="1" applyAlignment="1">
      <alignment horizontal="center"/>
    </xf>
    <xf numFmtId="166" fontId="25" fillId="5" borderId="124" xfId="2" applyNumberFormat="1" applyFont="1" applyFill="1" applyBorder="1" applyAlignment="1">
      <alignment horizontal="center"/>
    </xf>
    <xf numFmtId="0" fontId="25" fillId="5" borderId="124" xfId="2" applyFont="1" applyFill="1" applyBorder="1" applyAlignment="1">
      <alignment horizontal="center"/>
    </xf>
    <xf numFmtId="165" fontId="25" fillId="5" borderId="124" xfId="2" applyNumberFormat="1" applyFont="1" applyFill="1" applyBorder="1" applyAlignment="1">
      <alignment horizontal="center"/>
    </xf>
    <xf numFmtId="0" fontId="32" fillId="0" borderId="0" xfId="2" applyFont="1" applyBorder="1" applyAlignment="1">
      <alignment horizontal="center" vertical="center"/>
    </xf>
    <xf numFmtId="0" fontId="24" fillId="0" borderId="37" xfId="2" applyFont="1" applyBorder="1" applyAlignment="1">
      <alignment horizontal="center"/>
    </xf>
    <xf numFmtId="0" fontId="25" fillId="0" borderId="126" xfId="2" applyFont="1" applyBorder="1" applyAlignment="1">
      <alignment horizontal="center"/>
    </xf>
    <xf numFmtId="0" fontId="25" fillId="0" borderId="33" xfId="2" applyFont="1" applyBorder="1" applyAlignment="1">
      <alignment horizontal="center"/>
    </xf>
    <xf numFmtId="0" fontId="25" fillId="0" borderId="127" xfId="2" applyFont="1" applyBorder="1" applyAlignment="1">
      <alignment horizontal="center"/>
    </xf>
    <xf numFmtId="0" fontId="25" fillId="0" borderId="37" xfId="2" applyFont="1" applyBorder="1" applyAlignment="1">
      <alignment horizontal="center"/>
    </xf>
    <xf numFmtId="0" fontId="25" fillId="0" borderId="124" xfId="2" applyFont="1" applyBorder="1" applyAlignment="1">
      <alignment horizontal="center"/>
    </xf>
    <xf numFmtId="0" fontId="28" fillId="0" borderId="0" xfId="2" applyFont="1" applyBorder="1" applyAlignment="1">
      <alignment horizontal="left" vertical="center" wrapText="1"/>
    </xf>
    <xf numFmtId="173" fontId="24" fillId="5" borderId="124" xfId="2" applyNumberFormat="1" applyFont="1" applyFill="1" applyBorder="1" applyAlignment="1">
      <alignment horizontal="center"/>
    </xf>
    <xf numFmtId="0" fontId="28" fillId="0" borderId="0" xfId="2" applyFont="1" applyBorder="1" applyAlignment="1">
      <alignment horizontal="center" vertical="center"/>
    </xf>
    <xf numFmtId="0" fontId="30" fillId="0" borderId="0" xfId="2" applyFont="1" applyBorder="1" applyAlignment="1">
      <alignment horizontal="center"/>
    </xf>
    <xf numFmtId="0" fontId="24" fillId="5" borderId="124" xfId="2" applyFont="1" applyFill="1" applyBorder="1" applyAlignment="1">
      <alignment horizontal="center"/>
    </xf>
    <xf numFmtId="0" fontId="33" fillId="0" borderId="0" xfId="2" applyFont="1" applyBorder="1" applyAlignment="1">
      <alignment horizontal="center"/>
    </xf>
    <xf numFmtId="0" fontId="25" fillId="0" borderId="130" xfId="2" applyFont="1" applyBorder="1" applyAlignment="1">
      <alignment horizontal="center"/>
    </xf>
    <xf numFmtId="0" fontId="24" fillId="0" borderId="124" xfId="2" applyFont="1" applyBorder="1" applyAlignment="1">
      <alignment horizontal="center"/>
    </xf>
    <xf numFmtId="0" fontId="24" fillId="5" borderId="124" xfId="2" applyFont="1" applyFill="1" applyBorder="1" applyAlignment="1">
      <alignment horizontal="center" vertical="center"/>
    </xf>
    <xf numFmtId="0" fontId="36" fillId="0" borderId="0" xfId="2" applyFont="1" applyBorder="1" applyAlignment="1">
      <alignment horizontal="center"/>
    </xf>
    <xf numFmtId="0" fontId="32" fillId="0" borderId="0" xfId="2" applyFont="1" applyBorder="1" applyAlignment="1">
      <alignment horizontal="center"/>
    </xf>
    <xf numFmtId="0" fontId="37" fillId="5" borderId="0" xfId="3" applyNumberFormat="1" applyFont="1" applyFill="1" applyBorder="1" applyAlignment="1">
      <alignment horizontal="left" wrapText="1"/>
    </xf>
    <xf numFmtId="0" fontId="24" fillId="0" borderId="0" xfId="2" applyFont="1" applyBorder="1" applyAlignment="1">
      <alignment horizontal="center"/>
    </xf>
    <xf numFmtId="0" fontId="22" fillId="0" borderId="124" xfId="2" applyBorder="1" applyAlignment="1">
      <alignment horizontal="left" vertical="top" wrapText="1"/>
    </xf>
    <xf numFmtId="0" fontId="24" fillId="0" borderId="131" xfId="2" applyFont="1" applyBorder="1" applyAlignment="1">
      <alignment horizontal="left" vertical="center" wrapText="1"/>
    </xf>
    <xf numFmtId="0" fontId="45" fillId="0" borderId="136" xfId="2" applyFont="1" applyBorder="1" applyAlignment="1">
      <alignment horizontal="left" vertical="center" wrapText="1"/>
    </xf>
    <xf numFmtId="0" fontId="24" fillId="0" borderId="0" xfId="2" applyFont="1" applyBorder="1" applyAlignment="1">
      <alignment horizontal="center" wrapText="1"/>
    </xf>
    <xf numFmtId="0" fontId="9" fillId="0" borderId="125" xfId="2" applyFont="1" applyBorder="1" applyAlignment="1">
      <alignment horizontal="left"/>
    </xf>
    <xf numFmtId="0" fontId="9" fillId="0" borderId="132" xfId="2" applyFont="1" applyBorder="1" applyAlignment="1">
      <alignment horizontal="left"/>
    </xf>
    <xf numFmtId="0" fontId="45" fillId="0" borderId="142" xfId="2" applyFont="1" applyBorder="1" applyAlignment="1">
      <alignment horizontal="left" vertical="center" wrapText="1"/>
    </xf>
    <xf numFmtId="0" fontId="43" fillId="0" borderId="163" xfId="2" applyFont="1" applyBorder="1" applyAlignment="1">
      <alignment horizontal="center"/>
    </xf>
    <xf numFmtId="0" fontId="45" fillId="0" borderId="142" xfId="2" applyFont="1" applyBorder="1" applyAlignment="1">
      <alignment vertical="center"/>
    </xf>
    <xf numFmtId="0" fontId="45" fillId="0" borderId="142" xfId="2" applyFont="1" applyBorder="1" applyAlignment="1">
      <alignment vertical="center" wrapText="1"/>
    </xf>
    <xf numFmtId="0" fontId="45" fillId="0" borderId="142" xfId="2" applyFont="1" applyBorder="1" applyAlignment="1">
      <alignment horizontal="left"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10" fillId="0" borderId="0" xfId="0" applyFont="1" applyBorder="1" applyAlignment="1">
      <alignment horizontal="center" vertical="center"/>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0" fontId="4" fillId="0" borderId="0" xfId="0" applyFont="1" applyAlignment="1">
      <alignment horizontal="center" vertical="center"/>
    </xf>
    <xf numFmtId="166" fontId="4" fillId="0" borderId="110"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2" xfId="0" applyFont="1" applyBorder="1" applyAlignment="1">
      <alignment horizontal="center" vertical="center"/>
    </xf>
    <xf numFmtId="0" fontId="8" fillId="0" borderId="103" xfId="0" applyFont="1" applyBorder="1" applyAlignment="1">
      <alignment horizontal="center" vertical="center"/>
    </xf>
    <xf numFmtId="166" fontId="4" fillId="4" borderId="22" xfId="0" applyNumberFormat="1" applyFont="1" applyFill="1" applyBorder="1" applyAlignment="1">
      <alignment horizontal="center" vertical="center" wrapText="1"/>
    </xf>
    <xf numFmtId="0" fontId="10" fillId="0" borderId="100" xfId="0" applyFont="1" applyBorder="1" applyAlignment="1" applyProtection="1">
      <alignment horizontal="center" vertical="center"/>
      <protection locked="0"/>
    </xf>
  </cellXfs>
  <cellStyles count="4">
    <cellStyle name="Explanatory Text" xfId="1" builtinId="53"/>
    <cellStyle name="Explanatory Text 2" xfId="3"/>
    <cellStyle name="Normal" xfId="0" builtinId="0"/>
    <cellStyle name="Normal 2" xfId="2"/>
  </cellStyles>
  <dxfs count="2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3675</xdr:colOff>
      <xdr:row>5</xdr:row>
      <xdr:rowOff>165960</xdr:rowOff>
    </xdr:from>
    <xdr:to>
      <xdr:col>2</xdr:col>
      <xdr:colOff>252720</xdr:colOff>
      <xdr:row>6</xdr:row>
      <xdr:rowOff>189720</xdr:rowOff>
    </xdr:to>
    <xdr:pic>
      <xdr:nvPicPr>
        <xdr:cNvPr id="2" name="Image 1"/>
        <xdr:cNvPicPr/>
      </xdr:nvPicPr>
      <xdr:blipFill>
        <a:blip xmlns:r="http://schemas.openxmlformats.org/officeDocument/2006/relationships" r:embed="rId1"/>
        <a:stretch/>
      </xdr:blipFill>
      <xdr:spPr>
        <a:xfrm>
          <a:off x="1070475" y="1442310"/>
          <a:ext cx="763395" cy="23331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view="pageBreakPreview" zoomScale="60" zoomScaleNormal="75" workbookViewId="0">
      <selection activeCell="A42" sqref="A42:XFD53"/>
    </sheetView>
  </sheetViews>
  <sheetFormatPr defaultRowHeight="14.25"/>
  <cols>
    <col min="1" max="1" width="5.25" style="430" customWidth="1"/>
    <col min="2" max="2" width="5.75" style="430" customWidth="1"/>
    <col min="3" max="3" width="15.75" style="430" customWidth="1"/>
    <col min="4" max="4" width="12.5" style="430" customWidth="1"/>
    <col min="5" max="5" width="6" style="430" customWidth="1"/>
    <col min="6" max="6" width="4.25" style="430" customWidth="1"/>
    <col min="7" max="10" width="7.875" style="430" customWidth="1"/>
    <col min="11" max="11" width="8.875" style="430" customWidth="1"/>
    <col min="12" max="12" width="7.875" style="430" customWidth="1"/>
    <col min="13" max="14" width="6" style="430" customWidth="1"/>
    <col min="15" max="1025" width="8.25" style="430" customWidth="1"/>
    <col min="1026" max="16384" width="9" style="430"/>
  </cols>
  <sheetData>
    <row r="1" spans="1:15" ht="26.25">
      <c r="A1" s="564" t="s">
        <v>407</v>
      </c>
      <c r="B1" s="564"/>
      <c r="C1" s="564"/>
      <c r="D1" s="564"/>
      <c r="E1" s="564"/>
      <c r="F1" s="564"/>
      <c r="G1" s="564"/>
      <c r="H1" s="564"/>
      <c r="I1" s="564"/>
      <c r="J1" s="564"/>
      <c r="K1" s="564"/>
      <c r="L1" s="564"/>
      <c r="M1" s="564"/>
      <c r="N1" s="564"/>
    </row>
    <row r="2" spans="1:15" ht="26.25">
      <c r="A2" s="564" t="s">
        <v>408</v>
      </c>
      <c r="B2" s="564"/>
      <c r="C2" s="564"/>
      <c r="D2" s="564"/>
      <c r="E2" s="564"/>
      <c r="F2" s="564"/>
      <c r="G2" s="564"/>
      <c r="H2" s="564"/>
      <c r="I2" s="564"/>
      <c r="J2" s="564"/>
      <c r="K2" s="564"/>
      <c r="L2" s="564"/>
      <c r="M2" s="564"/>
      <c r="N2" s="564"/>
    </row>
    <row r="3" spans="1:15" ht="16.5" customHeight="1">
      <c r="A3" s="431"/>
      <c r="B3" s="431"/>
      <c r="C3" s="431"/>
      <c r="D3" s="431"/>
      <c r="E3" s="431"/>
      <c r="F3" s="431"/>
      <c r="G3" s="431"/>
      <c r="H3" s="431"/>
      <c r="I3" s="431"/>
      <c r="J3" s="431"/>
      <c r="K3" s="431"/>
      <c r="L3" s="431"/>
      <c r="M3" s="431"/>
      <c r="N3" s="431"/>
    </row>
    <row r="4" spans="1:15" ht="16.5" customHeight="1">
      <c r="A4" s="432" t="s">
        <v>409</v>
      </c>
      <c r="B4" s="432"/>
      <c r="C4" s="565"/>
      <c r="D4" s="565"/>
      <c r="E4" s="565"/>
      <c r="F4" s="565"/>
      <c r="G4" s="565"/>
      <c r="H4" s="565"/>
      <c r="I4" s="433"/>
      <c r="J4" s="434" t="s">
        <v>410</v>
      </c>
      <c r="K4" s="566"/>
      <c r="L4" s="566"/>
      <c r="M4" s="566"/>
      <c r="N4" s="566"/>
    </row>
    <row r="5" spans="1:15" ht="16.5" customHeight="1">
      <c r="A5" s="432" t="s">
        <v>411</v>
      </c>
      <c r="B5" s="432"/>
      <c r="C5" s="565"/>
      <c r="D5" s="565"/>
      <c r="E5" s="565"/>
      <c r="F5" s="565"/>
      <c r="G5" s="565"/>
      <c r="H5" s="565"/>
      <c r="I5" s="433"/>
      <c r="J5" s="434" t="s">
        <v>412</v>
      </c>
      <c r="K5" s="566">
        <f>Sheet1!P7</f>
        <v>0</v>
      </c>
      <c r="L5" s="566"/>
      <c r="M5" s="566"/>
      <c r="N5" s="566"/>
    </row>
    <row r="6" spans="1:15" ht="16.5" customHeight="1">
      <c r="A6" s="432" t="s">
        <v>413</v>
      </c>
      <c r="B6" s="432"/>
      <c r="C6" s="432"/>
      <c r="D6" s="567" t="str">
        <f>Sheet1!X7</f>
        <v>Eugene Mah</v>
      </c>
      <c r="E6" s="567"/>
      <c r="F6" s="567"/>
      <c r="G6" s="567"/>
      <c r="H6" s="567"/>
      <c r="I6" s="433"/>
      <c r="J6" s="434" t="s">
        <v>414</v>
      </c>
      <c r="K6" s="567"/>
      <c r="L6" s="567"/>
      <c r="M6" s="567"/>
      <c r="N6" s="567"/>
    </row>
    <row r="7" spans="1:15" ht="16.5" customHeight="1">
      <c r="A7" s="432" t="s">
        <v>415</v>
      </c>
      <c r="B7" s="432"/>
      <c r="C7" s="432"/>
      <c r="D7" s="567" t="s">
        <v>416</v>
      </c>
      <c r="E7" s="567"/>
      <c r="F7" s="567"/>
      <c r="G7" s="567"/>
      <c r="H7" s="567"/>
      <c r="I7" s="433"/>
      <c r="J7" s="434" t="s">
        <v>417</v>
      </c>
      <c r="K7" s="567" t="str">
        <f>Sheet1!R18</f>
        <v/>
      </c>
      <c r="L7" s="567"/>
      <c r="M7" s="567"/>
      <c r="N7" s="567"/>
    </row>
    <row r="8" spans="1:15" ht="16.5" customHeight="1">
      <c r="A8" s="432" t="s">
        <v>418</v>
      </c>
      <c r="B8" s="432"/>
      <c r="C8" s="432"/>
      <c r="D8" s="568" t="str">
        <f>Sheet1!V12</f>
        <v/>
      </c>
      <c r="E8" s="568"/>
      <c r="F8" s="568"/>
      <c r="G8" s="568"/>
      <c r="H8" s="568"/>
      <c r="I8" s="433"/>
      <c r="J8" s="434" t="s">
        <v>419</v>
      </c>
      <c r="K8" s="567" t="str">
        <f>Sheet1!R14</f>
        <v/>
      </c>
      <c r="L8" s="567"/>
      <c r="M8" s="567"/>
      <c r="N8" s="567"/>
    </row>
    <row r="9" spans="1:15" ht="11.25" customHeight="1">
      <c r="A9" s="435"/>
      <c r="K9" s="436"/>
      <c r="L9" s="436"/>
      <c r="M9" s="436"/>
      <c r="N9" s="436"/>
      <c r="O9" s="436"/>
    </row>
    <row r="10" spans="1:15" s="432" customFormat="1" ht="16.5" customHeight="1">
      <c r="A10" s="435" t="s">
        <v>420</v>
      </c>
      <c r="D10" s="570" t="s">
        <v>421</v>
      </c>
      <c r="E10" s="570"/>
      <c r="F10" s="570"/>
      <c r="G10" s="570"/>
      <c r="H10" s="570"/>
      <c r="I10" s="437" t="s">
        <v>422</v>
      </c>
    </row>
    <row r="11" spans="1:15" ht="11.25" customHeight="1">
      <c r="C11" s="432"/>
      <c r="D11" s="432"/>
      <c r="E11" s="432"/>
      <c r="F11" s="432"/>
      <c r="G11" s="438"/>
      <c r="H11" s="438"/>
      <c r="I11" s="438"/>
      <c r="J11" s="438"/>
      <c r="K11" s="438"/>
      <c r="L11" s="438"/>
      <c r="M11" s="438"/>
      <c r="N11" s="438"/>
      <c r="O11" s="436"/>
    </row>
    <row r="12" spans="1:15" ht="16.5" customHeight="1" thickBot="1">
      <c r="A12" s="432" t="s">
        <v>423</v>
      </c>
      <c r="B12" s="432"/>
      <c r="C12" s="432"/>
      <c r="D12" s="571" t="s">
        <v>424</v>
      </c>
      <c r="E12" s="571"/>
      <c r="F12" s="571"/>
      <c r="G12" s="571" t="s">
        <v>417</v>
      </c>
      <c r="H12" s="571"/>
      <c r="I12" s="571" t="s">
        <v>8</v>
      </c>
      <c r="J12" s="571"/>
      <c r="K12" s="571" t="s">
        <v>420</v>
      </c>
      <c r="L12" s="571"/>
      <c r="M12" s="571"/>
      <c r="N12" s="571"/>
    </row>
    <row r="13" spans="1:15" ht="16.5" customHeight="1" thickTop="1">
      <c r="A13" s="432"/>
      <c r="B13" s="432"/>
      <c r="C13" s="439" t="s">
        <v>425</v>
      </c>
      <c r="D13" s="572"/>
      <c r="E13" s="572"/>
      <c r="F13" s="572"/>
      <c r="G13" s="572"/>
      <c r="H13" s="572"/>
      <c r="I13" s="573"/>
      <c r="J13" s="573"/>
      <c r="K13" s="572"/>
      <c r="L13" s="572"/>
      <c r="M13" s="572"/>
      <c r="N13" s="572"/>
    </row>
    <row r="14" spans="1:15" ht="16.5" customHeight="1">
      <c r="C14" s="439" t="s">
        <v>426</v>
      </c>
      <c r="D14" s="574"/>
      <c r="E14" s="574"/>
      <c r="F14" s="574"/>
      <c r="G14" s="574"/>
      <c r="H14" s="574"/>
      <c r="I14" s="575"/>
      <c r="J14" s="575"/>
      <c r="K14" s="574"/>
      <c r="L14" s="574"/>
      <c r="M14" s="574"/>
      <c r="N14" s="574"/>
    </row>
    <row r="15" spans="1:15" s="440" customFormat="1" ht="36" customHeight="1">
      <c r="A15" s="576" t="s">
        <v>427</v>
      </c>
      <c r="B15" s="576"/>
      <c r="C15" s="576"/>
      <c r="D15" s="576"/>
      <c r="E15" s="576"/>
      <c r="F15" s="576"/>
      <c r="G15" s="576"/>
      <c r="H15" s="576"/>
      <c r="I15" s="576"/>
      <c r="J15" s="576"/>
      <c r="K15" s="576"/>
      <c r="L15" s="576"/>
      <c r="M15" s="576"/>
      <c r="N15" s="576"/>
    </row>
    <row r="16" spans="1:15" ht="16.5" customHeight="1">
      <c r="A16" s="435" t="s">
        <v>428</v>
      </c>
      <c r="B16" s="435"/>
      <c r="C16" s="441"/>
      <c r="D16" s="442" t="s">
        <v>429</v>
      </c>
      <c r="E16" s="441"/>
      <c r="F16" s="441"/>
      <c r="G16" s="434"/>
      <c r="H16" s="443"/>
      <c r="I16" s="444"/>
      <c r="J16" s="434"/>
      <c r="K16" s="441"/>
      <c r="L16" s="441"/>
      <c r="M16" s="445"/>
      <c r="N16" s="439" t="s">
        <v>430</v>
      </c>
    </row>
    <row r="17" spans="1:14" ht="13.5" customHeight="1">
      <c r="A17" s="446"/>
      <c r="B17" s="446"/>
      <c r="C17" s="447"/>
      <c r="D17" s="448"/>
      <c r="E17" s="447"/>
      <c r="F17" s="447"/>
      <c r="G17" s="448"/>
      <c r="H17" s="445"/>
      <c r="I17" s="449"/>
      <c r="J17" s="449"/>
      <c r="K17" s="449"/>
      <c r="L17" s="449"/>
    </row>
    <row r="18" spans="1:14" ht="21" customHeight="1">
      <c r="A18" s="569" t="s">
        <v>431</v>
      </c>
      <c r="B18" s="569"/>
      <c r="C18" s="569"/>
      <c r="D18" s="569"/>
      <c r="E18" s="569"/>
      <c r="F18" s="569"/>
      <c r="G18" s="569"/>
      <c r="H18" s="569"/>
      <c r="I18" s="569"/>
      <c r="J18" s="569"/>
      <c r="K18" s="569"/>
      <c r="L18" s="569"/>
      <c r="M18" s="569"/>
      <c r="N18" s="569"/>
    </row>
    <row r="19" spans="1:14" ht="15" customHeight="1">
      <c r="A19" s="578" t="s">
        <v>432</v>
      </c>
      <c r="B19" s="578"/>
      <c r="C19" s="578"/>
      <c r="D19" s="578"/>
      <c r="E19" s="578"/>
      <c r="F19" s="578"/>
      <c r="G19" s="578"/>
      <c r="H19" s="578"/>
      <c r="I19" s="578"/>
      <c r="J19" s="578"/>
      <c r="K19" s="578"/>
      <c r="L19" s="578"/>
      <c r="M19" s="578"/>
      <c r="N19" s="578"/>
    </row>
    <row r="20" spans="1:14" ht="15" customHeight="1">
      <c r="M20" s="579" t="s">
        <v>433</v>
      </c>
      <c r="N20" s="579"/>
    </row>
    <row r="21" spans="1:14" ht="15.75" customHeight="1">
      <c r="A21" s="432" t="s">
        <v>434</v>
      </c>
      <c r="B21" s="432"/>
      <c r="C21" s="432"/>
      <c r="D21" s="432"/>
      <c r="E21" s="432"/>
      <c r="F21" s="450"/>
      <c r="G21" s="450"/>
      <c r="H21" s="432"/>
      <c r="I21" s="432"/>
      <c r="J21" s="432"/>
      <c r="K21" s="432"/>
      <c r="L21" s="432"/>
      <c r="M21" s="580"/>
      <c r="N21" s="580"/>
    </row>
    <row r="22" spans="1:14" ht="15.75" customHeight="1">
      <c r="A22" s="432" t="s">
        <v>435</v>
      </c>
      <c r="B22" s="432"/>
      <c r="C22" s="432"/>
      <c r="D22" s="432"/>
      <c r="E22" s="432"/>
      <c r="F22" s="450"/>
      <c r="G22" s="450"/>
      <c r="H22" s="432"/>
      <c r="I22" s="432"/>
      <c r="J22" s="432"/>
      <c r="K22" s="432"/>
      <c r="L22" s="432"/>
      <c r="M22" s="580"/>
      <c r="N22" s="580"/>
    </row>
    <row r="23" spans="1:14" ht="15.75" customHeight="1">
      <c r="A23" s="432" t="s">
        <v>436</v>
      </c>
      <c r="B23" s="432"/>
      <c r="C23" s="432"/>
      <c r="D23" s="432"/>
      <c r="E23" s="432"/>
      <c r="F23" s="450"/>
      <c r="G23" s="450"/>
      <c r="H23" s="432"/>
      <c r="I23" s="432"/>
      <c r="J23" s="433"/>
      <c r="K23" s="433"/>
      <c r="L23" s="433"/>
      <c r="M23" s="580"/>
      <c r="N23" s="580"/>
    </row>
    <row r="24" spans="1:14" ht="15.75" customHeight="1">
      <c r="A24" s="432" t="s">
        <v>437</v>
      </c>
      <c r="B24" s="432"/>
      <c r="C24" s="432"/>
      <c r="D24" s="432"/>
      <c r="E24" s="432"/>
      <c r="F24" s="450"/>
      <c r="G24" s="450"/>
      <c r="H24" s="432"/>
      <c r="I24" s="432"/>
      <c r="J24" s="432"/>
      <c r="K24" s="432"/>
      <c r="L24" s="432"/>
      <c r="M24" s="580"/>
      <c r="N24" s="580"/>
    </row>
    <row r="25" spans="1:14" ht="15.75" customHeight="1">
      <c r="A25" s="432" t="s">
        <v>438</v>
      </c>
      <c r="B25" s="432"/>
      <c r="C25" s="432"/>
      <c r="D25" s="432"/>
      <c r="E25" s="432"/>
      <c r="F25" s="450"/>
      <c r="G25" s="450"/>
      <c r="H25" s="432"/>
      <c r="I25" s="432"/>
      <c r="J25" s="432"/>
      <c r="K25" s="432"/>
      <c r="L25" s="432"/>
      <c r="M25" s="580"/>
      <c r="N25" s="580"/>
    </row>
    <row r="26" spans="1:14" ht="15.75" customHeight="1">
      <c r="A26" s="432" t="s">
        <v>439</v>
      </c>
      <c r="B26" s="432"/>
      <c r="C26" s="432"/>
      <c r="D26" s="432"/>
      <c r="E26" s="432"/>
      <c r="F26" s="450"/>
      <c r="G26" s="450"/>
      <c r="H26" s="432"/>
      <c r="I26" s="432"/>
      <c r="J26" s="432"/>
      <c r="K26" s="432"/>
      <c r="L26" s="432"/>
      <c r="M26" s="580"/>
      <c r="N26" s="580"/>
    </row>
    <row r="27" spans="1:14" ht="15.75" customHeight="1">
      <c r="A27" s="432" t="s">
        <v>440</v>
      </c>
      <c r="B27" s="432"/>
      <c r="C27" s="432"/>
      <c r="D27" s="432"/>
      <c r="E27" s="432"/>
      <c r="F27" s="450"/>
      <c r="G27" s="450"/>
      <c r="H27" s="432"/>
      <c r="I27" s="432"/>
      <c r="J27" s="432"/>
      <c r="K27" s="432"/>
      <c r="L27" s="432"/>
      <c r="M27" s="580"/>
      <c r="N27" s="580"/>
    </row>
    <row r="28" spans="1:14" ht="15.75" customHeight="1">
      <c r="A28" s="432" t="s">
        <v>441</v>
      </c>
      <c r="B28" s="432"/>
      <c r="C28" s="432"/>
      <c r="D28" s="432"/>
      <c r="E28" s="432"/>
      <c r="F28" s="450"/>
      <c r="G28" s="450"/>
      <c r="H28" s="432"/>
      <c r="I28" s="432"/>
      <c r="J28" s="432"/>
      <c r="K28" s="432"/>
      <c r="L28" s="432"/>
      <c r="M28" s="580"/>
      <c r="N28" s="580"/>
    </row>
    <row r="29" spans="1:14" ht="15.75" customHeight="1">
      <c r="A29" s="432"/>
      <c r="B29" s="432"/>
      <c r="C29" s="451" t="s">
        <v>442</v>
      </c>
      <c r="F29" s="452"/>
      <c r="G29" s="452"/>
      <c r="K29" s="453" t="str">
        <f>Sheet1!X266</f>
        <v/>
      </c>
      <c r="L29" s="441" t="s">
        <v>329</v>
      </c>
      <c r="M29" s="454"/>
      <c r="N29" s="454"/>
    </row>
    <row r="30" spans="1:14" ht="15.75" customHeight="1">
      <c r="A30" s="432" t="s">
        <v>443</v>
      </c>
      <c r="B30" s="432"/>
      <c r="C30" s="432"/>
      <c r="D30" s="432"/>
      <c r="E30" s="432"/>
      <c r="F30" s="450"/>
      <c r="G30" s="450"/>
      <c r="H30" s="432"/>
      <c r="I30" s="432"/>
      <c r="J30" s="432"/>
      <c r="K30" s="432"/>
      <c r="L30" s="432"/>
      <c r="M30" s="580"/>
      <c r="N30" s="580"/>
    </row>
    <row r="31" spans="1:14" ht="15.75" customHeight="1">
      <c r="A31" s="432" t="s">
        <v>444</v>
      </c>
      <c r="B31" s="432"/>
      <c r="C31" s="432"/>
      <c r="D31" s="432"/>
      <c r="E31" s="432"/>
      <c r="F31" s="432"/>
      <c r="G31" s="432"/>
      <c r="H31" s="432"/>
      <c r="I31" s="432"/>
      <c r="J31" s="432"/>
      <c r="K31" s="432"/>
      <c r="L31" s="432"/>
      <c r="M31" s="577"/>
      <c r="N31" s="577"/>
    </row>
    <row r="32" spans="1:14" ht="15.75" customHeight="1">
      <c r="C32" s="451" t="s">
        <v>445</v>
      </c>
      <c r="D32" s="441"/>
      <c r="E32" s="441"/>
      <c r="F32" s="455" t="s">
        <v>446</v>
      </c>
      <c r="G32" s="456">
        <f>Sheet1!P429</f>
        <v>0</v>
      </c>
      <c r="H32" s="455" t="s">
        <v>447</v>
      </c>
      <c r="I32" s="456">
        <f>Sheet1!P430</f>
        <v>0</v>
      </c>
      <c r="J32" s="455" t="s">
        <v>448</v>
      </c>
      <c r="K32" s="456">
        <f>Sheet1!P431</f>
        <v>0</v>
      </c>
      <c r="L32" s="457"/>
      <c r="M32" s="458"/>
      <c r="N32" s="441"/>
    </row>
    <row r="33" spans="1:14" ht="15.75" customHeight="1">
      <c r="A33" s="432" t="s">
        <v>449</v>
      </c>
      <c r="B33" s="432"/>
      <c r="C33" s="432"/>
      <c r="D33" s="432"/>
      <c r="E33" s="432"/>
      <c r="F33" s="450"/>
      <c r="G33" s="450"/>
      <c r="H33" s="432"/>
      <c r="I33" s="432"/>
      <c r="J33" s="432"/>
      <c r="K33" s="432"/>
      <c r="L33" s="433"/>
      <c r="M33" s="438"/>
      <c r="N33" s="438"/>
    </row>
    <row r="34" spans="1:14" ht="15.75" customHeight="1">
      <c r="A34" s="432"/>
      <c r="B34" s="432"/>
      <c r="C34" s="441" t="s">
        <v>450</v>
      </c>
      <c r="D34" s="453" t="str">
        <f>Sheet1!T441</f>
        <v/>
      </c>
      <c r="E34" s="432"/>
      <c r="F34" s="450"/>
      <c r="G34" s="450"/>
      <c r="H34" s="432"/>
      <c r="I34" s="432"/>
      <c r="J34" s="455"/>
      <c r="K34" s="459"/>
      <c r="L34" s="459"/>
      <c r="M34" s="580"/>
      <c r="N34" s="580"/>
    </row>
    <row r="35" spans="1:14" ht="15.75" customHeight="1">
      <c r="A35" s="432"/>
      <c r="B35" s="432"/>
      <c r="C35" s="441" t="s">
        <v>451</v>
      </c>
      <c r="D35" s="453" t="str">
        <f>Sheet1!T442</f>
        <v/>
      </c>
      <c r="E35" s="460" t="s">
        <v>452</v>
      </c>
      <c r="F35" s="450"/>
      <c r="G35" s="450"/>
      <c r="H35" s="432"/>
      <c r="I35" s="432"/>
      <c r="J35" s="461"/>
      <c r="K35" s="459"/>
      <c r="L35" s="459"/>
      <c r="M35" s="441"/>
      <c r="N35" s="441"/>
    </row>
    <row r="36" spans="1:14" ht="15.75" customHeight="1">
      <c r="A36" s="432"/>
      <c r="B36" s="432"/>
      <c r="C36" s="441" t="s">
        <v>453</v>
      </c>
      <c r="D36" s="432"/>
      <c r="E36" s="432"/>
      <c r="F36" s="450"/>
      <c r="G36" s="450"/>
      <c r="H36" s="432"/>
      <c r="I36" s="432"/>
      <c r="J36" s="455"/>
      <c r="K36" s="459"/>
      <c r="L36" s="459"/>
      <c r="M36" s="580"/>
      <c r="N36" s="580"/>
    </row>
    <row r="37" spans="1:14" ht="15.75" customHeight="1">
      <c r="A37" s="432" t="s">
        <v>454</v>
      </c>
      <c r="B37" s="432"/>
      <c r="C37" s="432"/>
      <c r="D37" s="432"/>
      <c r="E37" s="432"/>
      <c r="F37" s="432"/>
      <c r="G37" s="432"/>
      <c r="H37" s="432"/>
      <c r="I37" s="432"/>
      <c r="J37" s="432"/>
      <c r="K37" s="432"/>
      <c r="L37" s="432"/>
      <c r="M37" s="580"/>
      <c r="N37" s="580"/>
    </row>
    <row r="38" spans="1:14" ht="15.75" customHeight="1">
      <c r="A38" s="432" t="s">
        <v>455</v>
      </c>
      <c r="B38" s="432"/>
      <c r="C38" s="432"/>
      <c r="D38" s="432"/>
      <c r="E38" s="432"/>
      <c r="F38" s="432"/>
      <c r="G38" s="432"/>
      <c r="H38" s="432"/>
      <c r="I38" s="432"/>
      <c r="J38" s="432"/>
      <c r="K38" s="432"/>
      <c r="L38" s="432"/>
      <c r="M38" s="580"/>
      <c r="N38" s="580"/>
    </row>
    <row r="39" spans="1:14" ht="15.75" customHeight="1">
      <c r="A39" s="432" t="s">
        <v>456</v>
      </c>
      <c r="B39" s="432"/>
      <c r="C39" s="432"/>
      <c r="D39" s="432"/>
      <c r="E39" s="432"/>
      <c r="F39" s="432"/>
      <c r="G39" s="432"/>
      <c r="H39" s="432"/>
      <c r="I39" s="432"/>
      <c r="J39" s="432"/>
      <c r="K39" s="432"/>
      <c r="L39" s="432"/>
      <c r="M39" s="580"/>
      <c r="N39" s="580"/>
    </row>
    <row r="40" spans="1:14" ht="15.75" customHeight="1">
      <c r="A40" s="432" t="s">
        <v>457</v>
      </c>
      <c r="B40" s="432"/>
      <c r="C40" s="432"/>
      <c r="D40" s="432"/>
      <c r="E40" s="432"/>
      <c r="F40" s="432"/>
      <c r="G40" s="432"/>
      <c r="H40" s="432"/>
      <c r="I40" s="432"/>
      <c r="J40" s="432"/>
      <c r="K40" s="432"/>
      <c r="L40" s="432"/>
      <c r="M40" s="580"/>
      <c r="N40" s="580"/>
    </row>
    <row r="41" spans="1:14" ht="15.75" customHeight="1">
      <c r="A41" s="432" t="s">
        <v>458</v>
      </c>
      <c r="B41" s="432"/>
      <c r="C41" s="432"/>
      <c r="D41" s="432"/>
      <c r="E41" s="432"/>
      <c r="F41" s="432"/>
      <c r="G41" s="432"/>
      <c r="H41" s="432"/>
      <c r="I41" s="432"/>
      <c r="J41" s="432"/>
      <c r="K41" s="432"/>
      <c r="L41" s="432"/>
      <c r="M41" s="580"/>
      <c r="N41" s="580"/>
    </row>
    <row r="42" spans="1:14" ht="15.75" customHeight="1">
      <c r="A42" s="432"/>
      <c r="B42" s="432"/>
      <c r="C42" s="432"/>
      <c r="D42" s="432"/>
      <c r="E42" s="432"/>
      <c r="F42" s="432"/>
      <c r="G42" s="432"/>
      <c r="H42" s="432"/>
      <c r="I42" s="432"/>
      <c r="J42" s="432"/>
      <c r="K42" s="432"/>
      <c r="L42" s="432"/>
      <c r="M42" s="459"/>
      <c r="N42" s="459"/>
    </row>
    <row r="43" spans="1:14" ht="15.75" customHeight="1">
      <c r="A43" s="581" t="s">
        <v>459</v>
      </c>
      <c r="B43" s="581"/>
      <c r="C43" s="581"/>
      <c r="D43" s="581"/>
      <c r="E43" s="581"/>
      <c r="F43" s="581"/>
      <c r="G43" s="581"/>
      <c r="H43" s="581"/>
      <c r="I43" s="581"/>
      <c r="J43" s="581"/>
      <c r="K43" s="581"/>
      <c r="L43" s="581"/>
      <c r="M43" s="581"/>
      <c r="N43" s="581"/>
    </row>
  </sheetData>
  <mergeCells count="47">
    <mergeCell ref="M41:N41"/>
    <mergeCell ref="A43:N43"/>
    <mergeCell ref="M34:N34"/>
    <mergeCell ref="M36:N36"/>
    <mergeCell ref="M37:N37"/>
    <mergeCell ref="M38:N38"/>
    <mergeCell ref="M39:N39"/>
    <mergeCell ref="M40:N40"/>
    <mergeCell ref="M31:N31"/>
    <mergeCell ref="A19:N19"/>
    <mergeCell ref="M20:N20"/>
    <mergeCell ref="M21:N21"/>
    <mergeCell ref="M22:N22"/>
    <mergeCell ref="M23:N23"/>
    <mergeCell ref="M24:N24"/>
    <mergeCell ref="M25:N25"/>
    <mergeCell ref="M26:N26"/>
    <mergeCell ref="M27:N27"/>
    <mergeCell ref="M28:N28"/>
    <mergeCell ref="M30:N30"/>
    <mergeCell ref="A18:N18"/>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1:N28 M30:N31 M34:N34 M36:N37 M39:N41">
    <cfRule type="cellIs" dxfId="23" priority="1" operator="equal">
      <formula>"Fail"</formula>
    </cfRule>
  </conditionalFormatting>
  <conditionalFormatting sqref="M38:N38">
    <cfRule type="cellIs" dxfId="22" priority="2" operator="equal">
      <formula>"Fail"</formula>
    </cfRule>
  </conditionalFormatting>
  <dataValidations count="4">
    <dataValidation type="list" operator="equal" allowBlank="1" showErrorMessage="1" sqref="I32 K32 N28 N30:N31 N34">
      <formula1>SpeckMassList</formula1>
      <formula2>0</formula2>
    </dataValidation>
    <dataValidation type="list" operator="equal" allowBlank="1" showErrorMessage="1" sqref="G32">
      <formula1>FiberList</formula1>
      <formula2>0</formula2>
    </dataValidation>
    <dataValidation type="list" operator="equal" allowBlank="1" showErrorMessage="1" sqref="M28 M30:M31 M34 M21:N26">
      <formula1>PF</formula1>
      <formula2>0</formula2>
    </dataValidation>
    <dataValidation type="list" operator="equal" allowBlank="1" showErrorMessage="1" sqref="M27:N27 M36:N42">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2"/>
  <sheetViews>
    <sheetView zoomScale="75" zoomScaleNormal="75" workbookViewId="0">
      <selection activeCell="D13" sqref="D13:F13"/>
    </sheetView>
  </sheetViews>
  <sheetFormatPr defaultRowHeight="14.25"/>
  <cols>
    <col min="1" max="1" width="5.25" style="430" customWidth="1"/>
    <col min="2" max="2" width="5.75" style="430" customWidth="1"/>
    <col min="3" max="3" width="15.75" style="430" customWidth="1"/>
    <col min="4" max="4" width="12.5" style="430" customWidth="1"/>
    <col min="5" max="5" width="6" style="430" customWidth="1"/>
    <col min="6" max="6" width="4.25" style="430" customWidth="1"/>
    <col min="7" max="10" width="7.875" style="430" customWidth="1"/>
    <col min="11" max="11" width="8.875" style="430" customWidth="1"/>
    <col min="12" max="12" width="7.875" style="430" customWidth="1"/>
    <col min="13" max="14" width="6" style="430" customWidth="1"/>
    <col min="15" max="1025" width="8.25" style="430" customWidth="1"/>
    <col min="1026" max="16384" width="9" style="430"/>
  </cols>
  <sheetData>
    <row r="1" spans="1:15" ht="26.25">
      <c r="A1" s="564" t="s">
        <v>407</v>
      </c>
      <c r="B1" s="564"/>
      <c r="C1" s="564"/>
      <c r="D1" s="564"/>
      <c r="E1" s="564"/>
      <c r="F1" s="564"/>
      <c r="G1" s="564"/>
      <c r="H1" s="564"/>
      <c r="I1" s="564"/>
      <c r="J1" s="564"/>
      <c r="K1" s="564"/>
      <c r="L1" s="564"/>
      <c r="M1" s="564"/>
      <c r="N1" s="564"/>
    </row>
    <row r="2" spans="1:15" ht="26.25">
      <c r="A2" s="564" t="s">
        <v>460</v>
      </c>
      <c r="B2" s="564"/>
      <c r="C2" s="564"/>
      <c r="D2" s="564"/>
      <c r="E2" s="564"/>
      <c r="F2" s="564"/>
      <c r="G2" s="564"/>
      <c r="H2" s="564"/>
      <c r="I2" s="564"/>
      <c r="J2" s="564"/>
      <c r="K2" s="564"/>
      <c r="L2" s="564"/>
      <c r="M2" s="564"/>
      <c r="N2" s="564"/>
    </row>
    <row r="3" spans="1:15" ht="16.5" customHeight="1">
      <c r="A3" s="431"/>
      <c r="B3" s="431"/>
      <c r="C3" s="431"/>
      <c r="D3" s="431"/>
      <c r="E3" s="431"/>
      <c r="F3" s="431"/>
      <c r="G3" s="431"/>
      <c r="H3" s="431"/>
      <c r="I3" s="431"/>
      <c r="J3" s="431"/>
      <c r="K3" s="431"/>
      <c r="L3" s="431"/>
      <c r="M3" s="431"/>
      <c r="N3" s="431"/>
    </row>
    <row r="4" spans="1:15" ht="16.5" customHeight="1">
      <c r="A4" s="432" t="s">
        <v>409</v>
      </c>
      <c r="B4" s="432"/>
      <c r="C4" s="567">
        <f>'QC Test Summary-Lorad'!C4</f>
        <v>0</v>
      </c>
      <c r="D4" s="567"/>
      <c r="E4" s="567"/>
      <c r="F4" s="567"/>
      <c r="G4" s="567"/>
      <c r="H4" s="567"/>
      <c r="I4" s="433"/>
      <c r="J4" s="434" t="s">
        <v>410</v>
      </c>
      <c r="K4" s="566">
        <f>'QC Test Summary-Lorad'!K4</f>
        <v>0</v>
      </c>
      <c r="L4" s="566"/>
      <c r="M4" s="566"/>
      <c r="N4" s="566"/>
    </row>
    <row r="5" spans="1:15" ht="16.5" customHeight="1">
      <c r="A5" s="432" t="s">
        <v>411</v>
      </c>
      <c r="B5" s="432"/>
      <c r="C5" s="567">
        <f>'QC Test Summary-Lorad'!C5</f>
        <v>0</v>
      </c>
      <c r="D5" s="567"/>
      <c r="E5" s="567"/>
      <c r="F5" s="567"/>
      <c r="G5" s="567"/>
      <c r="H5" s="567"/>
      <c r="I5" s="433"/>
      <c r="J5" s="434" t="s">
        <v>412</v>
      </c>
      <c r="K5" s="566">
        <f>Sheet1!P7</f>
        <v>0</v>
      </c>
      <c r="L5" s="566"/>
      <c r="M5" s="566"/>
      <c r="N5" s="566"/>
    </row>
    <row r="6" spans="1:15" ht="16.5" customHeight="1">
      <c r="A6" s="432" t="s">
        <v>413</v>
      </c>
      <c r="B6" s="432"/>
      <c r="C6" s="432"/>
      <c r="D6" s="567" t="str">
        <f>Sheet1!X7</f>
        <v>Eugene Mah</v>
      </c>
      <c r="E6" s="567"/>
      <c r="F6" s="567"/>
      <c r="G6" s="567"/>
      <c r="H6" s="567"/>
      <c r="I6" s="433"/>
      <c r="J6" s="434" t="s">
        <v>414</v>
      </c>
      <c r="K6" s="567"/>
      <c r="L6" s="567"/>
      <c r="M6" s="567"/>
      <c r="N6" s="567"/>
    </row>
    <row r="7" spans="1:15" ht="16.5" customHeight="1">
      <c r="A7" s="432" t="s">
        <v>415</v>
      </c>
      <c r="B7" s="432"/>
      <c r="C7" s="432"/>
      <c r="D7" s="567" t="s">
        <v>416</v>
      </c>
      <c r="E7" s="567"/>
      <c r="F7" s="567"/>
      <c r="G7" s="567"/>
      <c r="H7" s="567"/>
      <c r="I7" s="433"/>
      <c r="J7" s="434" t="s">
        <v>417</v>
      </c>
      <c r="K7" s="567" t="str">
        <f>Sheet1!R18</f>
        <v/>
      </c>
      <c r="L7" s="567"/>
      <c r="M7" s="567"/>
      <c r="N7" s="567"/>
    </row>
    <row r="8" spans="1:15" ht="16.5" customHeight="1">
      <c r="A8" s="432" t="s">
        <v>418</v>
      </c>
      <c r="B8" s="432"/>
      <c r="C8" s="432"/>
      <c r="D8" s="568" t="str">
        <f>Sheet1!V12</f>
        <v/>
      </c>
      <c r="E8" s="568"/>
      <c r="F8" s="568"/>
      <c r="G8" s="568"/>
      <c r="H8" s="568"/>
      <c r="I8" s="433"/>
      <c r="J8" s="434" t="s">
        <v>419</v>
      </c>
      <c r="K8" s="567" t="str">
        <f>Sheet1!R14</f>
        <v/>
      </c>
      <c r="L8" s="567"/>
      <c r="M8" s="567"/>
      <c r="N8" s="567"/>
    </row>
    <row r="9" spans="1:15" ht="11.25" customHeight="1">
      <c r="A9" s="435"/>
      <c r="K9" s="436"/>
      <c r="L9" s="436"/>
      <c r="M9" s="436"/>
      <c r="N9" s="436"/>
      <c r="O9" s="436"/>
    </row>
    <row r="10" spans="1:15" s="432" customFormat="1" ht="16.5" customHeight="1">
      <c r="A10" s="435" t="s">
        <v>420</v>
      </c>
      <c r="D10" s="583" t="str">
        <f>'QC Test Summary-Lorad'!D10</f>
        <v>MAN-00093 (2007)</v>
      </c>
      <c r="E10" s="583"/>
      <c r="F10" s="583"/>
      <c r="G10" s="583"/>
      <c r="H10" s="583"/>
      <c r="I10" s="437" t="s">
        <v>422</v>
      </c>
    </row>
    <row r="11" spans="1:15" ht="11.25" customHeight="1">
      <c r="C11" s="432"/>
      <c r="D11" s="432"/>
      <c r="E11" s="432"/>
      <c r="F11" s="432"/>
      <c r="G11" s="438"/>
      <c r="H11" s="438"/>
      <c r="I11" s="438"/>
      <c r="J11" s="438"/>
      <c r="K11" s="438"/>
      <c r="L11" s="438"/>
      <c r="M11" s="438"/>
      <c r="N11" s="438"/>
      <c r="O11" s="436"/>
    </row>
    <row r="12" spans="1:15" ht="16.5" customHeight="1" thickBot="1">
      <c r="A12" s="432" t="s">
        <v>423</v>
      </c>
      <c r="B12" s="432"/>
      <c r="C12" s="432"/>
      <c r="D12" s="571" t="s">
        <v>424</v>
      </c>
      <c r="E12" s="571"/>
      <c r="F12" s="571"/>
      <c r="G12" s="571" t="s">
        <v>417</v>
      </c>
      <c r="H12" s="571"/>
      <c r="I12" s="571" t="s">
        <v>8</v>
      </c>
      <c r="J12" s="571"/>
      <c r="K12" s="571" t="s">
        <v>420</v>
      </c>
      <c r="L12" s="571"/>
      <c r="M12" s="571"/>
      <c r="N12" s="571"/>
    </row>
    <row r="13" spans="1:15" ht="16.5" customHeight="1" thickTop="1">
      <c r="A13" s="432"/>
      <c r="B13" s="432"/>
      <c r="C13" s="439" t="s">
        <v>425</v>
      </c>
      <c r="D13" s="582">
        <f>'QC Test Summary-Lorad'!D13</f>
        <v>0</v>
      </c>
      <c r="E13" s="582"/>
      <c r="F13" s="582"/>
      <c r="G13" s="582">
        <f>'QC Test Summary-Lorad'!G13</f>
        <v>0</v>
      </c>
      <c r="H13" s="582"/>
      <c r="I13" s="573"/>
      <c r="J13" s="573"/>
      <c r="K13" s="582">
        <f>'QC Test Summary-Lorad'!K13</f>
        <v>0</v>
      </c>
      <c r="L13" s="582"/>
      <c r="M13" s="582"/>
      <c r="N13" s="582"/>
    </row>
    <row r="14" spans="1:15" ht="16.5" customHeight="1">
      <c r="C14" s="439" t="s">
        <v>426</v>
      </c>
      <c r="D14" s="575">
        <f>'QC Test Summary-Lorad'!D14</f>
        <v>0</v>
      </c>
      <c r="E14" s="575"/>
      <c r="F14" s="575"/>
      <c r="G14" s="575">
        <f>'QC Test Summary-Lorad'!G14</f>
        <v>0</v>
      </c>
      <c r="H14" s="575"/>
      <c r="I14" s="575"/>
      <c r="J14" s="575"/>
      <c r="K14" s="575">
        <f>'QC Test Summary-Lorad'!K14</f>
        <v>0</v>
      </c>
      <c r="L14" s="575"/>
      <c r="M14" s="575"/>
      <c r="N14" s="575"/>
    </row>
    <row r="15" spans="1:15" s="440" customFormat="1" ht="36" customHeight="1">
      <c r="A15" s="576" t="s">
        <v>427</v>
      </c>
      <c r="B15" s="576"/>
      <c r="C15" s="576"/>
      <c r="D15" s="576"/>
      <c r="E15" s="576"/>
      <c r="F15" s="576"/>
      <c r="G15" s="576"/>
      <c r="H15" s="576"/>
      <c r="I15" s="576"/>
      <c r="J15" s="576"/>
      <c r="K15" s="576"/>
      <c r="L15" s="576"/>
      <c r="M15" s="576"/>
      <c r="N15" s="576"/>
    </row>
    <row r="16" spans="1:15" ht="16.5" customHeight="1">
      <c r="A16" s="435" t="s">
        <v>428</v>
      </c>
      <c r="B16" s="435"/>
      <c r="C16" s="441"/>
      <c r="D16" s="442" t="s">
        <v>429</v>
      </c>
      <c r="E16" s="441"/>
      <c r="F16" s="441"/>
      <c r="G16" s="434"/>
      <c r="H16" s="443"/>
      <c r="I16" s="444"/>
      <c r="J16" s="434"/>
      <c r="K16" s="441"/>
      <c r="L16" s="441"/>
      <c r="M16" s="445"/>
      <c r="N16" s="439" t="s">
        <v>430</v>
      </c>
    </row>
    <row r="17" spans="1:14" ht="13.5" customHeight="1">
      <c r="A17" s="446"/>
      <c r="B17" s="446"/>
      <c r="C17" s="447"/>
      <c r="D17" s="448"/>
      <c r="E17" s="447"/>
      <c r="F17" s="447"/>
      <c r="G17" s="448"/>
      <c r="H17" s="445"/>
      <c r="I17" s="449"/>
      <c r="J17" s="449"/>
      <c r="K17" s="449"/>
      <c r="L17" s="449"/>
    </row>
    <row r="18" spans="1:14" ht="21" customHeight="1">
      <c r="A18" s="569" t="s">
        <v>431</v>
      </c>
      <c r="B18" s="569"/>
      <c r="C18" s="569"/>
      <c r="D18" s="569"/>
      <c r="E18" s="569"/>
      <c r="F18" s="569"/>
      <c r="G18" s="569"/>
      <c r="H18" s="569"/>
      <c r="I18" s="569"/>
      <c r="J18" s="569"/>
      <c r="K18" s="569"/>
      <c r="L18" s="569"/>
      <c r="M18" s="569"/>
      <c r="N18" s="569"/>
    </row>
    <row r="19" spans="1:14" ht="15" customHeight="1">
      <c r="A19" s="578" t="s">
        <v>432</v>
      </c>
      <c r="B19" s="578"/>
      <c r="C19" s="578"/>
      <c r="D19" s="578"/>
      <c r="E19" s="578"/>
      <c r="F19" s="578"/>
      <c r="G19" s="578"/>
      <c r="H19" s="578"/>
      <c r="I19" s="578"/>
      <c r="J19" s="578"/>
      <c r="K19" s="578"/>
      <c r="L19" s="578"/>
      <c r="M19" s="578"/>
      <c r="N19" s="578"/>
    </row>
    <row r="20" spans="1:14" ht="15" customHeight="1">
      <c r="M20" s="579" t="s">
        <v>433</v>
      </c>
      <c r="N20" s="579"/>
    </row>
    <row r="21" spans="1:14" ht="15.75" customHeight="1">
      <c r="A21" s="432" t="s">
        <v>434</v>
      </c>
      <c r="B21" s="432"/>
      <c r="C21" s="432"/>
      <c r="D21" s="432"/>
      <c r="E21" s="432"/>
      <c r="F21" s="450"/>
      <c r="G21" s="450"/>
      <c r="H21" s="432"/>
      <c r="I21" s="432"/>
      <c r="J21" s="432"/>
      <c r="K21" s="432"/>
      <c r="L21" s="432"/>
      <c r="M21" s="580"/>
      <c r="N21" s="580"/>
    </row>
    <row r="22" spans="1:14" ht="15.75" customHeight="1">
      <c r="A22" s="432"/>
      <c r="B22" s="441" t="s">
        <v>461</v>
      </c>
      <c r="C22" s="432"/>
      <c r="D22" s="432"/>
      <c r="E22" s="432"/>
      <c r="F22" s="450"/>
      <c r="G22" s="450"/>
      <c r="H22" s="432"/>
      <c r="I22" s="432"/>
      <c r="J22" s="432"/>
      <c r="K22" s="432"/>
      <c r="L22" s="432"/>
      <c r="M22" s="584"/>
      <c r="N22" s="584"/>
    </row>
    <row r="23" spans="1:14" ht="15.75" customHeight="1">
      <c r="A23" s="432"/>
      <c r="B23" s="441" t="s">
        <v>80</v>
      </c>
      <c r="C23" s="432"/>
      <c r="D23" s="432"/>
      <c r="E23" s="432"/>
      <c r="F23" s="450"/>
      <c r="G23" s="450"/>
      <c r="H23" s="432"/>
      <c r="I23" s="432"/>
      <c r="J23" s="432"/>
      <c r="K23" s="432"/>
      <c r="L23" s="432"/>
      <c r="M23" s="584"/>
      <c r="N23" s="584"/>
    </row>
    <row r="24" spans="1:14" ht="15.75" customHeight="1">
      <c r="A24" s="432" t="s">
        <v>435</v>
      </c>
      <c r="B24" s="432"/>
      <c r="C24" s="432"/>
      <c r="D24" s="432"/>
      <c r="E24" s="432"/>
      <c r="F24" s="450"/>
      <c r="G24" s="450"/>
      <c r="H24" s="432"/>
      <c r="I24" s="432"/>
      <c r="J24" s="432"/>
      <c r="K24" s="432"/>
      <c r="L24" s="432"/>
      <c r="M24" s="462"/>
      <c r="N24" s="462"/>
    </row>
    <row r="25" spans="1:14" ht="15.75" customHeight="1">
      <c r="A25" s="432"/>
      <c r="B25" s="441" t="s">
        <v>462</v>
      </c>
      <c r="C25" s="432"/>
      <c r="D25" s="432"/>
      <c r="E25" s="432"/>
      <c r="F25" s="450"/>
      <c r="G25" s="450"/>
      <c r="H25" s="432"/>
      <c r="I25" s="432"/>
      <c r="J25" s="432"/>
      <c r="K25" s="432"/>
      <c r="L25" s="432"/>
      <c r="M25" s="584"/>
      <c r="N25" s="584"/>
    </row>
    <row r="26" spans="1:14" ht="15.75" customHeight="1">
      <c r="A26" s="432"/>
      <c r="B26" s="441" t="s">
        <v>463</v>
      </c>
      <c r="C26" s="432"/>
      <c r="D26" s="432"/>
      <c r="E26" s="432"/>
      <c r="F26" s="450"/>
      <c r="G26" s="450"/>
      <c r="H26" s="432"/>
      <c r="I26" s="432"/>
      <c r="J26" s="432"/>
      <c r="K26" s="432"/>
      <c r="L26" s="432"/>
      <c r="M26" s="580"/>
      <c r="N26" s="580"/>
    </row>
    <row r="27" spans="1:14" ht="15.75" customHeight="1">
      <c r="A27" s="432" t="s">
        <v>436</v>
      </c>
      <c r="B27" s="432"/>
      <c r="C27" s="432"/>
      <c r="D27" s="432"/>
      <c r="E27" s="432"/>
      <c r="F27" s="450"/>
      <c r="G27" s="450"/>
      <c r="H27" s="432"/>
      <c r="I27" s="432"/>
      <c r="J27" s="433"/>
      <c r="K27" s="433"/>
      <c r="L27" s="433"/>
      <c r="M27" s="462"/>
      <c r="N27" s="462"/>
    </row>
    <row r="28" spans="1:14" ht="15.75" customHeight="1">
      <c r="A28" s="432"/>
      <c r="B28" s="441" t="s">
        <v>464</v>
      </c>
      <c r="C28" s="432"/>
      <c r="D28" s="432"/>
      <c r="E28" s="432"/>
      <c r="F28" s="450"/>
      <c r="G28" s="450"/>
      <c r="H28" s="432"/>
      <c r="I28" s="432"/>
      <c r="J28" s="433"/>
      <c r="K28" s="433"/>
      <c r="L28" s="433"/>
      <c r="M28" s="580"/>
      <c r="N28" s="580"/>
    </row>
    <row r="29" spans="1:14" ht="15.75" customHeight="1">
      <c r="A29" s="432" t="s">
        <v>437</v>
      </c>
      <c r="B29" s="432"/>
      <c r="C29" s="432"/>
      <c r="D29" s="432"/>
      <c r="E29" s="432"/>
      <c r="F29" s="450"/>
      <c r="G29" s="450"/>
      <c r="H29" s="432"/>
      <c r="I29" s="432"/>
      <c r="J29" s="432"/>
      <c r="K29" s="432"/>
      <c r="L29" s="432"/>
      <c r="M29" s="462"/>
      <c r="N29" s="462"/>
    </row>
    <row r="30" spans="1:14" ht="15.75" customHeight="1">
      <c r="A30" s="432"/>
      <c r="B30" s="441" t="s">
        <v>465</v>
      </c>
      <c r="C30" s="432"/>
      <c r="D30" s="432"/>
      <c r="E30" s="432"/>
      <c r="F30" s="450"/>
      <c r="G30" s="450"/>
      <c r="H30" s="432"/>
      <c r="I30" s="432"/>
      <c r="J30" s="432"/>
      <c r="K30" s="432"/>
      <c r="L30" s="432"/>
      <c r="M30" s="580"/>
      <c r="N30" s="580"/>
    </row>
    <row r="31" spans="1:14" ht="15.75" customHeight="1">
      <c r="A31" s="432"/>
      <c r="B31" s="441" t="s">
        <v>466</v>
      </c>
      <c r="C31" s="432"/>
      <c r="D31" s="432"/>
      <c r="E31" s="432"/>
      <c r="F31" s="450"/>
      <c r="G31" s="450"/>
      <c r="H31" s="432"/>
      <c r="I31" s="432"/>
      <c r="J31" s="432"/>
      <c r="K31" s="432"/>
      <c r="L31" s="432"/>
      <c r="M31" s="580"/>
      <c r="N31" s="580"/>
    </row>
    <row r="32" spans="1:14" ht="15.75" customHeight="1">
      <c r="A32" s="432" t="s">
        <v>438</v>
      </c>
      <c r="B32" s="432"/>
      <c r="C32" s="432"/>
      <c r="D32" s="432"/>
      <c r="E32" s="432"/>
      <c r="F32" s="450"/>
      <c r="G32" s="450"/>
      <c r="H32" s="432"/>
      <c r="I32" s="432"/>
      <c r="J32" s="432"/>
      <c r="K32" s="432"/>
      <c r="L32" s="432"/>
      <c r="M32" s="462"/>
      <c r="N32" s="462"/>
    </row>
    <row r="33" spans="1:14" ht="15.75" customHeight="1">
      <c r="A33" s="432"/>
      <c r="B33" s="441" t="s">
        <v>467</v>
      </c>
      <c r="C33" s="432"/>
      <c r="D33" s="432"/>
      <c r="E33" s="432"/>
      <c r="F33" s="450"/>
      <c r="G33" s="450"/>
      <c r="H33" s="432"/>
      <c r="I33" s="432"/>
      <c r="J33" s="432"/>
      <c r="K33" s="432"/>
      <c r="L33" s="432"/>
      <c r="M33" s="580"/>
      <c r="N33" s="580"/>
    </row>
    <row r="34" spans="1:14" ht="15.75" customHeight="1">
      <c r="A34" s="432" t="s">
        <v>439</v>
      </c>
      <c r="B34" s="432"/>
      <c r="C34" s="432"/>
      <c r="D34" s="432"/>
      <c r="E34" s="432"/>
      <c r="F34" s="450"/>
      <c r="G34" s="450"/>
      <c r="H34" s="432"/>
      <c r="I34" s="432"/>
      <c r="J34" s="432"/>
      <c r="K34" s="432"/>
      <c r="L34" s="432"/>
      <c r="M34" s="462"/>
      <c r="N34" s="462"/>
    </row>
    <row r="35" spans="1:14" ht="15.75" customHeight="1">
      <c r="A35" s="432"/>
      <c r="B35" s="441" t="s">
        <v>468</v>
      </c>
      <c r="C35" s="432"/>
      <c r="D35" s="432"/>
      <c r="E35" s="432"/>
      <c r="F35" s="450"/>
      <c r="G35" s="450"/>
      <c r="H35" s="432"/>
      <c r="I35" s="432"/>
      <c r="J35" s="432"/>
      <c r="K35" s="432"/>
      <c r="L35" s="432"/>
      <c r="M35" s="580"/>
      <c r="N35" s="580"/>
    </row>
    <row r="36" spans="1:14" ht="15.75" customHeight="1">
      <c r="A36" s="432" t="s">
        <v>440</v>
      </c>
      <c r="B36" s="432"/>
      <c r="C36" s="432"/>
      <c r="D36" s="432"/>
      <c r="E36" s="432"/>
      <c r="F36" s="450"/>
      <c r="G36" s="450"/>
      <c r="H36" s="432"/>
      <c r="I36" s="432"/>
      <c r="J36" s="432"/>
      <c r="K36" s="432"/>
      <c r="L36" s="432"/>
      <c r="M36" s="462"/>
      <c r="N36" s="462"/>
    </row>
    <row r="37" spans="1:14" ht="15.75" customHeight="1">
      <c r="A37" s="432"/>
      <c r="B37" s="441" t="s">
        <v>468</v>
      </c>
      <c r="C37" s="432"/>
      <c r="D37" s="432"/>
      <c r="E37" s="432"/>
      <c r="F37" s="450"/>
      <c r="G37" s="450"/>
      <c r="H37" s="432"/>
      <c r="I37" s="432"/>
      <c r="J37" s="432"/>
      <c r="K37" s="432"/>
      <c r="L37" s="432"/>
      <c r="M37" s="580"/>
      <c r="N37" s="580"/>
    </row>
    <row r="38" spans="1:14" ht="15.75" customHeight="1">
      <c r="A38" s="432" t="s">
        <v>441</v>
      </c>
      <c r="B38" s="432"/>
      <c r="C38" s="432"/>
      <c r="D38" s="432"/>
      <c r="E38" s="432"/>
      <c r="F38" s="450"/>
      <c r="G38" s="450"/>
      <c r="H38" s="432"/>
      <c r="I38" s="432"/>
      <c r="J38" s="432"/>
      <c r="K38" s="432"/>
      <c r="L38" s="432"/>
      <c r="M38" s="580"/>
      <c r="N38" s="580"/>
    </row>
    <row r="39" spans="1:14" ht="15.75" customHeight="1">
      <c r="A39" s="432"/>
      <c r="B39" s="432"/>
      <c r="C39" s="451" t="s">
        <v>442</v>
      </c>
      <c r="F39" s="452"/>
      <c r="G39" s="452"/>
      <c r="K39" s="463"/>
      <c r="L39" s="441"/>
      <c r="M39" s="454"/>
      <c r="N39" s="454"/>
    </row>
    <row r="40" spans="1:14" ht="15.75" customHeight="1">
      <c r="A40" s="432"/>
      <c r="B40" s="432"/>
      <c r="C40" s="451" t="s">
        <v>469</v>
      </c>
      <c r="F40" s="452"/>
      <c r="G40" s="452"/>
      <c r="J40" s="464" t="s">
        <v>470</v>
      </c>
      <c r="K40" s="453" t="str">
        <f>Sheet1!X266</f>
        <v/>
      </c>
      <c r="L40" s="441" t="s">
        <v>329</v>
      </c>
      <c r="M40" s="465"/>
      <c r="N40" s="465"/>
    </row>
    <row r="41" spans="1:14" ht="15.75" customHeight="1">
      <c r="A41" s="432"/>
      <c r="B41" s="432"/>
      <c r="C41" s="451"/>
      <c r="F41" s="452"/>
      <c r="G41" s="452"/>
      <c r="J41" s="464" t="s">
        <v>471</v>
      </c>
      <c r="K41" s="453" t="str">
        <f>Sheet1!X281</f>
        <v/>
      </c>
      <c r="L41" s="441" t="s">
        <v>329</v>
      </c>
      <c r="M41" s="465"/>
      <c r="N41" s="465"/>
    </row>
    <row r="42" spans="1:14" ht="15.75" customHeight="1">
      <c r="J42" s="464" t="s">
        <v>472</v>
      </c>
      <c r="K42" s="453" t="str">
        <f>Sheet1!X318</f>
        <v/>
      </c>
      <c r="L42" s="441" t="s">
        <v>329</v>
      </c>
    </row>
    <row r="43" spans="1:14" ht="15.75" customHeight="1">
      <c r="A43" s="432" t="s">
        <v>443</v>
      </c>
      <c r="B43" s="432"/>
      <c r="C43" s="432"/>
      <c r="D43" s="432"/>
      <c r="E43" s="432"/>
      <c r="F43" s="450"/>
      <c r="G43" s="450"/>
      <c r="H43" s="432"/>
      <c r="I43" s="432"/>
      <c r="J43" s="432"/>
      <c r="K43" s="432"/>
      <c r="L43" s="432"/>
      <c r="M43" s="462"/>
      <c r="N43" s="462"/>
    </row>
    <row r="44" spans="1:14" ht="15.75" customHeight="1">
      <c r="A44" s="432"/>
      <c r="B44" s="441" t="s">
        <v>473</v>
      </c>
      <c r="C44" s="432"/>
      <c r="D44" s="432"/>
      <c r="E44" s="432"/>
      <c r="F44" s="450"/>
      <c r="G44" s="450"/>
      <c r="H44" s="432"/>
      <c r="I44" s="432"/>
      <c r="J44" s="432"/>
      <c r="K44" s="453" t="str">
        <f>Sheet1!X362</f>
        <v/>
      </c>
      <c r="L44" s="441" t="s">
        <v>312</v>
      </c>
      <c r="M44" s="580"/>
      <c r="N44" s="580"/>
    </row>
    <row r="45" spans="1:14" ht="15.75" customHeight="1">
      <c r="A45" s="432" t="s">
        <v>444</v>
      </c>
      <c r="B45" s="432"/>
      <c r="C45" s="432"/>
      <c r="D45" s="432"/>
      <c r="E45" s="432"/>
      <c r="F45" s="432"/>
      <c r="G45" s="432"/>
      <c r="H45" s="455" t="s">
        <v>446</v>
      </c>
      <c r="I45" s="432"/>
      <c r="J45" s="455" t="s">
        <v>447</v>
      </c>
      <c r="L45" s="455" t="s">
        <v>448</v>
      </c>
      <c r="M45" s="580"/>
      <c r="N45" s="580"/>
    </row>
    <row r="46" spans="1:14" ht="15.75" customHeight="1">
      <c r="C46" s="451" t="s">
        <v>474</v>
      </c>
      <c r="D46" s="441"/>
      <c r="E46" s="441"/>
      <c r="H46" s="456">
        <f>Sheet1!P429</f>
        <v>0</v>
      </c>
      <c r="J46" s="456">
        <f>Sheet1!P430</f>
        <v>0</v>
      </c>
      <c r="L46" s="456">
        <f>Sheet1!P431</f>
        <v>0</v>
      </c>
      <c r="M46" s="458"/>
      <c r="N46" s="441"/>
    </row>
    <row r="47" spans="1:14" ht="15.75" customHeight="1">
      <c r="C47" s="451" t="s">
        <v>475</v>
      </c>
      <c r="D47" s="441"/>
      <c r="E47" s="441"/>
      <c r="G47" s="455"/>
      <c r="H47" s="456">
        <f>Sheet1!T429</f>
        <v>0</v>
      </c>
      <c r="I47" s="455"/>
      <c r="J47" s="456">
        <f>Sheet1!T430</f>
        <v>0</v>
      </c>
      <c r="K47" s="455"/>
      <c r="L47" s="456">
        <f>Sheet1!T431</f>
        <v>0</v>
      </c>
      <c r="M47" s="458"/>
      <c r="N47" s="441"/>
    </row>
    <row r="48" spans="1:14" ht="15.75" customHeight="1">
      <c r="A48" s="432" t="s">
        <v>449</v>
      </c>
      <c r="B48" s="432"/>
      <c r="C48" s="432"/>
      <c r="D48" s="432"/>
      <c r="E48" s="432"/>
      <c r="F48" s="450"/>
      <c r="G48" s="450"/>
      <c r="H48" s="432"/>
      <c r="I48" s="432"/>
      <c r="J48" s="432"/>
      <c r="K48" s="432"/>
      <c r="L48" s="433"/>
      <c r="M48" s="438"/>
      <c r="N48" s="438"/>
    </row>
    <row r="49" spans="1:14" ht="15.75" customHeight="1">
      <c r="A49" s="432"/>
      <c r="B49" s="432"/>
      <c r="C49" s="441" t="s">
        <v>450</v>
      </c>
      <c r="D49" s="456" t="str">
        <f>Sheet1!T441</f>
        <v/>
      </c>
      <c r="E49" s="441" t="s">
        <v>476</v>
      </c>
      <c r="F49" s="450"/>
      <c r="G49" s="450"/>
      <c r="H49" s="432"/>
      <c r="I49" s="432"/>
      <c r="J49" s="455"/>
      <c r="K49" s="459"/>
      <c r="L49" s="459"/>
      <c r="M49" s="580"/>
      <c r="N49" s="580"/>
    </row>
    <row r="50" spans="1:14" ht="15.75" customHeight="1">
      <c r="A50" s="432"/>
      <c r="B50" s="432"/>
      <c r="C50" s="441" t="s">
        <v>451</v>
      </c>
      <c r="D50" s="456" t="str">
        <f>Sheet1!T442</f>
        <v/>
      </c>
      <c r="E50" s="460" t="s">
        <v>452</v>
      </c>
      <c r="F50" s="450"/>
      <c r="G50" s="450"/>
      <c r="H50" s="432"/>
      <c r="I50" s="432"/>
      <c r="J50" s="461"/>
      <c r="K50" s="459"/>
      <c r="L50" s="459"/>
      <c r="M50" s="441"/>
      <c r="N50" s="441"/>
    </row>
    <row r="51" spans="1:14" ht="15.75" customHeight="1">
      <c r="A51" s="432"/>
      <c r="B51" s="432"/>
      <c r="C51" s="441" t="s">
        <v>453</v>
      </c>
      <c r="D51" s="432"/>
      <c r="E51" s="432"/>
      <c r="F51" s="450"/>
      <c r="G51" s="450"/>
      <c r="H51" s="432"/>
      <c r="I51" s="432"/>
      <c r="J51" s="455"/>
      <c r="K51" s="459"/>
      <c r="L51" s="459"/>
      <c r="M51" s="580"/>
      <c r="N51" s="580"/>
    </row>
    <row r="52" spans="1:14" ht="15.75" customHeight="1">
      <c r="A52" s="432" t="s">
        <v>454</v>
      </c>
      <c r="B52" s="432"/>
      <c r="C52" s="432"/>
      <c r="D52" s="432"/>
      <c r="E52" s="432"/>
      <c r="F52" s="432"/>
      <c r="G52" s="432"/>
      <c r="H52" s="432"/>
      <c r="I52" s="432"/>
      <c r="J52" s="432"/>
      <c r="K52" s="432"/>
      <c r="L52" s="432"/>
      <c r="M52" s="462"/>
      <c r="N52" s="462"/>
    </row>
    <row r="53" spans="1:14" ht="15.75" customHeight="1">
      <c r="A53" s="432"/>
      <c r="B53" s="441" t="s">
        <v>477</v>
      </c>
      <c r="C53" s="432"/>
      <c r="D53" s="432"/>
      <c r="E53" s="432"/>
      <c r="F53" s="432"/>
      <c r="G53" s="432"/>
      <c r="H53" s="432"/>
      <c r="I53" s="432"/>
      <c r="J53" s="432"/>
      <c r="K53" s="432"/>
      <c r="L53" s="432"/>
      <c r="M53" s="580"/>
      <c r="N53" s="580"/>
    </row>
    <row r="54" spans="1:14" ht="15.75" customHeight="1">
      <c r="A54" s="432"/>
      <c r="B54" s="441" t="s">
        <v>478</v>
      </c>
      <c r="C54" s="432"/>
      <c r="D54" s="432"/>
      <c r="E54" s="432"/>
      <c r="F54" s="432"/>
      <c r="G54" s="432"/>
      <c r="H54" s="432"/>
      <c r="I54" s="432"/>
      <c r="J54" s="432"/>
      <c r="K54" s="432"/>
      <c r="L54" s="432"/>
      <c r="M54" s="580"/>
      <c r="N54" s="580"/>
    </row>
    <row r="55" spans="1:14" ht="15.75" customHeight="1">
      <c r="A55" s="432"/>
      <c r="B55" s="441" t="s">
        <v>479</v>
      </c>
      <c r="C55" s="432"/>
      <c r="D55" s="432"/>
      <c r="E55" s="432"/>
      <c r="F55" s="432"/>
      <c r="G55" s="432"/>
      <c r="H55" s="432"/>
      <c r="I55" s="432"/>
      <c r="J55" s="432"/>
      <c r="K55" s="432"/>
      <c r="L55" s="432"/>
      <c r="M55" s="580"/>
      <c r="N55" s="580"/>
    </row>
    <row r="56" spans="1:14" ht="15.75" customHeight="1">
      <c r="A56" s="432"/>
      <c r="B56" s="441" t="s">
        <v>480</v>
      </c>
      <c r="C56" s="432"/>
      <c r="D56" s="432"/>
      <c r="E56" s="432"/>
      <c r="F56" s="432"/>
      <c r="G56" s="432"/>
      <c r="H56" s="432"/>
      <c r="I56" s="432"/>
      <c r="J56" s="432"/>
      <c r="K56" s="432"/>
      <c r="L56" s="432"/>
      <c r="M56" s="580"/>
      <c r="N56" s="580"/>
    </row>
    <row r="57" spans="1:14" ht="15.75" customHeight="1">
      <c r="A57" s="432" t="s">
        <v>455</v>
      </c>
      <c r="B57" s="432"/>
      <c r="C57" s="432"/>
      <c r="D57" s="432"/>
      <c r="E57" s="432"/>
      <c r="F57" s="432"/>
      <c r="G57" s="432"/>
      <c r="H57" s="432"/>
      <c r="I57" s="432"/>
      <c r="J57" s="432"/>
      <c r="K57" s="432"/>
      <c r="L57" s="432"/>
      <c r="M57" s="580"/>
      <c r="N57" s="580"/>
    </row>
    <row r="58" spans="1:14" ht="15.75" customHeight="1">
      <c r="A58" s="432" t="s">
        <v>456</v>
      </c>
      <c r="B58" s="432"/>
      <c r="C58" s="432"/>
      <c r="D58" s="432"/>
      <c r="E58" s="432"/>
      <c r="F58" s="432"/>
      <c r="G58" s="432"/>
      <c r="H58" s="432"/>
      <c r="I58" s="432"/>
      <c r="J58" s="432"/>
      <c r="K58" s="432"/>
      <c r="L58" s="432"/>
      <c r="M58" s="580"/>
      <c r="N58" s="580"/>
    </row>
    <row r="59" spans="1:14" ht="15.75" customHeight="1">
      <c r="A59" s="432" t="s">
        <v>457</v>
      </c>
      <c r="B59" s="432"/>
      <c r="C59" s="432"/>
      <c r="D59" s="432"/>
      <c r="E59" s="432"/>
      <c r="F59" s="432"/>
      <c r="G59" s="432"/>
      <c r="H59" s="432"/>
      <c r="I59" s="432"/>
      <c r="J59" s="432"/>
      <c r="K59" s="432"/>
      <c r="L59" s="432"/>
      <c r="M59" s="580"/>
      <c r="N59" s="580"/>
    </row>
    <row r="60" spans="1:14" ht="15.75" customHeight="1">
      <c r="A60" s="432" t="s">
        <v>458</v>
      </c>
      <c r="B60" s="432"/>
      <c r="C60" s="432"/>
      <c r="D60" s="432"/>
      <c r="E60" s="432"/>
      <c r="F60" s="432"/>
      <c r="G60" s="432"/>
      <c r="H60" s="432"/>
      <c r="I60" s="432"/>
      <c r="J60" s="432"/>
      <c r="K60" s="432"/>
      <c r="L60" s="432"/>
      <c r="M60" s="580"/>
      <c r="N60" s="580"/>
    </row>
    <row r="61" spans="1:14" ht="15.75" customHeight="1">
      <c r="A61" s="432"/>
      <c r="B61" s="432"/>
      <c r="C61" s="432"/>
      <c r="D61" s="432"/>
      <c r="E61" s="432"/>
      <c r="F61" s="432"/>
      <c r="G61" s="432"/>
      <c r="H61" s="432"/>
      <c r="I61" s="432"/>
      <c r="J61" s="432"/>
      <c r="K61" s="432"/>
      <c r="L61" s="432"/>
      <c r="M61" s="462"/>
      <c r="N61" s="462"/>
    </row>
    <row r="62" spans="1:14" ht="15.75" customHeight="1">
      <c r="A62" s="581" t="s">
        <v>459</v>
      </c>
      <c r="B62" s="581"/>
      <c r="C62" s="581"/>
      <c r="D62" s="581"/>
      <c r="E62" s="581"/>
      <c r="F62" s="581"/>
      <c r="G62" s="581"/>
      <c r="H62" s="581"/>
      <c r="I62" s="581"/>
      <c r="J62" s="581"/>
      <c r="K62" s="581"/>
      <c r="L62" s="581"/>
      <c r="M62" s="581"/>
      <c r="N62" s="581"/>
    </row>
  </sheetData>
  <mergeCells count="54">
    <mergeCell ref="M59:N59"/>
    <mergeCell ref="M60:N60"/>
    <mergeCell ref="A62:N62"/>
    <mergeCell ref="M53:N53"/>
    <mergeCell ref="M54:N54"/>
    <mergeCell ref="M55:N55"/>
    <mergeCell ref="M56:N56"/>
    <mergeCell ref="M57:N57"/>
    <mergeCell ref="M58:N58"/>
    <mergeCell ref="M51:N51"/>
    <mergeCell ref="M26:N26"/>
    <mergeCell ref="M28:N28"/>
    <mergeCell ref="M30:N30"/>
    <mergeCell ref="M31:N31"/>
    <mergeCell ref="M33:N33"/>
    <mergeCell ref="M35:N35"/>
    <mergeCell ref="M37:N37"/>
    <mergeCell ref="M38:N38"/>
    <mergeCell ref="M44:N44"/>
    <mergeCell ref="M45:N45"/>
    <mergeCell ref="M49:N49"/>
    <mergeCell ref="M25:N25"/>
    <mergeCell ref="D14:F14"/>
    <mergeCell ref="G14:H14"/>
    <mergeCell ref="I14:J14"/>
    <mergeCell ref="K14:N14"/>
    <mergeCell ref="A15:N15"/>
    <mergeCell ref="A18:N18"/>
    <mergeCell ref="A19:N19"/>
    <mergeCell ref="M20:N20"/>
    <mergeCell ref="M21:N21"/>
    <mergeCell ref="M22:N22"/>
    <mergeCell ref="M23:N23"/>
    <mergeCell ref="D13:F13"/>
    <mergeCell ref="G13:H13"/>
    <mergeCell ref="I13:J13"/>
    <mergeCell ref="K13:N13"/>
    <mergeCell ref="D6:H6"/>
    <mergeCell ref="K6:N6"/>
    <mergeCell ref="D7:H7"/>
    <mergeCell ref="K7:N7"/>
    <mergeCell ref="D8:H8"/>
    <mergeCell ref="K8:N8"/>
    <mergeCell ref="D10:H10"/>
    <mergeCell ref="D12:F12"/>
    <mergeCell ref="G12:H12"/>
    <mergeCell ref="I12:J12"/>
    <mergeCell ref="K12:N12"/>
    <mergeCell ref="A1:N1"/>
    <mergeCell ref="A2:N2"/>
    <mergeCell ref="C4:H4"/>
    <mergeCell ref="K4:N4"/>
    <mergeCell ref="C5:H5"/>
    <mergeCell ref="K5:N5"/>
  </mergeCells>
  <conditionalFormatting sqref="M37:N38 M21:N26 M28:N28 M30:N31 M33:N33 M35:N35">
    <cfRule type="cellIs" dxfId="21" priority="1" operator="equal">
      <formula>"Fail"</formula>
    </cfRule>
  </conditionalFormatting>
  <conditionalFormatting sqref="M44:N46 M50:N50 M53:N60">
    <cfRule type="cellIs" dxfId="20" priority="2" operator="equal">
      <formula>"Fail"</formula>
    </cfRule>
  </conditionalFormatting>
  <conditionalFormatting sqref="M58:N58">
    <cfRule type="cellIs" dxfId="19" priority="3" operator="equal">
      <formula>"Fail"</formula>
    </cfRule>
  </conditionalFormatting>
  <conditionalFormatting sqref="M27:N27">
    <cfRule type="cellIs" dxfId="18" priority="4" operator="equal">
      <formula>"Fail"</formula>
    </cfRule>
  </conditionalFormatting>
  <conditionalFormatting sqref="M29:N29">
    <cfRule type="cellIs" dxfId="17" priority="5" operator="equal">
      <formula>"Fail"</formula>
    </cfRule>
  </conditionalFormatting>
  <conditionalFormatting sqref="M32:N32">
    <cfRule type="cellIs" dxfId="16" priority="6" operator="equal">
      <formula>"Fail"</formula>
    </cfRule>
  </conditionalFormatting>
  <conditionalFormatting sqref="M34:N34">
    <cfRule type="cellIs" dxfId="15" priority="7" operator="equal">
      <formula>"Fail"</formula>
    </cfRule>
  </conditionalFormatting>
  <conditionalFormatting sqref="M36:N36">
    <cfRule type="cellIs" dxfId="14" priority="8" operator="equal">
      <formula>"Fail"</formula>
    </cfRule>
  </conditionalFormatting>
  <conditionalFormatting sqref="M52:N52">
    <cfRule type="cellIs" dxfId="13" priority="9" operator="equal">
      <formula>"Fail"</formula>
    </cfRule>
  </conditionalFormatting>
  <dataValidations count="5">
    <dataValidation type="list" operator="equal" allowBlank="1" sqref="H46:H47 J46:J47 L46:L47">
      <formula1>SpeckMassList</formula1>
      <formula2>0</formula2>
    </dataValidation>
    <dataValidation operator="equal" allowBlank="1" showErrorMessage="1" sqref="N24 N27 N29 N32 N34 N36 M43:N43 N52 N61">
      <formula1>0</formula1>
      <formula2>0</formula2>
    </dataValidation>
    <dataValidation type="list" operator="equal" allowBlank="1" showErrorMessage="1" sqref="N38 N44:N45 N49">
      <formula1>SpeckMassList</formula1>
      <formula2>0</formula2>
    </dataValidation>
    <dataValidation type="list" operator="equal" allowBlank="1" showErrorMessage="1" sqref="M38 M44:M45 M49 M21:N23 M25:N26 M28:N28 M30:N31 M33:N33 M35:N35">
      <formula1>PF</formula1>
      <formula2>0</formula2>
    </dataValidation>
    <dataValidation type="list" operator="equal" allowBlank="1" showErrorMessage="1" sqref="M37:N37 M51:N51 M53:N60 M61">
      <formula1>NA</formula1>
      <formula2>0</formula2>
    </dataValidation>
  </dataValidations>
  <pageMargins left="0.78749999999999998" right="0.78749999999999998" top="0.78749999999999998" bottom="1.0249999999999999" header="0.51180555555555496" footer="0.78749999999999998"/>
  <pageSetup scale="54" firstPageNumber="0" orientation="portrait" horizontalDpi="300" verticalDpi="300" r:id="rId1"/>
  <headerFooter>
    <oddFooter>&amp;C&amp;"Arial,Regular"&amp;10Page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view="pageBreakPreview" zoomScale="60" zoomScaleNormal="75" workbookViewId="0">
      <selection sqref="A1:L1"/>
    </sheetView>
  </sheetViews>
  <sheetFormatPr defaultRowHeight="14.25"/>
  <cols>
    <col min="1" max="1" width="3.5" style="430" customWidth="1"/>
    <col min="2" max="2" width="18.875" style="430" customWidth="1"/>
    <col min="3" max="4" width="9" style="430" customWidth="1"/>
    <col min="5" max="5" width="6" style="430" customWidth="1"/>
    <col min="6" max="6" width="3.375" style="430" customWidth="1"/>
    <col min="7" max="7" width="14.25" style="430" customWidth="1"/>
    <col min="8" max="8" width="11.625" style="430" customWidth="1"/>
    <col min="9" max="9" width="9.625" style="430" customWidth="1"/>
    <col min="10" max="10" width="8.75" style="430" customWidth="1"/>
    <col min="11" max="11" width="8.25" style="430" customWidth="1"/>
    <col min="12" max="12" width="4.25" style="430" customWidth="1"/>
    <col min="13" max="1025" width="8.25" style="430" customWidth="1"/>
    <col min="1026" max="16384" width="9" style="430"/>
  </cols>
  <sheetData>
    <row r="1" spans="1:12" ht="27" customHeight="1">
      <c r="A1" s="564" t="s">
        <v>407</v>
      </c>
      <c r="B1" s="564"/>
      <c r="C1" s="564"/>
      <c r="D1" s="564"/>
      <c r="E1" s="564"/>
      <c r="F1" s="564"/>
      <c r="G1" s="564"/>
      <c r="H1" s="564"/>
      <c r="I1" s="564"/>
      <c r="J1" s="564"/>
      <c r="K1" s="564"/>
      <c r="L1" s="564"/>
    </row>
    <row r="2" spans="1:12" ht="18" customHeight="1">
      <c r="A2" s="585" t="s">
        <v>481</v>
      </c>
      <c r="B2" s="585"/>
      <c r="C2" s="585"/>
      <c r="D2" s="585"/>
      <c r="E2" s="585"/>
      <c r="F2" s="585"/>
      <c r="G2" s="585"/>
      <c r="H2" s="585"/>
      <c r="I2" s="585"/>
      <c r="J2" s="585"/>
      <c r="K2" s="585"/>
      <c r="L2" s="585"/>
    </row>
    <row r="3" spans="1:12" ht="15.75" customHeight="1"/>
    <row r="4" spans="1:12" ht="24" customHeight="1">
      <c r="A4" s="586" t="s">
        <v>482</v>
      </c>
      <c r="B4" s="586"/>
      <c r="C4" s="586"/>
      <c r="D4" s="586"/>
      <c r="E4" s="586"/>
      <c r="F4" s="586"/>
      <c r="G4" s="586"/>
      <c r="H4" s="586"/>
      <c r="I4" s="586"/>
      <c r="J4" s="586"/>
      <c r="K4" s="586"/>
      <c r="L4" s="586"/>
    </row>
    <row r="5" spans="1:12" ht="42" customHeight="1">
      <c r="A5" s="587" t="s">
        <v>483</v>
      </c>
      <c r="B5" s="587"/>
      <c r="C5" s="587"/>
      <c r="D5" s="587"/>
      <c r="E5" s="587"/>
      <c r="F5" s="587"/>
      <c r="G5" s="587"/>
      <c r="H5" s="587"/>
      <c r="I5" s="587"/>
      <c r="J5" s="587"/>
      <c r="K5" s="587"/>
      <c r="L5" s="587"/>
    </row>
    <row r="6" spans="1:12" ht="15" customHeight="1">
      <c r="A6" s="466" t="s">
        <v>484</v>
      </c>
      <c r="B6" s="467"/>
      <c r="C6" s="467"/>
      <c r="D6" s="467"/>
      <c r="E6" s="467"/>
      <c r="F6" s="467"/>
      <c r="G6" s="467"/>
      <c r="H6" s="467"/>
      <c r="I6" s="468"/>
      <c r="J6" s="469"/>
      <c r="K6" s="469"/>
      <c r="L6" s="470"/>
    </row>
    <row r="7" spans="1:12" ht="15" customHeight="1">
      <c r="A7" s="471" t="s">
        <v>485</v>
      </c>
      <c r="B7" s="472"/>
      <c r="C7" s="472"/>
      <c r="D7" s="472"/>
      <c r="E7" s="472"/>
      <c r="F7" s="472"/>
      <c r="G7" s="472"/>
      <c r="H7" s="472"/>
      <c r="I7" s="472"/>
      <c r="J7" s="472"/>
      <c r="K7" s="472"/>
      <c r="L7" s="473"/>
    </row>
    <row r="8" spans="1:12" ht="15" customHeight="1">
      <c r="J8" s="588"/>
      <c r="K8" s="588"/>
      <c r="L8" s="588"/>
    </row>
    <row r="9" spans="1:12" ht="15" customHeight="1">
      <c r="A9" s="436"/>
      <c r="E9" s="436"/>
      <c r="H9" s="474" t="s">
        <v>486</v>
      </c>
      <c r="I9" s="447"/>
      <c r="J9" s="579" t="s">
        <v>433</v>
      </c>
      <c r="K9" s="579"/>
      <c r="L9" s="579"/>
    </row>
    <row r="10" spans="1:12" ht="15.75" customHeight="1">
      <c r="A10" s="475" t="s">
        <v>487</v>
      </c>
      <c r="B10" s="476" t="s">
        <v>488</v>
      </c>
      <c r="H10" s="477" t="s">
        <v>489</v>
      </c>
      <c r="J10" s="580"/>
      <c r="K10" s="580"/>
      <c r="L10" s="580"/>
    </row>
    <row r="11" spans="1:12" ht="15.75" customHeight="1">
      <c r="A11" s="478" t="s">
        <v>490</v>
      </c>
      <c r="B11" s="476" t="s">
        <v>491</v>
      </c>
      <c r="H11" s="477" t="s">
        <v>489</v>
      </c>
      <c r="J11" s="580"/>
      <c r="K11" s="580"/>
      <c r="L11" s="580"/>
    </row>
    <row r="12" spans="1:12" ht="15.75" customHeight="1">
      <c r="A12" s="478" t="s">
        <v>492</v>
      </c>
      <c r="B12" s="476" t="s">
        <v>175</v>
      </c>
      <c r="H12" s="477" t="s">
        <v>489</v>
      </c>
      <c r="J12" s="580"/>
      <c r="K12" s="580"/>
      <c r="L12" s="580"/>
    </row>
    <row r="13" spans="1:12" ht="15.75" customHeight="1">
      <c r="A13" s="478" t="s">
        <v>493</v>
      </c>
      <c r="B13" s="476" t="s">
        <v>494</v>
      </c>
      <c r="H13" s="477" t="s">
        <v>489</v>
      </c>
      <c r="J13" s="580"/>
      <c r="K13" s="580"/>
      <c r="L13" s="580"/>
    </row>
    <row r="14" spans="1:12" ht="15.75" customHeight="1">
      <c r="A14" s="478" t="s">
        <v>495</v>
      </c>
      <c r="B14" s="476" t="s">
        <v>496</v>
      </c>
      <c r="H14" s="477" t="s">
        <v>489</v>
      </c>
      <c r="J14" s="580"/>
      <c r="K14" s="580"/>
      <c r="L14" s="580"/>
    </row>
    <row r="15" spans="1:12" ht="15.75" customHeight="1">
      <c r="A15" s="478" t="s">
        <v>497</v>
      </c>
      <c r="B15" s="476" t="s">
        <v>498</v>
      </c>
      <c r="H15" s="477" t="s">
        <v>489</v>
      </c>
      <c r="J15" s="580"/>
      <c r="K15" s="580"/>
      <c r="L15" s="580"/>
    </row>
    <row r="16" spans="1:12" ht="15.75" customHeight="1">
      <c r="A16" s="478" t="s">
        <v>499</v>
      </c>
      <c r="B16" s="443" t="s">
        <v>166</v>
      </c>
      <c r="H16" s="477" t="s">
        <v>500</v>
      </c>
      <c r="J16" s="580"/>
      <c r="K16" s="580"/>
      <c r="L16" s="580"/>
    </row>
    <row r="17" spans="1:12" ht="15.75" customHeight="1">
      <c r="A17" s="478" t="s">
        <v>501</v>
      </c>
      <c r="B17" s="443" t="s">
        <v>502</v>
      </c>
      <c r="H17" s="477" t="s">
        <v>503</v>
      </c>
      <c r="J17" s="580"/>
      <c r="K17" s="580"/>
      <c r="L17" s="580"/>
    </row>
    <row r="18" spans="1:12" ht="15.75" customHeight="1">
      <c r="A18" s="475" t="s">
        <v>504</v>
      </c>
      <c r="B18" s="476" t="s">
        <v>505</v>
      </c>
      <c r="H18" s="477" t="s">
        <v>506</v>
      </c>
      <c r="J18" s="580"/>
      <c r="K18" s="580"/>
      <c r="L18" s="580"/>
    </row>
    <row r="19" spans="1:12" ht="15.75" customHeight="1">
      <c r="A19" s="475" t="s">
        <v>507</v>
      </c>
      <c r="B19" s="476" t="s">
        <v>508</v>
      </c>
      <c r="H19" s="479" t="s">
        <v>509</v>
      </c>
      <c r="J19" s="580"/>
      <c r="K19" s="580"/>
      <c r="L19" s="580"/>
    </row>
    <row r="20" spans="1:12" ht="15.75" customHeight="1">
      <c r="A20" s="478" t="s">
        <v>510</v>
      </c>
      <c r="B20" s="476" t="s">
        <v>511</v>
      </c>
      <c r="H20" s="479" t="s">
        <v>509</v>
      </c>
      <c r="J20" s="584"/>
      <c r="K20" s="584"/>
      <c r="L20" s="584"/>
    </row>
    <row r="21" spans="1:12" ht="15.75" customHeight="1">
      <c r="A21" s="475" t="s">
        <v>512</v>
      </c>
      <c r="B21" s="476" t="s">
        <v>513</v>
      </c>
      <c r="H21" s="479" t="s">
        <v>514</v>
      </c>
      <c r="I21" s="462"/>
      <c r="J21" s="580"/>
      <c r="K21" s="580"/>
      <c r="L21" s="580"/>
    </row>
    <row r="22" spans="1:12" ht="15.75" customHeight="1">
      <c r="B22" s="480" t="s">
        <v>515</v>
      </c>
    </row>
    <row r="23" spans="1:12" ht="24" customHeight="1">
      <c r="A23" s="586" t="s">
        <v>516</v>
      </c>
      <c r="B23" s="586"/>
      <c r="C23" s="586"/>
      <c r="D23" s="586"/>
      <c r="E23" s="586"/>
      <c r="F23" s="586"/>
      <c r="G23" s="586"/>
      <c r="H23" s="586"/>
      <c r="I23" s="586"/>
      <c r="J23" s="586"/>
      <c r="K23" s="586"/>
      <c r="L23" s="586"/>
    </row>
    <row r="24" spans="1:12" ht="15" customHeight="1"/>
    <row r="25" spans="1:12" ht="241.5" customHeight="1">
      <c r="A25" s="589"/>
      <c r="B25" s="589"/>
      <c r="C25" s="589"/>
      <c r="D25" s="589"/>
      <c r="E25" s="589"/>
      <c r="F25" s="589"/>
      <c r="G25" s="589"/>
      <c r="H25" s="589"/>
      <c r="I25" s="589"/>
      <c r="J25" s="589"/>
      <c r="K25" s="589"/>
      <c r="L25" s="589"/>
    </row>
    <row r="26" spans="1:12" ht="15" customHeight="1" thickBot="1"/>
    <row r="27" spans="1:12" ht="204.75" customHeight="1" thickBot="1">
      <c r="A27" s="590" t="s">
        <v>517</v>
      </c>
      <c r="B27" s="590"/>
      <c r="C27" s="590"/>
      <c r="D27" s="590"/>
      <c r="E27" s="590"/>
      <c r="F27" s="590"/>
      <c r="G27" s="590"/>
      <c r="H27" s="590"/>
      <c r="I27" s="590"/>
      <c r="J27" s="590"/>
      <c r="K27" s="590"/>
      <c r="L27" s="590"/>
    </row>
    <row r="32" spans="1:12" ht="18" customHeight="1"/>
  </sheetData>
  <mergeCells count="21">
    <mergeCell ref="A23:L23"/>
    <mergeCell ref="A25:L25"/>
    <mergeCell ref="A27:L27"/>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10:L21">
    <cfRule type="cellIs" dxfId="12" priority="1" operator="equal">
      <formula>"Fail"</formula>
    </cfRule>
  </conditionalFormatting>
  <dataValidations count="2">
    <dataValidation type="list" operator="equal" allowBlank="1" showErrorMessage="1" sqref="J11:L17">
      <formula1>PF</formula1>
      <formula2>0</formula2>
    </dataValidation>
    <dataValidation type="list" operator="equal" allowBlank="1" showErrorMessage="1" sqref="J10:L10 J18:L20 I21:L21">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75" zoomScaleNormal="75" workbookViewId="0">
      <selection sqref="A1:E1"/>
    </sheetView>
  </sheetViews>
  <sheetFormatPr defaultRowHeight="14.25"/>
  <cols>
    <col min="1" max="1" width="14" style="487" customWidth="1"/>
    <col min="2" max="2" width="6.75" style="487" customWidth="1"/>
    <col min="3" max="3" width="37.75" style="487" customWidth="1"/>
    <col min="4" max="4" width="10.25" style="487" customWidth="1"/>
    <col min="5" max="5" width="16.125" style="487" customWidth="1"/>
    <col min="6" max="7" width="8.25" style="430" customWidth="1"/>
    <col min="8" max="8" width="11.25" style="430" customWidth="1"/>
    <col min="9" max="1025" width="8.25" style="430" customWidth="1"/>
    <col min="1026" max="16384" width="9" style="430"/>
  </cols>
  <sheetData>
    <row r="1" spans="1:5" ht="33" customHeight="1">
      <c r="A1" s="592" t="s">
        <v>518</v>
      </c>
      <c r="B1" s="592"/>
      <c r="C1" s="592"/>
      <c r="D1" s="592"/>
      <c r="E1" s="592"/>
    </row>
    <row r="2" spans="1:5" ht="18" customHeight="1">
      <c r="A2" s="481"/>
      <c r="B2" s="481"/>
      <c r="C2" s="481"/>
      <c r="D2" s="481"/>
      <c r="E2" s="481"/>
    </row>
    <row r="3" spans="1:5" ht="16.5" customHeight="1">
      <c r="A3" s="482" t="s">
        <v>519</v>
      </c>
      <c r="B3" s="593">
        <f>'QC Test Summary-Lorad'!C4</f>
        <v>0</v>
      </c>
      <c r="C3" s="593"/>
      <c r="D3" s="593"/>
      <c r="E3" s="593"/>
    </row>
    <row r="4" spans="1:5" ht="16.5" customHeight="1">
      <c r="A4" s="482" t="s">
        <v>520</v>
      </c>
      <c r="B4" s="594" t="str">
        <f>Sheet1!R17</f>
        <v/>
      </c>
      <c r="C4" s="594"/>
      <c r="D4" s="483" t="s">
        <v>23</v>
      </c>
      <c r="E4" s="484" t="str">
        <f>Sheet1!R18</f>
        <v/>
      </c>
    </row>
    <row r="5" spans="1:5" ht="16.5" customHeight="1">
      <c r="A5" s="482" t="s">
        <v>521</v>
      </c>
      <c r="B5" s="484" t="str">
        <f>Sheet1!V18</f>
        <v/>
      </c>
      <c r="C5" s="484"/>
      <c r="D5" s="483" t="s">
        <v>522</v>
      </c>
      <c r="E5" s="485" t="e">
        <f>YEAR(Sheet1!V17)</f>
        <v>#VALUE!</v>
      </c>
    </row>
    <row r="6" spans="1:5" ht="16.5" customHeight="1">
      <c r="A6" s="482" t="s">
        <v>523</v>
      </c>
      <c r="B6" s="594" t="str">
        <f>Sheet1!X7</f>
        <v>Eugene Mah</v>
      </c>
      <c r="C6" s="594"/>
      <c r="D6" s="483" t="s">
        <v>524</v>
      </c>
      <c r="E6" s="485" t="str">
        <f>Sheet1!R14</f>
        <v/>
      </c>
    </row>
    <row r="7" spans="1:5" ht="16.5" customHeight="1">
      <c r="A7" s="482" t="s">
        <v>525</v>
      </c>
      <c r="B7" s="594"/>
      <c r="C7" s="594"/>
      <c r="D7" s="483" t="s">
        <v>526</v>
      </c>
      <c r="E7" s="486">
        <f>Sheet1!P7</f>
        <v>0</v>
      </c>
    </row>
    <row r="8" spans="1:5" ht="21.75" customHeight="1" thickBot="1"/>
    <row r="9" spans="1:5" ht="35.25" customHeight="1" thickBot="1">
      <c r="A9" s="488" t="s">
        <v>527</v>
      </c>
      <c r="B9" s="489" t="s">
        <v>528</v>
      </c>
      <c r="C9" s="490" t="s">
        <v>529</v>
      </c>
      <c r="D9" s="489" t="s">
        <v>530</v>
      </c>
      <c r="E9" s="491" t="s">
        <v>531</v>
      </c>
    </row>
    <row r="10" spans="1:5" ht="33" customHeight="1" thickTop="1" thickBot="1">
      <c r="A10" s="591" t="s">
        <v>532</v>
      </c>
      <c r="B10" s="492" t="s">
        <v>533</v>
      </c>
      <c r="C10" s="493" t="s">
        <v>534</v>
      </c>
      <c r="D10" s="494" t="s">
        <v>535</v>
      </c>
      <c r="E10" s="495"/>
    </row>
    <row r="11" spans="1:5" ht="25.5" customHeight="1" thickBot="1">
      <c r="A11" s="591"/>
      <c r="B11" s="496" t="s">
        <v>536</v>
      </c>
      <c r="C11" s="497" t="s">
        <v>537</v>
      </c>
      <c r="D11" s="498" t="s">
        <v>535</v>
      </c>
      <c r="E11" s="499"/>
    </row>
    <row r="12" spans="1:5" ht="33.75" customHeight="1" thickBot="1">
      <c r="A12" s="597" t="s">
        <v>538</v>
      </c>
      <c r="B12" s="500" t="s">
        <v>539</v>
      </c>
      <c r="C12" s="501" t="s">
        <v>540</v>
      </c>
      <c r="D12" s="502" t="s">
        <v>541</v>
      </c>
      <c r="E12" s="503"/>
    </row>
    <row r="13" spans="1:5" ht="33.75" customHeight="1" thickBot="1">
      <c r="A13" s="597"/>
      <c r="B13" s="504" t="s">
        <v>542</v>
      </c>
      <c r="C13" s="505" t="s">
        <v>543</v>
      </c>
      <c r="D13" s="506" t="s">
        <v>541</v>
      </c>
      <c r="E13" s="507"/>
    </row>
    <row r="14" spans="1:5" ht="34.5" customHeight="1" thickBot="1">
      <c r="A14" s="597"/>
      <c r="B14" s="508" t="s">
        <v>544</v>
      </c>
      <c r="C14" s="509" t="s">
        <v>545</v>
      </c>
      <c r="D14" s="498" t="s">
        <v>535</v>
      </c>
      <c r="E14" s="510"/>
    </row>
    <row r="15" spans="1:5" ht="45.95" customHeight="1" thickBot="1">
      <c r="A15" s="598" t="s">
        <v>546</v>
      </c>
      <c r="B15" s="511" t="s">
        <v>547</v>
      </c>
      <c r="C15" s="512" t="s">
        <v>548</v>
      </c>
      <c r="D15" s="502" t="s">
        <v>535</v>
      </c>
      <c r="E15" s="513"/>
    </row>
    <row r="16" spans="1:5" ht="54.75" customHeight="1" thickBot="1">
      <c r="A16" s="598"/>
      <c r="B16" s="496" t="s">
        <v>549</v>
      </c>
      <c r="C16" s="514" t="s">
        <v>550</v>
      </c>
      <c r="D16" s="498" t="s">
        <v>551</v>
      </c>
      <c r="E16" s="515"/>
    </row>
    <row r="17" spans="1:5" ht="33.75" customHeight="1" thickBot="1">
      <c r="A17" s="595" t="s">
        <v>552</v>
      </c>
      <c r="B17" s="516" t="s">
        <v>553</v>
      </c>
      <c r="C17" s="501" t="s">
        <v>554</v>
      </c>
      <c r="D17" s="502" t="s">
        <v>535</v>
      </c>
      <c r="E17" s="517"/>
    </row>
    <row r="18" spans="1:5" ht="33.75" customHeight="1" thickBot="1">
      <c r="A18" s="595"/>
      <c r="B18" s="518" t="s">
        <v>555</v>
      </c>
      <c r="C18" s="519" t="s">
        <v>556</v>
      </c>
      <c r="D18" s="498" t="s">
        <v>535</v>
      </c>
      <c r="E18" s="499"/>
    </row>
    <row r="19" spans="1:5" ht="34.5" thickBot="1">
      <c r="A19" s="599" t="s">
        <v>557</v>
      </c>
      <c r="B19" s="516" t="s">
        <v>558</v>
      </c>
      <c r="C19" s="501" t="s">
        <v>559</v>
      </c>
      <c r="D19" s="502" t="s">
        <v>535</v>
      </c>
      <c r="E19" s="517"/>
    </row>
    <row r="20" spans="1:5" ht="33.75" customHeight="1" thickBot="1">
      <c r="A20" s="599"/>
      <c r="B20" s="520" t="s">
        <v>560</v>
      </c>
      <c r="C20" s="521" t="s">
        <v>561</v>
      </c>
      <c r="D20" s="494" t="s">
        <v>535</v>
      </c>
      <c r="E20" s="522"/>
    </row>
    <row r="21" spans="1:5" ht="54.75" customHeight="1" thickBot="1">
      <c r="A21" s="599"/>
      <c r="B21" s="518" t="s">
        <v>562</v>
      </c>
      <c r="C21" s="519" t="s">
        <v>563</v>
      </c>
      <c r="D21" s="498" t="s">
        <v>535</v>
      </c>
      <c r="E21" s="499"/>
    </row>
    <row r="22" spans="1:5" ht="33.75" customHeight="1" thickBot="1">
      <c r="A22" s="595" t="s">
        <v>564</v>
      </c>
      <c r="B22" s="516" t="s">
        <v>565</v>
      </c>
      <c r="C22" s="501" t="s">
        <v>566</v>
      </c>
      <c r="D22" s="502" t="s">
        <v>535</v>
      </c>
      <c r="E22" s="517"/>
    </row>
    <row r="23" spans="1:5" ht="25.5" customHeight="1" thickBot="1">
      <c r="A23" s="595"/>
      <c r="B23" s="496" t="s">
        <v>567</v>
      </c>
      <c r="C23" s="509" t="s">
        <v>568</v>
      </c>
      <c r="D23" s="498" t="s">
        <v>535</v>
      </c>
      <c r="E23" s="515"/>
    </row>
    <row r="24" spans="1:5" ht="34.5" thickBot="1">
      <c r="A24" s="599" t="s">
        <v>569</v>
      </c>
      <c r="B24" s="516" t="s">
        <v>570</v>
      </c>
      <c r="C24" s="501" t="s">
        <v>571</v>
      </c>
      <c r="D24" s="502" t="s">
        <v>535</v>
      </c>
      <c r="E24" s="517"/>
    </row>
    <row r="25" spans="1:5" ht="45.75" customHeight="1" thickBot="1">
      <c r="A25" s="599"/>
      <c r="B25" s="520" t="s">
        <v>572</v>
      </c>
      <c r="C25" s="505" t="s">
        <v>573</v>
      </c>
      <c r="D25" s="494" t="s">
        <v>551</v>
      </c>
      <c r="E25" s="522"/>
    </row>
    <row r="26" spans="1:5" ht="46.5" customHeight="1" thickBot="1">
      <c r="A26" s="599"/>
      <c r="B26" s="523" t="s">
        <v>574</v>
      </c>
      <c r="C26" s="505" t="s">
        <v>575</v>
      </c>
      <c r="D26" s="494" t="s">
        <v>535</v>
      </c>
      <c r="E26" s="522"/>
    </row>
    <row r="27" spans="1:5" ht="23.25" thickBot="1">
      <c r="A27" s="599"/>
      <c r="B27" s="523" t="s">
        <v>576</v>
      </c>
      <c r="C27" s="505" t="s">
        <v>577</v>
      </c>
      <c r="D27" s="494" t="s">
        <v>535</v>
      </c>
      <c r="E27" s="522"/>
    </row>
    <row r="28" spans="1:5" ht="23.25" thickBot="1">
      <c r="A28" s="599"/>
      <c r="B28" s="524" t="s">
        <v>578</v>
      </c>
      <c r="C28" s="509" t="s">
        <v>579</v>
      </c>
      <c r="D28" s="498" t="s">
        <v>535</v>
      </c>
      <c r="E28" s="515"/>
    </row>
    <row r="29" spans="1:5" ht="24.95" customHeight="1" thickBot="1">
      <c r="A29" s="595" t="s">
        <v>580</v>
      </c>
      <c r="B29" s="525" t="s">
        <v>581</v>
      </c>
      <c r="C29" s="501" t="s">
        <v>582</v>
      </c>
      <c r="D29" s="502" t="s">
        <v>535</v>
      </c>
      <c r="E29" s="517"/>
    </row>
    <row r="30" spans="1:5" ht="54.75" customHeight="1" thickBot="1">
      <c r="A30" s="595"/>
      <c r="B30" s="523" t="s">
        <v>583</v>
      </c>
      <c r="C30" s="505" t="s">
        <v>584</v>
      </c>
      <c r="D30" s="494" t="s">
        <v>535</v>
      </c>
      <c r="E30" s="522"/>
    </row>
    <row r="31" spans="1:5" ht="34.5" thickBot="1">
      <c r="A31" s="595"/>
      <c r="B31" s="524" t="s">
        <v>585</v>
      </c>
      <c r="C31" s="509" t="s">
        <v>586</v>
      </c>
      <c r="D31" s="498" t="s">
        <v>535</v>
      </c>
      <c r="E31" s="515"/>
    </row>
    <row r="32" spans="1:5" ht="46.5" customHeight="1" thickBot="1">
      <c r="A32" s="595" t="s">
        <v>587</v>
      </c>
      <c r="B32" s="525" t="s">
        <v>588</v>
      </c>
      <c r="C32" s="501" t="s">
        <v>589</v>
      </c>
      <c r="D32" s="502" t="s">
        <v>541</v>
      </c>
      <c r="E32" s="517"/>
    </row>
    <row r="33" spans="1:5" ht="66.75" customHeight="1" thickBot="1">
      <c r="A33" s="595"/>
      <c r="B33" s="523" t="s">
        <v>590</v>
      </c>
      <c r="C33" s="505" t="s">
        <v>591</v>
      </c>
      <c r="D33" s="506" t="s">
        <v>541</v>
      </c>
      <c r="E33" s="522"/>
    </row>
    <row r="34" spans="1:5" ht="23.25" thickBot="1">
      <c r="A34" s="595"/>
      <c r="B34" s="524" t="s">
        <v>592</v>
      </c>
      <c r="C34" s="509" t="s">
        <v>593</v>
      </c>
      <c r="D34" s="526" t="s">
        <v>541</v>
      </c>
      <c r="E34" s="515"/>
    </row>
    <row r="35" spans="1:5" ht="33.75" customHeight="1" thickBot="1">
      <c r="A35" s="527" t="s">
        <v>594</v>
      </c>
      <c r="B35" s="528">
        <v>11</v>
      </c>
      <c r="C35" s="529" t="s">
        <v>595</v>
      </c>
      <c r="D35" s="530" t="s">
        <v>541</v>
      </c>
      <c r="E35" s="531"/>
    </row>
    <row r="36" spans="1:5" ht="54.75" customHeight="1" thickBot="1">
      <c r="A36" s="527" t="s">
        <v>596</v>
      </c>
      <c r="B36" s="528">
        <v>12</v>
      </c>
      <c r="C36" s="529" t="s">
        <v>597</v>
      </c>
      <c r="D36" s="530" t="s">
        <v>541</v>
      </c>
      <c r="E36" s="531"/>
    </row>
    <row r="37" spans="1:5" ht="45.75" thickBot="1">
      <c r="A37" s="527" t="s">
        <v>598</v>
      </c>
      <c r="B37" s="528">
        <v>13</v>
      </c>
      <c r="C37" s="529" t="s">
        <v>599</v>
      </c>
      <c r="D37" s="530" t="s">
        <v>541</v>
      </c>
      <c r="E37" s="531"/>
    </row>
    <row r="38" spans="1:5" ht="46.5" customHeight="1" thickBot="1">
      <c r="A38" s="527" t="s">
        <v>600</v>
      </c>
      <c r="B38" s="528">
        <v>14</v>
      </c>
      <c r="C38" s="529" t="s">
        <v>601</v>
      </c>
      <c r="D38" s="530" t="s">
        <v>602</v>
      </c>
      <c r="E38" s="531"/>
    </row>
    <row r="39" spans="1:5" ht="46.5" customHeight="1" thickBot="1">
      <c r="A39" s="532" t="s">
        <v>603</v>
      </c>
      <c r="B39" s="533">
        <v>15</v>
      </c>
      <c r="C39" s="519" t="s">
        <v>604</v>
      </c>
      <c r="D39" s="498" t="s">
        <v>602</v>
      </c>
      <c r="E39" s="499"/>
    </row>
    <row r="40" spans="1:5">
      <c r="A40" s="596" t="s">
        <v>605</v>
      </c>
      <c r="B40" s="596"/>
      <c r="C40" s="596"/>
      <c r="D40" s="596"/>
      <c r="E40" s="596"/>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operator="equal" allowBlank="1" showErrorMessage="1" sqref="E10">
      <formula1>0</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23"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topLeftCell="Z1" zoomScale="75" zoomScaleNormal="75" workbookViewId="0">
      <selection activeCell="AQ10" sqref="AQ10:AQ130"/>
    </sheetView>
  </sheetViews>
  <sheetFormatPr defaultRowHeight="15.75"/>
  <cols>
    <col min="1" max="1" width="2.75" customWidth="1"/>
  </cols>
  <sheetData>
    <row r="1" spans="1:44" ht="16.5" thickTop="1">
      <c r="A1" s="1">
        <v>1</v>
      </c>
      <c r="B1" s="2"/>
      <c r="C1" s="3"/>
      <c r="D1" s="3"/>
      <c r="E1" s="3"/>
      <c r="F1" s="3"/>
      <c r="G1" s="3"/>
      <c r="H1" s="3"/>
      <c r="I1" s="3"/>
      <c r="J1" s="3"/>
      <c r="K1" s="3"/>
      <c r="L1" s="3"/>
      <c r="M1" s="4"/>
      <c r="N1" s="5"/>
      <c r="O1" s="6" t="s">
        <v>645</v>
      </c>
      <c r="P1" s="7"/>
      <c r="Q1" s="7"/>
      <c r="R1" s="7"/>
      <c r="S1" s="7"/>
      <c r="T1" s="7"/>
      <c r="U1" s="7"/>
      <c r="V1" s="7"/>
      <c r="W1" s="7"/>
      <c r="X1" s="7"/>
      <c r="Y1" s="8"/>
      <c r="AA1" s="385"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86"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87"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88"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89"/>
      <c r="AC7" s="390" t="str">
        <f t="shared" ref="AC7:AC19" si="0">IF(AB7&lt;&gt;AD7,"Change","")</f>
        <v>Change</v>
      </c>
      <c r="AD7" s="391"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92"/>
      <c r="AC8" s="390" t="str">
        <f t="shared" si="0"/>
        <v/>
      </c>
      <c r="AD8" s="393"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94"/>
      <c r="AC9" s="390" t="str">
        <f t="shared" si="0"/>
        <v>Change</v>
      </c>
      <c r="AD9" s="395" t="str">
        <f>IF(X7="","",X7)</f>
        <v>Eugene Mah</v>
      </c>
      <c r="AH9" s="16" t="s">
        <v>402</v>
      </c>
      <c r="AI9" s="16" t="s">
        <v>403</v>
      </c>
      <c r="AJ9" s="16" t="s">
        <v>404</v>
      </c>
      <c r="AK9" s="16" t="s">
        <v>405</v>
      </c>
      <c r="AL9" s="16" t="s">
        <v>239</v>
      </c>
      <c r="AM9" s="16" t="s">
        <v>49</v>
      </c>
      <c r="AN9" s="16" t="s">
        <v>309</v>
      </c>
      <c r="AO9" s="16" t="s">
        <v>310</v>
      </c>
      <c r="AP9" s="16" t="s">
        <v>406</v>
      </c>
      <c r="AQ9" s="16" t="s">
        <v>404</v>
      </c>
      <c r="AR9" s="563" t="s">
        <v>342</v>
      </c>
    </row>
    <row r="10" spans="1:44">
      <c r="A10" s="1">
        <v>10</v>
      </c>
      <c r="B10" s="39"/>
      <c r="C10" s="40"/>
      <c r="D10" s="5"/>
      <c r="E10" s="41" t="s">
        <v>10</v>
      </c>
      <c r="F10" s="600" t="str">
        <f>IF(R10="","",R10)</f>
        <v/>
      </c>
      <c r="G10" s="600"/>
      <c r="H10" s="5"/>
      <c r="I10" s="5"/>
      <c r="J10" s="41" t="s">
        <v>11</v>
      </c>
      <c r="K10" s="600" t="str">
        <f>IF(V10="","",V10)</f>
        <v/>
      </c>
      <c r="L10" s="600"/>
      <c r="M10" s="42"/>
      <c r="N10" s="5"/>
      <c r="O10" s="13"/>
      <c r="P10" s="5"/>
      <c r="Q10" s="41" t="s">
        <v>10</v>
      </c>
      <c r="R10" s="25" t="str">
        <f>IF(S10&lt;&gt;"",S10,IF(AB10="","",AB10))</f>
        <v/>
      </c>
      <c r="S10" s="26"/>
      <c r="T10" s="5"/>
      <c r="U10" s="41" t="s">
        <v>11</v>
      </c>
      <c r="V10" s="25" t="str">
        <f>IF(W10&lt;&gt;"",W10,IF(AB15="","",AB15))</f>
        <v/>
      </c>
      <c r="W10" s="26"/>
      <c r="X10" s="5"/>
      <c r="Y10" s="15"/>
      <c r="AA10" s="41" t="s">
        <v>10</v>
      </c>
      <c r="AB10" s="394"/>
      <c r="AC10" s="390" t="str">
        <f t="shared" si="0"/>
        <v/>
      </c>
      <c r="AD10" s="395" t="str">
        <f>IF(R10="","",R10)</f>
        <v/>
      </c>
      <c r="AH10" s="209">
        <v>24</v>
      </c>
      <c r="AI10" s="210">
        <v>50</v>
      </c>
      <c r="AJ10" s="407">
        <v>0</v>
      </c>
      <c r="AK10" s="210" t="str">
        <f t="shared" ref="AK10:AK73" si="1">IF($V$21="","",$V$21)</f>
        <v/>
      </c>
      <c r="AL10" s="210" t="str">
        <f t="shared" ref="AL10:AL56" si="2">IF($V$24="","",$V$24)</f>
        <v/>
      </c>
      <c r="AM10" s="210"/>
      <c r="AN10" s="210"/>
      <c r="AO10" s="210"/>
      <c r="AP10" s="210"/>
      <c r="AQ10" s="210"/>
      <c r="AR10" s="245"/>
    </row>
    <row r="11" spans="1:44">
      <c r="A11" s="1">
        <v>11</v>
      </c>
      <c r="B11" s="39"/>
      <c r="C11" s="40"/>
      <c r="D11" s="5"/>
      <c r="E11" s="41" t="s">
        <v>12</v>
      </c>
      <c r="F11" s="601" t="str">
        <f>IF(R11="","",R11)</f>
        <v/>
      </c>
      <c r="G11" s="601"/>
      <c r="H11" s="5"/>
      <c r="I11" s="5"/>
      <c r="J11" s="41" t="s">
        <v>13</v>
      </c>
      <c r="K11" s="600" t="str">
        <f>IF(V11="","",V11)</f>
        <v/>
      </c>
      <c r="L11" s="600"/>
      <c r="M11" s="42"/>
      <c r="N11" s="5"/>
      <c r="O11" s="13"/>
      <c r="P11" s="5"/>
      <c r="Q11" s="41" t="s">
        <v>12</v>
      </c>
      <c r="R11" s="25" t="str">
        <f>IF(S11&lt;&gt;"",S11,IF(AB11="","",AB11))</f>
        <v/>
      </c>
      <c r="S11" s="26"/>
      <c r="T11" s="5"/>
      <c r="U11" s="41" t="s">
        <v>13</v>
      </c>
      <c r="V11" s="25" t="str">
        <f>IF(W11&lt;&gt;"",W11,IF(AB16="","",AB16))</f>
        <v/>
      </c>
      <c r="W11" s="26"/>
      <c r="X11" s="5"/>
      <c r="Y11" s="15"/>
      <c r="AA11" s="41" t="s">
        <v>12</v>
      </c>
      <c r="AB11" s="394"/>
      <c r="AC11" s="390" t="str">
        <f t="shared" si="0"/>
        <v/>
      </c>
      <c r="AD11" s="395" t="str">
        <f>IF(R11="","",R11)</f>
        <v/>
      </c>
      <c r="AH11" s="408">
        <v>24</v>
      </c>
      <c r="AI11" s="409">
        <v>50</v>
      </c>
      <c r="AJ11" s="410">
        <v>0</v>
      </c>
      <c r="AK11" s="409" t="str">
        <f t="shared" si="1"/>
        <v/>
      </c>
      <c r="AL11" s="409" t="str">
        <f t="shared" si="2"/>
        <v/>
      </c>
      <c r="AM11" s="409"/>
      <c r="AN11" s="409"/>
      <c r="AO11" s="409"/>
      <c r="AP11" s="409"/>
      <c r="AQ11" s="409"/>
      <c r="AR11" s="411"/>
    </row>
    <row r="12" spans="1:44">
      <c r="A12" s="1">
        <v>12</v>
      </c>
      <c r="B12" s="39"/>
      <c r="C12" s="40"/>
      <c r="D12" s="5"/>
      <c r="E12" s="41" t="s">
        <v>14</v>
      </c>
      <c r="F12" s="601" t="str">
        <f>IF(R12="","",R12)</f>
        <v/>
      </c>
      <c r="G12" s="601"/>
      <c r="H12" s="5"/>
      <c r="I12" s="5"/>
      <c r="J12" s="41" t="s">
        <v>15</v>
      </c>
      <c r="K12" s="602" t="str">
        <f>IF(V12="","",V12)</f>
        <v/>
      </c>
      <c r="L12" s="602"/>
      <c r="M12" s="42"/>
      <c r="N12" s="5"/>
      <c r="O12" s="13"/>
      <c r="P12" s="5"/>
      <c r="Q12" s="41" t="s">
        <v>14</v>
      </c>
      <c r="R12" s="25" t="str">
        <f>IF(S12&lt;&gt;"",S12,IF(AB12="","",AB12))</f>
        <v/>
      </c>
      <c r="S12" s="26"/>
      <c r="T12" s="5"/>
      <c r="U12" s="41" t="s">
        <v>15</v>
      </c>
      <c r="V12" s="43" t="str">
        <f>IF(W12&lt;&gt;"",W12,IF(AB17="","",AB17))</f>
        <v/>
      </c>
      <c r="W12" s="44"/>
      <c r="X12" s="5"/>
      <c r="Y12" s="15"/>
      <c r="AA12" s="41" t="s">
        <v>14</v>
      </c>
      <c r="AB12" s="394"/>
      <c r="AC12" s="390" t="str">
        <f t="shared" si="0"/>
        <v/>
      </c>
      <c r="AD12" s="395" t="str">
        <f>IF(R12="","",R12)</f>
        <v/>
      </c>
      <c r="AH12" s="408">
        <v>24</v>
      </c>
      <c r="AI12" s="409">
        <v>50</v>
      </c>
      <c r="AJ12" s="410">
        <v>0.4</v>
      </c>
      <c r="AK12" s="409" t="str">
        <f t="shared" si="1"/>
        <v/>
      </c>
      <c r="AL12" s="409" t="str">
        <f t="shared" si="2"/>
        <v/>
      </c>
      <c r="AM12" s="409"/>
      <c r="AN12" s="409"/>
      <c r="AO12" s="409"/>
      <c r="AP12" s="409"/>
      <c r="AQ12" s="409"/>
      <c r="AR12" s="411"/>
    </row>
    <row r="13" spans="1:44">
      <c r="A13" s="1">
        <v>13</v>
      </c>
      <c r="B13" s="39"/>
      <c r="C13" s="40"/>
      <c r="D13" s="5"/>
      <c r="E13" s="41" t="s">
        <v>16</v>
      </c>
      <c r="F13" s="601" t="str">
        <f>IF(R13="","",R13)</f>
        <v/>
      </c>
      <c r="G13" s="601"/>
      <c r="H13" s="5"/>
      <c r="I13" s="5"/>
      <c r="J13" s="41" t="s">
        <v>17</v>
      </c>
      <c r="K13" s="600" t="str">
        <f>IF(V13="","",V13)</f>
        <v/>
      </c>
      <c r="L13" s="600"/>
      <c r="M13" s="42"/>
      <c r="N13" s="5"/>
      <c r="O13" s="13"/>
      <c r="P13" s="5"/>
      <c r="Q13" s="41" t="s">
        <v>16</v>
      </c>
      <c r="R13" s="25" t="str">
        <f>IF(S13&lt;&gt;"",S13,IF(AB13="","",AB13))</f>
        <v/>
      </c>
      <c r="S13" s="26"/>
      <c r="T13" s="5"/>
      <c r="U13" s="41" t="s">
        <v>17</v>
      </c>
      <c r="V13" s="25" t="str">
        <f>IF(W13&lt;&gt;"",W13,IF(AB18="","",AB18))</f>
        <v/>
      </c>
      <c r="W13" s="26"/>
      <c r="X13" s="5"/>
      <c r="Y13" s="15"/>
      <c r="AA13" s="41" t="s">
        <v>16</v>
      </c>
      <c r="AB13" s="394"/>
      <c r="AC13" s="390" t="str">
        <f t="shared" si="0"/>
        <v/>
      </c>
      <c r="AD13" s="395" t="str">
        <f>IF(R13="","",R13)</f>
        <v/>
      </c>
      <c r="AH13" s="408">
        <v>24</v>
      </c>
      <c r="AI13" s="409">
        <v>50</v>
      </c>
      <c r="AJ13" s="410">
        <v>0.4</v>
      </c>
      <c r="AK13" s="409" t="str">
        <f t="shared" si="1"/>
        <v/>
      </c>
      <c r="AL13" s="409" t="str">
        <f t="shared" si="2"/>
        <v/>
      </c>
      <c r="AM13" s="409"/>
      <c r="AN13" s="409"/>
      <c r="AO13" s="409"/>
      <c r="AP13" s="409"/>
      <c r="AQ13" s="409"/>
      <c r="AR13" s="411"/>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96"/>
      <c r="AC14" s="390" t="str">
        <f t="shared" si="0"/>
        <v/>
      </c>
      <c r="AD14" s="395" t="str">
        <f>IF(R14="","",R14)</f>
        <v/>
      </c>
      <c r="AH14" s="408">
        <v>24</v>
      </c>
      <c r="AI14" s="409">
        <v>50</v>
      </c>
      <c r="AJ14" s="410">
        <v>0.5</v>
      </c>
      <c r="AK14" s="409" t="str">
        <f t="shared" si="1"/>
        <v/>
      </c>
      <c r="AL14" s="409" t="str">
        <f t="shared" si="2"/>
        <v/>
      </c>
      <c r="AM14" s="409"/>
      <c r="AN14" s="409"/>
      <c r="AO14" s="409"/>
      <c r="AP14" s="409"/>
      <c r="AQ14" s="409"/>
      <c r="AR14" s="411"/>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94"/>
      <c r="AC15" s="390" t="str">
        <f t="shared" si="0"/>
        <v/>
      </c>
      <c r="AD15" s="395" t="str">
        <f>IF(V10="","",V10)</f>
        <v/>
      </c>
      <c r="AH15" s="408">
        <v>24</v>
      </c>
      <c r="AI15" s="409">
        <v>50</v>
      </c>
      <c r="AJ15" s="410">
        <v>0.5</v>
      </c>
      <c r="AK15" s="409" t="str">
        <f t="shared" si="1"/>
        <v/>
      </c>
      <c r="AL15" s="409" t="str">
        <f t="shared" si="2"/>
        <v/>
      </c>
      <c r="AM15" s="409"/>
      <c r="AN15" s="409"/>
      <c r="AO15" s="409"/>
      <c r="AP15" s="409"/>
      <c r="AQ15" s="409"/>
      <c r="AR15" s="411"/>
    </row>
    <row r="16" spans="1:44">
      <c r="A16" s="1">
        <v>16</v>
      </c>
      <c r="B16" s="39"/>
      <c r="C16" s="40"/>
      <c r="D16" s="5"/>
      <c r="E16" s="41" t="s">
        <v>21</v>
      </c>
      <c r="F16" s="600" t="str">
        <f>IF(R17="","",R17)</f>
        <v/>
      </c>
      <c r="G16" s="600"/>
      <c r="H16" s="5"/>
      <c r="I16" s="5"/>
      <c r="J16" s="41" t="s">
        <v>22</v>
      </c>
      <c r="K16" s="602" t="str">
        <f>IF(V17="","",V17)</f>
        <v/>
      </c>
      <c r="L16" s="602"/>
      <c r="M16" s="42"/>
      <c r="N16" s="5"/>
      <c r="O16" s="13"/>
      <c r="P16" s="45" t="s">
        <v>20</v>
      </c>
      <c r="Q16" s="5"/>
      <c r="R16" s="5"/>
      <c r="S16" s="5"/>
      <c r="T16" s="5"/>
      <c r="U16" s="5"/>
      <c r="V16" s="5"/>
      <c r="W16" s="5"/>
      <c r="X16" s="5"/>
      <c r="Y16" s="15"/>
      <c r="AA16" s="41" t="s">
        <v>13</v>
      </c>
      <c r="AB16" s="394"/>
      <c r="AC16" s="390" t="str">
        <f t="shared" si="0"/>
        <v/>
      </c>
      <c r="AD16" s="395" t="str">
        <f>IF(V11="","",V11)</f>
        <v/>
      </c>
      <c r="AH16" s="408">
        <v>24</v>
      </c>
      <c r="AI16" s="409">
        <v>50</v>
      </c>
      <c r="AJ16" s="410">
        <v>0.4</v>
      </c>
      <c r="AK16" s="409" t="str">
        <f t="shared" si="1"/>
        <v/>
      </c>
      <c r="AL16" s="409" t="str">
        <f t="shared" si="2"/>
        <v/>
      </c>
      <c r="AM16" s="409"/>
      <c r="AN16" s="409"/>
      <c r="AO16" s="409"/>
      <c r="AP16" s="409"/>
      <c r="AQ16" s="409"/>
      <c r="AR16" s="411"/>
    </row>
    <row r="17" spans="1:44">
      <c r="A17" s="1">
        <v>17</v>
      </c>
      <c r="B17" s="39"/>
      <c r="C17" s="40"/>
      <c r="D17" s="5"/>
      <c r="E17" s="41" t="s">
        <v>23</v>
      </c>
      <c r="F17" s="600" t="str">
        <f>IF(R18="","",R18)</f>
        <v/>
      </c>
      <c r="G17" s="600"/>
      <c r="H17" s="5"/>
      <c r="I17" s="5"/>
      <c r="J17" s="41" t="s">
        <v>24</v>
      </c>
      <c r="K17" s="600" t="str">
        <f>IF(V18="","",V18)</f>
        <v/>
      </c>
      <c r="L17" s="600"/>
      <c r="M17" s="42"/>
      <c r="N17" s="5"/>
      <c r="O17" s="13"/>
      <c r="P17" s="5"/>
      <c r="Q17" s="41" t="s">
        <v>21</v>
      </c>
      <c r="R17" s="25" t="str">
        <f>IF(S17&lt;&gt;"",S17,IF(AB21="","",AB21))</f>
        <v/>
      </c>
      <c r="S17" s="26"/>
      <c r="T17" s="5"/>
      <c r="U17" s="41" t="s">
        <v>22</v>
      </c>
      <c r="V17" s="43" t="str">
        <f>IF(W17&lt;&gt;"",W17,IF(AB24="","",AB24))</f>
        <v/>
      </c>
      <c r="W17" s="44"/>
      <c r="X17" s="5"/>
      <c r="Y17" s="15"/>
      <c r="AA17" s="41" t="s">
        <v>15</v>
      </c>
      <c r="AB17" s="397"/>
      <c r="AC17" s="390" t="str">
        <f t="shared" si="0"/>
        <v/>
      </c>
      <c r="AD17" s="398" t="str">
        <f>IF(V12="","",V12)</f>
        <v/>
      </c>
      <c r="AH17" s="408">
        <v>24</v>
      </c>
      <c r="AI17" s="409">
        <v>50</v>
      </c>
      <c r="AJ17" s="410">
        <v>0.4</v>
      </c>
      <c r="AK17" s="409" t="str">
        <f t="shared" si="1"/>
        <v/>
      </c>
      <c r="AL17" s="409" t="str">
        <f t="shared" si="2"/>
        <v/>
      </c>
      <c r="AM17" s="409"/>
      <c r="AN17" s="409"/>
      <c r="AO17" s="409"/>
      <c r="AP17" s="409"/>
      <c r="AQ17" s="409"/>
      <c r="AR17" s="411"/>
    </row>
    <row r="18" spans="1:44">
      <c r="A18" s="1">
        <v>18</v>
      </c>
      <c r="B18" s="39"/>
      <c r="C18" s="40"/>
      <c r="D18" s="5"/>
      <c r="E18" s="41" t="s">
        <v>25</v>
      </c>
      <c r="F18" s="600" t="str">
        <f>IF(R19="","",R19)</f>
        <v/>
      </c>
      <c r="G18" s="600"/>
      <c r="H18" s="5"/>
      <c r="I18" s="5"/>
      <c r="J18" s="41" t="s">
        <v>26</v>
      </c>
      <c r="K18" s="600" t="str">
        <f>IF(V19="","",V19)</f>
        <v/>
      </c>
      <c r="L18" s="600"/>
      <c r="M18" s="42"/>
      <c r="N18" s="5"/>
      <c r="O18" s="13"/>
      <c r="P18" s="5"/>
      <c r="Q18" s="41" t="s">
        <v>23</v>
      </c>
      <c r="R18" s="25" t="str">
        <f>IF(S18&lt;&gt;"",S18,IF(AB22="","",AB22))</f>
        <v/>
      </c>
      <c r="S18" s="26"/>
      <c r="T18" s="5"/>
      <c r="U18" s="41" t="s">
        <v>24</v>
      </c>
      <c r="V18" s="25" t="str">
        <f>IF(W18&lt;&gt;"",W18,IF(AB25="","",AB25))</f>
        <v/>
      </c>
      <c r="W18" s="26"/>
      <c r="X18" s="5"/>
      <c r="Y18" s="15"/>
      <c r="AA18" s="41" t="s">
        <v>17</v>
      </c>
      <c r="AB18" s="394"/>
      <c r="AC18" s="390" t="str">
        <f t="shared" si="0"/>
        <v/>
      </c>
      <c r="AD18" s="395" t="str">
        <f>IF(V13="","",V13)</f>
        <v/>
      </c>
      <c r="AH18" s="212">
        <v>25</v>
      </c>
      <c r="AI18" s="121">
        <v>50</v>
      </c>
      <c r="AJ18" s="237">
        <v>0</v>
      </c>
      <c r="AK18" s="121" t="str">
        <f t="shared" si="1"/>
        <v/>
      </c>
      <c r="AL18" s="121" t="str">
        <f t="shared" si="2"/>
        <v/>
      </c>
      <c r="AM18" s="121"/>
      <c r="AN18" s="121"/>
      <c r="AO18" s="121"/>
      <c r="AP18" s="121"/>
      <c r="AQ18" s="121"/>
      <c r="AR18" s="248"/>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94"/>
      <c r="AC19" s="390" t="str">
        <f t="shared" si="0"/>
        <v/>
      </c>
      <c r="AD19" s="395" t="str">
        <f>IF(V14="","",V14)</f>
        <v/>
      </c>
      <c r="AH19" s="408">
        <v>25</v>
      </c>
      <c r="AI19" s="409">
        <v>50</v>
      </c>
      <c r="AJ19" s="410">
        <v>0</v>
      </c>
      <c r="AK19" s="409" t="str">
        <f t="shared" si="1"/>
        <v/>
      </c>
      <c r="AL19" s="409" t="str">
        <f t="shared" si="2"/>
        <v/>
      </c>
      <c r="AM19" s="409"/>
      <c r="AN19" s="409"/>
      <c r="AO19" s="409"/>
      <c r="AP19" s="409"/>
      <c r="AQ19" s="409"/>
      <c r="AR19" s="411"/>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88" t="s">
        <v>20</v>
      </c>
      <c r="AB20" s="5"/>
      <c r="AC20" s="5"/>
      <c r="AD20" s="5"/>
      <c r="AH20" s="408">
        <v>25</v>
      </c>
      <c r="AI20" s="409">
        <v>50</v>
      </c>
      <c r="AJ20" s="410">
        <v>0.4</v>
      </c>
      <c r="AK20" s="409" t="str">
        <f t="shared" si="1"/>
        <v/>
      </c>
      <c r="AL20" s="409" t="str">
        <f t="shared" si="2"/>
        <v/>
      </c>
      <c r="AM20" s="409"/>
      <c r="AN20" s="409"/>
      <c r="AO20" s="409"/>
      <c r="AP20" s="409"/>
      <c r="AQ20" s="409"/>
      <c r="AR20" s="411"/>
    </row>
    <row r="21" spans="1:44">
      <c r="A21" s="1">
        <v>21</v>
      </c>
      <c r="B21" s="39"/>
      <c r="C21" s="40"/>
      <c r="D21" s="5"/>
      <c r="E21" s="41" t="s">
        <v>28</v>
      </c>
      <c r="F21" s="600" t="str">
        <f>IF(R22="","",R22)</f>
        <v/>
      </c>
      <c r="G21" s="600"/>
      <c r="H21" s="5"/>
      <c r="I21" s="5"/>
      <c r="J21" s="41" t="s">
        <v>29</v>
      </c>
      <c r="K21" s="600" t="str">
        <f>IF(V21="","",V21)</f>
        <v/>
      </c>
      <c r="L21" s="600"/>
      <c r="M21" s="42"/>
      <c r="N21" s="5"/>
      <c r="O21" s="13"/>
      <c r="P21" s="45" t="s">
        <v>27</v>
      </c>
      <c r="Q21" s="5"/>
      <c r="R21" s="5"/>
      <c r="S21" s="5"/>
      <c r="T21" s="5"/>
      <c r="U21" s="45" t="s">
        <v>29</v>
      </c>
      <c r="V21" s="25" t="str">
        <f>IF(W21&lt;&gt;"",W21,IF(AB38="","",AB38))</f>
        <v/>
      </c>
      <c r="W21" s="26"/>
      <c r="X21" s="5"/>
      <c r="Y21" s="15"/>
      <c r="AA21" s="41" t="s">
        <v>21</v>
      </c>
      <c r="AB21" s="394"/>
      <c r="AC21" s="390" t="str">
        <f t="shared" ref="AC21:AC26" si="3">IF(AB21&lt;&gt;AD21,"Change","")</f>
        <v/>
      </c>
      <c r="AD21" s="395" t="str">
        <f>IF(R17="","",R17)</f>
        <v/>
      </c>
      <c r="AH21" s="408">
        <v>25</v>
      </c>
      <c r="AI21" s="409">
        <v>50</v>
      </c>
      <c r="AJ21" s="410">
        <v>0.4</v>
      </c>
      <c r="AK21" s="409" t="str">
        <f t="shared" si="1"/>
        <v/>
      </c>
      <c r="AL21" s="409" t="str">
        <f t="shared" si="2"/>
        <v/>
      </c>
      <c r="AM21" s="409"/>
      <c r="AN21" s="409"/>
      <c r="AO21" s="409"/>
      <c r="AP21" s="409"/>
      <c r="AQ21" s="409"/>
      <c r="AR21" s="411"/>
    </row>
    <row r="22" spans="1:44">
      <c r="A22" s="1">
        <v>22</v>
      </c>
      <c r="B22" s="39"/>
      <c r="C22" s="40"/>
      <c r="D22" s="5"/>
      <c r="E22" s="41" t="s">
        <v>22</v>
      </c>
      <c r="F22" s="602" t="str">
        <f>IF(R23="","",R23)</f>
        <v/>
      </c>
      <c r="G22" s="602"/>
      <c r="H22" s="5"/>
      <c r="I22" s="5"/>
      <c r="J22" s="41"/>
      <c r="K22" s="600" t="str">
        <f>IF(V22="","",V22)</f>
        <v/>
      </c>
      <c r="L22" s="600"/>
      <c r="M22" s="42"/>
      <c r="N22" s="5"/>
      <c r="O22" s="13"/>
      <c r="P22" s="5"/>
      <c r="Q22" s="41" t="s">
        <v>28</v>
      </c>
      <c r="R22" s="25" t="str">
        <f>IF(S22&lt;&gt;"",S22,IF(AB28="","",AB28))</f>
        <v/>
      </c>
      <c r="S22" s="26"/>
      <c r="T22" s="5"/>
      <c r="U22" s="5"/>
      <c r="V22" s="25" t="str">
        <f>IF(W22&lt;&gt;"",W22,IF(AB39="","",AB39))</f>
        <v/>
      </c>
      <c r="W22" s="26"/>
      <c r="X22" s="5"/>
      <c r="Y22" s="15"/>
      <c r="AA22" s="41" t="s">
        <v>23</v>
      </c>
      <c r="AB22" s="394"/>
      <c r="AC22" s="390" t="str">
        <f t="shared" si="3"/>
        <v/>
      </c>
      <c r="AD22" s="395" t="str">
        <f>IF(R18="","",R18)</f>
        <v/>
      </c>
      <c r="AH22" s="408">
        <v>25</v>
      </c>
      <c r="AI22" s="409">
        <v>50</v>
      </c>
      <c r="AJ22" s="410">
        <v>0.5</v>
      </c>
      <c r="AK22" s="409" t="str">
        <f t="shared" si="1"/>
        <v/>
      </c>
      <c r="AL22" s="409" t="str">
        <f t="shared" si="2"/>
        <v/>
      </c>
      <c r="AM22" s="409"/>
      <c r="AN22" s="409"/>
      <c r="AO22" s="409"/>
      <c r="AP22" s="409"/>
      <c r="AQ22" s="409"/>
      <c r="AR22" s="411"/>
    </row>
    <row r="23" spans="1:44">
      <c r="A23" s="1">
        <v>23</v>
      </c>
      <c r="B23" s="39"/>
      <c r="C23" s="40"/>
      <c r="D23" s="45" t="s">
        <v>30</v>
      </c>
      <c r="E23" s="5"/>
      <c r="F23" s="5"/>
      <c r="G23" s="5"/>
      <c r="H23" s="5"/>
      <c r="I23" s="5"/>
      <c r="J23" s="41" t="s">
        <v>31</v>
      </c>
      <c r="K23" s="600" t="str">
        <f>IF(V24="","",V24)</f>
        <v/>
      </c>
      <c r="L23" s="600"/>
      <c r="M23" s="42"/>
      <c r="N23" s="5"/>
      <c r="O23" s="13"/>
      <c r="P23" s="5"/>
      <c r="Q23" s="41" t="s">
        <v>22</v>
      </c>
      <c r="R23" s="43" t="str">
        <f>IF(S23&lt;&gt;"",S23,IF(AB29="","",AB29))</f>
        <v/>
      </c>
      <c r="S23" s="44"/>
      <c r="T23" s="5"/>
      <c r="U23" s="5"/>
      <c r="V23" s="47"/>
      <c r="W23" s="47"/>
      <c r="X23" s="5"/>
      <c r="Y23" s="15"/>
      <c r="AA23" s="41" t="s">
        <v>25</v>
      </c>
      <c r="AB23" s="394"/>
      <c r="AC23" s="390" t="str">
        <f t="shared" si="3"/>
        <v/>
      </c>
      <c r="AD23" s="395" t="str">
        <f>IF(R19="","",R19)</f>
        <v/>
      </c>
      <c r="AH23" s="408">
        <v>25</v>
      </c>
      <c r="AI23" s="409">
        <v>50</v>
      </c>
      <c r="AJ23" s="410">
        <v>0.5</v>
      </c>
      <c r="AK23" s="409" t="str">
        <f t="shared" si="1"/>
        <v/>
      </c>
      <c r="AL23" s="409" t="str">
        <f t="shared" si="2"/>
        <v/>
      </c>
      <c r="AM23" s="409"/>
      <c r="AN23" s="409"/>
      <c r="AO23" s="409"/>
      <c r="AP23" s="409"/>
      <c r="AQ23" s="409"/>
      <c r="AR23" s="411"/>
    </row>
    <row r="24" spans="1:44">
      <c r="A24" s="1">
        <v>24</v>
      </c>
      <c r="B24" s="39"/>
      <c r="C24" s="40"/>
      <c r="D24" s="5"/>
      <c r="E24" s="41" t="s">
        <v>21</v>
      </c>
      <c r="F24" s="600" t="str">
        <f>IF(R25="","",R25)</f>
        <v/>
      </c>
      <c r="G24" s="600"/>
      <c r="H24" s="5"/>
      <c r="I24" s="5"/>
      <c r="J24" s="5"/>
      <c r="K24" s="600" t="str">
        <f>IF(V25="","",V25)</f>
        <v/>
      </c>
      <c r="L24" s="600"/>
      <c r="M24" s="42"/>
      <c r="N24" s="5"/>
      <c r="O24" s="13"/>
      <c r="P24" s="45" t="s">
        <v>30</v>
      </c>
      <c r="Q24" s="5"/>
      <c r="R24" s="5"/>
      <c r="S24" s="5"/>
      <c r="T24" s="5"/>
      <c r="U24" s="45" t="s">
        <v>31</v>
      </c>
      <c r="V24" s="25" t="str">
        <f>IF(W24&lt;&gt;"",W24,IF(AB40="","",AB40))</f>
        <v/>
      </c>
      <c r="W24" s="26"/>
      <c r="X24" s="5"/>
      <c r="Y24" s="15"/>
      <c r="AA24" s="41" t="s">
        <v>22</v>
      </c>
      <c r="AB24" s="397"/>
      <c r="AC24" s="390" t="str">
        <f t="shared" si="3"/>
        <v/>
      </c>
      <c r="AD24" s="398" t="str">
        <f>IF(V17="","",V17)</f>
        <v/>
      </c>
      <c r="AH24" s="408">
        <v>25</v>
      </c>
      <c r="AI24" s="409">
        <v>50</v>
      </c>
      <c r="AJ24" s="410">
        <v>0.5</v>
      </c>
      <c r="AK24" s="409" t="str">
        <f t="shared" si="1"/>
        <v/>
      </c>
      <c r="AL24" s="409" t="str">
        <f t="shared" si="2"/>
        <v/>
      </c>
      <c r="AM24" s="409"/>
      <c r="AN24" s="409"/>
      <c r="AO24" s="409"/>
      <c r="AP24" s="409"/>
      <c r="AQ24" s="409"/>
      <c r="AR24" s="411"/>
    </row>
    <row r="25" spans="1:44">
      <c r="A25" s="1">
        <v>25</v>
      </c>
      <c r="B25" s="39"/>
      <c r="C25" s="40"/>
      <c r="D25" s="5"/>
      <c r="E25" s="41" t="s">
        <v>23</v>
      </c>
      <c r="F25" s="600" t="str">
        <f>IF(R26="","",R26)</f>
        <v/>
      </c>
      <c r="G25" s="600"/>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94"/>
      <c r="AC25" s="390" t="str">
        <f t="shared" si="3"/>
        <v/>
      </c>
      <c r="AD25" s="395" t="str">
        <f>IF(V18="","",V18)</f>
        <v/>
      </c>
      <c r="AH25" s="408">
        <v>25</v>
      </c>
      <c r="AI25" s="409">
        <v>50</v>
      </c>
      <c r="AJ25" s="410">
        <v>0.5</v>
      </c>
      <c r="AK25" s="409" t="str">
        <f t="shared" si="1"/>
        <v/>
      </c>
      <c r="AL25" s="409" t="str">
        <f t="shared" si="2"/>
        <v/>
      </c>
      <c r="AM25" s="409"/>
      <c r="AN25" s="409"/>
      <c r="AO25" s="409"/>
      <c r="AP25" s="409"/>
      <c r="AQ25" s="409"/>
      <c r="AR25" s="411"/>
    </row>
    <row r="26" spans="1:44">
      <c r="A26" s="1">
        <v>26</v>
      </c>
      <c r="B26" s="39"/>
      <c r="C26" s="40"/>
      <c r="D26" s="5"/>
      <c r="E26" s="41" t="s">
        <v>24</v>
      </c>
      <c r="F26" s="600" t="str">
        <f>IF(R27="","",R27)</f>
        <v/>
      </c>
      <c r="G26" s="600"/>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94"/>
      <c r="AC26" s="390" t="str">
        <f t="shared" si="3"/>
        <v/>
      </c>
      <c r="AD26" s="395" t="str">
        <f>IF(V19="","",V19)</f>
        <v/>
      </c>
      <c r="AH26" s="212">
        <v>26</v>
      </c>
      <c r="AI26" s="121">
        <v>50</v>
      </c>
      <c r="AJ26" s="237">
        <v>0</v>
      </c>
      <c r="AK26" s="121" t="str">
        <f t="shared" si="1"/>
        <v/>
      </c>
      <c r="AL26" s="121" t="str">
        <f t="shared" si="2"/>
        <v/>
      </c>
      <c r="AM26" s="121"/>
      <c r="AN26" s="121"/>
      <c r="AO26" s="121"/>
      <c r="AP26" s="121"/>
      <c r="AQ26" s="121"/>
      <c r="AR26" s="248"/>
    </row>
    <row r="27" spans="1:44">
      <c r="A27" s="1">
        <v>27</v>
      </c>
      <c r="B27" s="39"/>
      <c r="C27" s="40"/>
      <c r="D27" s="45" t="s">
        <v>33</v>
      </c>
      <c r="E27" s="5"/>
      <c r="F27" s="5"/>
      <c r="G27" s="5"/>
      <c r="H27" s="5"/>
      <c r="I27" s="5"/>
      <c r="J27" s="41" t="s">
        <v>34</v>
      </c>
      <c r="K27" s="600" t="str">
        <f>IF(V28="","",V28)</f>
        <v/>
      </c>
      <c r="L27" s="600"/>
      <c r="M27" s="42"/>
      <c r="N27" s="5"/>
      <c r="O27" s="13"/>
      <c r="P27" s="5"/>
      <c r="Q27" s="41" t="s">
        <v>24</v>
      </c>
      <c r="R27" s="25" t="str">
        <f>IF(S27&lt;&gt;"",S27,IF(AB32="","",AB32))</f>
        <v/>
      </c>
      <c r="S27" s="26"/>
      <c r="T27" s="5"/>
      <c r="U27" s="46" t="s">
        <v>32</v>
      </c>
      <c r="V27" s="5"/>
      <c r="W27" s="5"/>
      <c r="X27" s="5"/>
      <c r="Y27" s="15"/>
      <c r="AA27" s="45" t="s">
        <v>27</v>
      </c>
      <c r="AB27" s="5"/>
      <c r="AC27" s="5"/>
      <c r="AD27" s="5"/>
      <c r="AH27" s="212">
        <v>28</v>
      </c>
      <c r="AI27" s="121">
        <v>20</v>
      </c>
      <c r="AJ27" s="237">
        <v>0</v>
      </c>
      <c r="AK27" s="121" t="str">
        <f t="shared" si="1"/>
        <v/>
      </c>
      <c r="AL27" s="121" t="str">
        <f t="shared" si="2"/>
        <v/>
      </c>
      <c r="AM27" s="121"/>
      <c r="AN27" s="121"/>
      <c r="AO27" s="121"/>
      <c r="AP27" s="121"/>
      <c r="AQ27" s="121"/>
      <c r="AR27" s="248"/>
    </row>
    <row r="28" spans="1:44">
      <c r="A28" s="1">
        <v>28</v>
      </c>
      <c r="B28" s="39"/>
      <c r="C28" s="40"/>
      <c r="D28" s="5"/>
      <c r="E28" s="41" t="s">
        <v>21</v>
      </c>
      <c r="F28" s="600" t="str">
        <f>IF(R29="","",R29)</f>
        <v/>
      </c>
      <c r="G28" s="600"/>
      <c r="H28" s="5"/>
      <c r="I28" s="47"/>
      <c r="J28" s="41" t="s">
        <v>35</v>
      </c>
      <c r="K28" s="600" t="str">
        <f>IF(V29="","",V29)</f>
        <v/>
      </c>
      <c r="L28" s="600"/>
      <c r="M28" s="42"/>
      <c r="N28" s="5"/>
      <c r="O28" s="13"/>
      <c r="P28" s="45" t="s">
        <v>33</v>
      </c>
      <c r="Q28" s="5"/>
      <c r="R28" s="5"/>
      <c r="S28" s="5"/>
      <c r="T28" s="5"/>
      <c r="U28" s="41" t="s">
        <v>34</v>
      </c>
      <c r="V28" s="25" t="str">
        <f>IF(W28&lt;&gt;"",W28,IF(AB36="","",AB36))</f>
        <v/>
      </c>
      <c r="W28" s="26"/>
      <c r="X28" s="5"/>
      <c r="Y28" s="15"/>
      <c r="AA28" s="41" t="s">
        <v>28</v>
      </c>
      <c r="AB28" s="394"/>
      <c r="AC28" s="390" t="str">
        <f t="shared" ref="AC28:AC44" si="4">IF(AB28&lt;&gt;AD28,"Change","")</f>
        <v/>
      </c>
      <c r="AD28" s="395" t="str">
        <f>IF(R22="","",R22)</f>
        <v/>
      </c>
      <c r="AH28" s="212">
        <v>28</v>
      </c>
      <c r="AI28" s="121">
        <v>50</v>
      </c>
      <c r="AJ28" s="237">
        <v>0</v>
      </c>
      <c r="AK28" s="121" t="str">
        <f t="shared" si="1"/>
        <v/>
      </c>
      <c r="AL28" s="121" t="str">
        <f t="shared" si="2"/>
        <v/>
      </c>
      <c r="AM28" s="121"/>
      <c r="AN28" s="121"/>
      <c r="AO28" s="121"/>
      <c r="AP28" s="121"/>
      <c r="AQ28" s="121"/>
      <c r="AR28" s="248"/>
    </row>
    <row r="29" spans="1:44">
      <c r="A29" s="1">
        <v>29</v>
      </c>
      <c r="B29" s="39"/>
      <c r="C29" s="40"/>
      <c r="D29" s="5"/>
      <c r="E29" s="41" t="s">
        <v>23</v>
      </c>
      <c r="F29" s="600" t="str">
        <f>IF(R30="","",R30)</f>
        <v/>
      </c>
      <c r="G29" s="600"/>
      <c r="H29" s="5"/>
      <c r="I29" s="45" t="s">
        <v>36</v>
      </c>
      <c r="J29" s="41" t="s">
        <v>37</v>
      </c>
      <c r="K29" s="600" t="str">
        <f>IF(V32="","",V32)</f>
        <v/>
      </c>
      <c r="L29" s="600"/>
      <c r="M29" s="42"/>
      <c r="N29" s="5"/>
      <c r="O29" s="13"/>
      <c r="P29" s="5"/>
      <c r="Q29" s="41" t="s">
        <v>21</v>
      </c>
      <c r="R29" s="25" t="str">
        <f>IF(S29&lt;&gt;"",S29,IF(AB33="","",AB33))</f>
        <v/>
      </c>
      <c r="S29" s="26"/>
      <c r="T29" s="5"/>
      <c r="U29" s="41" t="s">
        <v>35</v>
      </c>
      <c r="V29" s="25" t="str">
        <f>IF(W29&lt;&gt;"",W29,IF(AB37="","",AB37))</f>
        <v/>
      </c>
      <c r="W29" s="26"/>
      <c r="X29" s="5"/>
      <c r="Y29" s="15"/>
      <c r="AA29" s="41" t="s">
        <v>22</v>
      </c>
      <c r="AB29" s="397"/>
      <c r="AC29" s="390" t="str">
        <f t="shared" si="4"/>
        <v/>
      </c>
      <c r="AD29" s="398" t="str">
        <f>IF(R23="","",R23)</f>
        <v/>
      </c>
      <c r="AH29" s="212">
        <v>28</v>
      </c>
      <c r="AI29" s="121">
        <v>50</v>
      </c>
      <c r="AJ29" s="237">
        <v>0</v>
      </c>
      <c r="AK29" s="121" t="str">
        <f t="shared" si="1"/>
        <v/>
      </c>
      <c r="AL29" s="121" t="str">
        <f t="shared" si="2"/>
        <v/>
      </c>
      <c r="AM29" s="121"/>
      <c r="AN29" s="121"/>
      <c r="AO29" s="121"/>
      <c r="AP29" s="121"/>
      <c r="AQ29" s="121"/>
      <c r="AR29" s="248"/>
    </row>
    <row r="30" spans="1:44">
      <c r="A30" s="1">
        <v>30</v>
      </c>
      <c r="B30" s="39"/>
      <c r="C30" s="40"/>
      <c r="D30" s="5"/>
      <c r="E30" s="41" t="s">
        <v>24</v>
      </c>
      <c r="F30" s="600" t="str">
        <f>IF(R31="","",R31)</f>
        <v/>
      </c>
      <c r="G30" s="600"/>
      <c r="H30" s="5"/>
      <c r="I30" s="5"/>
      <c r="J30" s="41" t="s">
        <v>38</v>
      </c>
      <c r="K30" s="600" t="str">
        <f>IF(V33="","",V33)</f>
        <v/>
      </c>
      <c r="L30" s="600"/>
      <c r="M30" s="42"/>
      <c r="N30" s="5"/>
      <c r="O30" s="13"/>
      <c r="P30" s="5"/>
      <c r="Q30" s="41" t="s">
        <v>23</v>
      </c>
      <c r="R30" s="25" t="str">
        <f>IF(S30&lt;&gt;"",S30,IF(AB34="","",AB34))</f>
        <v/>
      </c>
      <c r="S30" s="26"/>
      <c r="T30" s="5"/>
      <c r="U30" s="5"/>
      <c r="V30" s="5"/>
      <c r="W30" s="5"/>
      <c r="X30" s="5"/>
      <c r="Y30" s="15"/>
      <c r="AA30" s="41" t="s">
        <v>21</v>
      </c>
      <c r="AB30" s="394"/>
      <c r="AC30" s="390" t="str">
        <f t="shared" si="4"/>
        <v/>
      </c>
      <c r="AD30" s="395" t="str">
        <f>IF(R25="","",R25)</f>
        <v/>
      </c>
      <c r="AH30" s="408">
        <v>28</v>
      </c>
      <c r="AI30" s="409">
        <v>50</v>
      </c>
      <c r="AJ30" s="410">
        <v>0</v>
      </c>
      <c r="AK30" s="409" t="str">
        <f t="shared" si="1"/>
        <v/>
      </c>
      <c r="AL30" s="409" t="str">
        <f t="shared" si="2"/>
        <v/>
      </c>
      <c r="AM30" s="409"/>
      <c r="AN30" s="409"/>
      <c r="AO30" s="409"/>
      <c r="AP30" s="409"/>
      <c r="AQ30" s="409"/>
      <c r="AR30" s="411"/>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94"/>
      <c r="AC31" s="390" t="str">
        <f t="shared" si="4"/>
        <v/>
      </c>
      <c r="AD31" s="395" t="str">
        <f>IF(R26="","",R26)</f>
        <v/>
      </c>
      <c r="AH31" s="408">
        <v>28</v>
      </c>
      <c r="AI31" s="409">
        <v>50</v>
      </c>
      <c r="AJ31" s="410">
        <v>0</v>
      </c>
      <c r="AK31" s="409" t="str">
        <f t="shared" si="1"/>
        <v/>
      </c>
      <c r="AL31" s="409" t="str">
        <f t="shared" si="2"/>
        <v/>
      </c>
      <c r="AM31" s="409"/>
      <c r="AN31" s="409"/>
      <c r="AO31" s="409"/>
      <c r="AP31" s="409"/>
      <c r="AQ31" s="409"/>
      <c r="AR31" s="411"/>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94"/>
      <c r="AC32" s="390" t="str">
        <f t="shared" si="4"/>
        <v/>
      </c>
      <c r="AD32" s="395" t="str">
        <f>IF(R27="","",R27)</f>
        <v/>
      </c>
      <c r="AH32" s="408">
        <v>28</v>
      </c>
      <c r="AI32" s="409">
        <v>50</v>
      </c>
      <c r="AJ32" s="410">
        <v>0.5</v>
      </c>
      <c r="AK32" s="409" t="str">
        <f t="shared" si="1"/>
        <v/>
      </c>
      <c r="AL32" s="409" t="str">
        <f t="shared" si="2"/>
        <v/>
      </c>
      <c r="AM32" s="409"/>
      <c r="AN32" s="409"/>
      <c r="AO32" s="409"/>
      <c r="AP32" s="409"/>
      <c r="AQ32" s="409"/>
      <c r="AR32" s="411"/>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94"/>
      <c r="AC33" s="390" t="str">
        <f t="shared" si="4"/>
        <v/>
      </c>
      <c r="AD33" s="395" t="str">
        <f>IF(R29="","",R29)</f>
        <v/>
      </c>
      <c r="AH33" s="408">
        <v>28</v>
      </c>
      <c r="AI33" s="409">
        <v>50</v>
      </c>
      <c r="AJ33" s="410">
        <v>0.5</v>
      </c>
      <c r="AK33" s="409" t="str">
        <f t="shared" si="1"/>
        <v/>
      </c>
      <c r="AL33" s="409" t="str">
        <f t="shared" si="2"/>
        <v/>
      </c>
      <c r="AM33" s="409"/>
      <c r="AN33" s="409"/>
      <c r="AO33" s="409"/>
      <c r="AP33" s="409"/>
      <c r="AQ33" s="409"/>
      <c r="AR33" s="411"/>
    </row>
    <row r="34" spans="1:44" ht="17.25" thickTop="1" thickBot="1">
      <c r="A34" s="1">
        <v>34</v>
      </c>
      <c r="B34" s="32"/>
      <c r="C34" s="33"/>
      <c r="D34" s="33"/>
      <c r="E34" s="33"/>
      <c r="F34" s="33"/>
      <c r="G34" s="33"/>
      <c r="H34" s="33"/>
      <c r="I34" s="33"/>
      <c r="J34" s="33"/>
      <c r="K34" s="33"/>
      <c r="L34" s="33"/>
      <c r="M34" s="35"/>
      <c r="N34" s="5"/>
      <c r="O34" s="51"/>
      <c r="P34" s="5" t="s">
        <v>40</v>
      </c>
      <c r="Q34" s="5"/>
      <c r="R34" s="5"/>
      <c r="S34" s="5"/>
      <c r="T34" s="5"/>
      <c r="U34" s="47"/>
      <c r="V34" s="47"/>
      <c r="W34" s="47"/>
      <c r="X34" s="5"/>
      <c r="Y34" s="15"/>
      <c r="AA34" s="41" t="s">
        <v>23</v>
      </c>
      <c r="AB34" s="394"/>
      <c r="AC34" s="390" t="str">
        <f t="shared" si="4"/>
        <v/>
      </c>
      <c r="AD34" s="395" t="str">
        <f>IF(R30="","",R30)</f>
        <v/>
      </c>
      <c r="AH34" s="408">
        <v>28</v>
      </c>
      <c r="AI34" s="409">
        <v>50</v>
      </c>
      <c r="AJ34" s="410">
        <v>0.6</v>
      </c>
      <c r="AK34" s="409" t="str">
        <f t="shared" si="1"/>
        <v/>
      </c>
      <c r="AL34" s="409" t="str">
        <f t="shared" si="2"/>
        <v/>
      </c>
      <c r="AM34" s="409"/>
      <c r="AN34" s="409"/>
      <c r="AO34" s="409"/>
      <c r="AP34" s="409"/>
      <c r="AQ34" s="409"/>
      <c r="AR34" s="411"/>
    </row>
    <row r="35" spans="1:44" ht="17.25" thickTop="1" thickBot="1">
      <c r="A35" s="1">
        <v>35</v>
      </c>
      <c r="B35" s="39"/>
      <c r="C35" s="52" t="s">
        <v>41</v>
      </c>
      <c r="D35" s="603" t="s">
        <v>42</v>
      </c>
      <c r="E35" s="603"/>
      <c r="F35" s="603"/>
      <c r="G35" s="604" t="s">
        <v>43</v>
      </c>
      <c r="H35" s="604"/>
      <c r="I35" s="604"/>
      <c r="J35" s="603" t="s">
        <v>44</v>
      </c>
      <c r="K35" s="603"/>
      <c r="L35" s="603"/>
      <c r="M35" s="42"/>
      <c r="N35" s="5"/>
      <c r="O35" s="53"/>
      <c r="P35" s="21" t="s">
        <v>45</v>
      </c>
      <c r="Q35" s="21"/>
      <c r="R35" s="21"/>
      <c r="S35" s="21"/>
      <c r="T35" s="21"/>
      <c r="U35" s="21"/>
      <c r="V35" s="21"/>
      <c r="W35" s="21"/>
      <c r="X35" s="21"/>
      <c r="Y35" s="22"/>
      <c r="AA35" s="41" t="s">
        <v>24</v>
      </c>
      <c r="AB35" s="394"/>
      <c r="AC35" s="390" t="str">
        <f t="shared" si="4"/>
        <v/>
      </c>
      <c r="AD35" s="395" t="str">
        <f>IF(R31="","",R31)</f>
        <v/>
      </c>
      <c r="AH35" s="408">
        <v>28</v>
      </c>
      <c r="AI35" s="409">
        <v>50</v>
      </c>
      <c r="AJ35" s="410">
        <v>0.6</v>
      </c>
      <c r="AK35" s="409" t="str">
        <f t="shared" si="1"/>
        <v/>
      </c>
      <c r="AL35" s="409" t="str">
        <f t="shared" si="2"/>
        <v/>
      </c>
      <c r="AM35" s="409"/>
      <c r="AN35" s="409"/>
      <c r="AO35" s="409"/>
      <c r="AP35" s="409"/>
      <c r="AQ35" s="409"/>
      <c r="AR35" s="411"/>
    </row>
    <row r="36" spans="1:44" ht="16.5" thickTop="1">
      <c r="A36" s="1">
        <v>36</v>
      </c>
      <c r="B36" s="39"/>
      <c r="C36" s="54" t="s">
        <v>46</v>
      </c>
      <c r="D36" s="603"/>
      <c r="E36" s="603"/>
      <c r="F36" s="603"/>
      <c r="G36" s="604"/>
      <c r="H36" s="604"/>
      <c r="I36" s="604"/>
      <c r="J36" s="603"/>
      <c r="K36" s="603"/>
      <c r="L36" s="603"/>
      <c r="M36" s="42"/>
      <c r="N36" s="5"/>
      <c r="O36" s="5"/>
      <c r="P36" s="5"/>
      <c r="Q36" s="5"/>
      <c r="R36" s="5"/>
      <c r="S36" s="5"/>
      <c r="T36" s="5"/>
      <c r="U36" s="5"/>
      <c r="V36" s="5"/>
      <c r="W36" s="5"/>
      <c r="X36" s="5"/>
      <c r="Y36" s="5"/>
      <c r="AA36" s="41" t="s">
        <v>34</v>
      </c>
      <c r="AB36" s="394"/>
      <c r="AC36" s="390" t="str">
        <f t="shared" si="4"/>
        <v/>
      </c>
      <c r="AD36" s="395" t="str">
        <f>IF(V28="","",V28)</f>
        <v/>
      </c>
      <c r="AH36" s="408">
        <v>28</v>
      </c>
      <c r="AI36" s="409">
        <v>50</v>
      </c>
      <c r="AJ36" s="410">
        <v>0.6</v>
      </c>
      <c r="AK36" s="409" t="str">
        <f t="shared" si="1"/>
        <v/>
      </c>
      <c r="AL36" s="409" t="str">
        <f t="shared" si="2"/>
        <v/>
      </c>
      <c r="AM36" s="409"/>
      <c r="AN36" s="409"/>
      <c r="AO36" s="409"/>
      <c r="AP36" s="409"/>
      <c r="AQ36" s="409"/>
      <c r="AR36" s="411"/>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94"/>
      <c r="AC37" s="390" t="str">
        <f t="shared" si="4"/>
        <v/>
      </c>
      <c r="AD37" s="395" t="str">
        <f>IF(V29="","",V29)</f>
        <v/>
      </c>
      <c r="AH37" s="408">
        <v>28</v>
      </c>
      <c r="AI37" s="409">
        <v>50</v>
      </c>
      <c r="AJ37" s="410">
        <v>0.6</v>
      </c>
      <c r="AK37" s="409" t="str">
        <f t="shared" si="1"/>
        <v/>
      </c>
      <c r="AL37" s="409" t="str">
        <f t="shared" si="2"/>
        <v/>
      </c>
      <c r="AM37" s="409"/>
      <c r="AN37" s="409"/>
      <c r="AO37" s="409"/>
      <c r="AP37" s="409"/>
      <c r="AQ37" s="409"/>
      <c r="AR37" s="411"/>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94"/>
      <c r="AC38" s="390" t="str">
        <f t="shared" si="4"/>
        <v/>
      </c>
      <c r="AD38" s="395" t="str">
        <f>IF(V21="","",V21)</f>
        <v/>
      </c>
      <c r="AH38" s="212">
        <v>28</v>
      </c>
      <c r="AI38" s="121">
        <v>100</v>
      </c>
      <c r="AJ38" s="237">
        <v>0</v>
      </c>
      <c r="AK38" s="121" t="str">
        <f t="shared" si="1"/>
        <v/>
      </c>
      <c r="AL38" s="121" t="str">
        <f t="shared" si="2"/>
        <v/>
      </c>
      <c r="AM38" s="121"/>
      <c r="AN38" s="121"/>
      <c r="AO38" s="121"/>
      <c r="AP38" s="121"/>
      <c r="AQ38" s="121"/>
      <c r="AR38" s="248"/>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94"/>
      <c r="AC39" s="390" t="str">
        <f t="shared" si="4"/>
        <v/>
      </c>
      <c r="AD39" s="395" t="str">
        <f>IF(V22="","",V22)</f>
        <v/>
      </c>
      <c r="AH39" s="212">
        <v>28</v>
      </c>
      <c r="AI39" s="121">
        <v>300</v>
      </c>
      <c r="AJ39" s="237">
        <v>0</v>
      </c>
      <c r="AK39" s="121" t="str">
        <f t="shared" si="1"/>
        <v/>
      </c>
      <c r="AL39" s="121" t="str">
        <f t="shared" si="2"/>
        <v/>
      </c>
      <c r="AM39" s="121"/>
      <c r="AN39" s="121"/>
      <c r="AO39" s="121"/>
      <c r="AP39" s="121"/>
      <c r="AQ39" s="121"/>
      <c r="AR39" s="248"/>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94"/>
      <c r="AC40" s="390" t="str">
        <f t="shared" si="4"/>
        <v/>
      </c>
      <c r="AD40" s="395" t="str">
        <f>IF(V24="","",V24)</f>
        <v/>
      </c>
      <c r="AH40" s="212">
        <v>30</v>
      </c>
      <c r="AI40" s="121">
        <v>50</v>
      </c>
      <c r="AJ40" s="237">
        <v>0</v>
      </c>
      <c r="AK40" s="121" t="str">
        <f t="shared" si="1"/>
        <v/>
      </c>
      <c r="AL40" s="121" t="str">
        <f t="shared" si="2"/>
        <v/>
      </c>
      <c r="AM40" s="121"/>
      <c r="AN40" s="121"/>
      <c r="AO40" s="121"/>
      <c r="AP40" s="121"/>
      <c r="AQ40" s="121"/>
      <c r="AR40" s="248"/>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94"/>
      <c r="AC41" s="390" t="str">
        <f t="shared" si="4"/>
        <v/>
      </c>
      <c r="AD41" s="395" t="str">
        <f>IF(V25="","",V25)</f>
        <v/>
      </c>
      <c r="AH41" s="212">
        <v>32</v>
      </c>
      <c r="AI41" s="121">
        <v>50</v>
      </c>
      <c r="AJ41" s="237">
        <v>0</v>
      </c>
      <c r="AK41" s="121" t="str">
        <f t="shared" si="1"/>
        <v/>
      </c>
      <c r="AL41" s="121" t="str">
        <f t="shared" si="2"/>
        <v/>
      </c>
      <c r="AM41" s="121"/>
      <c r="AN41" s="121"/>
      <c r="AO41" s="121"/>
      <c r="AP41" s="121"/>
      <c r="AQ41" s="121"/>
      <c r="AR41" s="248"/>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94"/>
      <c r="AC42" s="390" t="str">
        <f t="shared" si="4"/>
        <v/>
      </c>
      <c r="AD42" s="395" t="str">
        <f>IF(V26="","",V26)</f>
        <v/>
      </c>
      <c r="AH42" s="408">
        <v>32</v>
      </c>
      <c r="AI42" s="409">
        <v>50</v>
      </c>
      <c r="AJ42" s="410">
        <v>0</v>
      </c>
      <c r="AK42" s="409" t="str">
        <f t="shared" si="1"/>
        <v/>
      </c>
      <c r="AL42" s="409" t="str">
        <f t="shared" si="2"/>
        <v/>
      </c>
      <c r="AM42" s="409"/>
      <c r="AN42" s="409"/>
      <c r="AO42" s="409"/>
      <c r="AP42" s="409"/>
      <c r="AQ42" s="409"/>
      <c r="AR42" s="411"/>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94"/>
      <c r="AC43" s="390" t="str">
        <f t="shared" si="4"/>
        <v/>
      </c>
      <c r="AD43" s="395" t="str">
        <f>IF(V32="","",V32)</f>
        <v/>
      </c>
      <c r="AH43" s="408">
        <v>32</v>
      </c>
      <c r="AI43" s="409">
        <v>50</v>
      </c>
      <c r="AJ43" s="410">
        <v>0.5</v>
      </c>
      <c r="AK43" s="409" t="str">
        <f t="shared" si="1"/>
        <v/>
      </c>
      <c r="AL43" s="409" t="str">
        <f t="shared" si="2"/>
        <v/>
      </c>
      <c r="AM43" s="409"/>
      <c r="AN43" s="409"/>
      <c r="AO43" s="409"/>
      <c r="AP43" s="409"/>
      <c r="AQ43" s="409"/>
      <c r="AR43" s="411"/>
    </row>
    <row r="44" spans="1:44">
      <c r="A44" s="1">
        <v>44</v>
      </c>
      <c r="B44" s="39"/>
      <c r="C44" s="72" t="s">
        <v>62</v>
      </c>
      <c r="D44" s="5"/>
      <c r="E44" s="5"/>
      <c r="F44" s="5"/>
      <c r="G44" s="5"/>
      <c r="H44" s="5"/>
      <c r="I44" s="5"/>
      <c r="J44" s="5"/>
      <c r="K44" s="5"/>
      <c r="L44" s="605" t="s">
        <v>63</v>
      </c>
      <c r="M44" s="605"/>
      <c r="N44" s="5"/>
      <c r="O44" s="13"/>
      <c r="P44" s="5"/>
      <c r="Q44" s="5"/>
      <c r="R44" s="5"/>
      <c r="S44" s="5"/>
      <c r="T44" s="5"/>
      <c r="U44" s="5"/>
      <c r="V44" s="5"/>
      <c r="W44" s="5"/>
      <c r="X44" s="5"/>
      <c r="Y44" s="15"/>
      <c r="AA44" s="41" t="s">
        <v>383</v>
      </c>
      <c r="AB44" s="394"/>
      <c r="AC44" s="390" t="str">
        <f t="shared" si="4"/>
        <v/>
      </c>
      <c r="AD44" s="395" t="str">
        <f>IF(V33="","",V33)</f>
        <v/>
      </c>
      <c r="AH44" s="408">
        <v>32</v>
      </c>
      <c r="AI44" s="409">
        <v>50</v>
      </c>
      <c r="AJ44" s="410">
        <v>0.5</v>
      </c>
      <c r="AK44" s="409" t="str">
        <f t="shared" si="1"/>
        <v/>
      </c>
      <c r="AL44" s="409" t="str">
        <f t="shared" si="2"/>
        <v/>
      </c>
      <c r="AM44" s="409"/>
      <c r="AN44" s="409"/>
      <c r="AO44" s="409"/>
      <c r="AP44" s="409"/>
      <c r="AQ44" s="409"/>
      <c r="AR44" s="411"/>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408">
        <v>32</v>
      </c>
      <c r="AI45" s="409">
        <v>50</v>
      </c>
      <c r="AJ45" s="410">
        <v>0.6</v>
      </c>
      <c r="AK45" s="409" t="str">
        <f t="shared" si="1"/>
        <v/>
      </c>
      <c r="AL45" s="409" t="str">
        <f t="shared" si="2"/>
        <v/>
      </c>
      <c r="AM45" s="409"/>
      <c r="AN45" s="409"/>
      <c r="AO45" s="409"/>
      <c r="AP45" s="409"/>
      <c r="AQ45" s="409"/>
      <c r="AR45" s="411"/>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88" t="s">
        <v>42</v>
      </c>
      <c r="AB46" s="5"/>
      <c r="AC46" s="5"/>
      <c r="AD46" s="5"/>
      <c r="AH46" s="408">
        <v>32</v>
      </c>
      <c r="AI46" s="409">
        <v>50</v>
      </c>
      <c r="AJ46" s="410">
        <v>0.6</v>
      </c>
      <c r="AK46" s="409" t="str">
        <f t="shared" si="1"/>
        <v/>
      </c>
      <c r="AL46" s="409" t="str">
        <f t="shared" si="2"/>
        <v/>
      </c>
      <c r="AM46" s="409"/>
      <c r="AN46" s="409"/>
      <c r="AO46" s="409"/>
      <c r="AP46" s="409"/>
      <c r="AQ46" s="409"/>
      <c r="AR46" s="411"/>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94"/>
      <c r="AC47" s="5"/>
      <c r="AD47" s="395" t="str">
        <f>IF(P100="","",P100)</f>
        <v/>
      </c>
      <c r="AH47" s="408">
        <v>32</v>
      </c>
      <c r="AI47" s="409">
        <v>50</v>
      </c>
      <c r="AJ47" s="410">
        <v>0.6</v>
      </c>
      <c r="AK47" s="409" t="str">
        <f t="shared" si="1"/>
        <v/>
      </c>
      <c r="AL47" s="409" t="str">
        <f t="shared" si="2"/>
        <v/>
      </c>
      <c r="AM47" s="409"/>
      <c r="AN47" s="409"/>
      <c r="AO47" s="409"/>
      <c r="AP47" s="409"/>
      <c r="AQ47" s="409"/>
      <c r="AR47" s="411"/>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94"/>
      <c r="AC48" s="5"/>
      <c r="AD48" s="395" t="str">
        <f>IF(Q100="","",Q100)</f>
        <v/>
      </c>
      <c r="AH48" s="408">
        <v>32</v>
      </c>
      <c r="AI48" s="409">
        <v>50</v>
      </c>
      <c r="AJ48" s="410">
        <v>0.6</v>
      </c>
      <c r="AK48" s="409" t="str">
        <f t="shared" si="1"/>
        <v/>
      </c>
      <c r="AL48" s="409" t="str">
        <f t="shared" si="2"/>
        <v/>
      </c>
      <c r="AM48" s="409"/>
      <c r="AN48" s="409"/>
      <c r="AO48" s="409"/>
      <c r="AP48" s="409"/>
      <c r="AQ48" s="409"/>
      <c r="AR48" s="411"/>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94"/>
      <c r="AC49" s="5"/>
      <c r="AD49" s="395" t="str">
        <f>IF(R100="","",R100)</f>
        <v/>
      </c>
      <c r="AH49" s="212">
        <v>34</v>
      </c>
      <c r="AI49" s="121">
        <v>50</v>
      </c>
      <c r="AJ49" s="237">
        <v>0</v>
      </c>
      <c r="AK49" s="121" t="str">
        <f t="shared" si="1"/>
        <v/>
      </c>
      <c r="AL49" s="121" t="str">
        <f t="shared" si="2"/>
        <v/>
      </c>
      <c r="AM49" s="121"/>
      <c r="AN49" s="121"/>
      <c r="AO49" s="121"/>
      <c r="AP49" s="121"/>
      <c r="AQ49" s="121"/>
      <c r="AR49" s="248"/>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94"/>
      <c r="AC50" s="5"/>
      <c r="AD50" s="395" t="str">
        <f>IF(P101="","",P101)</f>
        <v/>
      </c>
      <c r="AH50" s="408">
        <v>34</v>
      </c>
      <c r="AI50" s="409">
        <v>50</v>
      </c>
      <c r="AJ50" s="410">
        <v>0</v>
      </c>
      <c r="AK50" s="409" t="str">
        <f t="shared" si="1"/>
        <v/>
      </c>
      <c r="AL50" s="409" t="str">
        <f t="shared" si="2"/>
        <v/>
      </c>
      <c r="AM50" s="409"/>
      <c r="AN50" s="409"/>
      <c r="AO50" s="409"/>
      <c r="AP50" s="409"/>
      <c r="AQ50" s="409"/>
      <c r="AR50" s="411"/>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94"/>
      <c r="AC51" s="5"/>
      <c r="AD51" s="395" t="str">
        <f>IF(Q101="","",Q101)</f>
        <v/>
      </c>
      <c r="AH51" s="408">
        <v>34</v>
      </c>
      <c r="AI51" s="409">
        <v>50</v>
      </c>
      <c r="AJ51" s="410">
        <v>0.4</v>
      </c>
      <c r="AK51" s="409" t="str">
        <f t="shared" si="1"/>
        <v/>
      </c>
      <c r="AL51" s="409" t="str">
        <f t="shared" si="2"/>
        <v/>
      </c>
      <c r="AM51" s="409"/>
      <c r="AN51" s="409"/>
      <c r="AO51" s="409"/>
      <c r="AP51" s="409"/>
      <c r="AQ51" s="409"/>
      <c r="AR51" s="411"/>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94"/>
      <c r="AC52" s="5"/>
      <c r="AD52" s="395" t="str">
        <f>IF(R101="","",R101)</f>
        <v/>
      </c>
      <c r="AH52" s="408">
        <v>34</v>
      </c>
      <c r="AI52" s="409">
        <v>50</v>
      </c>
      <c r="AJ52" s="410">
        <v>0.4</v>
      </c>
      <c r="AK52" s="409" t="str">
        <f t="shared" si="1"/>
        <v/>
      </c>
      <c r="AL52" s="409" t="str">
        <f t="shared" si="2"/>
        <v/>
      </c>
      <c r="AM52" s="409"/>
      <c r="AN52" s="409"/>
      <c r="AO52" s="409"/>
      <c r="AP52" s="409"/>
      <c r="AQ52" s="409"/>
      <c r="AR52" s="411"/>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94"/>
      <c r="AC53" s="5"/>
      <c r="AD53" s="395" t="str">
        <f>IF(P102="","",P102)</f>
        <v/>
      </c>
      <c r="AH53" s="408">
        <v>34</v>
      </c>
      <c r="AI53" s="409">
        <v>50</v>
      </c>
      <c r="AJ53" s="410">
        <v>0.5</v>
      </c>
      <c r="AK53" s="409" t="str">
        <f t="shared" si="1"/>
        <v/>
      </c>
      <c r="AL53" s="409" t="str">
        <f t="shared" si="2"/>
        <v/>
      </c>
      <c r="AM53" s="409"/>
      <c r="AN53" s="409"/>
      <c r="AO53" s="409"/>
      <c r="AP53" s="409"/>
      <c r="AQ53" s="409"/>
      <c r="AR53" s="411"/>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94"/>
      <c r="AC54" s="5"/>
      <c r="AD54" s="395" t="str">
        <f>IF(Q102="","",Q102)</f>
        <v/>
      </c>
      <c r="AH54" s="408">
        <v>34</v>
      </c>
      <c r="AI54" s="409">
        <v>50</v>
      </c>
      <c r="AJ54" s="410">
        <v>0.5</v>
      </c>
      <c r="AK54" s="409" t="str">
        <f t="shared" si="1"/>
        <v/>
      </c>
      <c r="AL54" s="409" t="str">
        <f t="shared" si="2"/>
        <v/>
      </c>
      <c r="AM54" s="409"/>
      <c r="AN54" s="409"/>
      <c r="AO54" s="409"/>
      <c r="AP54" s="409"/>
      <c r="AQ54" s="409"/>
      <c r="AR54" s="411"/>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94"/>
      <c r="AC55" s="5"/>
      <c r="AD55" s="395" t="str">
        <f>IF(R102="","",R102)</f>
        <v/>
      </c>
      <c r="AH55" s="408">
        <v>34</v>
      </c>
      <c r="AI55" s="409">
        <v>50</v>
      </c>
      <c r="AJ55" s="410">
        <v>0.6</v>
      </c>
      <c r="AK55" s="409" t="str">
        <f t="shared" si="1"/>
        <v/>
      </c>
      <c r="AL55" s="409" t="str">
        <f t="shared" si="2"/>
        <v/>
      </c>
      <c r="AM55" s="409"/>
      <c r="AN55" s="409"/>
      <c r="AO55" s="409"/>
      <c r="AP55" s="409"/>
      <c r="AQ55" s="409"/>
      <c r="AR55" s="411"/>
    </row>
    <row r="56" spans="1:44" ht="16.5" thickBot="1">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94"/>
      <c r="AC56" s="5"/>
      <c r="AD56" s="395" t="str">
        <f>IF(P103="","",P103)</f>
        <v/>
      </c>
      <c r="AH56" s="412">
        <v>34</v>
      </c>
      <c r="AI56" s="413">
        <v>50</v>
      </c>
      <c r="AJ56" s="414">
        <v>0.6</v>
      </c>
      <c r="AK56" s="413" t="str">
        <f t="shared" si="1"/>
        <v/>
      </c>
      <c r="AL56" s="413" t="str">
        <f t="shared" si="2"/>
        <v/>
      </c>
      <c r="AM56" s="413"/>
      <c r="AN56" s="413"/>
      <c r="AO56" s="413"/>
      <c r="AP56" s="413"/>
      <c r="AQ56" s="413"/>
      <c r="AR56" s="415"/>
    </row>
    <row r="57" spans="1:44">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94"/>
      <c r="AC57" s="5"/>
      <c r="AD57" s="395" t="str">
        <f>IF(Q103="","",Q103)</f>
        <v/>
      </c>
      <c r="AH57" s="212">
        <v>28</v>
      </c>
      <c r="AI57" s="121">
        <v>50</v>
      </c>
      <c r="AJ57" s="416">
        <v>0</v>
      </c>
      <c r="AK57" s="121" t="str">
        <f t="shared" si="1"/>
        <v/>
      </c>
      <c r="AL57" s="121" t="str">
        <f t="shared" ref="AL57:AL90" si="8">IF($V$25="","",$V$25)</f>
        <v/>
      </c>
      <c r="AM57" s="121"/>
      <c r="AN57" s="121"/>
      <c r="AO57" s="121"/>
      <c r="AP57" s="121"/>
      <c r="AQ57" s="121"/>
      <c r="AR57" s="248"/>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94"/>
      <c r="AC58" s="5"/>
      <c r="AD58" s="395" t="str">
        <f>IF(R103="","",R103)</f>
        <v/>
      </c>
      <c r="AH58" s="417">
        <v>28</v>
      </c>
      <c r="AI58" s="418">
        <v>50</v>
      </c>
      <c r="AJ58" s="419">
        <v>0</v>
      </c>
      <c r="AK58" s="418" t="str">
        <f t="shared" si="1"/>
        <v/>
      </c>
      <c r="AL58" s="418" t="str">
        <f t="shared" si="8"/>
        <v/>
      </c>
      <c r="AM58" s="418"/>
      <c r="AN58" s="418"/>
      <c r="AO58" s="418"/>
      <c r="AP58" s="418"/>
      <c r="AQ58" s="418"/>
      <c r="AR58" s="420"/>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88" t="s">
        <v>386</v>
      </c>
      <c r="AB59" s="5"/>
      <c r="AC59" s="5"/>
      <c r="AD59" s="5"/>
      <c r="AH59" s="417">
        <v>28</v>
      </c>
      <c r="AI59" s="418">
        <v>50</v>
      </c>
      <c r="AJ59" s="419">
        <v>0.5</v>
      </c>
      <c r="AK59" s="418" t="str">
        <f t="shared" si="1"/>
        <v/>
      </c>
      <c r="AL59" s="418" t="str">
        <f t="shared" si="8"/>
        <v/>
      </c>
      <c r="AM59" s="418"/>
      <c r="AN59" s="418"/>
      <c r="AO59" s="418"/>
      <c r="AP59" s="418"/>
      <c r="AQ59" s="418"/>
      <c r="AR59" s="420"/>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94"/>
      <c r="AC60" s="5"/>
      <c r="AD60" s="395" t="str">
        <f>IF(S100="","",S100)</f>
        <v/>
      </c>
      <c r="AH60" s="417">
        <v>28</v>
      </c>
      <c r="AI60" s="418">
        <v>50</v>
      </c>
      <c r="AJ60" s="419">
        <v>0.5</v>
      </c>
      <c r="AK60" s="418" t="str">
        <f t="shared" si="1"/>
        <v/>
      </c>
      <c r="AL60" s="418" t="str">
        <f t="shared" si="8"/>
        <v/>
      </c>
      <c r="AM60" s="418"/>
      <c r="AN60" s="418"/>
      <c r="AO60" s="418"/>
      <c r="AP60" s="418"/>
      <c r="AQ60" s="418"/>
      <c r="AR60" s="420"/>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94"/>
      <c r="AC61" s="5"/>
      <c r="AD61" s="395" t="str">
        <f>IF(T100="","",T100)</f>
        <v/>
      </c>
      <c r="AH61" s="417">
        <v>28</v>
      </c>
      <c r="AI61" s="418">
        <v>50</v>
      </c>
      <c r="AJ61" s="419">
        <v>0.6</v>
      </c>
      <c r="AK61" s="418" t="str">
        <f t="shared" si="1"/>
        <v/>
      </c>
      <c r="AL61" s="418" t="str">
        <f t="shared" si="8"/>
        <v/>
      </c>
      <c r="AM61" s="418"/>
      <c r="AN61" s="418"/>
      <c r="AO61" s="418"/>
      <c r="AP61" s="418"/>
      <c r="AQ61" s="418"/>
      <c r="AR61" s="420"/>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94"/>
      <c r="AC62" s="5"/>
      <c r="AD62" s="395" t="str">
        <f>IF(U100="","",U100)</f>
        <v/>
      </c>
      <c r="AH62" s="417">
        <v>28</v>
      </c>
      <c r="AI62" s="418">
        <v>50</v>
      </c>
      <c r="AJ62" s="419">
        <v>0.6</v>
      </c>
      <c r="AK62" s="418" t="str">
        <f t="shared" si="1"/>
        <v/>
      </c>
      <c r="AL62" s="418" t="str">
        <f t="shared" si="8"/>
        <v/>
      </c>
      <c r="AM62" s="418"/>
      <c r="AN62" s="418"/>
      <c r="AO62" s="418"/>
      <c r="AP62" s="418"/>
      <c r="AQ62" s="418"/>
      <c r="AR62" s="420"/>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94"/>
      <c r="AC63" s="5"/>
      <c r="AD63" s="395" t="str">
        <f>IF(S101="","",S101)</f>
        <v/>
      </c>
      <c r="AH63" s="417">
        <v>28</v>
      </c>
      <c r="AI63" s="418">
        <v>50</v>
      </c>
      <c r="AJ63" s="419">
        <v>0.6</v>
      </c>
      <c r="AK63" s="418" t="str">
        <f t="shared" si="1"/>
        <v/>
      </c>
      <c r="AL63" s="418" t="str">
        <f t="shared" si="8"/>
        <v/>
      </c>
      <c r="AM63" s="418"/>
      <c r="AN63" s="418"/>
      <c r="AO63" s="418"/>
      <c r="AP63" s="418"/>
      <c r="AQ63" s="418"/>
      <c r="AR63" s="420"/>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94"/>
      <c r="AC64" s="5"/>
      <c r="AD64" s="395" t="str">
        <f>IF(T101="","",T101)</f>
        <v/>
      </c>
      <c r="AH64" s="417">
        <v>28</v>
      </c>
      <c r="AI64" s="418">
        <v>50</v>
      </c>
      <c r="AJ64" s="419">
        <v>0.6</v>
      </c>
      <c r="AK64" s="418" t="str">
        <f t="shared" si="1"/>
        <v/>
      </c>
      <c r="AL64" s="418" t="str">
        <f t="shared" si="8"/>
        <v/>
      </c>
      <c r="AM64" s="418"/>
      <c r="AN64" s="418"/>
      <c r="AO64" s="418"/>
      <c r="AP64" s="418"/>
      <c r="AQ64" s="418"/>
      <c r="AR64" s="420"/>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94"/>
      <c r="AC65" s="5"/>
      <c r="AD65" s="395" t="str">
        <f>IF(U101="","",U101)</f>
        <v/>
      </c>
      <c r="AH65" s="212">
        <v>30</v>
      </c>
      <c r="AI65" s="121">
        <v>50</v>
      </c>
      <c r="AJ65" s="416">
        <v>0</v>
      </c>
      <c r="AK65" s="121" t="str">
        <f t="shared" si="1"/>
        <v/>
      </c>
      <c r="AL65" s="121" t="str">
        <f t="shared" si="8"/>
        <v/>
      </c>
      <c r="AM65" s="121"/>
      <c r="AN65" s="121"/>
      <c r="AO65" s="121"/>
      <c r="AP65" s="121"/>
      <c r="AQ65" s="121"/>
      <c r="AR65" s="248"/>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94"/>
      <c r="AC66" s="5"/>
      <c r="AD66" s="395" t="str">
        <f>IF(S102="","",S102)</f>
        <v/>
      </c>
      <c r="AH66" s="417">
        <v>30</v>
      </c>
      <c r="AI66" s="418">
        <v>50</v>
      </c>
      <c r="AJ66" s="419">
        <v>0</v>
      </c>
      <c r="AK66" s="418" t="str">
        <f t="shared" si="1"/>
        <v/>
      </c>
      <c r="AL66" s="418" t="str">
        <f t="shared" si="8"/>
        <v/>
      </c>
      <c r="AM66" s="418"/>
      <c r="AN66" s="418"/>
      <c r="AO66" s="418"/>
      <c r="AP66" s="418"/>
      <c r="AQ66" s="418"/>
      <c r="AR66" s="420"/>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94"/>
      <c r="AC67" s="5"/>
      <c r="AD67" s="395" t="str">
        <f>IF(T102="","",T102)</f>
        <v/>
      </c>
      <c r="AH67" s="417">
        <v>30</v>
      </c>
      <c r="AI67" s="418">
        <v>50</v>
      </c>
      <c r="AJ67" s="419">
        <v>0.5</v>
      </c>
      <c r="AK67" s="418" t="str">
        <f t="shared" si="1"/>
        <v/>
      </c>
      <c r="AL67" s="418" t="str">
        <f t="shared" si="8"/>
        <v/>
      </c>
      <c r="AM67" s="418"/>
      <c r="AN67" s="418"/>
      <c r="AO67" s="418"/>
      <c r="AP67" s="418"/>
      <c r="AQ67" s="418"/>
      <c r="AR67" s="420"/>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94"/>
      <c r="AC68" s="5"/>
      <c r="AD68" s="395" t="str">
        <f>IF(U102="","",U102)</f>
        <v/>
      </c>
      <c r="AH68" s="417">
        <v>30</v>
      </c>
      <c r="AI68" s="418">
        <v>50</v>
      </c>
      <c r="AJ68" s="419">
        <v>0.5</v>
      </c>
      <c r="AK68" s="418" t="str">
        <f t="shared" si="1"/>
        <v/>
      </c>
      <c r="AL68" s="418" t="str">
        <f t="shared" si="8"/>
        <v/>
      </c>
      <c r="AM68" s="418"/>
      <c r="AN68" s="418"/>
      <c r="AO68" s="418"/>
      <c r="AP68" s="418"/>
      <c r="AQ68" s="418"/>
      <c r="AR68" s="420"/>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94"/>
      <c r="AC69" s="5"/>
      <c r="AD69" s="395" t="str">
        <f>IF(S103="","",S103)</f>
        <v/>
      </c>
      <c r="AH69" s="417">
        <v>30</v>
      </c>
      <c r="AI69" s="418">
        <v>50</v>
      </c>
      <c r="AJ69" s="419">
        <v>0.6</v>
      </c>
      <c r="AK69" s="418" t="str">
        <f t="shared" si="1"/>
        <v/>
      </c>
      <c r="AL69" s="418" t="str">
        <f t="shared" si="8"/>
        <v/>
      </c>
      <c r="AM69" s="418"/>
      <c r="AN69" s="418"/>
      <c r="AO69" s="418"/>
      <c r="AP69" s="418"/>
      <c r="AQ69" s="418"/>
      <c r="AR69" s="420"/>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94"/>
      <c r="AC70" s="5"/>
      <c r="AD70" s="395" t="str">
        <f>IF(T103="","",T103)</f>
        <v/>
      </c>
      <c r="AH70" s="417">
        <v>30</v>
      </c>
      <c r="AI70" s="418">
        <v>50</v>
      </c>
      <c r="AJ70" s="419">
        <v>0.6</v>
      </c>
      <c r="AK70" s="418" t="str">
        <f t="shared" si="1"/>
        <v/>
      </c>
      <c r="AL70" s="418" t="str">
        <f t="shared" si="8"/>
        <v/>
      </c>
      <c r="AM70" s="418"/>
      <c r="AN70" s="418"/>
      <c r="AO70" s="418"/>
      <c r="AP70" s="418"/>
      <c r="AQ70" s="418"/>
      <c r="AR70" s="420"/>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94"/>
      <c r="AC71" s="5"/>
      <c r="AD71" s="395" t="str">
        <f>IF(U103="","",U103)</f>
        <v/>
      </c>
      <c r="AH71" s="417">
        <v>30</v>
      </c>
      <c r="AI71" s="418">
        <v>50</v>
      </c>
      <c r="AJ71" s="419">
        <v>0.7</v>
      </c>
      <c r="AK71" s="418" t="str">
        <f t="shared" si="1"/>
        <v/>
      </c>
      <c r="AL71" s="418" t="str">
        <f t="shared" si="8"/>
        <v/>
      </c>
      <c r="AM71" s="418"/>
      <c r="AN71" s="418"/>
      <c r="AO71" s="418"/>
      <c r="AP71" s="418"/>
      <c r="AQ71" s="418"/>
      <c r="AR71" s="420"/>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88" t="s">
        <v>44</v>
      </c>
      <c r="AB72" s="5"/>
      <c r="AC72" s="5"/>
      <c r="AD72" s="5"/>
      <c r="AH72" s="417">
        <v>30</v>
      </c>
      <c r="AI72" s="418">
        <v>50</v>
      </c>
      <c r="AJ72" s="419">
        <v>0.7</v>
      </c>
      <c r="AK72" s="418" t="str">
        <f t="shared" si="1"/>
        <v/>
      </c>
      <c r="AL72" s="418" t="str">
        <f t="shared" si="8"/>
        <v/>
      </c>
      <c r="AM72" s="418"/>
      <c r="AN72" s="418"/>
      <c r="AO72" s="418"/>
      <c r="AP72" s="418"/>
      <c r="AQ72" s="418"/>
      <c r="AR72" s="420"/>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94"/>
      <c r="AC73" s="5"/>
      <c r="AD73" s="395" t="str">
        <f>IF(V100="","",V100)</f>
        <v/>
      </c>
      <c r="AH73" s="212">
        <v>32</v>
      </c>
      <c r="AI73" s="121">
        <v>50</v>
      </c>
      <c r="AJ73" s="416">
        <v>0</v>
      </c>
      <c r="AK73" s="121" t="str">
        <f t="shared" si="1"/>
        <v/>
      </c>
      <c r="AL73" s="121" t="str">
        <f t="shared" si="8"/>
        <v/>
      </c>
      <c r="AM73" s="121"/>
      <c r="AN73" s="121"/>
      <c r="AO73" s="121"/>
      <c r="AP73" s="121"/>
      <c r="AQ73" s="121"/>
      <c r="AR73" s="248"/>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94"/>
      <c r="AC74" s="5"/>
      <c r="AD74" s="395" t="str">
        <f>IF(W100="","",W100)</f>
        <v/>
      </c>
      <c r="AH74" s="417">
        <v>32</v>
      </c>
      <c r="AI74" s="418">
        <v>50</v>
      </c>
      <c r="AJ74" s="419">
        <v>0</v>
      </c>
      <c r="AK74" s="418" t="str">
        <f t="shared" ref="AK74:AK130" si="11">IF($V$21="","",$V$21)</f>
        <v/>
      </c>
      <c r="AL74" s="418" t="str">
        <f t="shared" si="8"/>
        <v/>
      </c>
      <c r="AM74" s="418"/>
      <c r="AN74" s="418"/>
      <c r="AO74" s="418"/>
      <c r="AP74" s="418"/>
      <c r="AQ74" s="418"/>
      <c r="AR74" s="420"/>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94"/>
      <c r="AC75" s="5"/>
      <c r="AD75" s="395" t="str">
        <f>IF(X100="","",X100)</f>
        <v/>
      </c>
      <c r="AH75" s="417">
        <v>32</v>
      </c>
      <c r="AI75" s="418">
        <v>50</v>
      </c>
      <c r="AJ75" s="419">
        <v>0.6</v>
      </c>
      <c r="AK75" s="418" t="str">
        <f t="shared" si="11"/>
        <v/>
      </c>
      <c r="AL75" s="418" t="str">
        <f t="shared" si="8"/>
        <v/>
      </c>
      <c r="AM75" s="418"/>
      <c r="AN75" s="418"/>
      <c r="AO75" s="418"/>
      <c r="AP75" s="418"/>
      <c r="AQ75" s="418"/>
      <c r="AR75" s="420"/>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94"/>
      <c r="AC76" s="5"/>
      <c r="AD76" s="395" t="str">
        <f>IF(V101="","",V101)</f>
        <v/>
      </c>
      <c r="AH76" s="417">
        <v>32</v>
      </c>
      <c r="AI76" s="418">
        <v>50</v>
      </c>
      <c r="AJ76" s="419">
        <v>0.6</v>
      </c>
      <c r="AK76" s="418" t="str">
        <f t="shared" si="11"/>
        <v/>
      </c>
      <c r="AL76" s="418" t="str">
        <f t="shared" si="8"/>
        <v/>
      </c>
      <c r="AM76" s="418"/>
      <c r="AN76" s="418"/>
      <c r="AO76" s="418"/>
      <c r="AP76" s="418"/>
      <c r="AQ76" s="418"/>
      <c r="AR76" s="420"/>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94"/>
      <c r="AC77" s="5"/>
      <c r="AD77" s="395" t="str">
        <f>IF(W101="","",W101)</f>
        <v/>
      </c>
      <c r="AH77" s="417">
        <v>32</v>
      </c>
      <c r="AI77" s="418">
        <v>50</v>
      </c>
      <c r="AJ77" s="419">
        <v>0.7</v>
      </c>
      <c r="AK77" s="418" t="str">
        <f t="shared" si="11"/>
        <v/>
      </c>
      <c r="AL77" s="418" t="str">
        <f t="shared" si="8"/>
        <v/>
      </c>
      <c r="AM77" s="418"/>
      <c r="AN77" s="418"/>
      <c r="AO77" s="418"/>
      <c r="AP77" s="418"/>
      <c r="AQ77" s="418"/>
      <c r="AR77" s="420"/>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94"/>
      <c r="AC78" s="5"/>
      <c r="AD78" s="395" t="str">
        <f>IF(X101="","",X101)</f>
        <v/>
      </c>
      <c r="AH78" s="417">
        <v>32</v>
      </c>
      <c r="AI78" s="418">
        <v>50</v>
      </c>
      <c r="AJ78" s="419">
        <v>0.7</v>
      </c>
      <c r="AK78" s="418" t="str">
        <f t="shared" si="11"/>
        <v/>
      </c>
      <c r="AL78" s="418" t="str">
        <f t="shared" si="8"/>
        <v/>
      </c>
      <c r="AM78" s="418"/>
      <c r="AN78" s="418"/>
      <c r="AO78" s="418"/>
      <c r="AP78" s="418"/>
      <c r="AQ78" s="418"/>
      <c r="AR78" s="420"/>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94"/>
      <c r="AC79" s="5"/>
      <c r="AD79" s="395" t="str">
        <f>IF(V102="","",V102)</f>
        <v/>
      </c>
      <c r="AH79" s="417">
        <v>32</v>
      </c>
      <c r="AI79" s="418">
        <v>50</v>
      </c>
      <c r="AJ79" s="419">
        <v>0.7</v>
      </c>
      <c r="AK79" s="418" t="str">
        <f t="shared" si="11"/>
        <v/>
      </c>
      <c r="AL79" s="418" t="str">
        <f t="shared" si="8"/>
        <v/>
      </c>
      <c r="AM79" s="418"/>
      <c r="AN79" s="418"/>
      <c r="AO79" s="418"/>
      <c r="AP79" s="418"/>
      <c r="AQ79" s="418"/>
      <c r="AR79" s="420"/>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94"/>
      <c r="AC80" s="5"/>
      <c r="AD80" s="395" t="str">
        <f>IF(W102="","",W102)</f>
        <v/>
      </c>
      <c r="AH80" s="417">
        <v>32</v>
      </c>
      <c r="AI80" s="418">
        <v>50</v>
      </c>
      <c r="AJ80" s="419">
        <v>0.7</v>
      </c>
      <c r="AK80" s="418" t="str">
        <f t="shared" si="11"/>
        <v/>
      </c>
      <c r="AL80" s="418" t="str">
        <f t="shared" si="8"/>
        <v/>
      </c>
      <c r="AM80" s="418"/>
      <c r="AN80" s="418"/>
      <c r="AO80" s="418"/>
      <c r="AP80" s="418"/>
      <c r="AQ80" s="418"/>
      <c r="AR80" s="420"/>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94"/>
      <c r="AC81" s="5"/>
      <c r="AD81" s="395" t="str">
        <f>IF(X102="","",X102)</f>
        <v/>
      </c>
      <c r="AH81" s="212">
        <v>34</v>
      </c>
      <c r="AI81" s="121">
        <v>50</v>
      </c>
      <c r="AJ81" s="416">
        <v>0</v>
      </c>
      <c r="AK81" s="121" t="str">
        <f t="shared" si="11"/>
        <v/>
      </c>
      <c r="AL81" s="121" t="str">
        <f t="shared" si="8"/>
        <v/>
      </c>
      <c r="AM81" s="121"/>
      <c r="AN81" s="121"/>
      <c r="AO81" s="121"/>
      <c r="AP81" s="121"/>
      <c r="AQ81" s="121"/>
      <c r="AR81" s="248"/>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94"/>
      <c r="AC82" s="5"/>
      <c r="AD82" s="395" t="str">
        <f>IF(V103="","",V103)</f>
        <v/>
      </c>
      <c r="AH82" s="417">
        <v>34</v>
      </c>
      <c r="AI82" s="418">
        <v>50</v>
      </c>
      <c r="AJ82" s="419">
        <v>0</v>
      </c>
      <c r="AK82" s="418" t="str">
        <f t="shared" si="11"/>
        <v/>
      </c>
      <c r="AL82" s="418" t="str">
        <f t="shared" si="8"/>
        <v/>
      </c>
      <c r="AM82" s="418"/>
      <c r="AN82" s="418"/>
      <c r="AO82" s="418"/>
      <c r="AP82" s="418"/>
      <c r="AQ82" s="418"/>
      <c r="AR82" s="420"/>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94"/>
      <c r="AC83" s="5"/>
      <c r="AD83" s="395" t="str">
        <f>IF(W103="","",W103)</f>
        <v/>
      </c>
      <c r="AH83" s="417">
        <v>34</v>
      </c>
      <c r="AI83" s="418">
        <v>50</v>
      </c>
      <c r="AJ83" s="419">
        <v>0.6</v>
      </c>
      <c r="AK83" s="418" t="str">
        <f t="shared" si="11"/>
        <v/>
      </c>
      <c r="AL83" s="418" t="str">
        <f t="shared" si="8"/>
        <v/>
      </c>
      <c r="AM83" s="418"/>
      <c r="AN83" s="418"/>
      <c r="AO83" s="418"/>
      <c r="AP83" s="418"/>
      <c r="AQ83" s="418"/>
      <c r="AR83" s="420"/>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94"/>
      <c r="AC84" s="5"/>
      <c r="AD84" s="395" t="str">
        <f>IF(X103="","",X103)</f>
        <v/>
      </c>
      <c r="AH84" s="417">
        <v>34</v>
      </c>
      <c r="AI84" s="418">
        <v>50</v>
      </c>
      <c r="AJ84" s="419">
        <v>0.6</v>
      </c>
      <c r="AK84" s="418" t="str">
        <f t="shared" si="11"/>
        <v/>
      </c>
      <c r="AL84" s="418" t="str">
        <f t="shared" si="8"/>
        <v/>
      </c>
      <c r="AM84" s="418"/>
      <c r="AN84" s="418"/>
      <c r="AO84" s="418"/>
      <c r="AP84" s="418"/>
      <c r="AQ84" s="418"/>
      <c r="AR84" s="420"/>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417">
        <v>34</v>
      </c>
      <c r="AI85" s="418">
        <v>50</v>
      </c>
      <c r="AJ85" s="419">
        <v>0.7</v>
      </c>
      <c r="AK85" s="418" t="str">
        <f t="shared" si="11"/>
        <v/>
      </c>
      <c r="AL85" s="418" t="str">
        <f t="shared" si="8"/>
        <v/>
      </c>
      <c r="AM85" s="418"/>
      <c r="AN85" s="418"/>
      <c r="AO85" s="418"/>
      <c r="AP85" s="418"/>
      <c r="AQ85" s="418"/>
      <c r="AR85" s="420"/>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94"/>
      <c r="AC86" s="5"/>
      <c r="AD86" s="399" t="str">
        <f>IF(X266="","",X266)</f>
        <v/>
      </c>
      <c r="AH86" s="417">
        <v>34</v>
      </c>
      <c r="AI86" s="418">
        <v>50</v>
      </c>
      <c r="AJ86" s="419">
        <v>0.7</v>
      </c>
      <c r="AK86" s="418" t="str">
        <f t="shared" si="11"/>
        <v/>
      </c>
      <c r="AL86" s="418" t="str">
        <f t="shared" si="8"/>
        <v/>
      </c>
      <c r="AM86" s="418"/>
      <c r="AN86" s="418"/>
      <c r="AO86" s="418"/>
      <c r="AP86" s="418"/>
      <c r="AQ86" s="418"/>
      <c r="AR86" s="420"/>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94"/>
      <c r="AC87" s="5"/>
      <c r="AD87" s="400" t="str">
        <f>IF(W362="","",W362)</f>
        <v/>
      </c>
      <c r="AH87" s="417">
        <v>34</v>
      </c>
      <c r="AI87" s="418">
        <v>50</v>
      </c>
      <c r="AJ87" s="419">
        <v>0.7</v>
      </c>
      <c r="AK87" s="418" t="str">
        <f t="shared" si="11"/>
        <v/>
      </c>
      <c r="AL87" s="418" t="str">
        <f t="shared" si="8"/>
        <v/>
      </c>
      <c r="AM87" s="418"/>
      <c r="AN87" s="418"/>
      <c r="AO87" s="418"/>
      <c r="AP87" s="418"/>
      <c r="AQ87" s="418"/>
      <c r="AR87" s="420"/>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94"/>
      <c r="AC88" s="5"/>
      <c r="AD88" s="399" t="str">
        <f>IF(X362="","",X362)</f>
        <v/>
      </c>
      <c r="AH88" s="417">
        <v>34</v>
      </c>
      <c r="AI88" s="418">
        <v>50</v>
      </c>
      <c r="AJ88" s="419">
        <v>0.7</v>
      </c>
      <c r="AK88" s="418" t="str">
        <f t="shared" si="11"/>
        <v/>
      </c>
      <c r="AL88" s="418" t="str">
        <f t="shared" si="8"/>
        <v/>
      </c>
      <c r="AM88" s="418"/>
      <c r="AN88" s="418"/>
      <c r="AO88" s="418"/>
      <c r="AP88" s="418"/>
      <c r="AQ88" s="418"/>
      <c r="AR88" s="420"/>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94"/>
      <c r="AC89" s="5"/>
      <c r="AD89" s="399" t="str">
        <f>IF(X281="","",X281)</f>
        <v/>
      </c>
      <c r="AH89" s="212">
        <v>36</v>
      </c>
      <c r="AI89" s="121">
        <v>50</v>
      </c>
      <c r="AJ89" s="416">
        <v>0</v>
      </c>
      <c r="AK89" s="121" t="str">
        <f t="shared" si="11"/>
        <v/>
      </c>
      <c r="AL89" s="121" t="str">
        <f t="shared" si="8"/>
        <v/>
      </c>
      <c r="AM89" s="121"/>
      <c r="AN89" s="121"/>
      <c r="AO89" s="121"/>
      <c r="AP89" s="121"/>
      <c r="AQ89" s="121"/>
      <c r="AR89" s="248"/>
    </row>
    <row r="90" spans="1:44" ht="16.5" thickBot="1">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94"/>
      <c r="AC90" s="77"/>
      <c r="AD90" s="399" t="str">
        <f>IF(X301="","",X301)</f>
        <v/>
      </c>
      <c r="AH90" s="215">
        <v>38</v>
      </c>
      <c r="AI90" s="216">
        <v>50</v>
      </c>
      <c r="AJ90" s="421">
        <v>0</v>
      </c>
      <c r="AK90" s="216" t="str">
        <f t="shared" si="11"/>
        <v/>
      </c>
      <c r="AL90" s="216" t="str">
        <f t="shared" si="8"/>
        <v/>
      </c>
      <c r="AM90" s="216"/>
      <c r="AN90" s="216"/>
      <c r="AO90" s="216"/>
      <c r="AP90" s="216"/>
      <c r="AQ90" s="216"/>
      <c r="AR90" s="251"/>
    </row>
    <row r="91" spans="1:44">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94"/>
      <c r="AC91" s="77"/>
      <c r="AD91" s="399" t="str">
        <f>IF(X313="","",X313)</f>
        <v/>
      </c>
      <c r="AH91" s="209">
        <v>28</v>
      </c>
      <c r="AI91" s="210">
        <v>50</v>
      </c>
      <c r="AJ91" s="407">
        <v>0</v>
      </c>
      <c r="AK91" s="210" t="str">
        <f t="shared" si="11"/>
        <v/>
      </c>
      <c r="AL91" s="210" t="str">
        <f t="shared" ref="AL91:AL130" si="12">IF($V$26="","",$V$26)</f>
        <v/>
      </c>
      <c r="AM91" s="210"/>
      <c r="AN91" s="210"/>
      <c r="AO91" s="210"/>
      <c r="AP91" s="210"/>
      <c r="AQ91" s="210"/>
      <c r="AR91" s="245"/>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94"/>
      <c r="AC92" s="77"/>
      <c r="AD92" s="399" t="str">
        <f>IF(X318="","",X318)</f>
        <v/>
      </c>
      <c r="AH92" s="422">
        <v>28</v>
      </c>
      <c r="AI92" s="423">
        <v>50</v>
      </c>
      <c r="AJ92" s="424">
        <v>0</v>
      </c>
      <c r="AK92" s="423" t="str">
        <f t="shared" si="11"/>
        <v/>
      </c>
      <c r="AL92" s="423" t="str">
        <f t="shared" si="12"/>
        <v/>
      </c>
      <c r="AM92" s="423"/>
      <c r="AN92" s="423"/>
      <c r="AO92" s="423"/>
      <c r="AP92" s="423"/>
      <c r="AQ92" s="423"/>
      <c r="AR92" s="425"/>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86" t="s">
        <v>232</v>
      </c>
      <c r="AB93" s="77"/>
      <c r="AC93" s="77"/>
      <c r="AD93" s="77"/>
      <c r="AH93" s="422">
        <v>28</v>
      </c>
      <c r="AI93" s="423">
        <v>50</v>
      </c>
      <c r="AJ93" s="424">
        <v>0.4</v>
      </c>
      <c r="AK93" s="423" t="str">
        <f t="shared" si="11"/>
        <v/>
      </c>
      <c r="AL93" s="423" t="str">
        <f t="shared" si="12"/>
        <v/>
      </c>
      <c r="AM93" s="423"/>
      <c r="AN93" s="423"/>
      <c r="AO93" s="423"/>
      <c r="AP93" s="423"/>
      <c r="AQ93" s="423"/>
      <c r="AR93" s="425"/>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202">
        <f>Q206</f>
        <v>0</v>
      </c>
      <c r="AB94" s="394"/>
      <c r="AC94" s="202"/>
      <c r="AD94" s="399" t="str">
        <f>IF(Q209="","",Q209)</f>
        <v/>
      </c>
      <c r="AH94" s="422">
        <v>28</v>
      </c>
      <c r="AI94" s="423">
        <v>50</v>
      </c>
      <c r="AJ94" s="424">
        <v>0.4</v>
      </c>
      <c r="AK94" s="423" t="str">
        <f t="shared" si="11"/>
        <v/>
      </c>
      <c r="AL94" s="423" t="str">
        <f t="shared" si="12"/>
        <v/>
      </c>
      <c r="AM94" s="423"/>
      <c r="AN94" s="423"/>
      <c r="AO94" s="423"/>
      <c r="AP94" s="423"/>
      <c r="AQ94" s="423"/>
      <c r="AR94" s="425"/>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202">
        <f>R206</f>
        <v>0</v>
      </c>
      <c r="AB95" s="394"/>
      <c r="AC95" s="202"/>
      <c r="AD95" s="399" t="str">
        <f>IF(R209="","",R209)</f>
        <v/>
      </c>
      <c r="AH95" s="422">
        <v>28</v>
      </c>
      <c r="AI95" s="423">
        <v>50</v>
      </c>
      <c r="AJ95" s="424">
        <v>0.5</v>
      </c>
      <c r="AK95" s="423" t="str">
        <f t="shared" si="11"/>
        <v/>
      </c>
      <c r="AL95" s="423" t="str">
        <f t="shared" si="12"/>
        <v/>
      </c>
      <c r="AM95" s="423"/>
      <c r="AN95" s="423"/>
      <c r="AO95" s="423"/>
      <c r="AP95" s="423"/>
      <c r="AQ95" s="423"/>
      <c r="AR95" s="425"/>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202">
        <f>S206</f>
        <v>0</v>
      </c>
      <c r="AB96" s="394"/>
      <c r="AC96" s="202"/>
      <c r="AD96" s="399" t="str">
        <f>IF(S209="","",S209)</f>
        <v/>
      </c>
      <c r="AH96" s="422">
        <v>28</v>
      </c>
      <c r="AI96" s="423">
        <v>50</v>
      </c>
      <c r="AJ96" s="424">
        <v>0.5</v>
      </c>
      <c r="AK96" s="423" t="str">
        <f t="shared" si="11"/>
        <v/>
      </c>
      <c r="AL96" s="423" t="str">
        <f t="shared" si="12"/>
        <v/>
      </c>
      <c r="AM96" s="423"/>
      <c r="AN96" s="423"/>
      <c r="AO96" s="423"/>
      <c r="AP96" s="423"/>
      <c r="AQ96" s="423"/>
      <c r="AR96" s="425"/>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03" t="s">
        <v>42</v>
      </c>
      <c r="Q97" s="603"/>
      <c r="R97" s="603"/>
      <c r="S97" s="604" t="s">
        <v>43</v>
      </c>
      <c r="T97" s="604"/>
      <c r="U97" s="604"/>
      <c r="V97" s="603" t="s">
        <v>44</v>
      </c>
      <c r="W97" s="603"/>
      <c r="X97" s="603"/>
      <c r="Y97" s="15"/>
      <c r="AA97" s="202"/>
      <c r="AB97" s="202"/>
      <c r="AC97" s="202"/>
      <c r="AD97" s="202"/>
      <c r="AH97" s="422">
        <v>28</v>
      </c>
      <c r="AI97" s="423">
        <v>50</v>
      </c>
      <c r="AJ97" s="424">
        <v>0.6</v>
      </c>
      <c r="AK97" s="423" t="str">
        <f t="shared" si="11"/>
        <v/>
      </c>
      <c r="AL97" s="423" t="str">
        <f t="shared" si="12"/>
        <v/>
      </c>
      <c r="AM97" s="423"/>
      <c r="AN97" s="423"/>
      <c r="AO97" s="423"/>
      <c r="AP97" s="423"/>
      <c r="AQ97" s="423"/>
      <c r="AR97" s="425"/>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03"/>
      <c r="Q98" s="603"/>
      <c r="R98" s="603"/>
      <c r="S98" s="604"/>
      <c r="T98" s="604"/>
      <c r="U98" s="604"/>
      <c r="V98" s="603"/>
      <c r="W98" s="603"/>
      <c r="X98" s="603"/>
      <c r="Y98" s="15"/>
      <c r="AA98" s="45" t="s">
        <v>394</v>
      </c>
      <c r="AB98" s="5"/>
      <c r="AC98" s="5"/>
      <c r="AD98" s="5"/>
      <c r="AH98" s="422">
        <v>28</v>
      </c>
      <c r="AI98" s="423">
        <v>50</v>
      </c>
      <c r="AJ98" s="424">
        <v>0.6</v>
      </c>
      <c r="AK98" s="423" t="str">
        <f t="shared" si="11"/>
        <v/>
      </c>
      <c r="AL98" s="423" t="str">
        <f t="shared" si="12"/>
        <v/>
      </c>
      <c r="AM98" s="423"/>
      <c r="AN98" s="423"/>
      <c r="AO98" s="423"/>
      <c r="AP98" s="423"/>
      <c r="AQ98" s="423"/>
      <c r="AR98" s="425"/>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94"/>
      <c r="AC99" s="5"/>
      <c r="AD99" s="395">
        <f t="shared" ref="AD99:AD104" si="13">IF(Q410="","",Q410)</f>
        <v>0</v>
      </c>
      <c r="AH99" s="212">
        <v>30</v>
      </c>
      <c r="AI99" s="121">
        <v>50</v>
      </c>
      <c r="AJ99" s="237">
        <v>0</v>
      </c>
      <c r="AK99" s="121" t="str">
        <f t="shared" si="11"/>
        <v/>
      </c>
      <c r="AL99" s="121" t="str">
        <f t="shared" si="12"/>
        <v/>
      </c>
      <c r="AM99" s="121"/>
      <c r="AN99" s="121"/>
      <c r="AO99" s="121"/>
      <c r="AP99" s="121"/>
      <c r="AQ99" s="121"/>
      <c r="AR99" s="248"/>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94"/>
      <c r="AC100" s="5"/>
      <c r="AD100" s="395">
        <f t="shared" si="13"/>
        <v>0</v>
      </c>
      <c r="AH100" s="422">
        <v>30</v>
      </c>
      <c r="AI100" s="423">
        <v>50</v>
      </c>
      <c r="AJ100" s="424">
        <v>0</v>
      </c>
      <c r="AK100" s="423" t="str">
        <f t="shared" si="11"/>
        <v/>
      </c>
      <c r="AL100" s="423" t="str">
        <f t="shared" si="12"/>
        <v/>
      </c>
      <c r="AM100" s="423"/>
      <c r="AN100" s="423"/>
      <c r="AO100" s="423"/>
      <c r="AP100" s="423"/>
      <c r="AQ100" s="423"/>
      <c r="AR100" s="425"/>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94"/>
      <c r="AC101" s="5"/>
      <c r="AD101" s="395" t="str">
        <f t="shared" si="13"/>
        <v/>
      </c>
      <c r="AH101" s="422">
        <v>30</v>
      </c>
      <c r="AI101" s="423">
        <v>50</v>
      </c>
      <c r="AJ101" s="424">
        <v>0.4</v>
      </c>
      <c r="AK101" s="423" t="str">
        <f t="shared" si="11"/>
        <v/>
      </c>
      <c r="AL101" s="423" t="str">
        <f t="shared" si="12"/>
        <v/>
      </c>
      <c r="AM101" s="423"/>
      <c r="AN101" s="423"/>
      <c r="AO101" s="423"/>
      <c r="AP101" s="423"/>
      <c r="AQ101" s="423"/>
      <c r="AR101" s="425"/>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94"/>
      <c r="AC102" s="5"/>
      <c r="AD102" s="395" t="str">
        <f t="shared" si="13"/>
        <v/>
      </c>
      <c r="AH102" s="422">
        <v>30</v>
      </c>
      <c r="AI102" s="423">
        <v>50</v>
      </c>
      <c r="AJ102" s="424">
        <v>0.4</v>
      </c>
      <c r="AK102" s="423" t="str">
        <f t="shared" si="11"/>
        <v/>
      </c>
      <c r="AL102" s="423" t="str">
        <f t="shared" si="12"/>
        <v/>
      </c>
      <c r="AM102" s="423"/>
      <c r="AN102" s="423"/>
      <c r="AO102" s="423"/>
      <c r="AP102" s="423"/>
      <c r="AQ102" s="423"/>
      <c r="AR102" s="425"/>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94"/>
      <c r="AC103" s="5"/>
      <c r="AD103" s="395" t="str">
        <f t="shared" si="13"/>
        <v/>
      </c>
      <c r="AH103" s="422">
        <v>30</v>
      </c>
      <c r="AI103" s="423">
        <v>50</v>
      </c>
      <c r="AJ103" s="424">
        <v>0.5</v>
      </c>
      <c r="AK103" s="423" t="str">
        <f t="shared" si="11"/>
        <v/>
      </c>
      <c r="AL103" s="423" t="str">
        <f t="shared" si="12"/>
        <v/>
      </c>
      <c r="AM103" s="423"/>
      <c r="AN103" s="423"/>
      <c r="AO103" s="423"/>
      <c r="AP103" s="423"/>
      <c r="AQ103" s="423"/>
      <c r="AR103" s="425"/>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94"/>
      <c r="AC104" s="5"/>
      <c r="AD104" s="395" t="str">
        <f t="shared" si="13"/>
        <v/>
      </c>
      <c r="AH104" s="422">
        <v>30</v>
      </c>
      <c r="AI104" s="423">
        <v>50</v>
      </c>
      <c r="AJ104" s="424">
        <v>0.5</v>
      </c>
      <c r="AK104" s="423" t="str">
        <f t="shared" si="11"/>
        <v/>
      </c>
      <c r="AL104" s="423" t="str">
        <f t="shared" si="12"/>
        <v/>
      </c>
      <c r="AM104" s="423"/>
      <c r="AN104" s="423"/>
      <c r="AO104" s="423"/>
      <c r="AP104" s="423"/>
      <c r="AQ104" s="423"/>
      <c r="AR104" s="425"/>
    </row>
    <row r="105" spans="1:44" ht="17.25" thickTop="1" thickBot="1">
      <c r="A105" s="1">
        <v>37</v>
      </c>
      <c r="B105" s="39"/>
      <c r="C105" s="5"/>
      <c r="D105" s="5"/>
      <c r="E105" s="5"/>
      <c r="F105" s="5"/>
      <c r="G105" s="5"/>
      <c r="H105" s="30" t="s">
        <v>155</v>
      </c>
      <c r="I105" s="5"/>
      <c r="J105" s="5"/>
      <c r="K105" s="5"/>
      <c r="L105" s="5"/>
      <c r="M105" s="42"/>
      <c r="N105" s="5"/>
      <c r="O105" s="52" t="s">
        <v>41</v>
      </c>
      <c r="P105" s="603" t="s">
        <v>42</v>
      </c>
      <c r="Q105" s="603"/>
      <c r="R105" s="603"/>
      <c r="S105" s="604" t="s">
        <v>43</v>
      </c>
      <c r="T105" s="604"/>
      <c r="U105" s="604"/>
      <c r="V105" s="603" t="s">
        <v>44</v>
      </c>
      <c r="W105" s="603"/>
      <c r="X105" s="603"/>
      <c r="Y105" s="15"/>
      <c r="AA105" s="41" t="s">
        <v>274</v>
      </c>
      <c r="AB105" s="394"/>
      <c r="AC105" s="5"/>
      <c r="AD105" s="395" t="str">
        <f>IF(U410="","",U410)</f>
        <v/>
      </c>
      <c r="AH105" s="422">
        <v>30</v>
      </c>
      <c r="AI105" s="423">
        <v>50</v>
      </c>
      <c r="AJ105" s="424">
        <v>0.6</v>
      </c>
      <c r="AK105" s="423" t="str">
        <f t="shared" si="11"/>
        <v/>
      </c>
      <c r="AL105" s="423" t="str">
        <f t="shared" si="12"/>
        <v/>
      </c>
      <c r="AM105" s="423"/>
      <c r="AN105" s="423"/>
      <c r="AO105" s="423"/>
      <c r="AP105" s="423"/>
      <c r="AQ105" s="423"/>
      <c r="AR105" s="425"/>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03"/>
      <c r="Q106" s="603"/>
      <c r="R106" s="603"/>
      <c r="S106" s="604"/>
      <c r="T106" s="604"/>
      <c r="U106" s="604"/>
      <c r="V106" s="603"/>
      <c r="W106" s="603"/>
      <c r="X106" s="603"/>
      <c r="Y106" s="15"/>
      <c r="AA106" s="41" t="s">
        <v>277</v>
      </c>
      <c r="AB106" s="394"/>
      <c r="AC106" s="5"/>
      <c r="AD106" s="395" t="str">
        <f>IF(U411="","",U411)</f>
        <v/>
      </c>
      <c r="AH106" s="422">
        <v>30</v>
      </c>
      <c r="AI106" s="423">
        <v>50</v>
      </c>
      <c r="AJ106" s="424">
        <v>0.6</v>
      </c>
      <c r="AK106" s="423" t="str">
        <f t="shared" si="11"/>
        <v/>
      </c>
      <c r="AL106" s="423" t="str">
        <f t="shared" si="12"/>
        <v/>
      </c>
      <c r="AM106" s="423"/>
      <c r="AN106" s="423"/>
      <c r="AO106" s="423"/>
      <c r="AP106" s="423"/>
      <c r="AQ106" s="423"/>
      <c r="AR106" s="425"/>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94"/>
      <c r="AC107" s="5"/>
      <c r="AD107" s="395" t="str">
        <f>IF(U412="","",U412)</f>
        <v/>
      </c>
      <c r="AH107" s="212">
        <v>32</v>
      </c>
      <c r="AI107" s="121">
        <v>50</v>
      </c>
      <c r="AJ107" s="237">
        <v>0</v>
      </c>
      <c r="AK107" s="121" t="str">
        <f t="shared" si="11"/>
        <v/>
      </c>
      <c r="AL107" s="121" t="str">
        <f t="shared" si="12"/>
        <v/>
      </c>
      <c r="AM107" s="121"/>
      <c r="AN107" s="121"/>
      <c r="AO107" s="121"/>
      <c r="AP107" s="121"/>
      <c r="AQ107" s="121"/>
      <c r="AR107" s="248"/>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422">
        <v>32</v>
      </c>
      <c r="AI108" s="423">
        <v>50</v>
      </c>
      <c r="AJ108" s="424">
        <v>0</v>
      </c>
      <c r="AK108" s="423" t="str">
        <f t="shared" si="11"/>
        <v/>
      </c>
      <c r="AL108" s="423" t="str">
        <f t="shared" si="12"/>
        <v/>
      </c>
      <c r="AM108" s="423"/>
      <c r="AN108" s="423"/>
      <c r="AO108" s="423"/>
      <c r="AP108" s="423"/>
      <c r="AQ108" s="423"/>
      <c r="AR108" s="425"/>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94"/>
      <c r="AC109" s="5"/>
      <c r="AD109" s="395">
        <f t="shared" ref="AD109:AD114" si="14">IF(P426="","",P426)</f>
        <v>0</v>
      </c>
      <c r="AH109" s="422">
        <v>32</v>
      </c>
      <c r="AI109" s="423">
        <v>50</v>
      </c>
      <c r="AJ109" s="424">
        <v>0.5</v>
      </c>
      <c r="AK109" s="423" t="str">
        <f t="shared" si="11"/>
        <v/>
      </c>
      <c r="AL109" s="423" t="str">
        <f t="shared" si="12"/>
        <v/>
      </c>
      <c r="AM109" s="423"/>
      <c r="AN109" s="423"/>
      <c r="AO109" s="423"/>
      <c r="AP109" s="423"/>
      <c r="AQ109" s="423"/>
      <c r="AR109" s="425"/>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94"/>
      <c r="AC110" s="5"/>
      <c r="AD110" s="395">
        <f t="shared" si="14"/>
        <v>0</v>
      </c>
      <c r="AH110" s="422">
        <v>32</v>
      </c>
      <c r="AI110" s="423">
        <v>50</v>
      </c>
      <c r="AJ110" s="424">
        <v>0.5</v>
      </c>
      <c r="AK110" s="423" t="str">
        <f t="shared" si="11"/>
        <v/>
      </c>
      <c r="AL110" s="423" t="str">
        <f t="shared" si="12"/>
        <v/>
      </c>
      <c r="AM110" s="423"/>
      <c r="AN110" s="423"/>
      <c r="AO110" s="423"/>
      <c r="AP110" s="423"/>
      <c r="AQ110" s="423"/>
      <c r="AR110" s="425"/>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94"/>
      <c r="AC111" s="5"/>
      <c r="AD111" s="395">
        <f t="shared" si="14"/>
        <v>0</v>
      </c>
      <c r="AH111" s="422">
        <v>32</v>
      </c>
      <c r="AI111" s="423">
        <v>50</v>
      </c>
      <c r="AJ111" s="424">
        <v>0.6</v>
      </c>
      <c r="AK111" s="423" t="str">
        <f t="shared" si="11"/>
        <v/>
      </c>
      <c r="AL111" s="423" t="str">
        <f t="shared" si="12"/>
        <v/>
      </c>
      <c r="AM111" s="423"/>
      <c r="AN111" s="423"/>
      <c r="AO111" s="423"/>
      <c r="AP111" s="423"/>
      <c r="AQ111" s="423"/>
      <c r="AR111" s="425"/>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94"/>
      <c r="AC112" s="5"/>
      <c r="AD112" s="395" t="str">
        <f t="shared" si="14"/>
        <v/>
      </c>
      <c r="AH112" s="422">
        <v>32</v>
      </c>
      <c r="AI112" s="423">
        <v>50</v>
      </c>
      <c r="AJ112" s="424">
        <v>0.6</v>
      </c>
      <c r="AK112" s="423" t="str">
        <f t="shared" si="11"/>
        <v/>
      </c>
      <c r="AL112" s="423" t="str">
        <f t="shared" si="12"/>
        <v/>
      </c>
      <c r="AM112" s="423"/>
      <c r="AN112" s="423"/>
      <c r="AO112" s="423"/>
      <c r="AP112" s="423"/>
      <c r="AQ112" s="423"/>
      <c r="AR112" s="425"/>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94"/>
      <c r="AC113" s="5"/>
      <c r="AD113" s="395" t="str">
        <f t="shared" si="14"/>
        <v/>
      </c>
      <c r="AH113" s="422">
        <v>32</v>
      </c>
      <c r="AI113" s="423">
        <v>50</v>
      </c>
      <c r="AJ113" s="424">
        <v>0.7</v>
      </c>
      <c r="AK113" s="423" t="str">
        <f t="shared" si="11"/>
        <v/>
      </c>
      <c r="AL113" s="423" t="str">
        <f t="shared" si="12"/>
        <v/>
      </c>
      <c r="AM113" s="423"/>
      <c r="AN113" s="423"/>
      <c r="AO113" s="423"/>
      <c r="AP113" s="423"/>
      <c r="AQ113" s="423"/>
      <c r="AR113" s="425"/>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94"/>
      <c r="AC114" s="5"/>
      <c r="AD114" s="395" t="str">
        <f t="shared" si="14"/>
        <v/>
      </c>
      <c r="AH114" s="422">
        <v>32</v>
      </c>
      <c r="AI114" s="423">
        <v>50</v>
      </c>
      <c r="AJ114" s="424">
        <v>0.7</v>
      </c>
      <c r="AK114" s="423" t="str">
        <f t="shared" si="11"/>
        <v/>
      </c>
      <c r="AL114" s="423" t="str">
        <f t="shared" si="12"/>
        <v/>
      </c>
      <c r="AM114" s="423"/>
      <c r="AN114" s="423"/>
      <c r="AO114" s="423"/>
      <c r="AP114" s="423"/>
      <c r="AQ114" s="423"/>
      <c r="AR114" s="425"/>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94"/>
      <c r="AC115" s="5"/>
      <c r="AD115" s="395" t="str">
        <f t="shared" ref="AD115:AD120" si="15">IF(R426="","",R426)</f>
        <v/>
      </c>
      <c r="AH115" s="212">
        <v>34</v>
      </c>
      <c r="AI115" s="121">
        <v>50</v>
      </c>
      <c r="AJ115" s="237">
        <v>0</v>
      </c>
      <c r="AK115" s="121" t="str">
        <f t="shared" si="11"/>
        <v/>
      </c>
      <c r="AL115" s="121" t="str">
        <f t="shared" si="12"/>
        <v/>
      </c>
      <c r="AM115" s="121"/>
      <c r="AN115" s="121"/>
      <c r="AO115" s="121"/>
      <c r="AP115" s="121"/>
      <c r="AQ115" s="121"/>
      <c r="AR115" s="248"/>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94"/>
      <c r="AC116" s="5"/>
      <c r="AD116" s="395" t="str">
        <f t="shared" si="15"/>
        <v/>
      </c>
      <c r="AH116" s="422">
        <v>34</v>
      </c>
      <c r="AI116" s="423">
        <v>50</v>
      </c>
      <c r="AJ116" s="424">
        <v>0</v>
      </c>
      <c r="AK116" s="423" t="str">
        <f t="shared" si="11"/>
        <v/>
      </c>
      <c r="AL116" s="423" t="str">
        <f t="shared" si="12"/>
        <v/>
      </c>
      <c r="AM116" s="423"/>
      <c r="AN116" s="423"/>
      <c r="AO116" s="423"/>
      <c r="AP116" s="423"/>
      <c r="AQ116" s="423"/>
      <c r="AR116" s="425"/>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94"/>
      <c r="AC117" s="5"/>
      <c r="AD117" s="395" t="str">
        <f t="shared" si="15"/>
        <v/>
      </c>
      <c r="AH117" s="422">
        <v>34</v>
      </c>
      <c r="AI117" s="423">
        <v>50</v>
      </c>
      <c r="AJ117" s="424">
        <v>0.5</v>
      </c>
      <c r="AK117" s="423" t="str">
        <f t="shared" si="11"/>
        <v/>
      </c>
      <c r="AL117" s="423" t="str">
        <f t="shared" si="12"/>
        <v/>
      </c>
      <c r="AM117" s="423"/>
      <c r="AN117" s="423"/>
      <c r="AO117" s="423"/>
      <c r="AP117" s="423"/>
      <c r="AQ117" s="423"/>
      <c r="AR117" s="425"/>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94"/>
      <c r="AC118" s="5"/>
      <c r="AD118" s="395" t="str">
        <f t="shared" si="15"/>
        <v/>
      </c>
      <c r="AH118" s="422">
        <v>34</v>
      </c>
      <c r="AI118" s="423">
        <v>50</v>
      </c>
      <c r="AJ118" s="424">
        <v>0.5</v>
      </c>
      <c r="AK118" s="423" t="str">
        <f t="shared" si="11"/>
        <v/>
      </c>
      <c r="AL118" s="423" t="str">
        <f t="shared" si="12"/>
        <v/>
      </c>
      <c r="AM118" s="423"/>
      <c r="AN118" s="423"/>
      <c r="AO118" s="423"/>
      <c r="AP118" s="423"/>
      <c r="AQ118" s="423"/>
      <c r="AR118" s="425"/>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94"/>
      <c r="AC119" s="5"/>
      <c r="AD119" s="395" t="str">
        <f t="shared" si="15"/>
        <v/>
      </c>
      <c r="AH119" s="422">
        <v>34</v>
      </c>
      <c r="AI119" s="423">
        <v>50</v>
      </c>
      <c r="AJ119" s="424">
        <v>0.6</v>
      </c>
      <c r="AK119" s="423" t="str">
        <f t="shared" si="11"/>
        <v/>
      </c>
      <c r="AL119" s="423" t="str">
        <f t="shared" si="12"/>
        <v/>
      </c>
      <c r="AM119" s="423"/>
      <c r="AN119" s="423"/>
      <c r="AO119" s="423"/>
      <c r="AP119" s="423"/>
      <c r="AQ119" s="423"/>
      <c r="AR119" s="425"/>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94"/>
      <c r="AC120" s="5"/>
      <c r="AD120" s="395" t="str">
        <f t="shared" si="15"/>
        <v/>
      </c>
      <c r="AH120" s="422">
        <v>34</v>
      </c>
      <c r="AI120" s="423">
        <v>50</v>
      </c>
      <c r="AJ120" s="424">
        <v>0.6</v>
      </c>
      <c r="AK120" s="423" t="str">
        <f t="shared" si="11"/>
        <v/>
      </c>
      <c r="AL120" s="423" t="str">
        <f t="shared" si="12"/>
        <v/>
      </c>
      <c r="AM120" s="423"/>
      <c r="AN120" s="423"/>
      <c r="AO120" s="423"/>
      <c r="AP120" s="423"/>
      <c r="AQ120" s="423"/>
      <c r="AR120" s="425"/>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94"/>
      <c r="AC121" s="5"/>
      <c r="AD121" s="395" t="str">
        <f t="shared" ref="AD121:AD126" si="16">IF(T426="","",T426)</f>
        <v/>
      </c>
      <c r="AH121" s="422">
        <v>34</v>
      </c>
      <c r="AI121" s="423">
        <v>50</v>
      </c>
      <c r="AJ121" s="424">
        <v>0.7</v>
      </c>
      <c r="AK121" s="423" t="str">
        <f t="shared" si="11"/>
        <v/>
      </c>
      <c r="AL121" s="423" t="str">
        <f t="shared" si="12"/>
        <v/>
      </c>
      <c r="AM121" s="423"/>
      <c r="AN121" s="423"/>
      <c r="AO121" s="423"/>
      <c r="AP121" s="423"/>
      <c r="AQ121" s="423"/>
      <c r="AR121" s="425"/>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94"/>
      <c r="AC122" s="5"/>
      <c r="AD122" s="395" t="str">
        <f t="shared" si="16"/>
        <v/>
      </c>
      <c r="AH122" s="422">
        <v>34</v>
      </c>
      <c r="AI122" s="423">
        <v>50</v>
      </c>
      <c r="AJ122" s="424">
        <v>0.7</v>
      </c>
      <c r="AK122" s="423" t="str">
        <f t="shared" si="11"/>
        <v/>
      </c>
      <c r="AL122" s="423" t="str">
        <f t="shared" si="12"/>
        <v/>
      </c>
      <c r="AM122" s="423"/>
      <c r="AN122" s="423"/>
      <c r="AO122" s="423"/>
      <c r="AP122" s="423"/>
      <c r="AQ122" s="423"/>
      <c r="AR122" s="425"/>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94"/>
      <c r="AC123" s="5"/>
      <c r="AD123" s="395" t="str">
        <f t="shared" si="16"/>
        <v/>
      </c>
      <c r="AH123" s="212">
        <v>38</v>
      </c>
      <c r="AI123" s="121">
        <v>50</v>
      </c>
      <c r="AJ123" s="237">
        <v>0</v>
      </c>
      <c r="AK123" s="121" t="str">
        <f t="shared" si="11"/>
        <v/>
      </c>
      <c r="AL123" s="121" t="str">
        <f t="shared" si="12"/>
        <v/>
      </c>
      <c r="AM123" s="121"/>
      <c r="AN123" s="121"/>
      <c r="AO123" s="121"/>
      <c r="AP123" s="121"/>
      <c r="AQ123" s="121"/>
      <c r="AR123" s="248"/>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94"/>
      <c r="AC124" s="5"/>
      <c r="AD124" s="395" t="str">
        <f t="shared" si="16"/>
        <v/>
      </c>
      <c r="AH124" s="422">
        <v>38</v>
      </c>
      <c r="AI124" s="423">
        <v>50</v>
      </c>
      <c r="AJ124" s="424">
        <v>0</v>
      </c>
      <c r="AK124" s="423" t="str">
        <f t="shared" si="11"/>
        <v/>
      </c>
      <c r="AL124" s="423" t="str">
        <f t="shared" si="12"/>
        <v/>
      </c>
      <c r="AM124" s="423"/>
      <c r="AN124" s="423"/>
      <c r="AO124" s="423"/>
      <c r="AP124" s="423"/>
      <c r="AQ124" s="423"/>
      <c r="AR124" s="425"/>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94"/>
      <c r="AC125" s="5"/>
      <c r="AD125" s="395" t="str">
        <f t="shared" si="16"/>
        <v/>
      </c>
      <c r="AH125" s="422">
        <v>38</v>
      </c>
      <c r="AI125" s="423">
        <v>50</v>
      </c>
      <c r="AJ125" s="424">
        <v>0.6</v>
      </c>
      <c r="AK125" s="423" t="str">
        <f t="shared" si="11"/>
        <v/>
      </c>
      <c r="AL125" s="423" t="str">
        <f t="shared" si="12"/>
        <v/>
      </c>
      <c r="AM125" s="423"/>
      <c r="AN125" s="423"/>
      <c r="AO125" s="423"/>
      <c r="AP125" s="423"/>
      <c r="AQ125" s="423"/>
      <c r="AR125" s="425"/>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94"/>
      <c r="AC126" s="5"/>
      <c r="AD126" s="395" t="str">
        <f t="shared" si="16"/>
        <v/>
      </c>
      <c r="AH126" s="422">
        <v>38</v>
      </c>
      <c r="AI126" s="423">
        <v>50</v>
      </c>
      <c r="AJ126" s="424">
        <v>0.6</v>
      </c>
      <c r="AK126" s="423" t="str">
        <f t="shared" si="11"/>
        <v/>
      </c>
      <c r="AL126" s="423" t="str">
        <f t="shared" si="12"/>
        <v/>
      </c>
      <c r="AM126" s="423"/>
      <c r="AN126" s="423"/>
      <c r="AO126" s="423"/>
      <c r="AP126" s="423"/>
      <c r="AQ126" s="423"/>
      <c r="AR126" s="425"/>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422">
        <v>38</v>
      </c>
      <c r="AI127" s="423">
        <v>50</v>
      </c>
      <c r="AJ127" s="424">
        <v>0.7</v>
      </c>
      <c r="AK127" s="423" t="str">
        <f t="shared" si="11"/>
        <v/>
      </c>
      <c r="AL127" s="423" t="str">
        <f t="shared" si="12"/>
        <v/>
      </c>
      <c r="AM127" s="423"/>
      <c r="AN127" s="423"/>
      <c r="AO127" s="423"/>
      <c r="AP127" s="423"/>
      <c r="AQ127" s="423"/>
      <c r="AR127" s="425"/>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94"/>
      <c r="AC128" s="5"/>
      <c r="AD128" s="401" t="str">
        <f>IF(T441="","",T441)</f>
        <v/>
      </c>
      <c r="AH128" s="422">
        <v>38</v>
      </c>
      <c r="AI128" s="423">
        <v>50</v>
      </c>
      <c r="AJ128" s="424">
        <v>0.7</v>
      </c>
      <c r="AK128" s="423" t="str">
        <f t="shared" si="11"/>
        <v/>
      </c>
      <c r="AL128" s="423" t="str">
        <f t="shared" si="12"/>
        <v/>
      </c>
      <c r="AM128" s="423"/>
      <c r="AN128" s="423"/>
      <c r="AO128" s="423"/>
      <c r="AP128" s="423"/>
      <c r="AQ128" s="423"/>
      <c r="AR128" s="425"/>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94"/>
      <c r="AC129" s="5"/>
      <c r="AD129" s="395" t="str">
        <f>IF(T442="","",T442)</f>
        <v/>
      </c>
      <c r="AH129" s="422">
        <v>38</v>
      </c>
      <c r="AI129" s="423">
        <v>50</v>
      </c>
      <c r="AJ129" s="424">
        <v>0.8</v>
      </c>
      <c r="AK129" s="423" t="str">
        <f t="shared" si="11"/>
        <v/>
      </c>
      <c r="AL129" s="423" t="str">
        <f t="shared" si="12"/>
        <v/>
      </c>
      <c r="AM129" s="423"/>
      <c r="AN129" s="423"/>
      <c r="AO129" s="423"/>
      <c r="AP129" s="423"/>
      <c r="AQ129" s="423"/>
      <c r="AR129" s="425"/>
    </row>
    <row r="130" spans="1:44" ht="16.5" thickBot="1">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426">
        <v>38</v>
      </c>
      <c r="AI130" s="427">
        <v>50</v>
      </c>
      <c r="AJ130" s="428">
        <v>0.8</v>
      </c>
      <c r="AK130" s="427" t="str">
        <f t="shared" si="11"/>
        <v/>
      </c>
      <c r="AL130" s="427" t="str">
        <f t="shared" si="12"/>
        <v/>
      </c>
      <c r="AM130" s="427"/>
      <c r="AN130" s="427"/>
      <c r="AO130" s="427"/>
      <c r="AP130" s="427"/>
      <c r="AQ130" s="427"/>
      <c r="AR130" s="429"/>
    </row>
    <row r="131" spans="1:44">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402"/>
      <c r="AC131" s="403" t="str">
        <f>IF(AB131&lt;&gt;AD131,"Change","")</f>
        <v/>
      </c>
      <c r="AD131" s="404" t="str">
        <f>IF(Q447="","",Q447)</f>
        <v/>
      </c>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405"/>
      <c r="AC132" s="47"/>
      <c r="AD132" s="405"/>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402"/>
      <c r="AC133" s="403" t="str">
        <f>IF(AB133&lt;&gt;AD133,"Change","")</f>
        <v/>
      </c>
      <c r="AD133" s="404"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405"/>
      <c r="AC134" s="47"/>
      <c r="AD134" s="405"/>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402"/>
      <c r="AC135" s="403" t="str">
        <f>IF(AB135&lt;&gt;AD135,"Change","")</f>
        <v/>
      </c>
      <c r="AD135" s="404"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405"/>
      <c r="AC136" s="10"/>
      <c r="AD136" s="405"/>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402"/>
      <c r="AC137" s="403" t="str">
        <f>IF(AB137&lt;&gt;AD137,"Change","")</f>
        <v/>
      </c>
      <c r="AD137" s="404"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405"/>
      <c r="AC138" s="10"/>
      <c r="AD138" s="405"/>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402"/>
      <c r="AC139" s="403" t="str">
        <f>IF(AB139&lt;&gt;AD139,"Change","")</f>
        <v/>
      </c>
      <c r="AD139" s="404"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405"/>
      <c r="AC140" s="10"/>
      <c r="AD140" s="405"/>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402"/>
      <c r="AC141" s="403" t="str">
        <f>IF(AB141&lt;&gt;AD141,"Change","")</f>
        <v/>
      </c>
      <c r="AD141" s="404"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405"/>
      <c r="AC142" s="10"/>
      <c r="AD142" s="405"/>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402"/>
      <c r="AC143" s="403" t="str">
        <f>IF(AB143&lt;&gt;AD143,"Change","")</f>
        <v/>
      </c>
      <c r="AD143" s="404"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405"/>
      <c r="AC144" s="10"/>
      <c r="AD144" s="405"/>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402"/>
      <c r="AC145" s="403" t="str">
        <f>IF(AB145&lt;&gt;AD145,"Change","")</f>
        <v/>
      </c>
      <c r="AD145" s="404"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405"/>
      <c r="AC146" s="10"/>
      <c r="AD146" s="406"/>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402"/>
      <c r="AC147" s="403" t="str">
        <f>IF(AB147&lt;&gt;AD147,"Change","")</f>
        <v/>
      </c>
      <c r="AD147" s="404"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06" t="s">
        <v>187</v>
      </c>
      <c r="Q150" s="606"/>
      <c r="R150" s="606"/>
      <c r="S150" s="606"/>
      <c r="T150" s="133"/>
      <c r="U150" s="606" t="s">
        <v>188</v>
      </c>
      <c r="V150" s="606"/>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07" t="s">
        <v>193</v>
      </c>
      <c r="V151" s="607"/>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08" t="str">
        <f>IF(OR(R149=2,R149=3),"NA",IF(OR(P152="",Q152="",R152="",S152=""),"",AVERAGE(P152:S152)))</f>
        <v/>
      </c>
      <c r="V152" s="608"/>
      <c r="W152" s="5"/>
      <c r="X152" s="41" t="s">
        <v>180</v>
      </c>
      <c r="Y152" s="138"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9" t="s">
        <v>195</v>
      </c>
      <c r="P155" s="114">
        <f>IF($O$34=1,70,65)</f>
        <v>65</v>
      </c>
      <c r="Q155" s="5"/>
      <c r="R155" s="5"/>
      <c r="S155" s="5"/>
      <c r="T155" s="5"/>
      <c r="U155" s="77"/>
      <c r="V155" s="77"/>
      <c r="W155" s="77"/>
      <c r="X155" s="77"/>
      <c r="Y155" s="140"/>
    </row>
    <row r="156" spans="1:30" ht="16.5" thickBot="1">
      <c r="A156" s="1">
        <v>20</v>
      </c>
      <c r="B156" s="141"/>
      <c r="C156" s="21"/>
      <c r="D156" s="21"/>
      <c r="E156" s="21"/>
      <c r="F156" s="21"/>
      <c r="G156" s="21"/>
      <c r="H156" s="21"/>
      <c r="I156" s="21"/>
      <c r="J156" s="21"/>
      <c r="K156" s="21"/>
      <c r="L156" s="21"/>
      <c r="M156" s="142"/>
      <c r="N156" s="5"/>
      <c r="O156" s="13"/>
      <c r="P156" s="609" t="s">
        <v>196</v>
      </c>
      <c r="Q156" s="610" t="s">
        <v>197</v>
      </c>
      <c r="R156" s="610"/>
      <c r="S156" s="610"/>
      <c r="T156" s="143" t="s">
        <v>197</v>
      </c>
      <c r="U156" s="611" t="s">
        <v>198</v>
      </c>
      <c r="V156" s="77"/>
      <c r="W156" s="77"/>
      <c r="X156" s="77"/>
      <c r="Y156" s="140"/>
    </row>
    <row r="157" spans="1:30" ht="16.5" thickBot="1">
      <c r="A157" s="1">
        <v>21</v>
      </c>
      <c r="B157" s="39"/>
      <c r="C157" s="125" t="s">
        <v>175</v>
      </c>
      <c r="D157" s="5"/>
      <c r="E157" s="5"/>
      <c r="F157" s="5"/>
      <c r="G157" s="5"/>
      <c r="H157" s="5"/>
      <c r="I157" s="5"/>
      <c r="J157" s="5"/>
      <c r="K157" s="5"/>
      <c r="L157" s="5"/>
      <c r="M157" s="42"/>
      <c r="N157" s="5"/>
      <c r="O157" s="13"/>
      <c r="P157" s="609" t="s">
        <v>196</v>
      </c>
      <c r="Q157" s="143" t="s">
        <v>199</v>
      </c>
      <c r="R157" s="144" t="s">
        <v>200</v>
      </c>
      <c r="S157" s="144" t="s">
        <v>201</v>
      </c>
      <c r="T157" s="143" t="s">
        <v>202</v>
      </c>
      <c r="U157" s="611" t="s">
        <v>196</v>
      </c>
      <c r="V157" s="77"/>
      <c r="W157" s="77"/>
      <c r="X157" s="77"/>
      <c r="Y157" s="140"/>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9" t="s">
        <v>204</v>
      </c>
      <c r="P158" s="145"/>
      <c r="Q158" s="146"/>
      <c r="R158" s="146"/>
      <c r="S158" s="147"/>
      <c r="T158" s="147"/>
      <c r="U158" s="148"/>
      <c r="V158" s="77"/>
      <c r="W158" s="77"/>
      <c r="X158" s="77"/>
      <c r="Y158" s="140"/>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9" t="s">
        <v>205</v>
      </c>
      <c r="P159" s="149"/>
      <c r="Q159" s="150"/>
      <c r="R159" s="150"/>
      <c r="S159" s="151"/>
      <c r="T159" s="151"/>
      <c r="U159" s="152"/>
      <c r="V159" s="77"/>
      <c r="W159" s="77"/>
      <c r="X159" s="77"/>
      <c r="Y159" s="140"/>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9" t="s">
        <v>206</v>
      </c>
      <c r="P160" s="149"/>
      <c r="Q160" s="150"/>
      <c r="R160" s="150"/>
      <c r="S160" s="153"/>
      <c r="T160" s="153"/>
      <c r="U160" s="152"/>
      <c r="V160" s="77"/>
      <c r="W160" s="77"/>
      <c r="X160" s="77"/>
      <c r="Y160" s="140"/>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9" t="s">
        <v>207</v>
      </c>
      <c r="P161" s="154"/>
      <c r="Q161" s="155"/>
      <c r="R161" s="155"/>
      <c r="S161" s="156"/>
      <c r="T161" s="156"/>
      <c r="U161" s="157"/>
      <c r="V161" s="77"/>
      <c r="W161" s="77"/>
      <c r="X161" s="77"/>
      <c r="Y161" s="140"/>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40"/>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40"/>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8"/>
      <c r="P164" s="609" t="s">
        <v>209</v>
      </c>
      <c r="Q164" s="609"/>
      <c r="R164" s="609"/>
      <c r="S164" s="609"/>
      <c r="T164" s="609"/>
      <c r="U164" s="609"/>
      <c r="V164" s="77"/>
      <c r="W164" s="77"/>
      <c r="X164" s="77"/>
      <c r="Y164" s="140"/>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8"/>
      <c r="P165" s="609" t="s">
        <v>196</v>
      </c>
      <c r="Q165" s="612" t="s">
        <v>197</v>
      </c>
      <c r="R165" s="612"/>
      <c r="S165" s="612"/>
      <c r="T165" s="144" t="s">
        <v>197</v>
      </c>
      <c r="U165" s="611" t="s">
        <v>198</v>
      </c>
      <c r="V165" s="77"/>
      <c r="W165" s="77"/>
      <c r="X165" s="77"/>
      <c r="Y165" s="140"/>
    </row>
    <row r="166" spans="1:25" ht="16.5" thickBot="1">
      <c r="A166" s="1">
        <v>30</v>
      </c>
      <c r="B166" s="39"/>
      <c r="C166" s="5"/>
      <c r="D166" s="84" t="s">
        <v>163</v>
      </c>
      <c r="E166" s="10" t="s">
        <v>210</v>
      </c>
      <c r="F166" s="5"/>
      <c r="G166" s="5"/>
      <c r="H166" s="5"/>
      <c r="I166" s="5"/>
      <c r="J166" s="5"/>
      <c r="K166" s="5"/>
      <c r="L166" s="5"/>
      <c r="M166" s="42"/>
      <c r="N166" s="5"/>
      <c r="O166" s="158"/>
      <c r="P166" s="609" t="s">
        <v>196</v>
      </c>
      <c r="Q166" s="144" t="s">
        <v>199</v>
      </c>
      <c r="R166" s="144" t="s">
        <v>200</v>
      </c>
      <c r="S166" s="144" t="s">
        <v>201</v>
      </c>
      <c r="T166" s="144" t="s">
        <v>202</v>
      </c>
      <c r="U166" s="611" t="s">
        <v>196</v>
      </c>
      <c r="V166" s="77"/>
      <c r="W166" s="77"/>
      <c r="X166" s="77"/>
      <c r="Y166" s="140"/>
    </row>
    <row r="167" spans="1:25">
      <c r="A167" s="1">
        <v>31</v>
      </c>
      <c r="B167" s="39"/>
      <c r="C167" s="5"/>
      <c r="D167" s="79" t="str">
        <f>P145</f>
        <v>Comments:</v>
      </c>
      <c r="E167" s="82" t="str">
        <f>IF(Q145="","",IF(LEN(Q145)&lt;=135,Q145,IF(LEN(Q145)&lt;=260,LEFT(Q145,SEARCH(" ",Q145,125)),LEFT(Q145,SEARCH(" ",Q145,130)))))</f>
        <v/>
      </c>
      <c r="F167" s="159"/>
      <c r="G167" s="159"/>
      <c r="H167" s="159"/>
      <c r="I167" s="159"/>
      <c r="J167" s="159"/>
      <c r="K167" s="159"/>
      <c r="L167" s="159"/>
      <c r="M167" s="160"/>
      <c r="N167" s="5"/>
      <c r="O167" s="139" t="s">
        <v>204</v>
      </c>
      <c r="P167" s="161" t="str">
        <f t="shared" ref="P167:U170" si="22">IF(OR(P158="",$P$155=""),"",P158/$P$155)</f>
        <v/>
      </c>
      <c r="Q167" s="162" t="str">
        <f t="shared" si="22"/>
        <v/>
      </c>
      <c r="R167" s="162" t="str">
        <f t="shared" si="22"/>
        <v/>
      </c>
      <c r="S167" s="162" t="str">
        <f t="shared" si="22"/>
        <v/>
      </c>
      <c r="T167" s="162" t="str">
        <f t="shared" si="22"/>
        <v/>
      </c>
      <c r="U167" s="163" t="str">
        <f t="shared" si="22"/>
        <v/>
      </c>
      <c r="V167" s="77"/>
      <c r="W167" s="77"/>
      <c r="X167" s="77"/>
      <c r="Y167" s="140"/>
    </row>
    <row r="168" spans="1:25">
      <c r="A168" s="1">
        <v>32</v>
      </c>
      <c r="B168" s="39"/>
      <c r="C168" s="5"/>
      <c r="D168" s="10"/>
      <c r="E168" s="164" t="str">
        <f>IF(LEN(Q145)&lt;=135,"",IF(LEN(Q145)&lt;=260,RIGHT(Q145,LEN(Q145)-SEARCH(" ",Q145,125)),MID(Q145,SEARCH(" ",Q145,130),IF(LEN(Q145)&lt;=265,LEN(Q145),SEARCH(" ",Q145,255)-SEARCH(" ",Q145,130)))))</f>
        <v/>
      </c>
      <c r="F168" s="165"/>
      <c r="G168" s="165"/>
      <c r="H168" s="165"/>
      <c r="I168" s="165"/>
      <c r="J168" s="165"/>
      <c r="K168" s="165"/>
      <c r="L168" s="165"/>
      <c r="M168" s="166"/>
      <c r="N168" s="5"/>
      <c r="O168" s="139" t="s">
        <v>205</v>
      </c>
      <c r="P168" s="167" t="str">
        <f t="shared" si="22"/>
        <v/>
      </c>
      <c r="Q168" s="168" t="str">
        <f t="shared" si="22"/>
        <v/>
      </c>
      <c r="R168" s="168" t="str">
        <f t="shared" si="22"/>
        <v/>
      </c>
      <c r="S168" s="168" t="str">
        <f t="shared" si="22"/>
        <v/>
      </c>
      <c r="T168" s="168" t="str">
        <f t="shared" si="22"/>
        <v/>
      </c>
      <c r="U168" s="169" t="str">
        <f t="shared" si="22"/>
        <v/>
      </c>
      <c r="V168" s="77"/>
      <c r="W168" s="77"/>
      <c r="X168" s="77"/>
      <c r="Y168" s="140"/>
    </row>
    <row r="169" spans="1:25">
      <c r="A169" s="1">
        <v>33</v>
      </c>
      <c r="B169" s="39"/>
      <c r="C169" s="5"/>
      <c r="D169" s="10"/>
      <c r="E169" s="164" t="str">
        <f>IF(LEN(Q145)&lt;=265,"",RIGHT(Q145,LEN(Q145)-SEARCH(" ",Q145,255)))</f>
        <v/>
      </c>
      <c r="F169" s="165"/>
      <c r="G169" s="165"/>
      <c r="H169" s="165"/>
      <c r="I169" s="165"/>
      <c r="J169" s="165"/>
      <c r="K169" s="165"/>
      <c r="L169" s="165"/>
      <c r="M169" s="166"/>
      <c r="N169" s="5"/>
      <c r="O169" s="139" t="s">
        <v>206</v>
      </c>
      <c r="P169" s="167" t="str">
        <f t="shared" si="22"/>
        <v/>
      </c>
      <c r="Q169" s="168" t="str">
        <f t="shared" si="22"/>
        <v/>
      </c>
      <c r="R169" s="168" t="str">
        <f t="shared" si="22"/>
        <v/>
      </c>
      <c r="S169" s="168" t="str">
        <f t="shared" si="22"/>
        <v/>
      </c>
      <c r="T169" s="168" t="str">
        <f t="shared" si="22"/>
        <v/>
      </c>
      <c r="U169" s="169" t="str">
        <f t="shared" si="22"/>
        <v/>
      </c>
      <c r="V169" s="77"/>
      <c r="W169" s="77"/>
      <c r="X169" s="77"/>
      <c r="Y169" s="140"/>
    </row>
    <row r="170" spans="1:25" ht="16.5" thickBot="1">
      <c r="A170" s="1">
        <v>34</v>
      </c>
      <c r="B170" s="141"/>
      <c r="C170" s="21"/>
      <c r="D170" s="21"/>
      <c r="E170" s="21"/>
      <c r="F170" s="21"/>
      <c r="G170" s="21"/>
      <c r="H170" s="21"/>
      <c r="I170" s="21"/>
      <c r="J170" s="21"/>
      <c r="K170" s="21"/>
      <c r="L170" s="21"/>
      <c r="M170" s="142"/>
      <c r="N170" s="5"/>
      <c r="O170" s="139" t="s">
        <v>207</v>
      </c>
      <c r="P170" s="170" t="str">
        <f t="shared" si="22"/>
        <v/>
      </c>
      <c r="Q170" s="171" t="str">
        <f t="shared" si="22"/>
        <v/>
      </c>
      <c r="R170" s="171" t="str">
        <f t="shared" si="22"/>
        <v/>
      </c>
      <c r="S170" s="171" t="str">
        <f t="shared" si="22"/>
        <v/>
      </c>
      <c r="T170" s="171" t="str">
        <f t="shared" si="22"/>
        <v/>
      </c>
      <c r="U170" s="172" t="str">
        <f t="shared" si="22"/>
        <v/>
      </c>
      <c r="V170" s="77"/>
      <c r="W170" s="77"/>
      <c r="X170" s="77"/>
      <c r="Y170" s="140"/>
    </row>
    <row r="171" spans="1:25">
      <c r="A171" s="1">
        <v>35</v>
      </c>
      <c r="B171" s="39"/>
      <c r="C171" s="125" t="s">
        <v>186</v>
      </c>
      <c r="D171" s="5"/>
      <c r="E171" s="5"/>
      <c r="F171" s="5"/>
      <c r="G171" s="5"/>
      <c r="H171" s="5"/>
      <c r="I171" s="5"/>
      <c r="J171" s="5"/>
      <c r="K171" s="5"/>
      <c r="L171" s="5"/>
      <c r="M171" s="42"/>
      <c r="N171" s="5"/>
      <c r="O171" s="13" t="s">
        <v>211</v>
      </c>
      <c r="P171" s="173" t="str">
        <f t="shared" ref="P171:U171" si="23">IF(OR(P167="",P168=""),"",ABS(P167)+ABS(P168))</f>
        <v/>
      </c>
      <c r="Q171" s="174" t="str">
        <f t="shared" si="23"/>
        <v/>
      </c>
      <c r="R171" s="174" t="str">
        <f t="shared" si="23"/>
        <v/>
      </c>
      <c r="S171" s="174" t="str">
        <f t="shared" si="23"/>
        <v/>
      </c>
      <c r="T171" s="174" t="str">
        <f t="shared" si="23"/>
        <v/>
      </c>
      <c r="U171" s="175" t="str">
        <f t="shared" si="23"/>
        <v/>
      </c>
      <c r="V171" s="77"/>
      <c r="W171" s="77"/>
      <c r="X171" s="77"/>
      <c r="Y171" s="140"/>
    </row>
    <row r="172" spans="1:25" ht="16.5" thickBot="1">
      <c r="A172" s="1">
        <v>36</v>
      </c>
      <c r="B172" s="39"/>
      <c r="C172" s="5"/>
      <c r="D172" s="606" t="s">
        <v>187</v>
      </c>
      <c r="E172" s="606"/>
      <c r="F172" s="606"/>
      <c r="G172" s="606"/>
      <c r="H172" s="133"/>
      <c r="I172" s="606" t="s">
        <v>188</v>
      </c>
      <c r="J172" s="606"/>
      <c r="K172" s="5"/>
      <c r="L172" s="5"/>
      <c r="M172" s="42"/>
      <c r="N172" s="5"/>
      <c r="O172" s="13" t="s">
        <v>212</v>
      </c>
      <c r="P172" s="176" t="str">
        <f t="shared" ref="P172:U172" si="24">IF(OR(P169="",P170=""),"",ABS(P169)+ABS(P170))</f>
        <v/>
      </c>
      <c r="Q172" s="177" t="str">
        <f t="shared" si="24"/>
        <v/>
      </c>
      <c r="R172" s="177" t="str">
        <f t="shared" si="24"/>
        <v/>
      </c>
      <c r="S172" s="177" t="str">
        <f t="shared" si="24"/>
        <v/>
      </c>
      <c r="T172" s="177" t="str">
        <f t="shared" si="24"/>
        <v/>
      </c>
      <c r="U172" s="178" t="str">
        <f t="shared" si="24"/>
        <v/>
      </c>
      <c r="V172" s="77"/>
      <c r="W172" s="77"/>
      <c r="X172" s="77"/>
      <c r="Y172" s="140"/>
    </row>
    <row r="173" spans="1:25" ht="16.5" thickBot="1">
      <c r="A173" s="1">
        <v>37</v>
      </c>
      <c r="B173" s="39"/>
      <c r="C173" s="5"/>
      <c r="D173" s="134" t="s">
        <v>189</v>
      </c>
      <c r="E173" s="134" t="s">
        <v>190</v>
      </c>
      <c r="F173" s="134" t="s">
        <v>191</v>
      </c>
      <c r="G173" s="135" t="s">
        <v>192</v>
      </c>
      <c r="H173" s="133"/>
      <c r="I173" s="607" t="s">
        <v>193</v>
      </c>
      <c r="J173" s="607"/>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79" t="str">
        <f>IF(P152="","",P152)</f>
        <v/>
      </c>
      <c r="E174" s="179" t="str">
        <f>IF(Q152="","",Q152)</f>
        <v/>
      </c>
      <c r="F174" s="179" t="str">
        <f>IF(R152="","",R152)</f>
        <v/>
      </c>
      <c r="G174" s="180" t="str">
        <f>IF(S152="","",S152)</f>
        <v/>
      </c>
      <c r="H174" s="133"/>
      <c r="I174" s="614" t="str">
        <f>IF(U152="","",U152)</f>
        <v/>
      </c>
      <c r="J174" s="614"/>
      <c r="K174" s="5"/>
      <c r="L174" s="41" t="s">
        <v>180</v>
      </c>
      <c r="M174" s="181"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1"/>
      <c r="C176" s="21"/>
      <c r="D176" s="21"/>
      <c r="E176" s="21"/>
      <c r="F176" s="21"/>
      <c r="G176" s="21"/>
      <c r="H176" s="21"/>
      <c r="I176" s="21"/>
      <c r="J176" s="21"/>
      <c r="K176" s="21"/>
      <c r="L176" s="21"/>
      <c r="M176" s="142"/>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40"/>
    </row>
    <row r="178" spans="1:25" ht="16.5" thickBot="1">
      <c r="A178" s="1">
        <v>42</v>
      </c>
      <c r="B178" s="39"/>
      <c r="C178" s="182" t="s">
        <v>195</v>
      </c>
      <c r="D178" s="47"/>
      <c r="E178" s="5"/>
      <c r="F178" s="5"/>
      <c r="G178" s="5"/>
      <c r="H178" s="5"/>
      <c r="I178" s="5"/>
      <c r="J178" s="5"/>
      <c r="K178" s="5"/>
      <c r="L178" s="5"/>
      <c r="M178" s="42"/>
      <c r="N178" s="5"/>
      <c r="O178" s="13"/>
      <c r="P178" s="609" t="s">
        <v>196</v>
      </c>
      <c r="Q178" s="612" t="s">
        <v>197</v>
      </c>
      <c r="R178" s="612"/>
      <c r="S178" s="612"/>
      <c r="T178" s="144" t="s">
        <v>196</v>
      </c>
      <c r="U178" s="611" t="s">
        <v>198</v>
      </c>
      <c r="V178" s="77"/>
      <c r="W178" s="77"/>
      <c r="X178" s="77"/>
      <c r="Y178" s="140"/>
    </row>
    <row r="179" spans="1:25" ht="16.5" thickBot="1">
      <c r="A179" s="1">
        <v>43</v>
      </c>
      <c r="B179" s="39"/>
      <c r="C179" s="119">
        <f>IF(P155="","",P155)</f>
        <v>65</v>
      </c>
      <c r="D179" s="615" t="s">
        <v>219</v>
      </c>
      <c r="E179" s="615"/>
      <c r="F179" s="615"/>
      <c r="G179" s="615"/>
      <c r="H179" s="615"/>
      <c r="I179" s="615"/>
      <c r="J179" s="77"/>
      <c r="K179" s="77"/>
      <c r="L179" s="77"/>
      <c r="M179" s="42"/>
      <c r="N179" s="5"/>
      <c r="O179" s="13"/>
      <c r="P179" s="609" t="s">
        <v>196</v>
      </c>
      <c r="Q179" s="144" t="s">
        <v>199</v>
      </c>
      <c r="R179" s="144" t="s">
        <v>200</v>
      </c>
      <c r="S179" s="144" t="s">
        <v>201</v>
      </c>
      <c r="T179" s="144" t="s">
        <v>202</v>
      </c>
      <c r="U179" s="611" t="s">
        <v>196</v>
      </c>
      <c r="V179" s="77"/>
      <c r="W179" s="77"/>
      <c r="X179" s="77"/>
      <c r="Y179" s="140"/>
    </row>
    <row r="180" spans="1:25">
      <c r="A180" s="1">
        <v>44</v>
      </c>
      <c r="B180" s="39"/>
      <c r="C180" s="47"/>
      <c r="D180" s="609" t="s">
        <v>196</v>
      </c>
      <c r="E180" s="610" t="s">
        <v>197</v>
      </c>
      <c r="F180" s="610"/>
      <c r="G180" s="610"/>
      <c r="H180" s="143" t="s">
        <v>196</v>
      </c>
      <c r="I180" s="616" t="s">
        <v>198</v>
      </c>
      <c r="J180" s="77"/>
      <c r="K180" s="77"/>
      <c r="L180" s="77"/>
      <c r="M180" s="42"/>
      <c r="N180" s="5"/>
      <c r="O180" s="139" t="s">
        <v>204</v>
      </c>
      <c r="P180" s="183"/>
      <c r="Q180" s="184"/>
      <c r="R180" s="184"/>
      <c r="S180" s="184"/>
      <c r="T180" s="184"/>
      <c r="U180" s="148"/>
      <c r="V180" s="77"/>
      <c r="W180" s="77"/>
      <c r="X180" s="77"/>
      <c r="Y180" s="140"/>
    </row>
    <row r="181" spans="1:25">
      <c r="A181" s="1">
        <v>45</v>
      </c>
      <c r="B181" s="39"/>
      <c r="C181" s="47"/>
      <c r="D181" s="609" t="s">
        <v>196</v>
      </c>
      <c r="E181" s="143" t="s">
        <v>199</v>
      </c>
      <c r="F181" s="144" t="s">
        <v>200</v>
      </c>
      <c r="G181" s="144" t="s">
        <v>201</v>
      </c>
      <c r="H181" s="143" t="s">
        <v>202</v>
      </c>
      <c r="I181" s="616" t="s">
        <v>202</v>
      </c>
      <c r="J181" s="77"/>
      <c r="K181" s="77"/>
      <c r="L181" s="77"/>
      <c r="M181" s="42"/>
      <c r="N181" s="5"/>
      <c r="O181" s="139" t="s">
        <v>205</v>
      </c>
      <c r="P181" s="185"/>
      <c r="Q181" s="186"/>
      <c r="R181" s="186"/>
      <c r="S181" s="186"/>
      <c r="T181" s="187"/>
      <c r="U181" s="152"/>
      <c r="V181" s="77"/>
      <c r="W181" s="77"/>
      <c r="X181" s="77"/>
      <c r="Y181" s="140"/>
    </row>
    <row r="182" spans="1:25">
      <c r="A182" s="1">
        <v>46</v>
      </c>
      <c r="B182" s="39"/>
      <c r="C182" s="41" t="s">
        <v>204</v>
      </c>
      <c r="D182" s="188" t="str">
        <f t="shared" ref="D182:I187" si="25">IF(P167="","",P167)</f>
        <v/>
      </c>
      <c r="E182" s="189" t="str">
        <f t="shared" si="25"/>
        <v/>
      </c>
      <c r="F182" s="189" t="str">
        <f t="shared" si="25"/>
        <v/>
      </c>
      <c r="G182" s="189" t="str">
        <f t="shared" si="25"/>
        <v/>
      </c>
      <c r="H182" s="190" t="str">
        <f t="shared" si="25"/>
        <v/>
      </c>
      <c r="I182" s="191" t="str">
        <f t="shared" si="25"/>
        <v/>
      </c>
      <c r="J182" s="77"/>
      <c r="K182" s="77"/>
      <c r="L182" s="77"/>
      <c r="M182" s="42"/>
      <c r="N182" s="5"/>
      <c r="O182" s="139" t="s">
        <v>206</v>
      </c>
      <c r="P182" s="185"/>
      <c r="Q182" s="186"/>
      <c r="R182" s="186"/>
      <c r="S182" s="186"/>
      <c r="T182" s="186"/>
      <c r="U182" s="152"/>
      <c r="V182" s="77"/>
      <c r="W182" s="77"/>
      <c r="X182" s="77"/>
      <c r="Y182" s="140"/>
    </row>
    <row r="183" spans="1:25">
      <c r="A183" s="1">
        <v>47</v>
      </c>
      <c r="B183" s="39"/>
      <c r="C183" s="41" t="s">
        <v>205</v>
      </c>
      <c r="D183" s="188" t="str">
        <f t="shared" si="25"/>
        <v/>
      </c>
      <c r="E183" s="189" t="str">
        <f t="shared" si="25"/>
        <v/>
      </c>
      <c r="F183" s="189" t="str">
        <f t="shared" si="25"/>
        <v/>
      </c>
      <c r="G183" s="189" t="str">
        <f t="shared" si="25"/>
        <v/>
      </c>
      <c r="H183" s="190" t="str">
        <f t="shared" si="25"/>
        <v/>
      </c>
      <c r="I183" s="191" t="str">
        <f t="shared" si="25"/>
        <v/>
      </c>
      <c r="J183" s="77"/>
      <c r="K183" s="77"/>
      <c r="L183" s="77"/>
      <c r="M183" s="42"/>
      <c r="N183" s="5"/>
      <c r="O183" s="139" t="s">
        <v>207</v>
      </c>
      <c r="P183" s="185"/>
      <c r="Q183" s="186"/>
      <c r="R183" s="186"/>
      <c r="S183" s="186"/>
      <c r="T183" s="186"/>
      <c r="U183" s="152"/>
      <c r="V183" s="77"/>
      <c r="W183" s="77"/>
      <c r="X183" s="77"/>
      <c r="Y183" s="140"/>
    </row>
    <row r="184" spans="1:25" ht="16.5" thickBot="1">
      <c r="A184" s="1">
        <v>48</v>
      </c>
      <c r="B184" s="39"/>
      <c r="C184" s="41" t="s">
        <v>206</v>
      </c>
      <c r="D184" s="188" t="str">
        <f t="shared" si="25"/>
        <v/>
      </c>
      <c r="E184" s="189" t="str">
        <f t="shared" si="25"/>
        <v/>
      </c>
      <c r="F184" s="189" t="str">
        <f t="shared" si="25"/>
        <v/>
      </c>
      <c r="G184" s="189" t="str">
        <f t="shared" si="25"/>
        <v/>
      </c>
      <c r="H184" s="190" t="str">
        <f t="shared" si="25"/>
        <v/>
      </c>
      <c r="I184" s="191" t="str">
        <f t="shared" si="25"/>
        <v/>
      </c>
      <c r="J184" s="77"/>
      <c r="K184" s="77"/>
      <c r="L184" s="77"/>
      <c r="M184" s="42"/>
      <c r="N184" s="5"/>
      <c r="O184" s="139" t="s">
        <v>220</v>
      </c>
      <c r="P184" s="192"/>
      <c r="Q184" s="193"/>
      <c r="R184" s="193"/>
      <c r="S184" s="193"/>
      <c r="T184" s="193"/>
      <c r="U184" s="157"/>
      <c r="V184" s="77"/>
      <c r="W184" s="77"/>
      <c r="X184" s="77"/>
      <c r="Y184" s="140"/>
    </row>
    <row r="185" spans="1:25" ht="16.5" thickBot="1">
      <c r="A185" s="1">
        <v>49</v>
      </c>
      <c r="B185" s="39"/>
      <c r="C185" s="41" t="s">
        <v>207</v>
      </c>
      <c r="D185" s="188" t="str">
        <f t="shared" si="25"/>
        <v/>
      </c>
      <c r="E185" s="189" t="str">
        <f t="shared" si="25"/>
        <v/>
      </c>
      <c r="F185" s="189" t="str">
        <f t="shared" si="25"/>
        <v/>
      </c>
      <c r="G185" s="189" t="str">
        <f t="shared" si="25"/>
        <v/>
      </c>
      <c r="H185" s="190" t="str">
        <f t="shared" si="25"/>
        <v/>
      </c>
      <c r="I185" s="191"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173" t="str">
        <f t="shared" si="25"/>
        <v/>
      </c>
      <c r="E186" s="174" t="str">
        <f t="shared" si="25"/>
        <v/>
      </c>
      <c r="F186" s="174" t="str">
        <f t="shared" si="25"/>
        <v/>
      </c>
      <c r="G186" s="174" t="str">
        <f t="shared" si="25"/>
        <v/>
      </c>
      <c r="H186" s="194" t="str">
        <f t="shared" si="25"/>
        <v/>
      </c>
      <c r="I186" s="175" t="str">
        <f t="shared" si="25"/>
        <v/>
      </c>
      <c r="J186" s="77"/>
      <c r="K186" s="77"/>
      <c r="L186" s="77"/>
      <c r="M186" s="42"/>
      <c r="N186" s="5"/>
      <c r="O186" s="158"/>
      <c r="P186" s="77"/>
      <c r="Q186" s="77"/>
      <c r="R186" s="77"/>
      <c r="S186" s="77"/>
      <c r="T186" s="77"/>
      <c r="U186" s="77"/>
      <c r="V186" s="77"/>
      <c r="W186" s="77"/>
      <c r="X186" s="77"/>
      <c r="Y186" s="140"/>
    </row>
    <row r="187" spans="1:25" ht="16.5" thickBot="1">
      <c r="A187" s="1">
        <v>51</v>
      </c>
      <c r="B187" s="39"/>
      <c r="C187" s="5" t="s">
        <v>223</v>
      </c>
      <c r="D187" s="176" t="str">
        <f t="shared" si="25"/>
        <v/>
      </c>
      <c r="E187" s="177" t="str">
        <f t="shared" si="25"/>
        <v/>
      </c>
      <c r="F187" s="177" t="str">
        <f t="shared" si="25"/>
        <v/>
      </c>
      <c r="G187" s="177" t="str">
        <f t="shared" si="25"/>
        <v/>
      </c>
      <c r="H187" s="195" t="str">
        <f t="shared" si="25"/>
        <v/>
      </c>
      <c r="I187" s="178" t="str">
        <f t="shared" si="25"/>
        <v/>
      </c>
      <c r="J187" s="5"/>
      <c r="K187" s="5"/>
      <c r="L187" s="5"/>
      <c r="M187" s="42"/>
      <c r="N187" s="5"/>
      <c r="O187" s="158"/>
      <c r="P187" s="617" t="s">
        <v>209</v>
      </c>
      <c r="Q187" s="617"/>
      <c r="R187" s="617"/>
      <c r="S187" s="617"/>
      <c r="T187" s="617"/>
      <c r="U187" s="617"/>
      <c r="V187" s="77"/>
      <c r="W187" s="77"/>
      <c r="X187" s="77"/>
      <c r="Y187" s="140"/>
    </row>
    <row r="188" spans="1:25" ht="16.5" thickBot="1">
      <c r="A188" s="1">
        <v>52</v>
      </c>
      <c r="B188" s="39"/>
      <c r="C188" s="41" t="s">
        <v>180</v>
      </c>
      <c r="D188" s="196" t="str">
        <f t="shared" ref="D188:I188" si="26">IF(OR(D186="",D187=""),"",IF(OR(D186&gt;0.02,D187&gt;0.02),"NO","YES"))</f>
        <v/>
      </c>
      <c r="E188" s="197" t="str">
        <f t="shared" si="26"/>
        <v/>
      </c>
      <c r="F188" s="197" t="str">
        <f t="shared" si="26"/>
        <v/>
      </c>
      <c r="G188" s="197" t="str">
        <f t="shared" si="26"/>
        <v/>
      </c>
      <c r="H188" s="198" t="str">
        <f t="shared" si="26"/>
        <v/>
      </c>
      <c r="I188" s="199" t="str">
        <f t="shared" si="26"/>
        <v/>
      </c>
      <c r="J188" s="5"/>
      <c r="K188" s="5"/>
      <c r="L188" s="5"/>
      <c r="M188" s="42"/>
      <c r="N188" s="5"/>
      <c r="O188" s="158"/>
      <c r="P188" s="609" t="s">
        <v>196</v>
      </c>
      <c r="Q188" s="612" t="s">
        <v>197</v>
      </c>
      <c r="R188" s="612"/>
      <c r="S188" s="612"/>
      <c r="T188" s="144" t="s">
        <v>196</v>
      </c>
      <c r="U188" s="611" t="s">
        <v>198</v>
      </c>
      <c r="V188" s="77"/>
      <c r="W188" s="77"/>
      <c r="X188" s="77"/>
      <c r="Y188" s="140"/>
    </row>
    <row r="189" spans="1:25" ht="16.5" thickBot="1">
      <c r="A189" s="1">
        <v>53</v>
      </c>
      <c r="B189" s="200"/>
      <c r="C189" s="47"/>
      <c r="D189" s="615" t="s">
        <v>224</v>
      </c>
      <c r="E189" s="615"/>
      <c r="F189" s="615"/>
      <c r="G189" s="615"/>
      <c r="H189" s="615"/>
      <c r="I189" s="615"/>
      <c r="J189" s="77"/>
      <c r="K189" s="77"/>
      <c r="L189" s="77"/>
      <c r="M189" s="78"/>
      <c r="N189" s="5"/>
      <c r="O189" s="158"/>
      <c r="P189" s="609" t="s">
        <v>196</v>
      </c>
      <c r="Q189" s="144" t="s">
        <v>199</v>
      </c>
      <c r="R189" s="144" t="s">
        <v>200</v>
      </c>
      <c r="S189" s="144" t="s">
        <v>201</v>
      </c>
      <c r="T189" s="144" t="s">
        <v>202</v>
      </c>
      <c r="U189" s="611"/>
      <c r="V189" s="77"/>
      <c r="W189" s="77"/>
      <c r="X189" s="77"/>
      <c r="Y189" s="140"/>
    </row>
    <row r="190" spans="1:25">
      <c r="A190" s="1">
        <v>54</v>
      </c>
      <c r="B190" s="200"/>
      <c r="C190" s="41" t="s">
        <v>204</v>
      </c>
      <c r="D190" s="188" t="str">
        <f t="shared" ref="D190:I194" si="27">IF(P190="","",P190)</f>
        <v/>
      </c>
      <c r="E190" s="189" t="str">
        <f t="shared" si="27"/>
        <v/>
      </c>
      <c r="F190" s="189" t="str">
        <f t="shared" si="27"/>
        <v/>
      </c>
      <c r="G190" s="189" t="str">
        <f t="shared" si="27"/>
        <v/>
      </c>
      <c r="H190" s="190" t="str">
        <f t="shared" si="27"/>
        <v/>
      </c>
      <c r="I190" s="191" t="str">
        <f t="shared" si="27"/>
        <v/>
      </c>
      <c r="J190" s="77"/>
      <c r="K190" s="77"/>
      <c r="L190" s="77"/>
      <c r="M190" s="78"/>
      <c r="N190" s="5"/>
      <c r="O190" s="139" t="s">
        <v>204</v>
      </c>
      <c r="P190" s="161" t="str">
        <f t="shared" ref="P190:U194" si="28">IF(OR(P180="",$P$155=""),"",P180/$P$155)</f>
        <v/>
      </c>
      <c r="Q190" s="162" t="str">
        <f t="shared" si="28"/>
        <v/>
      </c>
      <c r="R190" s="162" t="str">
        <f t="shared" si="28"/>
        <v/>
      </c>
      <c r="S190" s="162" t="str">
        <f t="shared" si="28"/>
        <v/>
      </c>
      <c r="T190" s="162" t="str">
        <f t="shared" si="28"/>
        <v/>
      </c>
      <c r="U190" s="163" t="str">
        <f t="shared" si="28"/>
        <v/>
      </c>
      <c r="V190" s="77"/>
      <c r="W190" s="77"/>
      <c r="X190" s="77"/>
      <c r="Y190" s="140"/>
    </row>
    <row r="191" spans="1:25">
      <c r="A191" s="1">
        <v>55</v>
      </c>
      <c r="B191" s="200"/>
      <c r="C191" s="41" t="s">
        <v>205</v>
      </c>
      <c r="D191" s="188" t="str">
        <f t="shared" si="27"/>
        <v/>
      </c>
      <c r="E191" s="189" t="str">
        <f t="shared" si="27"/>
        <v/>
      </c>
      <c r="F191" s="189" t="str">
        <f t="shared" si="27"/>
        <v/>
      </c>
      <c r="G191" s="189" t="str">
        <f t="shared" si="27"/>
        <v/>
      </c>
      <c r="H191" s="190" t="str">
        <f t="shared" si="27"/>
        <v/>
      </c>
      <c r="I191" s="191" t="str">
        <f t="shared" si="27"/>
        <v/>
      </c>
      <c r="J191" s="77"/>
      <c r="K191" s="77"/>
      <c r="L191" s="77"/>
      <c r="M191" s="78"/>
      <c r="N191" s="5"/>
      <c r="O191" s="139" t="s">
        <v>205</v>
      </c>
      <c r="P191" s="167" t="str">
        <f t="shared" si="28"/>
        <v/>
      </c>
      <c r="Q191" s="168" t="str">
        <f t="shared" si="28"/>
        <v/>
      </c>
      <c r="R191" s="168" t="str">
        <f t="shared" si="28"/>
        <v/>
      </c>
      <c r="S191" s="168" t="str">
        <f t="shared" si="28"/>
        <v/>
      </c>
      <c r="T191" s="168" t="str">
        <f t="shared" si="28"/>
        <v/>
      </c>
      <c r="U191" s="169" t="str">
        <f t="shared" si="28"/>
        <v/>
      </c>
      <c r="V191" s="77"/>
      <c r="W191" s="77"/>
      <c r="X191" s="77"/>
      <c r="Y191" s="140"/>
    </row>
    <row r="192" spans="1:25">
      <c r="A192" s="1">
        <v>56</v>
      </c>
      <c r="B192" s="200"/>
      <c r="C192" s="41" t="s">
        <v>206</v>
      </c>
      <c r="D192" s="188" t="str">
        <f t="shared" si="27"/>
        <v/>
      </c>
      <c r="E192" s="189" t="str">
        <f t="shared" si="27"/>
        <v/>
      </c>
      <c r="F192" s="189" t="str">
        <f t="shared" si="27"/>
        <v/>
      </c>
      <c r="G192" s="189" t="str">
        <f t="shared" si="27"/>
        <v/>
      </c>
      <c r="H192" s="190" t="str">
        <f t="shared" si="27"/>
        <v/>
      </c>
      <c r="I192" s="191" t="str">
        <f t="shared" si="27"/>
        <v/>
      </c>
      <c r="J192" s="77"/>
      <c r="K192" s="77"/>
      <c r="L192" s="77"/>
      <c r="M192" s="78"/>
      <c r="N192" s="5"/>
      <c r="O192" s="139" t="s">
        <v>206</v>
      </c>
      <c r="P192" s="167" t="str">
        <f t="shared" si="28"/>
        <v/>
      </c>
      <c r="Q192" s="168" t="str">
        <f t="shared" si="28"/>
        <v/>
      </c>
      <c r="R192" s="168" t="str">
        <f t="shared" si="28"/>
        <v/>
      </c>
      <c r="S192" s="168" t="str">
        <f t="shared" si="28"/>
        <v/>
      </c>
      <c r="T192" s="168" t="str">
        <f t="shared" si="28"/>
        <v/>
      </c>
      <c r="U192" s="169" t="str">
        <f t="shared" si="28"/>
        <v/>
      </c>
      <c r="V192" s="77"/>
      <c r="W192" s="77"/>
      <c r="X192" s="77"/>
      <c r="Y192" s="140"/>
    </row>
    <row r="193" spans="1:25">
      <c r="A193" s="1">
        <v>57</v>
      </c>
      <c r="B193" s="200"/>
      <c r="C193" s="41" t="s">
        <v>207</v>
      </c>
      <c r="D193" s="188" t="str">
        <f t="shared" si="27"/>
        <v/>
      </c>
      <c r="E193" s="189" t="str">
        <f t="shared" si="27"/>
        <v/>
      </c>
      <c r="F193" s="189" t="str">
        <f t="shared" si="27"/>
        <v/>
      </c>
      <c r="G193" s="189" t="str">
        <f t="shared" si="27"/>
        <v/>
      </c>
      <c r="H193" s="190" t="str">
        <f t="shared" si="27"/>
        <v/>
      </c>
      <c r="I193" s="191" t="str">
        <f t="shared" si="27"/>
        <v/>
      </c>
      <c r="J193" s="77"/>
      <c r="K193" s="77"/>
      <c r="L193" s="77"/>
      <c r="M193" s="78"/>
      <c r="N193" s="5"/>
      <c r="O193" s="139" t="s">
        <v>207</v>
      </c>
      <c r="P193" s="167" t="str">
        <f t="shared" si="28"/>
        <v/>
      </c>
      <c r="Q193" s="168" t="str">
        <f t="shared" si="28"/>
        <v/>
      </c>
      <c r="R193" s="168" t="str">
        <f t="shared" si="28"/>
        <v/>
      </c>
      <c r="S193" s="168" t="str">
        <f t="shared" si="28"/>
        <v/>
      </c>
      <c r="T193" s="168" t="str">
        <f t="shared" si="28"/>
        <v/>
      </c>
      <c r="U193" s="169" t="str">
        <f t="shared" si="28"/>
        <v/>
      </c>
      <c r="V193" s="77"/>
      <c r="W193" s="77"/>
      <c r="X193" s="77"/>
      <c r="Y193" s="140"/>
    </row>
    <row r="194" spans="1:25" ht="16.5" thickBot="1">
      <c r="A194" s="1">
        <v>58</v>
      </c>
      <c r="B194" s="200"/>
      <c r="C194" s="41" t="s">
        <v>220</v>
      </c>
      <c r="D194" s="176" t="str">
        <f t="shared" si="27"/>
        <v/>
      </c>
      <c r="E194" s="177" t="str">
        <f t="shared" si="27"/>
        <v/>
      </c>
      <c r="F194" s="177" t="str">
        <f t="shared" si="27"/>
        <v/>
      </c>
      <c r="G194" s="177" t="str">
        <f t="shared" si="27"/>
        <v/>
      </c>
      <c r="H194" s="195" t="str">
        <f t="shared" si="27"/>
        <v/>
      </c>
      <c r="I194" s="178" t="str">
        <f t="shared" si="27"/>
        <v/>
      </c>
      <c r="J194" s="77"/>
      <c r="K194" s="77"/>
      <c r="L194" s="77"/>
      <c r="M194" s="78"/>
      <c r="N194" s="5"/>
      <c r="O194" s="139" t="s">
        <v>220</v>
      </c>
      <c r="P194" s="170" t="str">
        <f t="shared" si="28"/>
        <v/>
      </c>
      <c r="Q194" s="171" t="str">
        <f t="shared" si="28"/>
        <v/>
      </c>
      <c r="R194" s="171" t="str">
        <f t="shared" si="28"/>
        <v/>
      </c>
      <c r="S194" s="171" t="str">
        <f t="shared" si="28"/>
        <v/>
      </c>
      <c r="T194" s="171" t="str">
        <f t="shared" si="28"/>
        <v/>
      </c>
      <c r="U194" s="172" t="str">
        <f t="shared" si="28"/>
        <v/>
      </c>
      <c r="V194" s="77"/>
      <c r="W194" s="77"/>
      <c r="X194" s="77"/>
      <c r="Y194" s="140"/>
    </row>
    <row r="195" spans="1:25" ht="16.5" thickBot="1">
      <c r="A195" s="1">
        <v>59</v>
      </c>
      <c r="B195" s="200"/>
      <c r="C195" s="41" t="s">
        <v>180</v>
      </c>
      <c r="D195" s="201" t="str">
        <f t="shared" ref="D195:I195" si="29">IF(OR(D190="",D191="",D192="",D193="",D194=""),"",IF($O$34=1,IF(AND(D190&lt;=0.02,D191&lt;=0.02,D192&lt;=0.02,D193&lt;=0.02,D194&lt;=0.01),"YES","NO"),IF(AND(D190&lt;=0.02,D191&lt;=0.02,D192&lt;=0.04,D193&lt;=0.02,D194&lt;=0.01),"YES","NO")))</f>
        <v/>
      </c>
      <c r="E195" s="197" t="str">
        <f t="shared" si="29"/>
        <v/>
      </c>
      <c r="F195" s="197" t="str">
        <f t="shared" si="29"/>
        <v/>
      </c>
      <c r="G195" s="197" t="str">
        <f t="shared" si="29"/>
        <v/>
      </c>
      <c r="H195" s="198" t="str">
        <f t="shared" si="29"/>
        <v/>
      </c>
      <c r="I195" s="199" t="str">
        <f t="shared" si="29"/>
        <v/>
      </c>
      <c r="J195" s="77"/>
      <c r="K195" s="77"/>
      <c r="L195" s="77"/>
      <c r="M195" s="78"/>
      <c r="N195" s="5"/>
      <c r="O195" s="51"/>
      <c r="P195" s="202" t="s">
        <v>118</v>
      </c>
      <c r="Q195" s="77"/>
      <c r="R195" s="77"/>
      <c r="S195" s="77"/>
      <c r="T195" s="77"/>
      <c r="U195" s="77"/>
      <c r="V195" s="77"/>
      <c r="W195" s="77"/>
      <c r="X195" s="77"/>
      <c r="Y195" s="15"/>
    </row>
    <row r="196" spans="1:25">
      <c r="A196" s="1">
        <v>60</v>
      </c>
      <c r="B196" s="200"/>
      <c r="C196" s="84" t="s">
        <v>163</v>
      </c>
      <c r="D196" s="10" t="s">
        <v>225</v>
      </c>
      <c r="E196" s="77"/>
      <c r="F196" s="77"/>
      <c r="G196" s="77"/>
      <c r="H196" s="77"/>
      <c r="I196" s="77"/>
      <c r="J196" s="77"/>
      <c r="K196" s="77"/>
      <c r="L196" s="77"/>
      <c r="M196" s="78"/>
      <c r="N196" s="5"/>
      <c r="O196" s="51"/>
      <c r="P196" s="202" t="s">
        <v>226</v>
      </c>
      <c r="Q196" s="77"/>
      <c r="R196" s="77"/>
      <c r="S196" s="77"/>
      <c r="T196" s="77"/>
      <c r="U196" s="77"/>
      <c r="V196" s="77"/>
      <c r="W196" s="77"/>
      <c r="X196" s="77"/>
      <c r="Y196" s="15"/>
    </row>
    <row r="197" spans="1:25">
      <c r="A197" s="1">
        <v>61</v>
      </c>
      <c r="B197" s="200"/>
      <c r="C197" s="5"/>
      <c r="D197" s="10" t="s">
        <v>227</v>
      </c>
      <c r="E197" s="77"/>
      <c r="F197" s="77"/>
      <c r="G197" s="77"/>
      <c r="H197" s="77"/>
      <c r="I197" s="77"/>
      <c r="J197" s="77"/>
      <c r="K197" s="77"/>
      <c r="L197" s="77"/>
      <c r="M197" s="78"/>
      <c r="N197" s="5"/>
      <c r="O197" s="158"/>
      <c r="P197" s="77"/>
      <c r="Q197" s="77"/>
      <c r="R197" s="77"/>
      <c r="S197" s="77"/>
      <c r="T197" s="77"/>
      <c r="U197" s="77"/>
      <c r="V197" s="77"/>
      <c r="W197" s="77"/>
      <c r="X197" s="77"/>
      <c r="Y197" s="15"/>
    </row>
    <row r="198" spans="1:25">
      <c r="A198" s="1">
        <v>62</v>
      </c>
      <c r="B198" s="200"/>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200"/>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200"/>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200"/>
      <c r="C201" s="40"/>
      <c r="D201" s="203"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204"/>
      <c r="C202" s="205"/>
      <c r="D202" s="205"/>
      <c r="E202" s="205"/>
      <c r="F202" s="205"/>
      <c r="G202" s="205"/>
      <c r="H202" s="205"/>
      <c r="I202" s="205"/>
      <c r="J202" s="205"/>
      <c r="K202" s="205"/>
      <c r="L202" s="205"/>
      <c r="M202" s="206"/>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207"/>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5"/>
      <c r="R204" s="5"/>
      <c r="S204" s="5"/>
      <c r="T204" s="5"/>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77"/>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5"/>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5"/>
      <c r="U207" s="5"/>
      <c r="V207" s="5"/>
      <c r="W207" s="5"/>
      <c r="X207" s="5"/>
      <c r="Y207" s="15"/>
    </row>
    <row r="208" spans="1:25">
      <c r="A208" s="1">
        <v>4</v>
      </c>
      <c r="B208" s="39"/>
      <c r="C208" s="41" t="s">
        <v>234</v>
      </c>
      <c r="D208" s="208" t="str">
        <f>IF(P216="","",P216)</f>
        <v>Auto-Filter</v>
      </c>
      <c r="E208" s="5"/>
      <c r="F208" s="41" t="s">
        <v>235</v>
      </c>
      <c r="G208" s="208">
        <f>IF(S216="","",S216)</f>
        <v>2</v>
      </c>
      <c r="H208" s="5"/>
      <c r="I208" s="5"/>
      <c r="J208" s="5"/>
      <c r="K208" s="5"/>
      <c r="L208" s="5"/>
      <c r="M208" s="42"/>
      <c r="N208" s="5"/>
      <c r="O208" s="13"/>
      <c r="P208" s="41" t="s">
        <v>178</v>
      </c>
      <c r="Q208" s="111"/>
      <c r="R208" s="111"/>
      <c r="S208" s="111"/>
      <c r="T208" s="5"/>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5"/>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5"/>
      <c r="U210" s="5"/>
      <c r="V210" s="5"/>
      <c r="W210" s="5"/>
      <c r="X210" s="5"/>
      <c r="Y210" s="15"/>
    </row>
    <row r="211" spans="1:25">
      <c r="A211" s="1">
        <v>7</v>
      </c>
      <c r="B211" s="39"/>
      <c r="C211" s="5"/>
      <c r="D211" s="209">
        <f t="shared" ref="D211:H218" si="30">IF(P219="","",P219)</f>
        <v>2</v>
      </c>
      <c r="E211" s="210" t="str">
        <f t="shared" si="30"/>
        <v/>
      </c>
      <c r="F211" s="210" t="str">
        <f t="shared" si="30"/>
        <v/>
      </c>
      <c r="G211" s="210" t="str">
        <f t="shared" si="30"/>
        <v/>
      </c>
      <c r="H211" s="210" t="str">
        <f t="shared" si="30"/>
        <v/>
      </c>
      <c r="I211" s="210" t="str">
        <f t="shared" ref="I211:J218" si="31">IF(V219="","",V219)</f>
        <v/>
      </c>
      <c r="J211" s="175" t="str">
        <f t="shared" si="31"/>
        <v/>
      </c>
      <c r="K211" s="47"/>
      <c r="L211" s="5"/>
      <c r="M211" s="42"/>
      <c r="N211" s="5"/>
      <c r="O211" s="13"/>
      <c r="P211" s="41" t="s">
        <v>244</v>
      </c>
      <c r="Q211" s="211" t="str">
        <f>IF(AB94="","",AB94)</f>
        <v/>
      </c>
      <c r="R211" s="211" t="str">
        <f>IF(AB95="","",AB95)</f>
        <v/>
      </c>
      <c r="S211" s="211" t="str">
        <f>IF(AB96="","",AB96)</f>
        <v/>
      </c>
      <c r="T211" s="77"/>
      <c r="U211" s="77"/>
      <c r="V211" s="77"/>
      <c r="W211" s="77"/>
      <c r="X211" s="77"/>
      <c r="Y211" s="15"/>
    </row>
    <row r="212" spans="1:25">
      <c r="A212" s="1">
        <v>8</v>
      </c>
      <c r="B212" s="39"/>
      <c r="C212" s="5"/>
      <c r="D212" s="212">
        <f t="shared" si="30"/>
        <v>4</v>
      </c>
      <c r="E212" s="121" t="str">
        <f t="shared" si="30"/>
        <v/>
      </c>
      <c r="F212" s="121" t="str">
        <f t="shared" si="30"/>
        <v/>
      </c>
      <c r="G212" s="121" t="str">
        <f t="shared" si="30"/>
        <v/>
      </c>
      <c r="H212" s="121" t="str">
        <f t="shared" si="30"/>
        <v/>
      </c>
      <c r="I212" s="121" t="str">
        <f t="shared" si="31"/>
        <v/>
      </c>
      <c r="J212" s="191" t="str">
        <f t="shared" si="31"/>
        <v/>
      </c>
      <c r="K212" s="47"/>
      <c r="L212" s="5"/>
      <c r="M212" s="42"/>
      <c r="N212" s="5"/>
      <c r="O212" s="13"/>
      <c r="P212" s="77"/>
      <c r="Q212" s="77"/>
      <c r="R212" s="77"/>
      <c r="S212" s="77"/>
      <c r="T212" s="77"/>
      <c r="U212" s="77"/>
      <c r="V212" s="77"/>
      <c r="W212" s="77"/>
      <c r="X212" s="77"/>
      <c r="Y212" s="15"/>
    </row>
    <row r="213" spans="1:25">
      <c r="A213" s="1">
        <v>9</v>
      </c>
      <c r="B213" s="39"/>
      <c r="C213" s="5"/>
      <c r="D213" s="212">
        <f t="shared" si="30"/>
        <v>4</v>
      </c>
      <c r="E213" s="121">
        <f t="shared" si="30"/>
        <v>0</v>
      </c>
      <c r="F213" s="121">
        <f t="shared" si="30"/>
        <v>0</v>
      </c>
      <c r="G213" s="121" t="str">
        <f t="shared" si="30"/>
        <v/>
      </c>
      <c r="H213" s="121" t="str">
        <f t="shared" si="30"/>
        <v/>
      </c>
      <c r="I213" s="121" t="str">
        <f t="shared" si="31"/>
        <v/>
      </c>
      <c r="J213" s="191" t="str">
        <f t="shared" si="31"/>
        <v/>
      </c>
      <c r="K213" s="47"/>
      <c r="L213" s="5"/>
      <c r="M213" s="42"/>
      <c r="N213" s="5"/>
      <c r="O213" s="13"/>
      <c r="P213" s="213" t="s">
        <v>163</v>
      </c>
      <c r="Q213" s="203" t="s">
        <v>245</v>
      </c>
      <c r="R213" s="40"/>
      <c r="S213" s="40"/>
      <c r="T213" s="40"/>
      <c r="U213" s="40"/>
      <c r="V213" s="40"/>
      <c r="W213" s="40"/>
      <c r="X213" s="40"/>
      <c r="Y213" s="15"/>
    </row>
    <row r="214" spans="1:25" ht="16.5" thickBot="1">
      <c r="A214" s="1">
        <v>10</v>
      </c>
      <c r="B214" s="39"/>
      <c r="C214" s="5"/>
      <c r="D214" s="212">
        <f t="shared" si="30"/>
        <v>4</v>
      </c>
      <c r="E214" s="121">
        <f t="shared" si="30"/>
        <v>0</v>
      </c>
      <c r="F214" s="121">
        <f t="shared" si="30"/>
        <v>0</v>
      </c>
      <c r="G214" s="121" t="str">
        <f t="shared" si="30"/>
        <v/>
      </c>
      <c r="H214" s="121" t="str">
        <f t="shared" si="30"/>
        <v/>
      </c>
      <c r="I214" s="121" t="str">
        <f t="shared" si="31"/>
        <v/>
      </c>
      <c r="J214" s="191" t="str">
        <f t="shared" si="31"/>
        <v/>
      </c>
      <c r="K214" s="47"/>
      <c r="L214" s="5"/>
      <c r="M214" s="42"/>
      <c r="N214" s="5"/>
      <c r="O214" s="20"/>
      <c r="P214" s="21"/>
      <c r="Q214" s="207" t="s">
        <v>246</v>
      </c>
      <c r="R214" s="21"/>
      <c r="S214" s="21"/>
      <c r="T214" s="21"/>
      <c r="U214" s="21"/>
      <c r="V214" s="21"/>
      <c r="W214" s="21"/>
      <c r="X214" s="21"/>
      <c r="Y214" s="22"/>
    </row>
    <row r="215" spans="1:25">
      <c r="A215" s="1">
        <v>11</v>
      </c>
      <c r="B215" s="39"/>
      <c r="C215" s="5"/>
      <c r="D215" s="212">
        <f t="shared" si="30"/>
        <v>4</v>
      </c>
      <c r="E215" s="121">
        <f t="shared" si="30"/>
        <v>0</v>
      </c>
      <c r="F215" s="121">
        <f t="shared" si="30"/>
        <v>0</v>
      </c>
      <c r="G215" s="121" t="str">
        <f t="shared" si="30"/>
        <v/>
      </c>
      <c r="H215" s="121" t="str">
        <f t="shared" si="30"/>
        <v/>
      </c>
      <c r="I215" s="121" t="str">
        <f t="shared" si="31"/>
        <v/>
      </c>
      <c r="J215" s="191" t="str">
        <f t="shared" si="31"/>
        <v/>
      </c>
      <c r="K215" s="47"/>
      <c r="L215" s="5"/>
      <c r="M215" s="42"/>
      <c r="N215" s="5"/>
      <c r="O215" s="112" t="s">
        <v>247</v>
      </c>
      <c r="P215" s="5"/>
      <c r="Q215" s="5"/>
      <c r="R215" s="5"/>
      <c r="S215" s="5"/>
      <c r="T215" s="5"/>
      <c r="U215" s="5"/>
      <c r="V215" s="5"/>
      <c r="W215" s="5"/>
      <c r="X215" s="5"/>
      <c r="Y215" s="15"/>
    </row>
    <row r="216" spans="1:25">
      <c r="A216" s="1">
        <v>12</v>
      </c>
      <c r="B216" s="39"/>
      <c r="C216" s="5"/>
      <c r="D216" s="212">
        <f t="shared" si="30"/>
        <v>6</v>
      </c>
      <c r="E216" s="121" t="str">
        <f t="shared" si="30"/>
        <v/>
      </c>
      <c r="F216" s="121" t="str">
        <f t="shared" si="30"/>
        <v/>
      </c>
      <c r="G216" s="121" t="str">
        <f t="shared" si="30"/>
        <v/>
      </c>
      <c r="H216" s="121" t="str">
        <f t="shared" si="30"/>
        <v/>
      </c>
      <c r="I216" s="121" t="str">
        <f t="shared" si="31"/>
        <v/>
      </c>
      <c r="J216" s="191" t="str">
        <f t="shared" si="31"/>
        <v/>
      </c>
      <c r="K216" s="47"/>
      <c r="L216" s="5"/>
      <c r="M216" s="42"/>
      <c r="N216" s="5"/>
      <c r="O216" s="13" t="s">
        <v>234</v>
      </c>
      <c r="P216" s="214" t="s">
        <v>646</v>
      </c>
      <c r="Q216" s="5"/>
      <c r="R216" s="41" t="s">
        <v>235</v>
      </c>
      <c r="S216" s="113">
        <v>2</v>
      </c>
      <c r="T216" s="5"/>
      <c r="U216" s="41" t="s">
        <v>248</v>
      </c>
      <c r="V216" s="113"/>
      <c r="W216" s="5" t="s">
        <v>249</v>
      </c>
      <c r="X216" s="5"/>
      <c r="Y216" s="15"/>
    </row>
    <row r="217" spans="1:25">
      <c r="A217" s="1">
        <v>13</v>
      </c>
      <c r="B217" s="39"/>
      <c r="C217" s="5"/>
      <c r="D217" s="212">
        <f t="shared" si="30"/>
        <v>8</v>
      </c>
      <c r="E217" s="121" t="str">
        <f t="shared" si="30"/>
        <v/>
      </c>
      <c r="F217" s="121" t="str">
        <f t="shared" si="30"/>
        <v/>
      </c>
      <c r="G217" s="121" t="str">
        <f t="shared" si="30"/>
        <v/>
      </c>
      <c r="H217" s="121" t="str">
        <f t="shared" si="30"/>
        <v/>
      </c>
      <c r="I217" s="121" t="str">
        <f t="shared" si="31"/>
        <v/>
      </c>
      <c r="J217" s="191"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215">
        <f t="shared" si="30"/>
        <v>4</v>
      </c>
      <c r="E218" s="216" t="str">
        <f t="shared" si="30"/>
        <v/>
      </c>
      <c r="F218" s="216" t="str">
        <f t="shared" si="30"/>
        <v/>
      </c>
      <c r="G218" s="216" t="str">
        <f t="shared" si="30"/>
        <v/>
      </c>
      <c r="H218" s="216" t="str">
        <f t="shared" si="30"/>
        <v/>
      </c>
      <c r="I218" s="216" t="str">
        <f t="shared" si="31"/>
        <v/>
      </c>
      <c r="J218" s="178"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217" t="str">
        <f>IF(U227="","",U227)</f>
        <v/>
      </c>
      <c r="I219" s="5"/>
      <c r="J219" s="217" t="str">
        <f>IF(W227="","",W227)</f>
        <v/>
      </c>
      <c r="K219" s="47"/>
      <c r="L219" s="5"/>
      <c r="M219" s="42"/>
      <c r="N219" s="5"/>
      <c r="O219" s="13"/>
      <c r="P219" s="218">
        <v>2</v>
      </c>
      <c r="Q219" s="219"/>
      <c r="R219" s="220"/>
      <c r="S219" s="220"/>
      <c r="T219" s="220"/>
      <c r="U219" s="221" t="str">
        <f>IF(T219="","",IF($V$216=-1,T219,T219/VLOOKUP(P219,#REF!,MATCH($V$216,#REF!))))</f>
        <v/>
      </c>
      <c r="V219" s="220"/>
      <c r="W219" s="175"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222">
        <v>4</v>
      </c>
      <c r="Q220" s="223"/>
      <c r="R220" s="111"/>
      <c r="S220" s="111"/>
      <c r="T220" s="111"/>
      <c r="U220" s="224" t="str">
        <f>IF(T220="","",IF($V$216=-1,T220,T220/VLOOKUP(P220,#REF!,MATCH($V$216,#REF!))))</f>
        <v/>
      </c>
      <c r="V220" s="111"/>
      <c r="W220" s="191" t="str">
        <f t="shared" si="32"/>
        <v/>
      </c>
      <c r="X220" s="5"/>
      <c r="Y220" s="15"/>
    </row>
    <row r="221" spans="1:25">
      <c r="A221" s="1">
        <v>17</v>
      </c>
      <c r="B221" s="39"/>
      <c r="C221" s="5"/>
      <c r="D221" s="5"/>
      <c r="E221" s="5"/>
      <c r="F221" s="5"/>
      <c r="G221" s="5"/>
      <c r="H221" s="5"/>
      <c r="I221" s="5"/>
      <c r="J221" s="5"/>
      <c r="K221" s="5"/>
      <c r="L221" s="5"/>
      <c r="M221" s="42"/>
      <c r="N221" s="5"/>
      <c r="O221" s="13"/>
      <c r="P221" s="222">
        <v>4</v>
      </c>
      <c r="Q221" s="212">
        <f t="shared" ref="Q221:R223" si="33">Q220</f>
        <v>0</v>
      </c>
      <c r="R221" s="121">
        <f t="shared" si="33"/>
        <v>0</v>
      </c>
      <c r="S221" s="111"/>
      <c r="T221" s="111"/>
      <c r="U221" s="224" t="str">
        <f>IF(T221="","",IF($V$216=-1,T221,T221/VLOOKUP(P221,#REF!,MATCH($V$216,#REF!))))</f>
        <v/>
      </c>
      <c r="V221" s="111"/>
      <c r="W221" s="191" t="str">
        <f t="shared" si="32"/>
        <v/>
      </c>
      <c r="X221" s="5"/>
      <c r="Y221" s="15"/>
    </row>
    <row r="222" spans="1:25">
      <c r="A222" s="1">
        <v>18</v>
      </c>
      <c r="B222" s="200"/>
      <c r="C222" s="45" t="str">
        <f>O230</f>
        <v>AEC Thickness Tracking – 3D</v>
      </c>
      <c r="D222" s="77"/>
      <c r="E222" s="77"/>
      <c r="F222" s="77"/>
      <c r="G222" s="77"/>
      <c r="H222" s="77"/>
      <c r="I222" s="77"/>
      <c r="J222" s="77"/>
      <c r="K222" s="77"/>
      <c r="L222" s="77"/>
      <c r="M222" s="78"/>
      <c r="N222" s="5"/>
      <c r="O222" s="13"/>
      <c r="P222" s="222">
        <v>4</v>
      </c>
      <c r="Q222" s="212">
        <f t="shared" si="33"/>
        <v>0</v>
      </c>
      <c r="R222" s="121">
        <f t="shared" si="33"/>
        <v>0</v>
      </c>
      <c r="S222" s="111"/>
      <c r="T222" s="111"/>
      <c r="U222" s="224" t="str">
        <f>IF(T222="","",IF($V$216=-1,T222,T222/VLOOKUP(P222,#REF!,MATCH($V$216,#REF!))))</f>
        <v/>
      </c>
      <c r="V222" s="111"/>
      <c r="W222" s="191" t="str">
        <f t="shared" si="32"/>
        <v/>
      </c>
      <c r="X222" s="5"/>
      <c r="Y222" s="15"/>
    </row>
    <row r="223" spans="1:25">
      <c r="A223" s="1">
        <v>19</v>
      </c>
      <c r="B223" s="200"/>
      <c r="C223" s="41" t="s">
        <v>234</v>
      </c>
      <c r="D223" s="208" t="str">
        <f>IF(P231="","",P231)</f>
        <v/>
      </c>
      <c r="E223" s="5"/>
      <c r="F223" s="41" t="s">
        <v>235</v>
      </c>
      <c r="G223" s="208" t="str">
        <f>IF(S231="","",S231)</f>
        <v/>
      </c>
      <c r="H223" s="5"/>
      <c r="I223" s="5"/>
      <c r="J223" s="5"/>
      <c r="K223" s="77"/>
      <c r="L223" s="77"/>
      <c r="M223" s="78"/>
      <c r="N223" s="5"/>
      <c r="O223" s="13"/>
      <c r="P223" s="222">
        <v>4</v>
      </c>
      <c r="Q223" s="212">
        <f t="shared" si="33"/>
        <v>0</v>
      </c>
      <c r="R223" s="121">
        <f t="shared" si="33"/>
        <v>0</v>
      </c>
      <c r="S223" s="111"/>
      <c r="T223" s="111"/>
      <c r="U223" s="224" t="str">
        <f>IF(T223="","",IF($V$216=-1,T223,T223/VLOOKUP(P223,#REF!,MATCH($V$216,#REF!))))</f>
        <v/>
      </c>
      <c r="V223" s="111"/>
      <c r="W223" s="191" t="str">
        <f t="shared" si="32"/>
        <v/>
      </c>
      <c r="X223" s="5"/>
      <c r="Y223" s="15"/>
    </row>
    <row r="224" spans="1:25">
      <c r="A224" s="1">
        <v>20</v>
      </c>
      <c r="B224" s="200"/>
      <c r="C224" s="5"/>
      <c r="D224" s="16" t="s">
        <v>47</v>
      </c>
      <c r="E224" s="5"/>
      <c r="F224" s="5"/>
      <c r="G224" s="5"/>
      <c r="H224" s="5"/>
      <c r="I224" s="16" t="s">
        <v>236</v>
      </c>
      <c r="J224" s="5"/>
      <c r="K224" s="77"/>
      <c r="L224" s="77"/>
      <c r="M224" s="78"/>
      <c r="N224" s="5"/>
      <c r="O224" s="13"/>
      <c r="P224" s="222">
        <v>6</v>
      </c>
      <c r="Q224" s="223"/>
      <c r="R224" s="111"/>
      <c r="S224" s="111"/>
      <c r="T224" s="225"/>
      <c r="U224" s="224" t="str">
        <f>IF(T224="","",IF($V$216=-1,T224,T224/VLOOKUP(P224,#REF!,MATCH($V$216,#REF!))))</f>
        <v/>
      </c>
      <c r="V224" s="111"/>
      <c r="W224" s="191" t="str">
        <f t="shared" si="32"/>
        <v/>
      </c>
      <c r="X224" s="5"/>
      <c r="Y224" s="15"/>
    </row>
    <row r="225" spans="1:25" ht="16.5" thickBot="1">
      <c r="A225" s="1">
        <v>21</v>
      </c>
      <c r="B225" s="200"/>
      <c r="C225" s="5"/>
      <c r="D225" s="16" t="s">
        <v>238</v>
      </c>
      <c r="E225" s="16" t="s">
        <v>239</v>
      </c>
      <c r="F225" s="16" t="s">
        <v>240</v>
      </c>
      <c r="G225" s="16" t="s">
        <v>50</v>
      </c>
      <c r="H225" s="16" t="s">
        <v>241</v>
      </c>
      <c r="I225" s="16" t="s">
        <v>242</v>
      </c>
      <c r="J225" s="16" t="s">
        <v>243</v>
      </c>
      <c r="K225" s="77"/>
      <c r="L225" s="77"/>
      <c r="M225" s="78"/>
      <c r="N225" s="5"/>
      <c r="O225" s="13"/>
      <c r="P225" s="222">
        <v>8</v>
      </c>
      <c r="Q225" s="223"/>
      <c r="R225" s="111"/>
      <c r="S225" s="111"/>
      <c r="T225" s="225"/>
      <c r="U225" s="224" t="str">
        <f>IF(T225="","",IF($V$216=-1,T225,T225/VLOOKUP(P225,#REF!,MATCH($V$216,#REF!))))</f>
        <v/>
      </c>
      <c r="V225" s="111"/>
      <c r="W225" s="191" t="str">
        <f t="shared" si="32"/>
        <v/>
      </c>
      <c r="X225" s="5"/>
      <c r="Y225" s="15"/>
    </row>
    <row r="226" spans="1:25" ht="16.5" thickBot="1">
      <c r="A226" s="1">
        <v>22</v>
      </c>
      <c r="B226" s="200"/>
      <c r="C226" s="5"/>
      <c r="D226" s="209">
        <f t="shared" ref="D226:H232" si="34">IF(P234="","",P234)</f>
        <v>2</v>
      </c>
      <c r="E226" s="210" t="str">
        <f t="shared" si="34"/>
        <v/>
      </c>
      <c r="F226" s="210" t="str">
        <f t="shared" si="34"/>
        <v/>
      </c>
      <c r="G226" s="210" t="str">
        <f t="shared" si="34"/>
        <v/>
      </c>
      <c r="H226" s="210" t="str">
        <f t="shared" si="34"/>
        <v/>
      </c>
      <c r="I226" s="210" t="str">
        <f t="shared" ref="I226:J232" si="35">IF(V234="","",V234)</f>
        <v/>
      </c>
      <c r="J226" s="175" t="str">
        <f t="shared" si="35"/>
        <v/>
      </c>
      <c r="K226" s="77"/>
      <c r="L226" s="77"/>
      <c r="M226" s="78"/>
      <c r="N226" s="5"/>
      <c r="O226" s="139" t="s">
        <v>253</v>
      </c>
      <c r="P226" s="226">
        <v>4</v>
      </c>
      <c r="Q226" s="227"/>
      <c r="R226" s="228"/>
      <c r="S226" s="228"/>
      <c r="T226" s="229"/>
      <c r="U226" s="230" t="str">
        <f>IF(T226="","",IF($V$216=-1,T226,T226/VLOOKUP(P226,#REF!,MATCH($V$216,#REF!))))</f>
        <v/>
      </c>
      <c r="V226" s="228"/>
      <c r="W226" s="178" t="str">
        <f t="shared" si="32"/>
        <v/>
      </c>
      <c r="X226" s="5"/>
      <c r="Y226" s="15"/>
    </row>
    <row r="227" spans="1:25" ht="16.5" thickBot="1">
      <c r="A227" s="1">
        <v>23</v>
      </c>
      <c r="B227" s="200"/>
      <c r="C227" s="5"/>
      <c r="D227" s="212">
        <f t="shared" si="34"/>
        <v>4</v>
      </c>
      <c r="E227" s="121" t="str">
        <f t="shared" si="34"/>
        <v/>
      </c>
      <c r="F227" s="121" t="str">
        <f t="shared" si="34"/>
        <v/>
      </c>
      <c r="G227" s="121" t="str">
        <f t="shared" si="34"/>
        <v/>
      </c>
      <c r="H227" s="121" t="str">
        <f t="shared" si="34"/>
        <v/>
      </c>
      <c r="I227" s="121" t="str">
        <f t="shared" si="35"/>
        <v/>
      </c>
      <c r="J227" s="191" t="str">
        <f t="shared" si="35"/>
        <v/>
      </c>
      <c r="K227" s="77"/>
      <c r="L227" s="77"/>
      <c r="M227" s="78"/>
      <c r="N227" s="5"/>
      <c r="O227" s="13"/>
      <c r="P227" s="5"/>
      <c r="Q227" s="5"/>
      <c r="R227" s="5"/>
      <c r="S227" s="77"/>
      <c r="T227" s="41" t="s">
        <v>251</v>
      </c>
      <c r="U227" s="231" t="str">
        <f>IF(U219="","",IF(O35=1,AVERAGE(U219:U225),AVERAGE(U219:U226)))</f>
        <v/>
      </c>
      <c r="V227" s="5"/>
      <c r="W227" s="232" t="str">
        <f>IF(W219="","",IF(MAX(W219:W226)&gt;0.1,"Fail","Pass"))</f>
        <v/>
      </c>
      <c r="X227" s="5"/>
      <c r="Y227" s="15"/>
    </row>
    <row r="228" spans="1:25">
      <c r="A228" s="1">
        <v>24</v>
      </c>
      <c r="B228" s="200"/>
      <c r="C228" s="5"/>
      <c r="D228" s="212">
        <f t="shared" si="34"/>
        <v>4</v>
      </c>
      <c r="E228" s="121">
        <f t="shared" si="34"/>
        <v>0</v>
      </c>
      <c r="F228" s="121">
        <f t="shared" si="34"/>
        <v>0</v>
      </c>
      <c r="G228" s="121" t="str">
        <f t="shared" si="34"/>
        <v/>
      </c>
      <c r="H228" s="121" t="str">
        <f t="shared" si="34"/>
        <v/>
      </c>
      <c r="I228" s="121" t="str">
        <f t="shared" si="35"/>
        <v/>
      </c>
      <c r="J228" s="191" t="str">
        <f t="shared" si="35"/>
        <v/>
      </c>
      <c r="K228" s="77"/>
      <c r="L228" s="77"/>
      <c r="M228" s="78"/>
      <c r="N228" s="5"/>
      <c r="O228" s="13"/>
      <c r="P228" s="79" t="s">
        <v>163</v>
      </c>
      <c r="Q228" s="10" t="s">
        <v>252</v>
      </c>
      <c r="R228" s="5"/>
      <c r="S228" s="5"/>
      <c r="T228" s="5"/>
      <c r="U228" s="5"/>
      <c r="V228" s="5"/>
      <c r="W228" s="5"/>
      <c r="X228" s="5"/>
      <c r="Y228" s="15"/>
    </row>
    <row r="229" spans="1:25">
      <c r="A229" s="1">
        <v>25</v>
      </c>
      <c r="B229" s="200"/>
      <c r="C229" s="5"/>
      <c r="D229" s="212">
        <f t="shared" si="34"/>
        <v>4</v>
      </c>
      <c r="E229" s="121">
        <f t="shared" si="34"/>
        <v>0</v>
      </c>
      <c r="F229" s="121">
        <f t="shared" si="34"/>
        <v>0</v>
      </c>
      <c r="G229" s="121" t="str">
        <f t="shared" si="34"/>
        <v/>
      </c>
      <c r="H229" s="121" t="str">
        <f t="shared" si="34"/>
        <v/>
      </c>
      <c r="I229" s="121" t="str">
        <f t="shared" si="35"/>
        <v/>
      </c>
      <c r="J229" s="191" t="str">
        <f t="shared" si="35"/>
        <v/>
      </c>
      <c r="K229" s="77"/>
      <c r="L229" s="77"/>
      <c r="M229" s="78"/>
      <c r="N229" s="5"/>
      <c r="O229" s="13"/>
      <c r="P229" s="5"/>
      <c r="Q229" s="5"/>
      <c r="R229" s="5"/>
      <c r="S229" s="5"/>
      <c r="T229" s="5"/>
      <c r="U229" s="5"/>
      <c r="V229" s="5"/>
      <c r="W229" s="5"/>
      <c r="X229" s="5"/>
      <c r="Y229" s="15"/>
    </row>
    <row r="230" spans="1:25">
      <c r="A230" s="1">
        <v>26</v>
      </c>
      <c r="B230" s="200"/>
      <c r="C230" s="5"/>
      <c r="D230" s="212">
        <f t="shared" si="34"/>
        <v>4</v>
      </c>
      <c r="E230" s="121">
        <f t="shared" si="34"/>
        <v>0</v>
      </c>
      <c r="F230" s="121">
        <f t="shared" si="34"/>
        <v>0</v>
      </c>
      <c r="G230" s="121" t="str">
        <f t="shared" si="34"/>
        <v/>
      </c>
      <c r="H230" s="121" t="str">
        <f t="shared" si="34"/>
        <v/>
      </c>
      <c r="I230" s="121" t="str">
        <f t="shared" si="35"/>
        <v/>
      </c>
      <c r="J230" s="191" t="str">
        <f t="shared" si="35"/>
        <v/>
      </c>
      <c r="K230" s="77"/>
      <c r="L230" s="77"/>
      <c r="M230" s="78"/>
      <c r="N230" s="5"/>
      <c r="O230" s="112" t="s">
        <v>254</v>
      </c>
      <c r="P230" s="5"/>
      <c r="Q230" s="5"/>
      <c r="R230" s="5"/>
      <c r="S230" s="5"/>
      <c r="T230" s="5"/>
      <c r="U230" s="5"/>
      <c r="V230" s="5"/>
      <c r="W230" s="5"/>
      <c r="X230" s="5"/>
      <c r="Y230" s="15"/>
    </row>
    <row r="231" spans="1:25">
      <c r="A231" s="1">
        <v>27</v>
      </c>
      <c r="B231" s="200"/>
      <c r="C231" s="5"/>
      <c r="D231" s="212">
        <f t="shared" si="34"/>
        <v>6</v>
      </c>
      <c r="E231" s="121" t="str">
        <f t="shared" si="34"/>
        <v/>
      </c>
      <c r="F231" s="121" t="str">
        <f t="shared" si="34"/>
        <v/>
      </c>
      <c r="G231" s="121" t="str">
        <f t="shared" si="34"/>
        <v/>
      </c>
      <c r="H231" s="121" t="str">
        <f t="shared" si="34"/>
        <v/>
      </c>
      <c r="I231" s="121" t="str">
        <f t="shared" si="35"/>
        <v/>
      </c>
      <c r="J231" s="191" t="str">
        <f t="shared" si="35"/>
        <v/>
      </c>
      <c r="K231" s="77"/>
      <c r="L231" s="77"/>
      <c r="M231" s="78"/>
      <c r="N231" s="5"/>
      <c r="O231" s="13" t="s">
        <v>234</v>
      </c>
      <c r="P231" s="214"/>
      <c r="Q231" s="5"/>
      <c r="R231" s="41" t="s">
        <v>235</v>
      </c>
      <c r="S231" s="113"/>
      <c r="T231" s="5"/>
      <c r="U231" s="41" t="s">
        <v>248</v>
      </c>
      <c r="V231" s="113"/>
      <c r="W231" s="5"/>
      <c r="X231" s="5"/>
      <c r="Y231" s="15"/>
    </row>
    <row r="232" spans="1:25" ht="16.5" thickBot="1">
      <c r="A232" s="1">
        <v>28</v>
      </c>
      <c r="B232" s="200"/>
      <c r="C232" s="5"/>
      <c r="D232" s="215">
        <f t="shared" si="34"/>
        <v>8</v>
      </c>
      <c r="E232" s="216" t="str">
        <f t="shared" si="34"/>
        <v/>
      </c>
      <c r="F232" s="216" t="str">
        <f t="shared" si="34"/>
        <v/>
      </c>
      <c r="G232" s="216" t="str">
        <f t="shared" si="34"/>
        <v/>
      </c>
      <c r="H232" s="216" t="str">
        <f t="shared" si="34"/>
        <v/>
      </c>
      <c r="I232" s="216" t="str">
        <f t="shared" si="35"/>
        <v/>
      </c>
      <c r="J232" s="178"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200"/>
      <c r="C233" s="5"/>
      <c r="D233" s="5"/>
      <c r="E233" s="5"/>
      <c r="F233" s="5"/>
      <c r="G233" s="41" t="s">
        <v>251</v>
      </c>
      <c r="H233" s="217" t="str">
        <f>IF(U241="","",U241)</f>
        <v/>
      </c>
      <c r="I233" s="5"/>
      <c r="J233" s="217"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200"/>
      <c r="C234" s="5"/>
      <c r="D234" s="84" t="s">
        <v>163</v>
      </c>
      <c r="E234" s="10" t="s">
        <v>252</v>
      </c>
      <c r="F234" s="5"/>
      <c r="G234" s="5"/>
      <c r="H234" s="5"/>
      <c r="I234" s="5"/>
      <c r="J234" s="5"/>
      <c r="K234" s="77"/>
      <c r="L234" s="77"/>
      <c r="M234" s="78"/>
      <c r="N234" s="5"/>
      <c r="O234" s="13"/>
      <c r="P234" s="218">
        <v>2</v>
      </c>
      <c r="Q234" s="219"/>
      <c r="R234" s="220"/>
      <c r="S234" s="220"/>
      <c r="T234" s="233"/>
      <c r="U234" s="221" t="str">
        <f>IF(T234="","",T234/VLOOKUP(P234,#REF!,MATCH($V$231,#REF!)))</f>
        <v/>
      </c>
      <c r="V234" s="220"/>
      <c r="W234" s="175" t="str">
        <f t="shared" ref="W234:W240" si="36">IF(OR(U234="",$U$241=""),"",ABS((U234-$U$241)/$U$241))</f>
        <v/>
      </c>
      <c r="X234" s="5"/>
      <c r="Y234" s="15"/>
    </row>
    <row r="235" spans="1:25">
      <c r="A235" s="1">
        <v>31</v>
      </c>
      <c r="B235" s="200"/>
      <c r="C235" s="5"/>
      <c r="D235" s="77"/>
      <c r="E235" s="77"/>
      <c r="F235" s="77"/>
      <c r="G235" s="77"/>
      <c r="H235" s="77"/>
      <c r="I235" s="77"/>
      <c r="J235" s="77"/>
      <c r="K235" s="77"/>
      <c r="L235" s="77"/>
      <c r="M235" s="78"/>
      <c r="N235" s="5"/>
      <c r="O235" s="13"/>
      <c r="P235" s="222">
        <v>4</v>
      </c>
      <c r="Q235" s="223"/>
      <c r="R235" s="111"/>
      <c r="S235" s="111"/>
      <c r="T235" s="225"/>
      <c r="U235" s="224" t="str">
        <f>IF(T235="","",T235/VLOOKUP(P235,#REF!,MATCH($V$231,#REF!)))</f>
        <v/>
      </c>
      <c r="V235" s="111"/>
      <c r="W235" s="191" t="str">
        <f t="shared" si="36"/>
        <v/>
      </c>
      <c r="X235" s="5"/>
      <c r="Y235" s="15"/>
    </row>
    <row r="236" spans="1:25">
      <c r="A236" s="1">
        <v>32</v>
      </c>
      <c r="B236" s="39"/>
      <c r="C236" s="45" t="s">
        <v>255</v>
      </c>
      <c r="D236" s="5"/>
      <c r="E236" s="5"/>
      <c r="F236" s="5"/>
      <c r="G236" s="5"/>
      <c r="H236" s="5"/>
      <c r="I236" s="16"/>
      <c r="J236" s="5"/>
      <c r="K236" s="5"/>
      <c r="L236" s="5"/>
      <c r="M236" s="42"/>
      <c r="N236" s="5"/>
      <c r="O236" s="13"/>
      <c r="P236" s="222">
        <v>4</v>
      </c>
      <c r="Q236" s="212">
        <f t="shared" ref="Q236:R238" si="37">Q235</f>
        <v>0</v>
      </c>
      <c r="R236" s="121">
        <f t="shared" si="37"/>
        <v>0</v>
      </c>
      <c r="S236" s="111"/>
      <c r="T236" s="225"/>
      <c r="U236" s="224" t="str">
        <f>IF(T236="","",T236/VLOOKUP(P236,#REF!,MATCH($V$231,#REF!)))</f>
        <v/>
      </c>
      <c r="V236" s="111"/>
      <c r="W236" s="191" t="str">
        <f t="shared" si="36"/>
        <v/>
      </c>
      <c r="X236" s="5"/>
      <c r="Y236" s="15"/>
    </row>
    <row r="237" spans="1:25">
      <c r="A237" s="1">
        <v>33</v>
      </c>
      <c r="B237" s="39"/>
      <c r="C237" s="41" t="s">
        <v>234</v>
      </c>
      <c r="D237" s="208" t="str">
        <f>IF(P246="","",P246)</f>
        <v>Auto-Filter</v>
      </c>
      <c r="E237" s="5"/>
      <c r="F237" s="41" t="s">
        <v>235</v>
      </c>
      <c r="G237" s="119">
        <f>IF(S246="","",S246)</f>
        <v>2</v>
      </c>
      <c r="H237" s="16"/>
      <c r="I237" s="41" t="s">
        <v>177</v>
      </c>
      <c r="J237" s="119" t="str">
        <f>IF(Q248="","",Q248)</f>
        <v/>
      </c>
      <c r="K237" s="5"/>
      <c r="L237" s="5"/>
      <c r="M237" s="42"/>
      <c r="N237" s="5"/>
      <c r="O237" s="13"/>
      <c r="P237" s="222">
        <v>4</v>
      </c>
      <c r="Q237" s="212">
        <f t="shared" si="37"/>
        <v>0</v>
      </c>
      <c r="R237" s="121">
        <f t="shared" si="37"/>
        <v>0</v>
      </c>
      <c r="S237" s="111"/>
      <c r="T237" s="225"/>
      <c r="U237" s="224" t="str">
        <f>IF(T237="","",T237/VLOOKUP(P237,#REF!,MATCH($V$231,#REF!)))</f>
        <v/>
      </c>
      <c r="V237" s="111"/>
      <c r="W237" s="191"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222">
        <v>4</v>
      </c>
      <c r="Q238" s="212">
        <f t="shared" si="37"/>
        <v>0</v>
      </c>
      <c r="R238" s="121">
        <f t="shared" si="37"/>
        <v>0</v>
      </c>
      <c r="S238" s="111"/>
      <c r="T238" s="225"/>
      <c r="U238" s="224" t="str">
        <f>IF(T238="","",T238/VLOOKUP(P238,#REF!,MATCH($V$231,#REF!)))</f>
        <v/>
      </c>
      <c r="V238" s="111"/>
      <c r="W238" s="191" t="str">
        <f t="shared" si="36"/>
        <v/>
      </c>
      <c r="X238" s="5"/>
      <c r="Y238" s="15"/>
    </row>
    <row r="239" spans="1:25">
      <c r="A239" s="1">
        <v>35</v>
      </c>
      <c r="B239" s="39"/>
      <c r="C239" s="5"/>
      <c r="D239" s="209" t="s">
        <v>256</v>
      </c>
      <c r="E239" s="210" t="s">
        <v>50</v>
      </c>
      <c r="F239" s="210" t="s">
        <v>241</v>
      </c>
      <c r="G239" s="210" t="s">
        <v>242</v>
      </c>
      <c r="H239" s="210" t="s">
        <v>257</v>
      </c>
      <c r="I239" s="234" t="s">
        <v>258</v>
      </c>
      <c r="J239" s="47"/>
      <c r="K239" s="5"/>
      <c r="L239" s="5"/>
      <c r="M239" s="42"/>
      <c r="N239" s="5"/>
      <c r="O239" s="13"/>
      <c r="P239" s="222">
        <v>6</v>
      </c>
      <c r="Q239" s="223"/>
      <c r="R239" s="111"/>
      <c r="S239" s="111"/>
      <c r="T239" s="225"/>
      <c r="U239" s="224" t="str">
        <f>IF(T239="","",T239/VLOOKUP(P239,#REF!,MATCH($V$231,#REF!)))</f>
        <v/>
      </c>
      <c r="V239" s="111"/>
      <c r="W239" s="191" t="str">
        <f t="shared" si="36"/>
        <v/>
      </c>
      <c r="X239" s="5"/>
      <c r="Y239" s="15"/>
    </row>
    <row r="240" spans="1:25" ht="16.5" thickBot="1">
      <c r="A240" s="1">
        <v>36</v>
      </c>
      <c r="B240" s="39"/>
      <c r="C240" s="5"/>
      <c r="D240" s="212">
        <f t="shared" ref="D240:D247" si="38">P248</f>
        <v>-3</v>
      </c>
      <c r="E240" s="121" t="str">
        <f t="shared" ref="E240:H247" si="39">IF(R248="","",R248)</f>
        <v/>
      </c>
      <c r="F240" s="121" t="str">
        <f t="shared" si="39"/>
        <v/>
      </c>
      <c r="G240" s="235" t="str">
        <f t="shared" si="39"/>
        <v/>
      </c>
      <c r="H240" s="235" t="str">
        <f t="shared" si="39"/>
        <v/>
      </c>
      <c r="I240" s="236" t="str">
        <f>IF(U248="","",IF(AND(U248&gt;=X248,U248&lt;=Y248),"Pass","Fail"))</f>
        <v/>
      </c>
      <c r="J240" s="47"/>
      <c r="K240" s="5"/>
      <c r="L240" s="5"/>
      <c r="M240" s="42"/>
      <c r="N240" s="5"/>
      <c r="O240" s="13"/>
      <c r="P240" s="226">
        <v>8</v>
      </c>
      <c r="Q240" s="227"/>
      <c r="R240" s="228"/>
      <c r="S240" s="228"/>
      <c r="T240" s="229"/>
      <c r="U240" s="230" t="str">
        <f>IF(T240="","",T240/VLOOKUP(P240,#REF!,MATCH($V$231,#REF!)))</f>
        <v/>
      </c>
      <c r="V240" s="228"/>
      <c r="W240" s="178" t="str">
        <f t="shared" si="36"/>
        <v/>
      </c>
      <c r="X240" s="5"/>
      <c r="Y240" s="15"/>
    </row>
    <row r="241" spans="1:25" ht="16.5" thickBot="1">
      <c r="A241" s="1">
        <v>37</v>
      </c>
      <c r="B241" s="39"/>
      <c r="C241" s="5"/>
      <c r="D241" s="212">
        <f t="shared" si="38"/>
        <v>-2</v>
      </c>
      <c r="E241" s="121" t="str">
        <f t="shared" si="39"/>
        <v/>
      </c>
      <c r="F241" s="121" t="str">
        <f t="shared" si="39"/>
        <v/>
      </c>
      <c r="G241" s="235" t="str">
        <f t="shared" si="39"/>
        <v/>
      </c>
      <c r="H241" s="235" t="str">
        <f t="shared" si="39"/>
        <v/>
      </c>
      <c r="I241" s="236" t="str">
        <f>IF(U249="","",IF(AND(U249&gt;=X249,U249&lt;=Y249),"Pass","Fail"))</f>
        <v/>
      </c>
      <c r="J241" s="47"/>
      <c r="K241" s="5"/>
      <c r="L241" s="5"/>
      <c r="M241" s="42"/>
      <c r="N241" s="5"/>
      <c r="O241" s="13"/>
      <c r="P241" s="5"/>
      <c r="Q241" s="5"/>
      <c r="R241" s="5"/>
      <c r="S241" s="77"/>
      <c r="T241" s="41" t="s">
        <v>251</v>
      </c>
      <c r="U241" s="231" t="str">
        <f>IF(U234="","",AVERAGE(U234:U240))</f>
        <v/>
      </c>
      <c r="V241" s="5"/>
      <c r="W241" s="232" t="str">
        <f>IF(W234="","",IF(MAX(W234:W240)&gt;0.1,"Fail","Pass"))</f>
        <v/>
      </c>
      <c r="X241" s="5"/>
      <c r="Y241" s="15"/>
    </row>
    <row r="242" spans="1:25">
      <c r="A242" s="1">
        <v>38</v>
      </c>
      <c r="B242" s="39"/>
      <c r="C242" s="5"/>
      <c r="D242" s="212">
        <f t="shared" si="38"/>
        <v>-1</v>
      </c>
      <c r="E242" s="121" t="str">
        <f t="shared" si="39"/>
        <v/>
      </c>
      <c r="F242" s="121" t="str">
        <f t="shared" si="39"/>
        <v/>
      </c>
      <c r="G242" s="121" t="str">
        <f t="shared" si="39"/>
        <v/>
      </c>
      <c r="H242" s="235" t="str">
        <f t="shared" si="39"/>
        <v/>
      </c>
      <c r="I242" s="236" t="str">
        <f>IF(U250="","",IF(AND(U250&gt;=X250,U250&lt;=Y250),"Pass","Fail"))</f>
        <v/>
      </c>
      <c r="J242" s="47"/>
      <c r="K242" s="5"/>
      <c r="L242" s="5"/>
      <c r="M242" s="42"/>
      <c r="N242" s="5"/>
      <c r="O242" s="13"/>
      <c r="P242" s="79" t="s">
        <v>163</v>
      </c>
      <c r="Q242" s="10" t="s">
        <v>252</v>
      </c>
      <c r="R242" s="5"/>
      <c r="S242" s="5"/>
      <c r="T242" s="5"/>
      <c r="U242" s="5"/>
      <c r="V242" s="5"/>
      <c r="W242" s="47"/>
      <c r="X242" s="5"/>
      <c r="Y242" s="15"/>
    </row>
    <row r="243" spans="1:25">
      <c r="A243" s="1">
        <v>39</v>
      </c>
      <c r="B243" s="39"/>
      <c r="C243" s="5"/>
      <c r="D243" s="212">
        <f t="shared" si="38"/>
        <v>0</v>
      </c>
      <c r="E243" s="237" t="str">
        <f t="shared" si="39"/>
        <v/>
      </c>
      <c r="F243" s="238" t="str">
        <f t="shared" si="39"/>
        <v/>
      </c>
      <c r="G243" s="235" t="str">
        <f t="shared" si="39"/>
        <v/>
      </c>
      <c r="H243" s="235" t="str">
        <f t="shared" si="39"/>
        <v/>
      </c>
      <c r="I243" s="239"/>
      <c r="J243" s="47"/>
      <c r="K243" s="5"/>
      <c r="L243" s="5"/>
      <c r="M243" s="42"/>
      <c r="N243" s="5"/>
      <c r="O243" s="13"/>
      <c r="P243" s="77"/>
      <c r="Q243" s="77"/>
      <c r="R243" s="77"/>
      <c r="S243" s="77"/>
      <c r="T243" s="77"/>
      <c r="U243" s="77"/>
      <c r="V243" s="77"/>
      <c r="W243" s="5"/>
      <c r="X243" s="5"/>
      <c r="Y243" s="15"/>
    </row>
    <row r="244" spans="1:25">
      <c r="A244" s="1">
        <v>40</v>
      </c>
      <c r="B244" s="39"/>
      <c r="C244" s="5"/>
      <c r="D244" s="212">
        <f t="shared" si="38"/>
        <v>1</v>
      </c>
      <c r="E244" s="121" t="str">
        <f t="shared" si="39"/>
        <v/>
      </c>
      <c r="F244" s="121" t="str">
        <f t="shared" si="39"/>
        <v/>
      </c>
      <c r="G244" s="121" t="str">
        <f t="shared" si="39"/>
        <v/>
      </c>
      <c r="H244" s="235" t="str">
        <f t="shared" si="39"/>
        <v/>
      </c>
      <c r="I244" s="236" t="str">
        <f>IF(U252="","",IF(AND(U252&gt;=X252,U252&lt;=Y252),"Pass","Fail"))</f>
        <v/>
      </c>
      <c r="J244" s="47"/>
      <c r="K244" s="5"/>
      <c r="L244" s="5"/>
      <c r="M244" s="42"/>
      <c r="N244" s="5"/>
      <c r="O244" s="13"/>
      <c r="P244" s="77"/>
      <c r="Q244" s="77"/>
      <c r="R244" s="77"/>
      <c r="S244" s="77"/>
      <c r="T244" s="77"/>
      <c r="U244" s="77"/>
      <c r="V244" s="77"/>
      <c r="W244" s="77"/>
      <c r="X244" s="77"/>
      <c r="Y244" s="15"/>
    </row>
    <row r="245" spans="1:25">
      <c r="A245" s="1">
        <v>41</v>
      </c>
      <c r="B245" s="39"/>
      <c r="C245" s="5"/>
      <c r="D245" s="212">
        <f t="shared" si="38"/>
        <v>2</v>
      </c>
      <c r="E245" s="121" t="str">
        <f t="shared" si="39"/>
        <v/>
      </c>
      <c r="F245" s="121" t="str">
        <f t="shared" si="39"/>
        <v/>
      </c>
      <c r="G245" s="121" t="str">
        <f t="shared" si="39"/>
        <v/>
      </c>
      <c r="H245" s="235" t="str">
        <f t="shared" si="39"/>
        <v/>
      </c>
      <c r="I245" s="236" t="str">
        <f>IF(U253="","",IF(AND(U253&gt;=X253,U253&lt;=Y253),"Pass","Fail"))</f>
        <v/>
      </c>
      <c r="J245" s="47"/>
      <c r="K245" s="5"/>
      <c r="L245" s="5"/>
      <c r="M245" s="42"/>
      <c r="N245" s="5"/>
      <c r="O245" s="112" t="s">
        <v>255</v>
      </c>
      <c r="P245" s="5"/>
      <c r="Q245" s="5"/>
      <c r="R245" s="5"/>
      <c r="S245" s="5"/>
      <c r="T245" s="5"/>
      <c r="U245" s="5"/>
      <c r="V245" s="5"/>
      <c r="W245" s="5"/>
      <c r="X245" s="5"/>
      <c r="Y245" s="15"/>
    </row>
    <row r="246" spans="1:25">
      <c r="A246" s="1">
        <v>42</v>
      </c>
      <c r="B246" s="39"/>
      <c r="C246" s="5"/>
      <c r="D246" s="212">
        <f t="shared" si="38"/>
        <v>3</v>
      </c>
      <c r="E246" s="121" t="str">
        <f t="shared" si="39"/>
        <v/>
      </c>
      <c r="F246" s="121" t="str">
        <f t="shared" si="39"/>
        <v/>
      </c>
      <c r="G246" s="121" t="str">
        <f t="shared" si="39"/>
        <v/>
      </c>
      <c r="H246" s="235" t="str">
        <f t="shared" si="39"/>
        <v/>
      </c>
      <c r="I246" s="236" t="str">
        <f>IF(U254="","",IF(AND(U254&gt;=X254,U254&lt;=Y254),"Pass","Fail"))</f>
        <v/>
      </c>
      <c r="J246" s="47"/>
      <c r="K246" s="5"/>
      <c r="L246" s="5"/>
      <c r="M246" s="42"/>
      <c r="N246" s="5"/>
      <c r="O246" s="13" t="s">
        <v>234</v>
      </c>
      <c r="P246" s="114" t="str">
        <f>P216</f>
        <v>Auto-Filter</v>
      </c>
      <c r="Q246" s="5"/>
      <c r="R246" s="41" t="s">
        <v>235</v>
      </c>
      <c r="S246" s="114">
        <f>S216</f>
        <v>2</v>
      </c>
      <c r="T246" s="16" t="s">
        <v>236</v>
      </c>
      <c r="U246" s="47"/>
      <c r="V246" s="5"/>
      <c r="W246" s="5"/>
      <c r="X246" s="613">
        <f>IF($O$34=1,AB246,Z246)</f>
        <v>0</v>
      </c>
      <c r="Y246" s="613"/>
    </row>
    <row r="247" spans="1:25" ht="16.5" thickBot="1">
      <c r="A247" s="1">
        <v>43</v>
      </c>
      <c r="B247" s="39"/>
      <c r="C247" s="5"/>
      <c r="D247" s="215">
        <f t="shared" si="38"/>
        <v>4</v>
      </c>
      <c r="E247" s="216" t="str">
        <f t="shared" si="39"/>
        <v/>
      </c>
      <c r="F247" s="216" t="str">
        <f t="shared" si="39"/>
        <v/>
      </c>
      <c r="G247" s="216" t="str">
        <f t="shared" si="39"/>
        <v/>
      </c>
      <c r="H247" s="240" t="str">
        <f t="shared" si="39"/>
        <v/>
      </c>
      <c r="I247" s="241"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42" t="s">
        <v>259</v>
      </c>
      <c r="Y247" s="243" t="s">
        <v>260</v>
      </c>
    </row>
    <row r="248" spans="1:25">
      <c r="A248" s="1">
        <v>44</v>
      </c>
      <c r="B248" s="39"/>
      <c r="C248" s="5"/>
      <c r="D248" s="84" t="s">
        <v>163</v>
      </c>
      <c r="E248" s="203" t="s">
        <v>261</v>
      </c>
      <c r="F248" s="5"/>
      <c r="G248" s="5"/>
      <c r="H248" s="5"/>
      <c r="I248" s="5"/>
      <c r="J248" s="5"/>
      <c r="K248" s="5"/>
      <c r="L248" s="5"/>
      <c r="M248" s="42"/>
      <c r="N248" s="5"/>
      <c r="O248" s="13"/>
      <c r="P248" s="209">
        <v>-3</v>
      </c>
      <c r="Q248" s="220"/>
      <c r="R248" s="220"/>
      <c r="S248" s="220"/>
      <c r="T248" s="244"/>
      <c r="U248" s="245" t="str">
        <f>IF(OR(S248="",$S$251=""),"",S248/$S$251)</f>
        <v/>
      </c>
      <c r="V248" s="47"/>
      <c r="W248" s="5"/>
      <c r="X248" s="242">
        <f t="shared" ref="X248:Y250" si="40">IF($O$34=1,AB248,Z248)</f>
        <v>0</v>
      </c>
      <c r="Y248" s="243">
        <f t="shared" si="40"/>
        <v>0</v>
      </c>
    </row>
    <row r="249" spans="1:25" ht="16.5" thickBot="1">
      <c r="A249" s="1">
        <v>45</v>
      </c>
      <c r="B249" s="141"/>
      <c r="C249" s="21"/>
      <c r="D249" s="21"/>
      <c r="E249" s="21"/>
      <c r="F249" s="21"/>
      <c r="G249" s="21"/>
      <c r="H249" s="21"/>
      <c r="I249" s="21"/>
      <c r="J249" s="21"/>
      <c r="K249" s="21"/>
      <c r="L249" s="21"/>
      <c r="M249" s="142"/>
      <c r="N249" s="5"/>
      <c r="O249" s="13"/>
      <c r="P249" s="212">
        <v>-2</v>
      </c>
      <c r="Q249" s="246"/>
      <c r="R249" s="111"/>
      <c r="S249" s="111"/>
      <c r="T249" s="247"/>
      <c r="U249" s="248" t="str">
        <f>IF(OR(S249="",$S$251=""),"",S249/$S$251)</f>
        <v/>
      </c>
      <c r="V249" s="47"/>
      <c r="W249" s="5"/>
      <c r="X249" s="242">
        <f t="shared" si="40"/>
        <v>0</v>
      </c>
      <c r="Y249" s="243">
        <f t="shared" si="40"/>
        <v>0</v>
      </c>
    </row>
    <row r="250" spans="1:25">
      <c r="A250" s="1">
        <v>46</v>
      </c>
      <c r="B250" s="39"/>
      <c r="C250" s="45" t="s">
        <v>232</v>
      </c>
      <c r="D250" s="5"/>
      <c r="E250" s="5"/>
      <c r="F250" s="5"/>
      <c r="G250" s="5"/>
      <c r="H250" s="5"/>
      <c r="I250" s="5"/>
      <c r="J250" s="5"/>
      <c r="K250" s="5"/>
      <c r="L250" s="5"/>
      <c r="M250" s="42"/>
      <c r="N250" s="5"/>
      <c r="O250" s="13"/>
      <c r="P250" s="212">
        <v>-1</v>
      </c>
      <c r="Q250" s="249"/>
      <c r="R250" s="111"/>
      <c r="S250" s="111"/>
      <c r="T250" s="111"/>
      <c r="U250" s="248" t="str">
        <f>IF(OR(S250="",$S$251=""),"",S250/$S$251)</f>
        <v/>
      </c>
      <c r="V250" s="47"/>
      <c r="W250" s="5"/>
      <c r="X250" s="242">
        <f t="shared" si="40"/>
        <v>0</v>
      </c>
      <c r="Y250" s="243">
        <f t="shared" si="40"/>
        <v>0</v>
      </c>
    </row>
    <row r="251" spans="1:25">
      <c r="A251" s="1">
        <v>47</v>
      </c>
      <c r="B251" s="39"/>
      <c r="C251" s="77"/>
      <c r="D251" s="41" t="s">
        <v>233</v>
      </c>
      <c r="E251" s="121" t="str">
        <f t="shared" ref="E251:G255" si="41">IF(Q205="","",Q205)</f>
        <v/>
      </c>
      <c r="F251" s="121" t="str">
        <f t="shared" si="41"/>
        <v/>
      </c>
      <c r="G251" s="121" t="str">
        <f t="shared" si="41"/>
        <v/>
      </c>
      <c r="H251" s="77"/>
      <c r="I251" s="77"/>
      <c r="J251" s="77"/>
      <c r="K251" s="77"/>
      <c r="L251" s="77"/>
      <c r="M251" s="42"/>
      <c r="N251" s="5"/>
      <c r="O251" s="13"/>
      <c r="P251" s="212">
        <v>0</v>
      </c>
      <c r="Q251" s="249"/>
      <c r="R251" s="121" t="str">
        <f>IF(S220="","",AVERAGE(S220:S223))</f>
        <v/>
      </c>
      <c r="S251" s="121" t="str">
        <f>IF(T220="","",AVERAGE(T220:T223))</f>
        <v/>
      </c>
      <c r="T251" s="235" t="str">
        <f>IF(V220="","",AVERAGE(V220:V223))</f>
        <v/>
      </c>
      <c r="U251" s="248"/>
      <c r="V251" s="47"/>
      <c r="W251" s="5"/>
      <c r="X251" s="242"/>
      <c r="Y251" s="243"/>
    </row>
    <row r="252" spans="1:25" ht="16.5" thickBot="1">
      <c r="A252" s="1">
        <v>48</v>
      </c>
      <c r="B252" s="39"/>
      <c r="C252" s="5"/>
      <c r="D252" s="41" t="s">
        <v>29</v>
      </c>
      <c r="E252" s="121" t="str">
        <f t="shared" si="41"/>
        <v/>
      </c>
      <c r="F252" s="121" t="str">
        <f t="shared" si="41"/>
        <v/>
      </c>
      <c r="G252" s="121" t="str">
        <f t="shared" si="41"/>
        <v/>
      </c>
      <c r="H252" s="5"/>
      <c r="I252" s="5"/>
      <c r="J252" s="5"/>
      <c r="K252" s="5"/>
      <c r="L252" s="5"/>
      <c r="M252" s="42"/>
      <c r="N252" s="5"/>
      <c r="O252" s="13"/>
      <c r="P252" s="212">
        <v>1</v>
      </c>
      <c r="Q252" s="249"/>
      <c r="R252" s="111"/>
      <c r="S252" s="111"/>
      <c r="T252" s="111"/>
      <c r="U252" s="248" t="str">
        <f>IF(OR(S252="",$S$251=""),"",S252/$S$251)</f>
        <v/>
      </c>
      <c r="V252" s="47"/>
      <c r="W252" s="5"/>
      <c r="X252" s="242">
        <f t="shared" ref="X252:Y255" si="42">IF($O$34=1,AB252,Z252)</f>
        <v>0</v>
      </c>
      <c r="Y252" s="243">
        <f t="shared" si="42"/>
        <v>0</v>
      </c>
    </row>
    <row r="253" spans="1:25" ht="16.5" thickBot="1">
      <c r="A253" s="1">
        <v>49</v>
      </c>
      <c r="B253" s="39"/>
      <c r="C253" s="5"/>
      <c r="D253" s="41" t="s">
        <v>177</v>
      </c>
      <c r="E253" s="121" t="str">
        <f t="shared" si="41"/>
        <v/>
      </c>
      <c r="F253" s="121" t="str">
        <f t="shared" si="41"/>
        <v/>
      </c>
      <c r="G253" s="121" t="str">
        <f t="shared" si="41"/>
        <v/>
      </c>
      <c r="H253" s="77"/>
      <c r="I253" s="41" t="s">
        <v>180</v>
      </c>
      <c r="J253" s="122" t="str">
        <f>IF(AND(Q210="",R210="",S210=""),"",IF(OR(Q210="Fail",R210="Fail",S210="Fail"),"Fail","Pass"))</f>
        <v/>
      </c>
      <c r="K253" s="5"/>
      <c r="L253" s="5"/>
      <c r="M253" s="42"/>
      <c r="N253" s="5"/>
      <c r="O253" s="13"/>
      <c r="P253" s="212">
        <v>2</v>
      </c>
      <c r="Q253" s="249"/>
      <c r="R253" s="111"/>
      <c r="S253" s="111"/>
      <c r="T253" s="111"/>
      <c r="U253" s="248" t="str">
        <f>IF(OR(S253="",$S$251=""),"",S253/$S$251)</f>
        <v/>
      </c>
      <c r="V253" s="47"/>
      <c r="W253" s="5"/>
      <c r="X253" s="242">
        <f t="shared" si="42"/>
        <v>0</v>
      </c>
      <c r="Y253" s="243">
        <f t="shared" si="42"/>
        <v>0</v>
      </c>
    </row>
    <row r="254" spans="1:25">
      <c r="A254" s="1">
        <v>50</v>
      </c>
      <c r="B254" s="39"/>
      <c r="C254" s="5"/>
      <c r="D254" s="41" t="s">
        <v>178</v>
      </c>
      <c r="E254" s="121" t="str">
        <f t="shared" si="41"/>
        <v/>
      </c>
      <c r="F254" s="121" t="str">
        <f t="shared" si="41"/>
        <v/>
      </c>
      <c r="G254" s="121" t="str">
        <f t="shared" si="41"/>
        <v/>
      </c>
      <c r="H254" s="5"/>
      <c r="I254" s="5"/>
      <c r="J254" s="5"/>
      <c r="K254" s="5"/>
      <c r="L254" s="5"/>
      <c r="M254" s="42"/>
      <c r="N254" s="5"/>
      <c r="O254" s="13"/>
      <c r="P254" s="212">
        <v>3</v>
      </c>
      <c r="Q254" s="249"/>
      <c r="R254" s="111"/>
      <c r="S254" s="111"/>
      <c r="T254" s="111"/>
      <c r="U254" s="248" t="str">
        <f>IF(OR(S254="",$S$251=""),"",S254/$S$251)</f>
        <v/>
      </c>
      <c r="V254" s="47"/>
      <c r="W254" s="5"/>
      <c r="X254" s="242">
        <f t="shared" si="42"/>
        <v>0</v>
      </c>
      <c r="Y254" s="243">
        <f t="shared" si="42"/>
        <v>0</v>
      </c>
    </row>
    <row r="255" spans="1:25" ht="16.5" thickBot="1">
      <c r="A255" s="1">
        <v>51</v>
      </c>
      <c r="B255" s="39"/>
      <c r="C255" s="5"/>
      <c r="D255" s="41" t="s">
        <v>237</v>
      </c>
      <c r="E255" s="121" t="str">
        <f t="shared" si="41"/>
        <v/>
      </c>
      <c r="F255" s="121" t="str">
        <f t="shared" si="41"/>
        <v/>
      </c>
      <c r="G255" s="121" t="str">
        <f t="shared" si="41"/>
        <v/>
      </c>
      <c r="H255" s="5"/>
      <c r="I255" s="5"/>
      <c r="J255" s="5"/>
      <c r="K255" s="5"/>
      <c r="L255" s="5"/>
      <c r="M255" s="42"/>
      <c r="N255" s="5"/>
      <c r="O255" s="13"/>
      <c r="P255" s="215">
        <v>4</v>
      </c>
      <c r="Q255" s="250"/>
      <c r="R255" s="228"/>
      <c r="S255" s="228"/>
      <c r="T255" s="228"/>
      <c r="U255" s="251" t="str">
        <f>IF(OR(S255="",$S$251=""),"",S255/$S$251)</f>
        <v/>
      </c>
      <c r="V255" s="47"/>
      <c r="W255" s="5"/>
      <c r="X255" s="242">
        <f t="shared" si="42"/>
        <v>0</v>
      </c>
      <c r="Y255" s="243">
        <f t="shared" si="42"/>
        <v>0</v>
      </c>
    </row>
    <row r="256" spans="1:25" ht="16.5" thickBot="1">
      <c r="A256" s="1">
        <v>52</v>
      </c>
      <c r="B256" s="48"/>
      <c r="C256" s="49"/>
      <c r="D256" s="252"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200"/>
      <c r="C257" s="77"/>
      <c r="D257" s="77"/>
      <c r="E257" s="77"/>
      <c r="F257" s="77"/>
      <c r="G257" s="77"/>
      <c r="H257" s="77"/>
      <c r="I257" s="77"/>
      <c r="J257" s="77"/>
      <c r="K257" s="77"/>
      <c r="L257" s="77"/>
      <c r="M257" s="42"/>
      <c r="N257" s="5"/>
      <c r="O257" s="13"/>
      <c r="P257" s="253" t="s">
        <v>163</v>
      </c>
      <c r="Q257" s="203"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620" t="s">
        <v>263</v>
      </c>
      <c r="E259" s="620"/>
      <c r="F259" s="47"/>
      <c r="G259" s="620" t="s">
        <v>264</v>
      </c>
      <c r="H259" s="620"/>
      <c r="I259" s="5"/>
      <c r="J259" s="47"/>
      <c r="K259" s="621" t="s">
        <v>265</v>
      </c>
      <c r="L259" s="621"/>
      <c r="M259" s="78"/>
      <c r="N259" s="5"/>
      <c r="O259" s="110" t="s">
        <v>266</v>
      </c>
      <c r="P259" s="7"/>
      <c r="Q259" s="7"/>
      <c r="R259" s="7"/>
      <c r="S259" s="7"/>
      <c r="T259" s="7"/>
      <c r="U259" s="7"/>
      <c r="V259" s="7"/>
      <c r="W259" s="7"/>
      <c r="X259" s="7"/>
      <c r="Y259" s="8"/>
    </row>
    <row r="260" spans="1:25" ht="16.5" thickBot="1">
      <c r="A260" s="1">
        <v>56</v>
      </c>
      <c r="B260" s="39"/>
      <c r="C260" s="47"/>
      <c r="D260" s="254" t="s">
        <v>177</v>
      </c>
      <c r="E260" s="218">
        <f t="shared" ref="E260:E265" si="43">IF(Q410="","",Q410)</f>
        <v>0</v>
      </c>
      <c r="F260" s="5"/>
      <c r="G260" s="16" t="s">
        <v>267</v>
      </c>
      <c r="H260" s="16" t="s">
        <v>268</v>
      </c>
      <c r="I260" s="16" t="s">
        <v>202</v>
      </c>
      <c r="J260" s="47"/>
      <c r="K260" s="16" t="s">
        <v>199</v>
      </c>
      <c r="L260" s="182" t="s">
        <v>201</v>
      </c>
      <c r="M260" s="78"/>
      <c r="N260" s="5"/>
      <c r="O260" s="13"/>
      <c r="P260" s="41" t="s">
        <v>269</v>
      </c>
      <c r="Q260" s="214"/>
      <c r="R260" s="5"/>
      <c r="S260" s="41" t="s">
        <v>177</v>
      </c>
      <c r="T260" s="214"/>
      <c r="U260" s="5"/>
      <c r="V260" s="47"/>
      <c r="W260" s="47"/>
      <c r="X260" s="5"/>
      <c r="Y260" s="15"/>
    </row>
    <row r="261" spans="1:25" ht="16.5" thickBot="1">
      <c r="A261" s="1">
        <v>57</v>
      </c>
      <c r="B261" s="39"/>
      <c r="C261" s="47"/>
      <c r="D261" s="254" t="s">
        <v>270</v>
      </c>
      <c r="E261" s="222">
        <f t="shared" si="43"/>
        <v>0</v>
      </c>
      <c r="F261" s="41" t="s">
        <v>177</v>
      </c>
      <c r="G261" s="209">
        <f t="shared" ref="G261:G266" si="44">IF(P426="","",P426)</f>
        <v>0</v>
      </c>
      <c r="H261" s="210" t="str">
        <f t="shared" ref="H261:H266" si="45">IF(R426="","",R426)</f>
        <v/>
      </c>
      <c r="I261" s="255" t="str">
        <f t="shared" ref="I261:I266" si="46">IF(T426="","",T426)</f>
        <v/>
      </c>
      <c r="J261" s="47"/>
      <c r="K261" s="41" t="s">
        <v>271</v>
      </c>
      <c r="L261" s="256" t="str">
        <f>IF(R418="","",R418)</f>
        <v/>
      </c>
      <c r="M261" s="78"/>
      <c r="N261" s="5"/>
      <c r="O261" s="13"/>
      <c r="P261" s="41" t="s">
        <v>272</v>
      </c>
      <c r="Q261" s="113"/>
      <c r="R261" s="5"/>
      <c r="S261" s="41" t="s">
        <v>270</v>
      </c>
      <c r="T261" s="214"/>
      <c r="U261" s="5"/>
      <c r="V261" s="5"/>
      <c r="W261" s="5"/>
      <c r="X261" s="5"/>
      <c r="Y261" s="15"/>
    </row>
    <row r="262" spans="1:25">
      <c r="A262" s="1">
        <v>58</v>
      </c>
      <c r="B262" s="39"/>
      <c r="C262" s="47"/>
      <c r="D262" s="254" t="s">
        <v>273</v>
      </c>
      <c r="E262" s="222" t="str">
        <f t="shared" si="43"/>
        <v/>
      </c>
      <c r="F262" s="41" t="s">
        <v>270</v>
      </c>
      <c r="G262" s="212">
        <f t="shared" si="44"/>
        <v>0</v>
      </c>
      <c r="H262" s="121" t="str">
        <f t="shared" si="45"/>
        <v/>
      </c>
      <c r="I262" s="236" t="str">
        <f t="shared" si="46"/>
        <v/>
      </c>
      <c r="J262" s="41" t="s">
        <v>274</v>
      </c>
      <c r="K262" s="257" t="str">
        <f t="shared" ref="K262:L264" si="47">IF(Q420="","",Q420)</f>
        <v/>
      </c>
      <c r="L262" s="258" t="str">
        <f t="shared" si="47"/>
        <v/>
      </c>
      <c r="M262" s="78"/>
      <c r="N262" s="5"/>
      <c r="O262" s="13"/>
      <c r="P262" s="5"/>
      <c r="Q262" s="5"/>
      <c r="R262" s="5"/>
      <c r="S262" s="16" t="s">
        <v>236</v>
      </c>
      <c r="T262" s="5"/>
      <c r="U262" s="5" t="s">
        <v>275</v>
      </c>
      <c r="V262" s="5"/>
      <c r="W262" s="5"/>
      <c r="X262" s="5"/>
      <c r="Y262" s="15"/>
    </row>
    <row r="263" spans="1:25">
      <c r="A263" s="1">
        <v>59</v>
      </c>
      <c r="B263" s="39"/>
      <c r="C263" s="47"/>
      <c r="D263" s="254" t="s">
        <v>276</v>
      </c>
      <c r="E263" s="222" t="str">
        <f t="shared" si="43"/>
        <v/>
      </c>
      <c r="F263" s="41" t="s">
        <v>179</v>
      </c>
      <c r="G263" s="212">
        <f t="shared" si="44"/>
        <v>0</v>
      </c>
      <c r="H263" s="121" t="str">
        <f t="shared" si="45"/>
        <v/>
      </c>
      <c r="I263" s="236" t="str">
        <f t="shared" si="46"/>
        <v/>
      </c>
      <c r="J263" s="41" t="s">
        <v>277</v>
      </c>
      <c r="K263" s="259" t="str">
        <f t="shared" si="47"/>
        <v/>
      </c>
      <c r="L263" s="243" t="str">
        <f t="shared" si="47"/>
        <v/>
      </c>
      <c r="M263" s="78"/>
      <c r="N263" s="5"/>
      <c r="O263" s="260"/>
      <c r="P263" s="5"/>
      <c r="Q263" s="16" t="s">
        <v>50</v>
      </c>
      <c r="R263" s="16" t="s">
        <v>241</v>
      </c>
      <c r="S263" s="16" t="s">
        <v>242</v>
      </c>
      <c r="T263" s="16" t="s">
        <v>278</v>
      </c>
      <c r="U263" s="16" t="s">
        <v>279</v>
      </c>
      <c r="V263" s="5"/>
      <c r="W263" s="41" t="s">
        <v>280</v>
      </c>
      <c r="X263" s="115" t="str">
        <f>IF(T260="","",VLOOKUP(T260,#REF!,2))</f>
        <v/>
      </c>
      <c r="Y263" s="15"/>
    </row>
    <row r="264" spans="1:25" ht="16.5" thickBot="1">
      <c r="A264" s="1">
        <v>60</v>
      </c>
      <c r="B264" s="39"/>
      <c r="C264" s="47"/>
      <c r="D264" s="254" t="s">
        <v>281</v>
      </c>
      <c r="E264" s="222" t="str">
        <f t="shared" si="43"/>
        <v/>
      </c>
      <c r="F264" s="41" t="s">
        <v>274</v>
      </c>
      <c r="G264" s="212" t="str">
        <f t="shared" si="44"/>
        <v/>
      </c>
      <c r="H264" s="121" t="str">
        <f t="shared" si="45"/>
        <v/>
      </c>
      <c r="I264" s="236" t="str">
        <f t="shared" si="46"/>
        <v/>
      </c>
      <c r="J264" s="41" t="s">
        <v>282</v>
      </c>
      <c r="K264" s="261" t="str">
        <f t="shared" si="47"/>
        <v/>
      </c>
      <c r="L264" s="262" t="str">
        <f t="shared" si="47"/>
        <v/>
      </c>
      <c r="M264" s="78"/>
      <c r="N264" s="5"/>
      <c r="O264" s="260"/>
      <c r="P264" s="5"/>
      <c r="Q264" s="111"/>
      <c r="R264" s="111"/>
      <c r="S264" s="111"/>
      <c r="T264" s="263" t="str">
        <f>IF(Q264="","",Q264/$T$261)</f>
        <v/>
      </c>
      <c r="U264" s="235" t="str">
        <f>IF(Q264="","",($T$260^2*#REF!+#REF!)*Q264)</f>
        <v/>
      </c>
      <c r="V264" s="5"/>
      <c r="W264" s="41" t="s">
        <v>283</v>
      </c>
      <c r="X264" s="115" t="str">
        <f>IF(U268="","",Q268*($T$260^2*#REF!+#REF!))</f>
        <v/>
      </c>
      <c r="Y264" s="15"/>
    </row>
    <row r="265" spans="1:25" ht="16.5" thickBot="1">
      <c r="A265" s="1">
        <v>61</v>
      </c>
      <c r="B265" s="39"/>
      <c r="C265" s="47"/>
      <c r="D265" s="254" t="s">
        <v>284</v>
      </c>
      <c r="E265" s="222" t="str">
        <f t="shared" si="43"/>
        <v/>
      </c>
      <c r="F265" s="41" t="s">
        <v>277</v>
      </c>
      <c r="G265" s="212" t="str">
        <f t="shared" si="44"/>
        <v/>
      </c>
      <c r="H265" s="121" t="str">
        <f t="shared" si="45"/>
        <v/>
      </c>
      <c r="I265" s="236" t="str">
        <f t="shared" si="46"/>
        <v/>
      </c>
      <c r="J265" s="47"/>
      <c r="K265" s="41" t="s">
        <v>271</v>
      </c>
      <c r="L265" s="264" t="str">
        <f>IF(V418="","",V418)</f>
        <v/>
      </c>
      <c r="M265" s="78"/>
      <c r="N265" s="5"/>
      <c r="O265" s="260"/>
      <c r="P265" s="5"/>
      <c r="Q265" s="111"/>
      <c r="R265" s="111"/>
      <c r="S265" s="111"/>
      <c r="T265" s="263" t="str">
        <f>IF(Q265="","",Q265/$T$261)</f>
        <v/>
      </c>
      <c r="U265" s="235" t="str">
        <f>IF(Q265="","",($T$260^2*#REF!+#REF!)*Q265)</f>
        <v/>
      </c>
      <c r="V265" s="5"/>
      <c r="W265" s="41" t="s">
        <v>285</v>
      </c>
      <c r="X265" s="265" t="str">
        <f>IF(Q261="","",HLOOKUP(Q261,#REF!,2))</f>
        <v/>
      </c>
      <c r="Y265" s="15"/>
    </row>
    <row r="266" spans="1:25" ht="16.5" thickBot="1">
      <c r="A266" s="1">
        <v>62</v>
      </c>
      <c r="B266" s="39"/>
      <c r="C266" s="5"/>
      <c r="D266" s="254" t="s">
        <v>274</v>
      </c>
      <c r="E266" s="222" t="str">
        <f>IF(U410="","",U410)</f>
        <v/>
      </c>
      <c r="F266" s="41" t="s">
        <v>282</v>
      </c>
      <c r="G266" s="215" t="str">
        <f t="shared" si="44"/>
        <v/>
      </c>
      <c r="H266" s="216" t="str">
        <f t="shared" si="45"/>
        <v/>
      </c>
      <c r="I266" s="241" t="str">
        <f t="shared" si="46"/>
        <v/>
      </c>
      <c r="J266" s="41" t="s">
        <v>274</v>
      </c>
      <c r="K266" s="257" t="str">
        <f t="shared" ref="K266:L268" si="48">IF(U420="","",U420)</f>
        <v/>
      </c>
      <c r="L266" s="258" t="str">
        <f t="shared" si="48"/>
        <v/>
      </c>
      <c r="M266" s="78"/>
      <c r="N266" s="5"/>
      <c r="O266" s="260"/>
      <c r="P266" s="5"/>
      <c r="Q266" s="111"/>
      <c r="R266" s="111"/>
      <c r="S266" s="111"/>
      <c r="T266" s="263" t="str">
        <f>IF(Q266="","",Q266/$T$261)</f>
        <v/>
      </c>
      <c r="U266" s="235" t="str">
        <f>IF(Q266="","",($T$260^2*#REF!+#REF!)*Q266)</f>
        <v/>
      </c>
      <c r="V266" s="5"/>
      <c r="W266" s="41" t="s">
        <v>286</v>
      </c>
      <c r="X266" s="115" t="str">
        <f>IF(OR(X264="",X265=""),"",(X265*(X264/8.76))/100)</f>
        <v/>
      </c>
      <c r="Y266" s="15"/>
    </row>
    <row r="267" spans="1:25">
      <c r="A267" s="1">
        <v>63</v>
      </c>
      <c r="B267" s="39"/>
      <c r="C267" s="5"/>
      <c r="D267" s="254" t="s">
        <v>277</v>
      </c>
      <c r="E267" s="222" t="str">
        <f>IF(U411="","",U411)</f>
        <v/>
      </c>
      <c r="F267" s="266" t="s">
        <v>163</v>
      </c>
      <c r="G267" s="5"/>
      <c r="H267" s="5"/>
      <c r="I267" s="5"/>
      <c r="J267" s="41" t="s">
        <v>277</v>
      </c>
      <c r="K267" s="259" t="str">
        <f t="shared" si="48"/>
        <v/>
      </c>
      <c r="L267" s="243" t="str">
        <f t="shared" si="48"/>
        <v/>
      </c>
      <c r="M267" s="78"/>
      <c r="N267" s="5"/>
      <c r="O267" s="260"/>
      <c r="P267" s="5"/>
      <c r="Q267" s="111"/>
      <c r="R267" s="111"/>
      <c r="S267" s="111"/>
      <c r="T267" s="263" t="str">
        <f>IF(Q267="","",Q267/$T$261)</f>
        <v/>
      </c>
      <c r="U267" s="235" t="str">
        <f>IF(Q267="","",($T$260^2*#REF!+#REF!)*Q267)</f>
        <v/>
      </c>
      <c r="V267" s="5"/>
      <c r="W267" s="41" t="s">
        <v>287</v>
      </c>
      <c r="X267" s="267" t="str">
        <f>IF(AB86="","",AB86)</f>
        <v/>
      </c>
      <c r="Y267" s="15"/>
    </row>
    <row r="268" spans="1:25" ht="16.5" thickBot="1">
      <c r="A268" s="1">
        <v>64</v>
      </c>
      <c r="B268" s="39"/>
      <c r="C268" s="40"/>
      <c r="D268" s="254" t="s">
        <v>282</v>
      </c>
      <c r="E268" s="226" t="str">
        <f>IF(U412="","",U412)</f>
        <v/>
      </c>
      <c r="F268" s="266" t="s">
        <v>288</v>
      </c>
      <c r="G268" s="266"/>
      <c r="H268" s="40"/>
      <c r="I268" s="40"/>
      <c r="J268" s="254" t="s">
        <v>282</v>
      </c>
      <c r="K268" s="261" t="str">
        <f t="shared" si="48"/>
        <v/>
      </c>
      <c r="L268" s="262" t="str">
        <f t="shared" si="48"/>
        <v/>
      </c>
      <c r="M268" s="78"/>
      <c r="N268" s="5"/>
      <c r="O268" s="260"/>
      <c r="P268" s="41" t="s">
        <v>251</v>
      </c>
      <c r="Q268" s="237" t="str">
        <f>IF(OR(Q264="",Q265="",Q266="",Q267=""),"",AVERAGE(Q264:Q267))</f>
        <v/>
      </c>
      <c r="R268" s="238" t="str">
        <f>IF(OR(R264="",R265="",R266="",R267=""),"",AVERAGE(R264:R267))</f>
        <v/>
      </c>
      <c r="S268" s="235" t="str">
        <f>IF(OR(S264="",S265="",S266="",S267=""),"",AVERAGE(S264:S267))</f>
        <v/>
      </c>
      <c r="T268" s="263" t="str">
        <f>IF(OR(T264="",T265="",T266="",T267=""),"",AVERAGE(T264:T267))</f>
        <v/>
      </c>
      <c r="U268" s="235" t="str">
        <f>IF(OR(U264="",U265="",U266="",U267=""),"",AVERAGE(U264:U267))</f>
        <v/>
      </c>
      <c r="V268" s="5"/>
      <c r="W268" s="41" t="s">
        <v>289</v>
      </c>
      <c r="X268" s="268" t="str">
        <f>IF(OR(X266="",X267=""),"",(X266-X267)/X267)</f>
        <v/>
      </c>
      <c r="Y268" s="15"/>
    </row>
    <row r="269" spans="1:25" ht="16.5" thickBot="1">
      <c r="A269" s="1">
        <v>65</v>
      </c>
      <c r="B269" s="269"/>
      <c r="C269" s="270"/>
      <c r="D269" s="270"/>
      <c r="E269" s="270"/>
      <c r="F269" s="271" t="s">
        <v>290</v>
      </c>
      <c r="G269" s="271"/>
      <c r="H269" s="270"/>
      <c r="I269" s="270"/>
      <c r="J269" s="270"/>
      <c r="K269" s="270"/>
      <c r="L269" s="270"/>
      <c r="M269" s="272"/>
      <c r="N269" s="5"/>
      <c r="O269" s="260"/>
      <c r="P269" s="41" t="s">
        <v>291</v>
      </c>
      <c r="Q269" s="189" t="str">
        <f>IF(Q268="","",STDEV(Q264:Q267)/Q268)</f>
        <v/>
      </c>
      <c r="R269" s="189" t="str">
        <f>IF(R268="","",STDEV(R264:R267)/R268)</f>
        <v/>
      </c>
      <c r="S269" s="189" t="str">
        <f>IF(S268="","",STDEV(S264:S267)/S268)</f>
        <v/>
      </c>
      <c r="T269" s="189" t="str">
        <f>IF(T268="","",STDEV(T264:T267)/T268)</f>
        <v/>
      </c>
      <c r="U269" s="189"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68"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65"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73"/>
      <c r="Q273" s="273"/>
      <c r="R273" s="21"/>
      <c r="S273" s="21"/>
      <c r="T273" s="273"/>
      <c r="U273" s="273"/>
      <c r="V273" s="21"/>
      <c r="W273" s="274"/>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75"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60"/>
      <c r="P278" s="5"/>
      <c r="Q278" s="16" t="s">
        <v>50</v>
      </c>
      <c r="R278" s="16" t="s">
        <v>241</v>
      </c>
      <c r="S278" s="16" t="s">
        <v>242</v>
      </c>
      <c r="T278" s="16" t="s">
        <v>278</v>
      </c>
      <c r="U278" s="16" t="s">
        <v>279</v>
      </c>
      <c r="V278" s="5"/>
      <c r="W278" s="41" t="s">
        <v>280</v>
      </c>
      <c r="X278" s="115" t="str">
        <f>IF(T275="","",VLOOKUP(T275,#REF!,2))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60"/>
      <c r="P279" s="5"/>
      <c r="Q279" s="111"/>
      <c r="R279" s="111"/>
      <c r="S279" s="111"/>
      <c r="T279" s="263" t="str">
        <f>IF(Q279="","",Q279/$T$276)</f>
        <v/>
      </c>
      <c r="U279" s="235" t="str">
        <f>IF(Q279="","",($T$260^2*#REF!+#REF!)*Q279)</f>
        <v/>
      </c>
      <c r="V279" s="5"/>
      <c r="W279" s="41" t="s">
        <v>283</v>
      </c>
      <c r="X279" s="115" t="str">
        <f>IF(U283="","",Q283*($T$275^2*#REF!+#REF!))</f>
        <v/>
      </c>
      <c r="Y279" s="15"/>
    </row>
    <row r="280" spans="1:25">
      <c r="A280" s="1">
        <v>8</v>
      </c>
      <c r="B280" s="39"/>
      <c r="C280" s="5"/>
      <c r="D280" s="5"/>
      <c r="E280" s="276" t="str">
        <f t="shared" ref="E280:I285" si="50">IF(Q264="","",Q264)</f>
        <v/>
      </c>
      <c r="F280" s="210" t="str">
        <f t="shared" si="50"/>
        <v/>
      </c>
      <c r="G280" s="210" t="str">
        <f t="shared" si="50"/>
        <v/>
      </c>
      <c r="H280" s="277" t="str">
        <f t="shared" si="50"/>
        <v/>
      </c>
      <c r="I280" s="245" t="str">
        <f t="shared" si="50"/>
        <v/>
      </c>
      <c r="J280" s="5"/>
      <c r="K280" s="41" t="s">
        <v>283</v>
      </c>
      <c r="L280" s="116" t="str">
        <f t="shared" si="49"/>
        <v/>
      </c>
      <c r="M280" s="42"/>
      <c r="N280" s="5"/>
      <c r="O280" s="260"/>
      <c r="P280" s="5"/>
      <c r="Q280" s="111"/>
      <c r="R280" s="111"/>
      <c r="S280" s="111"/>
      <c r="T280" s="263" t="str">
        <f>IF(Q280="","",Q280/$T$276)</f>
        <v/>
      </c>
      <c r="U280" s="235" t="str">
        <f>IF(Q280="","",($T$260^2*#REF!+#REF!)*Q280)</f>
        <v/>
      </c>
      <c r="V280" s="5"/>
      <c r="W280" s="41" t="s">
        <v>285</v>
      </c>
      <c r="X280" s="265" t="str">
        <f>IF(Q276="","",#REF!)</f>
        <v/>
      </c>
      <c r="Y280" s="15"/>
    </row>
    <row r="281" spans="1:25">
      <c r="A281" s="1">
        <v>9</v>
      </c>
      <c r="B281" s="39"/>
      <c r="C281" s="5"/>
      <c r="D281" s="5"/>
      <c r="E281" s="278" t="str">
        <f t="shared" si="50"/>
        <v/>
      </c>
      <c r="F281" s="121" t="str">
        <f t="shared" si="50"/>
        <v/>
      </c>
      <c r="G281" s="121" t="str">
        <f t="shared" si="50"/>
        <v/>
      </c>
      <c r="H281" s="263" t="str">
        <f t="shared" si="50"/>
        <v/>
      </c>
      <c r="I281" s="248" t="str">
        <f t="shared" si="50"/>
        <v/>
      </c>
      <c r="J281" s="5"/>
      <c r="K281" s="41" t="s">
        <v>285</v>
      </c>
      <c r="L281" s="279" t="str">
        <f t="shared" si="49"/>
        <v/>
      </c>
      <c r="M281" s="42"/>
      <c r="N281" s="5"/>
      <c r="O281" s="260"/>
      <c r="P281" s="5"/>
      <c r="Q281" s="111"/>
      <c r="R281" s="111"/>
      <c r="S281" s="111"/>
      <c r="T281" s="263" t="str">
        <f>IF(Q281="","",Q281/$T$276)</f>
        <v/>
      </c>
      <c r="U281" s="235" t="str">
        <f>IF(Q281="","",($T$260^2*#REF!+#REF!)*Q281)</f>
        <v/>
      </c>
      <c r="V281" s="5"/>
      <c r="W281" s="41" t="s">
        <v>286</v>
      </c>
      <c r="X281" s="115" t="str">
        <f>IF($O$34=2,"NA",IF(OR(X279="",X280=""),"",(X280*(X279/8.76))/100))</f>
        <v/>
      </c>
      <c r="Y281" s="15"/>
    </row>
    <row r="282" spans="1:25">
      <c r="A282" s="1">
        <v>10</v>
      </c>
      <c r="B282" s="39"/>
      <c r="C282" s="5"/>
      <c r="D282" s="5"/>
      <c r="E282" s="278" t="str">
        <f t="shared" si="50"/>
        <v/>
      </c>
      <c r="F282" s="121" t="str">
        <f t="shared" si="50"/>
        <v/>
      </c>
      <c r="G282" s="121" t="str">
        <f t="shared" si="50"/>
        <v/>
      </c>
      <c r="H282" s="263" t="str">
        <f t="shared" si="50"/>
        <v/>
      </c>
      <c r="I282" s="248" t="str">
        <f t="shared" si="50"/>
        <v/>
      </c>
      <c r="J282" s="5"/>
      <c r="K282" s="41" t="s">
        <v>286</v>
      </c>
      <c r="L282" s="116" t="str">
        <f t="shared" si="49"/>
        <v/>
      </c>
      <c r="M282" s="42"/>
      <c r="N282" s="5"/>
      <c r="O282" s="260"/>
      <c r="P282" s="5"/>
      <c r="Q282" s="111"/>
      <c r="R282" s="111"/>
      <c r="S282" s="111"/>
      <c r="T282" s="263" t="str">
        <f>IF(Q282="","",Q282/$T$276)</f>
        <v/>
      </c>
      <c r="U282" s="235" t="str">
        <f>IF(Q282="","",($T$260^2*#REF!+#REF!)*Q282)</f>
        <v/>
      </c>
      <c r="V282" s="5"/>
      <c r="W282" s="41" t="s">
        <v>287</v>
      </c>
      <c r="X282" s="267" t="str">
        <f>IF(AB89="","",AB89)</f>
        <v/>
      </c>
      <c r="Y282" s="15"/>
    </row>
    <row r="283" spans="1:25" ht="16.5" thickBot="1">
      <c r="A283" s="1">
        <v>11</v>
      </c>
      <c r="B283" s="39"/>
      <c r="C283" s="5"/>
      <c r="D283" s="5"/>
      <c r="E283" s="280" t="str">
        <f t="shared" si="50"/>
        <v/>
      </c>
      <c r="F283" s="216" t="str">
        <f t="shared" si="50"/>
        <v/>
      </c>
      <c r="G283" s="216" t="str">
        <f t="shared" si="50"/>
        <v/>
      </c>
      <c r="H283" s="281" t="str">
        <f t="shared" si="50"/>
        <v/>
      </c>
      <c r="I283" s="251" t="str">
        <f t="shared" si="50"/>
        <v/>
      </c>
      <c r="J283" s="5"/>
      <c r="K283" s="41" t="s">
        <v>287</v>
      </c>
      <c r="L283" s="116" t="str">
        <f t="shared" si="49"/>
        <v/>
      </c>
      <c r="M283" s="42"/>
      <c r="N283" s="5"/>
      <c r="O283" s="260"/>
      <c r="P283" s="41" t="s">
        <v>251</v>
      </c>
      <c r="Q283" s="237" t="str">
        <f>IF(OR(Q279="",Q280="",Q281="",Q282=""),"",AVERAGE(Q279:Q282))</f>
        <v/>
      </c>
      <c r="R283" s="238" t="str">
        <f>IF(OR(R279="",R280="",R281="",R282=""),"",AVERAGE(R279:R282))</f>
        <v/>
      </c>
      <c r="S283" s="235" t="str">
        <f>IF(OR(S279="",S280="",S281="",S282=""),"",AVERAGE(S279:S282))</f>
        <v/>
      </c>
      <c r="T283" s="263" t="str">
        <f>IF(OR(T279="",T280="",T281="",T282=""),"",AVERAGE(T279:T282))</f>
        <v/>
      </c>
      <c r="U283" s="235" t="str">
        <f>IF(OR(U279="",U280="",U281="",U282=""),"",AVERAGE(U279:U282))</f>
        <v/>
      </c>
      <c r="V283" s="5"/>
      <c r="W283" s="41" t="s">
        <v>289</v>
      </c>
      <c r="X283" s="268" t="str">
        <f>IF(OR(X281="",X282=""),"",(X281-X282)/X282)</f>
        <v/>
      </c>
      <c r="Y283" s="15"/>
    </row>
    <row r="284" spans="1:25">
      <c r="A284" s="1">
        <v>12</v>
      </c>
      <c r="B284" s="39"/>
      <c r="C284" s="5"/>
      <c r="D284" s="41" t="s">
        <v>251</v>
      </c>
      <c r="E284" s="278" t="str">
        <f t="shared" si="50"/>
        <v/>
      </c>
      <c r="F284" s="121" t="str">
        <f t="shared" si="50"/>
        <v/>
      </c>
      <c r="G284" s="235" t="str">
        <f t="shared" si="50"/>
        <v/>
      </c>
      <c r="H284" s="263" t="str">
        <f t="shared" si="50"/>
        <v/>
      </c>
      <c r="I284" s="248" t="str">
        <f t="shared" si="50"/>
        <v/>
      </c>
      <c r="J284" s="5"/>
      <c r="K284" s="41" t="s">
        <v>289</v>
      </c>
      <c r="L284" s="282" t="str">
        <f t="shared" si="49"/>
        <v/>
      </c>
      <c r="M284" s="42"/>
      <c r="N284" s="5"/>
      <c r="O284" s="260"/>
      <c r="P284" s="41" t="s">
        <v>291</v>
      </c>
      <c r="Q284" s="189" t="str">
        <f>IF(Q283="","",STDEV(Q279:Q282)/Q283)</f>
        <v/>
      </c>
      <c r="R284" s="189" t="str">
        <f>IF(R283="","",STDEV(R279:R282)/R283)</f>
        <v/>
      </c>
      <c r="S284" s="189" t="str">
        <f>IF(S283="","",STDEV(S279:S282)/S283)</f>
        <v/>
      </c>
      <c r="T284" s="189" t="str">
        <f>IF(T283="","",STDEV(T279:T282)/T283)</f>
        <v/>
      </c>
      <c r="U284" s="189" t="str">
        <f>IF(U283="","",STDEV(U279:U282)/U283)</f>
        <v/>
      </c>
      <c r="V284" s="5"/>
      <c r="W284" s="47"/>
      <c r="X284" s="47"/>
      <c r="Y284" s="15"/>
    </row>
    <row r="285" spans="1:25" ht="16.5" thickBot="1">
      <c r="A285" s="1">
        <v>13</v>
      </c>
      <c r="B285" s="39"/>
      <c r="C285" s="5"/>
      <c r="D285" s="41" t="s">
        <v>291</v>
      </c>
      <c r="E285" s="176" t="str">
        <f t="shared" si="50"/>
        <v/>
      </c>
      <c r="F285" s="177" t="str">
        <f t="shared" si="50"/>
        <v/>
      </c>
      <c r="G285" s="177" t="str">
        <f t="shared" si="50"/>
        <v/>
      </c>
      <c r="H285" s="177" t="str">
        <f t="shared" si="50"/>
        <v/>
      </c>
      <c r="I285" s="178"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68" t="str">
        <f>IF(X271="","",X271)</f>
        <v/>
      </c>
      <c r="M286" s="42"/>
      <c r="N286" s="5"/>
      <c r="O286" s="13"/>
      <c r="P286" s="47" t="s">
        <v>163</v>
      </c>
      <c r="Q286" s="47" t="s">
        <v>292</v>
      </c>
      <c r="R286" s="5"/>
      <c r="S286" s="5"/>
      <c r="T286" s="5"/>
      <c r="U286" s="5"/>
      <c r="V286" s="5"/>
      <c r="W286" s="41" t="s">
        <v>293</v>
      </c>
      <c r="X286" s="268" t="str">
        <f>IF(OR(X281="NA",X281=""),"",(X281-AVERAGE(S279:S282))/AVERAGE(S279:S282))</f>
        <v/>
      </c>
      <c r="Y286" s="15"/>
    </row>
    <row r="287" spans="1:25">
      <c r="A287" s="1">
        <v>15</v>
      </c>
      <c r="B287" s="39"/>
      <c r="C287" s="5"/>
      <c r="D287" s="5"/>
      <c r="E287" s="47" t="s">
        <v>294</v>
      </c>
      <c r="F287" s="5"/>
      <c r="G287" s="5"/>
      <c r="H287" s="5"/>
      <c r="I287" s="5"/>
      <c r="J287" s="5"/>
      <c r="K287" s="41" t="s">
        <v>295</v>
      </c>
      <c r="L287" s="265" t="str">
        <f>IF(X272="","",X272)</f>
        <v/>
      </c>
      <c r="M287" s="42"/>
      <c r="N287" s="5"/>
      <c r="O287" s="13"/>
      <c r="P287" s="47"/>
      <c r="Q287" s="47" t="s">
        <v>294</v>
      </c>
      <c r="R287" s="5"/>
      <c r="S287" s="5"/>
      <c r="T287" s="5"/>
      <c r="U287" s="5"/>
      <c r="V287" s="5"/>
      <c r="W287" s="41" t="s">
        <v>295</v>
      </c>
      <c r="X287" s="265" t="str">
        <f>IF(OR(X281="",Q283=""),"",3/(X281/Q283))</f>
        <v/>
      </c>
      <c r="Y287" s="15"/>
    </row>
    <row r="288" spans="1:25" ht="16.5" thickBot="1">
      <c r="A288" s="1">
        <v>16</v>
      </c>
      <c r="B288" s="141"/>
      <c r="C288" s="21"/>
      <c r="D288" s="21"/>
      <c r="E288" s="21"/>
      <c r="F288" s="21"/>
      <c r="G288" s="21"/>
      <c r="H288" s="21"/>
      <c r="I288" s="21"/>
      <c r="J288" s="21"/>
      <c r="K288" s="21"/>
      <c r="L288" s="21"/>
      <c r="M288" s="142"/>
      <c r="N288" s="5"/>
      <c r="O288" s="13"/>
      <c r="P288" s="77"/>
      <c r="Q288" s="77" t="s">
        <v>297</v>
      </c>
      <c r="R288" s="77"/>
      <c r="S288" s="77"/>
      <c r="T288" s="77"/>
      <c r="U288" s="77"/>
      <c r="V288" s="77"/>
      <c r="W288" s="77"/>
      <c r="X288" s="77"/>
      <c r="Y288" s="15"/>
    </row>
    <row r="289" spans="1:25">
      <c r="A289" s="1">
        <v>17</v>
      </c>
      <c r="B289" s="200"/>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54"/>
      <c r="X289" s="283"/>
      <c r="Y289" s="15"/>
    </row>
    <row r="290" spans="1:25" ht="16.5" thickBot="1">
      <c r="A290" s="1">
        <v>18</v>
      </c>
      <c r="B290" s="200"/>
      <c r="C290" s="5"/>
      <c r="D290" s="41" t="s">
        <v>269</v>
      </c>
      <c r="E290" s="275">
        <f>IF(Q275="","",Q275)</f>
        <v>0</v>
      </c>
      <c r="F290" s="77"/>
      <c r="G290" s="41" t="s">
        <v>177</v>
      </c>
      <c r="H290" s="119" t="str">
        <f>IF(T275="","",T275)</f>
        <v/>
      </c>
      <c r="I290" s="5"/>
      <c r="J290" s="5"/>
      <c r="K290" s="5"/>
      <c r="L290" s="5"/>
      <c r="M290" s="78"/>
      <c r="N290" s="5"/>
      <c r="O290" s="20"/>
      <c r="P290" s="273"/>
      <c r="Q290" s="273"/>
      <c r="R290" s="21"/>
      <c r="S290" s="21"/>
      <c r="T290" s="273"/>
      <c r="U290" s="273"/>
      <c r="V290" s="21"/>
      <c r="W290" s="77"/>
      <c r="X290" s="77"/>
      <c r="Y290" s="22"/>
    </row>
    <row r="291" spans="1:25">
      <c r="A291" s="1">
        <v>19</v>
      </c>
      <c r="B291" s="200"/>
      <c r="C291" s="5"/>
      <c r="D291" s="41" t="s">
        <v>272</v>
      </c>
      <c r="E291" s="119" t="str">
        <f>IF(Q276="","",Q276)</f>
        <v/>
      </c>
      <c r="F291" s="77"/>
      <c r="G291" s="41" t="s">
        <v>270</v>
      </c>
      <c r="H291" s="119" t="str">
        <f>IF(T276="","",T276)</f>
        <v/>
      </c>
      <c r="I291" s="5"/>
      <c r="J291" s="5"/>
      <c r="K291" s="5"/>
      <c r="L291" s="5"/>
      <c r="M291" s="78"/>
      <c r="N291" s="5"/>
      <c r="O291" s="110" t="s">
        <v>298</v>
      </c>
      <c r="P291" s="284"/>
      <c r="Q291" s="284"/>
      <c r="R291" s="284"/>
      <c r="S291" s="284"/>
      <c r="T291" s="284"/>
      <c r="U291" s="284"/>
      <c r="V291" s="284"/>
      <c r="W291" s="284"/>
      <c r="X291" s="284"/>
      <c r="Y291" s="285"/>
    </row>
    <row r="292" spans="1:25">
      <c r="A292" s="1">
        <v>20</v>
      </c>
      <c r="B292" s="200"/>
      <c r="C292" s="5"/>
      <c r="D292" s="5"/>
      <c r="E292" s="5"/>
      <c r="F292" s="5"/>
      <c r="G292" s="16" t="s">
        <v>236</v>
      </c>
      <c r="H292" s="5"/>
      <c r="I292" s="5" t="s">
        <v>275</v>
      </c>
      <c r="J292" s="5"/>
      <c r="K292" s="5"/>
      <c r="L292" s="5"/>
      <c r="M292" s="78"/>
      <c r="N292" s="5"/>
      <c r="O292" s="158"/>
      <c r="P292" s="41" t="s">
        <v>269</v>
      </c>
      <c r="Q292" s="114">
        <f>$Q$260</f>
        <v>0</v>
      </c>
      <c r="R292" s="77"/>
      <c r="S292" s="77"/>
      <c r="T292" s="77"/>
      <c r="U292" s="77"/>
      <c r="V292" s="77"/>
      <c r="W292" s="77"/>
      <c r="X292" s="77"/>
      <c r="Y292" s="140"/>
    </row>
    <row r="293" spans="1:25" ht="16.5" thickBot="1">
      <c r="A293" s="1">
        <v>21</v>
      </c>
      <c r="B293" s="200"/>
      <c r="C293" s="5"/>
      <c r="D293" s="16"/>
      <c r="E293" s="16" t="s">
        <v>50</v>
      </c>
      <c r="F293" s="16" t="s">
        <v>241</v>
      </c>
      <c r="G293" s="16" t="s">
        <v>242</v>
      </c>
      <c r="H293" s="16" t="s">
        <v>278</v>
      </c>
      <c r="I293" s="16" t="s">
        <v>279</v>
      </c>
      <c r="J293" s="5"/>
      <c r="K293" s="41" t="s">
        <v>280</v>
      </c>
      <c r="L293" s="115" t="str">
        <f t="shared" ref="L293:L298" si="51">IF(X278="","",X278)</f>
        <v/>
      </c>
      <c r="M293" s="78"/>
      <c r="N293" s="5"/>
      <c r="O293" s="158"/>
      <c r="P293" s="77"/>
      <c r="Q293" s="77"/>
      <c r="R293" s="77"/>
      <c r="S293" s="77"/>
      <c r="T293" s="77"/>
      <c r="U293" s="77"/>
      <c r="V293" s="77"/>
      <c r="W293" s="77"/>
      <c r="X293" s="77"/>
      <c r="Y293" s="140"/>
    </row>
    <row r="294" spans="1:25">
      <c r="A294" s="1">
        <v>22</v>
      </c>
      <c r="B294" s="200"/>
      <c r="C294" s="5"/>
      <c r="D294" s="5"/>
      <c r="E294" s="276" t="str">
        <f t="shared" ref="E294:I299" si="52">IF(Q279="","",Q279)</f>
        <v/>
      </c>
      <c r="F294" s="210" t="str">
        <f t="shared" si="52"/>
        <v/>
      </c>
      <c r="G294" s="210" t="str">
        <f t="shared" si="52"/>
        <v/>
      </c>
      <c r="H294" s="277" t="str">
        <f t="shared" si="52"/>
        <v/>
      </c>
      <c r="I294" s="245" t="str">
        <f t="shared" si="52"/>
        <v/>
      </c>
      <c r="J294" s="5"/>
      <c r="K294" s="41" t="s">
        <v>283</v>
      </c>
      <c r="L294" s="116" t="str">
        <f t="shared" si="51"/>
        <v/>
      </c>
      <c r="M294" s="78"/>
      <c r="N294" s="5"/>
      <c r="O294" s="13" t="s">
        <v>299</v>
      </c>
      <c r="P294" s="77"/>
      <c r="Q294" s="77"/>
      <c r="R294" s="77"/>
      <c r="S294" s="77"/>
      <c r="T294" s="77"/>
      <c r="U294" s="77"/>
      <c r="V294" s="77"/>
      <c r="W294" s="77"/>
      <c r="X294" s="77"/>
      <c r="Y294" s="140"/>
    </row>
    <row r="295" spans="1:25">
      <c r="A295" s="1">
        <v>23</v>
      </c>
      <c r="B295" s="200"/>
      <c r="C295" s="5"/>
      <c r="D295" s="5"/>
      <c r="E295" s="278" t="str">
        <f t="shared" si="52"/>
        <v/>
      </c>
      <c r="F295" s="121" t="str">
        <f t="shared" si="52"/>
        <v/>
      </c>
      <c r="G295" s="121" t="str">
        <f t="shared" si="52"/>
        <v/>
      </c>
      <c r="H295" s="263" t="str">
        <f t="shared" si="52"/>
        <v/>
      </c>
      <c r="I295" s="248" t="str">
        <f t="shared" si="52"/>
        <v/>
      </c>
      <c r="J295" s="5"/>
      <c r="K295" s="41" t="s">
        <v>285</v>
      </c>
      <c r="L295" s="279" t="str">
        <f t="shared" si="51"/>
        <v/>
      </c>
      <c r="M295" s="78"/>
      <c r="N295" s="5"/>
      <c r="O295" s="158"/>
      <c r="P295" s="41" t="s">
        <v>272</v>
      </c>
      <c r="Q295" s="113"/>
      <c r="R295" s="77"/>
      <c r="S295" s="41" t="s">
        <v>177</v>
      </c>
      <c r="T295" s="113"/>
      <c r="U295" s="77"/>
      <c r="V295" s="77"/>
      <c r="W295" s="77"/>
      <c r="X295" s="77"/>
      <c r="Y295" s="140"/>
    </row>
    <row r="296" spans="1:25">
      <c r="A296" s="1">
        <v>24</v>
      </c>
      <c r="B296" s="200"/>
      <c r="C296" s="5"/>
      <c r="D296" s="5"/>
      <c r="E296" s="278" t="str">
        <f t="shared" si="52"/>
        <v/>
      </c>
      <c r="F296" s="121" t="str">
        <f t="shared" si="52"/>
        <v/>
      </c>
      <c r="G296" s="121" t="str">
        <f t="shared" si="52"/>
        <v/>
      </c>
      <c r="H296" s="263" t="str">
        <f t="shared" si="52"/>
        <v/>
      </c>
      <c r="I296" s="248" t="str">
        <f t="shared" si="52"/>
        <v/>
      </c>
      <c r="J296" s="5"/>
      <c r="K296" s="41" t="s">
        <v>286</v>
      </c>
      <c r="L296" s="116" t="str">
        <f t="shared" si="51"/>
        <v/>
      </c>
      <c r="M296" s="78"/>
      <c r="N296" s="5"/>
      <c r="O296" s="158"/>
      <c r="P296" s="77"/>
      <c r="Q296" s="77"/>
      <c r="R296" s="77"/>
      <c r="S296" s="41" t="s">
        <v>270</v>
      </c>
      <c r="T296" s="113"/>
      <c r="U296" s="77"/>
      <c r="V296" s="77"/>
      <c r="W296" s="77"/>
      <c r="X296" s="77"/>
      <c r="Y296" s="140"/>
    </row>
    <row r="297" spans="1:25" ht="16.5" thickBot="1">
      <c r="A297" s="1">
        <v>25</v>
      </c>
      <c r="B297" s="200"/>
      <c r="C297" s="5"/>
      <c r="D297" s="5"/>
      <c r="E297" s="280" t="str">
        <f t="shared" si="52"/>
        <v/>
      </c>
      <c r="F297" s="216" t="str">
        <f t="shared" si="52"/>
        <v/>
      </c>
      <c r="G297" s="216" t="str">
        <f t="shared" si="52"/>
        <v/>
      </c>
      <c r="H297" s="281" t="str">
        <f t="shared" si="52"/>
        <v/>
      </c>
      <c r="I297" s="251" t="str">
        <f t="shared" si="52"/>
        <v/>
      </c>
      <c r="J297" s="5"/>
      <c r="K297" s="41" t="s">
        <v>287</v>
      </c>
      <c r="L297" s="116" t="str">
        <f t="shared" si="51"/>
        <v/>
      </c>
      <c r="M297" s="78"/>
      <c r="N297" s="5"/>
      <c r="O297" s="158"/>
      <c r="P297" s="77"/>
      <c r="Q297" s="5"/>
      <c r="R297" s="5"/>
      <c r="S297" s="16" t="s">
        <v>236</v>
      </c>
      <c r="T297" s="5"/>
      <c r="U297" s="5" t="s">
        <v>275</v>
      </c>
      <c r="V297" s="77"/>
      <c r="W297" s="77"/>
      <c r="X297" s="77"/>
      <c r="Y297" s="140"/>
    </row>
    <row r="298" spans="1:25">
      <c r="A298" s="1">
        <v>26</v>
      </c>
      <c r="B298" s="200"/>
      <c r="C298" s="5"/>
      <c r="D298" s="41" t="s">
        <v>251</v>
      </c>
      <c r="E298" s="278" t="str">
        <f t="shared" si="52"/>
        <v/>
      </c>
      <c r="F298" s="121" t="str">
        <f t="shared" si="52"/>
        <v/>
      </c>
      <c r="G298" s="235" t="str">
        <f t="shared" si="52"/>
        <v/>
      </c>
      <c r="H298" s="263" t="str">
        <f t="shared" si="52"/>
        <v/>
      </c>
      <c r="I298" s="248" t="str">
        <f t="shared" si="52"/>
        <v/>
      </c>
      <c r="J298" s="5"/>
      <c r="K298" s="41" t="s">
        <v>289</v>
      </c>
      <c r="L298" s="282" t="str">
        <f t="shared" si="51"/>
        <v/>
      </c>
      <c r="M298" s="78"/>
      <c r="N298" s="5"/>
      <c r="O298" s="158"/>
      <c r="P298" s="77"/>
      <c r="Q298" s="16" t="s">
        <v>50</v>
      </c>
      <c r="R298" s="16" t="s">
        <v>241</v>
      </c>
      <c r="S298" s="16" t="s">
        <v>242</v>
      </c>
      <c r="T298" s="16" t="s">
        <v>278</v>
      </c>
      <c r="U298" s="16" t="s">
        <v>279</v>
      </c>
      <c r="V298" s="77"/>
      <c r="W298" s="41" t="s">
        <v>280</v>
      </c>
      <c r="X298" s="115" t="str">
        <f>IF(T295="","",VLOOKUP(T295,#REF!,2))</f>
        <v/>
      </c>
      <c r="Y298" s="140"/>
    </row>
    <row r="299" spans="1:25" ht="16.5" thickBot="1">
      <c r="A299" s="1">
        <v>27</v>
      </c>
      <c r="B299" s="200"/>
      <c r="C299" s="5"/>
      <c r="D299" s="41" t="s">
        <v>291</v>
      </c>
      <c r="E299" s="176" t="str">
        <f t="shared" si="52"/>
        <v/>
      </c>
      <c r="F299" s="177" t="str">
        <f t="shared" si="52"/>
        <v/>
      </c>
      <c r="G299" s="177" t="str">
        <f t="shared" si="52"/>
        <v/>
      </c>
      <c r="H299" s="177" t="str">
        <f t="shared" si="52"/>
        <v/>
      </c>
      <c r="I299" s="178" t="str">
        <f t="shared" si="52"/>
        <v/>
      </c>
      <c r="J299" s="5"/>
      <c r="K299" s="5"/>
      <c r="L299" s="5"/>
      <c r="M299" s="78"/>
      <c r="N299" s="5"/>
      <c r="O299" s="158"/>
      <c r="P299" s="77"/>
      <c r="Q299" s="111"/>
      <c r="R299" s="111"/>
      <c r="S299" s="111"/>
      <c r="T299" s="263" t="str">
        <f>IF(Q299="","",Q299/$T$296)</f>
        <v/>
      </c>
      <c r="U299" s="235" t="str">
        <f>IF(Q299="","",($T$295^2*#REF!+#REF!)*Q299)</f>
        <v/>
      </c>
      <c r="V299" s="77"/>
      <c r="W299" s="41" t="s">
        <v>283</v>
      </c>
      <c r="X299" s="115" t="str">
        <f>IF(U303="","",Q303*($T$295^2*#REF!+#REF!))</f>
        <v/>
      </c>
      <c r="Y299" s="140"/>
    </row>
    <row r="300" spans="1:25">
      <c r="A300" s="1">
        <v>28</v>
      </c>
      <c r="B300" s="200"/>
      <c r="C300" s="5"/>
      <c r="D300" s="84" t="s">
        <v>163</v>
      </c>
      <c r="E300" s="47" t="s">
        <v>292</v>
      </c>
      <c r="F300" s="5"/>
      <c r="G300" s="5"/>
      <c r="H300" s="5"/>
      <c r="I300" s="5"/>
      <c r="J300" s="5"/>
      <c r="K300" s="41" t="s">
        <v>293</v>
      </c>
      <c r="L300" s="268" t="str">
        <f>IF(X286="","",X286)</f>
        <v/>
      </c>
      <c r="M300" s="78"/>
      <c r="N300" s="5"/>
      <c r="O300" s="158"/>
      <c r="P300" s="77"/>
      <c r="Q300" s="111"/>
      <c r="R300" s="111"/>
      <c r="S300" s="111"/>
      <c r="T300" s="263" t="str">
        <f>IF(Q300="","",Q300/$T$296)</f>
        <v/>
      </c>
      <c r="U300" s="235" t="str">
        <f>IF(Q300="","",($T$295^2*#REF!+#REF!)*Q300)</f>
        <v/>
      </c>
      <c r="V300" s="77"/>
      <c r="W300" s="41" t="s">
        <v>285</v>
      </c>
      <c r="X300" s="265" t="str">
        <f>IF(Q295="","",HLOOKUP(Q295,#REF!,2))</f>
        <v/>
      </c>
      <c r="Y300" s="140"/>
    </row>
    <row r="301" spans="1:25">
      <c r="A301" s="1">
        <v>29</v>
      </c>
      <c r="B301" s="200"/>
      <c r="C301" s="5"/>
      <c r="D301" s="5"/>
      <c r="E301" s="47" t="s">
        <v>294</v>
      </c>
      <c r="F301" s="5"/>
      <c r="G301" s="5"/>
      <c r="H301" s="5"/>
      <c r="I301" s="5"/>
      <c r="J301" s="5"/>
      <c r="K301" s="41" t="s">
        <v>295</v>
      </c>
      <c r="L301" s="265" t="str">
        <f>IF(X287="","",X287)</f>
        <v/>
      </c>
      <c r="M301" s="78"/>
      <c r="N301" s="5"/>
      <c r="O301" s="158"/>
      <c r="P301" s="77"/>
      <c r="Q301" s="111"/>
      <c r="R301" s="111"/>
      <c r="S301" s="111"/>
      <c r="T301" s="263" t="str">
        <f>IF(Q301="","",Q301/$T$296)</f>
        <v/>
      </c>
      <c r="U301" s="235" t="str">
        <f>IF(Q301="","",($T$295^2*#REF!+#REF!)*Q301)</f>
        <v/>
      </c>
      <c r="V301" s="77"/>
      <c r="W301" s="41" t="s">
        <v>286</v>
      </c>
      <c r="X301" s="115" t="str">
        <f>IF($O$34=2,"NA",IF(OR(X299="",X300=""),"",(X300*(X299/8.76))/100))</f>
        <v/>
      </c>
      <c r="Y301" s="140"/>
    </row>
    <row r="302" spans="1:25" ht="16.5" thickBot="1">
      <c r="A302" s="1">
        <v>30</v>
      </c>
      <c r="B302" s="269"/>
      <c r="C302" s="270"/>
      <c r="D302" s="270"/>
      <c r="E302" s="270"/>
      <c r="F302" s="270"/>
      <c r="G302" s="270"/>
      <c r="H302" s="270"/>
      <c r="I302" s="270"/>
      <c r="J302" s="270"/>
      <c r="K302" s="270"/>
      <c r="L302" s="270"/>
      <c r="M302" s="272"/>
      <c r="N302" s="5"/>
      <c r="O302" s="158"/>
      <c r="P302" s="77"/>
      <c r="Q302" s="111"/>
      <c r="R302" s="111"/>
      <c r="S302" s="111"/>
      <c r="T302" s="263" t="str">
        <f>IF(Q302="","",Q302/$T$296)</f>
        <v/>
      </c>
      <c r="U302" s="235" t="str">
        <f>IF(Q302="","",($T$295^2*#REF!+#REF!)*Q302)</f>
        <v/>
      </c>
      <c r="V302" s="77"/>
      <c r="W302" s="41" t="s">
        <v>287</v>
      </c>
      <c r="X302" s="267" t="str">
        <f>IF(AB90="","",AB90)</f>
        <v/>
      </c>
      <c r="Y302" s="140"/>
    </row>
    <row r="303" spans="1:25">
      <c r="A303" s="1">
        <v>31</v>
      </c>
      <c r="B303" s="200"/>
      <c r="C303" s="286" t="str">
        <f>O291</f>
        <v>Mean Glandular Dose – Combo</v>
      </c>
      <c r="D303" s="77"/>
      <c r="E303" s="77"/>
      <c r="F303" s="77"/>
      <c r="G303" s="77"/>
      <c r="H303" s="77"/>
      <c r="I303" s="77"/>
      <c r="J303" s="77"/>
      <c r="K303" s="77"/>
      <c r="L303" s="77"/>
      <c r="M303" s="78"/>
      <c r="N303" s="5"/>
      <c r="O303" s="158"/>
      <c r="P303" s="41" t="s">
        <v>251</v>
      </c>
      <c r="Q303" s="237" t="str">
        <f>IF(OR(Q299="",Q300="",Q301="",Q302=""),"",AVERAGE(Q299:Q302))</f>
        <v/>
      </c>
      <c r="R303" s="238" t="str">
        <f>IF(OR(R299="",R300="",R301="",R302=""),"",AVERAGE(R299:R302))</f>
        <v/>
      </c>
      <c r="S303" s="235" t="str">
        <f>IF(OR(S299="",S300="",S301="",S302=""),"",AVERAGE(S299:S302))</f>
        <v/>
      </c>
      <c r="T303" s="263" t="str">
        <f>IF(OR(T299="",T300="",T301="",T302=""),"",AVERAGE(T299:T302))</f>
        <v/>
      </c>
      <c r="U303" s="235" t="str">
        <f>IF(OR(U299="",U300="",U301="",U302=""),"",AVERAGE(U299:U302))</f>
        <v/>
      </c>
      <c r="V303" s="77"/>
      <c r="W303" s="41" t="s">
        <v>289</v>
      </c>
      <c r="X303" s="268" t="str">
        <f>IF(OR(X301="",X302=""),"",(X301-X302)/X302)</f>
        <v/>
      </c>
      <c r="Y303" s="140"/>
    </row>
    <row r="304" spans="1:25" ht="16.5" thickBot="1">
      <c r="A304" s="1">
        <v>32</v>
      </c>
      <c r="B304" s="200"/>
      <c r="C304" s="77"/>
      <c r="D304" s="41" t="s">
        <v>269</v>
      </c>
      <c r="E304" s="275">
        <f>IF(Q292="","",Q292)</f>
        <v>0</v>
      </c>
      <c r="F304" s="77"/>
      <c r="G304" s="77"/>
      <c r="H304" s="77"/>
      <c r="I304" s="77"/>
      <c r="J304" s="77"/>
      <c r="K304" s="77"/>
      <c r="L304" s="77"/>
      <c r="M304" s="78"/>
      <c r="N304" s="5"/>
      <c r="O304" s="158"/>
      <c r="P304" s="41" t="s">
        <v>291</v>
      </c>
      <c r="Q304" s="189" t="str">
        <f>IF(Q303="","",STDEV(Q299:Q302)/Q303)</f>
        <v/>
      </c>
      <c r="R304" s="189" t="str">
        <f>IF(R303="","",STDEV(R299:R302)/R303)</f>
        <v/>
      </c>
      <c r="S304" s="189" t="str">
        <f>IF(S303="","",STDEV(S299:S302)/S303)</f>
        <v/>
      </c>
      <c r="T304" s="189" t="str">
        <f>IF(T303="","",STDEV(T299:T302)/T303)</f>
        <v/>
      </c>
      <c r="U304" s="189" t="str">
        <f>IF(U303="","",STDEV(U299:U302)/U303)</f>
        <v/>
      </c>
      <c r="V304" s="77"/>
      <c r="W304" s="77"/>
      <c r="X304" s="77"/>
      <c r="Y304" s="140"/>
    </row>
    <row r="305" spans="1:25">
      <c r="A305" s="1">
        <v>33</v>
      </c>
      <c r="B305" s="200"/>
      <c r="C305" s="77"/>
      <c r="D305" s="77"/>
      <c r="E305" s="622" t="str">
        <f>O294&amp;" "&amp;P295&amp;" "&amp;Q295</f>
        <v xml:space="preserve">Combo Mode 2D Target/Filter: </v>
      </c>
      <c r="F305" s="622"/>
      <c r="G305" s="622"/>
      <c r="H305" s="622"/>
      <c r="I305" s="622"/>
      <c r="J305" s="77"/>
      <c r="K305" s="77"/>
      <c r="L305" s="77"/>
      <c r="M305" s="78"/>
      <c r="N305" s="5"/>
      <c r="O305" s="158"/>
      <c r="P305" s="77"/>
      <c r="Q305" s="77"/>
      <c r="R305" s="77"/>
      <c r="S305" s="77"/>
      <c r="T305" s="77"/>
      <c r="U305" s="77"/>
      <c r="V305" s="77"/>
      <c r="W305" s="41" t="s">
        <v>293</v>
      </c>
      <c r="X305" s="268" t="str">
        <f>IF(X301="","",(X301-AVERAGE(S299:S302))/AVERAGE(S299:S302))</f>
        <v/>
      </c>
      <c r="Y305" s="140"/>
    </row>
    <row r="306" spans="1:25">
      <c r="A306" s="1">
        <v>34</v>
      </c>
      <c r="B306" s="200"/>
      <c r="C306" s="77"/>
      <c r="D306" s="5"/>
      <c r="E306" s="13"/>
      <c r="F306" s="5"/>
      <c r="G306" s="16" t="s">
        <v>236</v>
      </c>
      <c r="H306" s="5"/>
      <c r="I306" s="15" t="s">
        <v>275</v>
      </c>
      <c r="J306" s="77"/>
      <c r="K306" s="41" t="s">
        <v>177</v>
      </c>
      <c r="L306" s="115" t="str">
        <f>IF(T295="","",T295)</f>
        <v/>
      </c>
      <c r="M306" s="78"/>
      <c r="N306" s="5"/>
      <c r="O306" s="287" t="s">
        <v>300</v>
      </c>
      <c r="P306" s="77"/>
      <c r="Q306" s="77"/>
      <c r="R306" s="77"/>
      <c r="S306" s="77"/>
      <c r="T306" s="77"/>
      <c r="U306" s="77"/>
      <c r="V306" s="77"/>
      <c r="W306" s="77"/>
      <c r="X306" s="77"/>
      <c r="Y306" s="140"/>
    </row>
    <row r="307" spans="1:25" ht="16.5" thickBot="1">
      <c r="A307" s="1">
        <v>35</v>
      </c>
      <c r="B307" s="200"/>
      <c r="C307" s="77"/>
      <c r="D307" s="16"/>
      <c r="E307" s="259" t="s">
        <v>50</v>
      </c>
      <c r="F307" s="16" t="s">
        <v>241</v>
      </c>
      <c r="G307" s="16" t="s">
        <v>242</v>
      </c>
      <c r="H307" s="16" t="s">
        <v>278</v>
      </c>
      <c r="I307" s="243" t="s">
        <v>279</v>
      </c>
      <c r="J307" s="77"/>
      <c r="K307" s="41" t="s">
        <v>280</v>
      </c>
      <c r="L307" s="115" t="str">
        <f t="shared" ref="L307:L312" si="53">IF(X298="","",X298)</f>
        <v/>
      </c>
      <c r="M307" s="78"/>
      <c r="N307" s="5"/>
      <c r="O307" s="158"/>
      <c r="P307" s="41" t="s">
        <v>272</v>
      </c>
      <c r="Q307" s="113"/>
      <c r="R307" s="77"/>
      <c r="S307" s="41" t="s">
        <v>177</v>
      </c>
      <c r="T307" s="113"/>
      <c r="U307" s="77"/>
      <c r="V307" s="77"/>
      <c r="W307" s="77"/>
      <c r="X307" s="77"/>
      <c r="Y307" s="140"/>
    </row>
    <row r="308" spans="1:25">
      <c r="A308" s="1">
        <v>36</v>
      </c>
      <c r="B308" s="200"/>
      <c r="C308" s="77"/>
      <c r="D308" s="5"/>
      <c r="E308" s="276" t="str">
        <f t="shared" ref="E308:I313" si="54">IF(Q299="","",Q299)</f>
        <v/>
      </c>
      <c r="F308" s="210" t="str">
        <f t="shared" si="54"/>
        <v/>
      </c>
      <c r="G308" s="210" t="str">
        <f t="shared" si="54"/>
        <v/>
      </c>
      <c r="H308" s="277" t="str">
        <f t="shared" si="54"/>
        <v/>
      </c>
      <c r="I308" s="245" t="str">
        <f t="shared" si="54"/>
        <v/>
      </c>
      <c r="J308" s="77"/>
      <c r="K308" s="41" t="s">
        <v>283</v>
      </c>
      <c r="L308" s="115" t="str">
        <f t="shared" si="53"/>
        <v/>
      </c>
      <c r="M308" s="78"/>
      <c r="N308" s="5"/>
      <c r="O308" s="158"/>
      <c r="P308" s="77"/>
      <c r="Q308" s="77"/>
      <c r="R308" s="77"/>
      <c r="S308" s="41" t="s">
        <v>270</v>
      </c>
      <c r="T308" s="113"/>
      <c r="U308" s="77"/>
      <c r="V308" s="77"/>
      <c r="W308" s="77"/>
      <c r="X308" s="77"/>
      <c r="Y308" s="140"/>
    </row>
    <row r="309" spans="1:25">
      <c r="A309" s="1">
        <v>37</v>
      </c>
      <c r="B309" s="200"/>
      <c r="C309" s="77"/>
      <c r="D309" s="5"/>
      <c r="E309" s="278" t="str">
        <f t="shared" si="54"/>
        <v/>
      </c>
      <c r="F309" s="121" t="str">
        <f t="shared" si="54"/>
        <v/>
      </c>
      <c r="G309" s="121" t="str">
        <f t="shared" si="54"/>
        <v/>
      </c>
      <c r="H309" s="263" t="str">
        <f t="shared" si="54"/>
        <v/>
      </c>
      <c r="I309" s="248" t="str">
        <f t="shared" si="54"/>
        <v/>
      </c>
      <c r="J309" s="77"/>
      <c r="K309" s="41" t="s">
        <v>285</v>
      </c>
      <c r="L309" s="115" t="str">
        <f t="shared" si="53"/>
        <v/>
      </c>
      <c r="M309" s="78"/>
      <c r="N309" s="5"/>
      <c r="O309" s="158"/>
      <c r="P309" s="77"/>
      <c r="Q309" s="5"/>
      <c r="R309" s="5"/>
      <c r="S309" s="16" t="s">
        <v>236</v>
      </c>
      <c r="T309" s="5"/>
      <c r="U309" s="5" t="s">
        <v>275</v>
      </c>
      <c r="V309" s="77"/>
      <c r="W309" s="77"/>
      <c r="X309" s="77"/>
      <c r="Y309" s="140"/>
    </row>
    <row r="310" spans="1:25">
      <c r="A310" s="1">
        <v>38</v>
      </c>
      <c r="B310" s="200"/>
      <c r="C310" s="77"/>
      <c r="D310" s="5"/>
      <c r="E310" s="278" t="str">
        <f t="shared" si="54"/>
        <v/>
      </c>
      <c r="F310" s="121" t="str">
        <f t="shared" si="54"/>
        <v/>
      </c>
      <c r="G310" s="121" t="str">
        <f t="shared" si="54"/>
        <v/>
      </c>
      <c r="H310" s="263" t="str">
        <f t="shared" si="54"/>
        <v/>
      </c>
      <c r="I310" s="248" t="str">
        <f t="shared" si="54"/>
        <v/>
      </c>
      <c r="J310" s="77"/>
      <c r="K310" s="41" t="s">
        <v>286</v>
      </c>
      <c r="L310" s="115" t="str">
        <f t="shared" si="53"/>
        <v/>
      </c>
      <c r="M310" s="78"/>
      <c r="N310" s="5"/>
      <c r="O310" s="158"/>
      <c r="P310" s="77"/>
      <c r="Q310" s="16" t="s">
        <v>50</v>
      </c>
      <c r="R310" s="16" t="s">
        <v>241</v>
      </c>
      <c r="S310" s="16" t="s">
        <v>242</v>
      </c>
      <c r="T310" s="16" t="s">
        <v>278</v>
      </c>
      <c r="U310" s="16" t="s">
        <v>279</v>
      </c>
      <c r="V310" s="77"/>
      <c r="W310" s="41" t="s">
        <v>280</v>
      </c>
      <c r="X310" s="115" t="str">
        <f>IF(T307="","",VLOOKUP(T307,#REF!,2))</f>
        <v/>
      </c>
      <c r="Y310" s="140"/>
    </row>
    <row r="311" spans="1:25" ht="16.5" thickBot="1">
      <c r="A311" s="1">
        <v>39</v>
      </c>
      <c r="B311" s="200"/>
      <c r="C311" s="77"/>
      <c r="D311" s="5"/>
      <c r="E311" s="280" t="str">
        <f t="shared" si="54"/>
        <v/>
      </c>
      <c r="F311" s="216" t="str">
        <f t="shared" si="54"/>
        <v/>
      </c>
      <c r="G311" s="216" t="str">
        <f t="shared" si="54"/>
        <v/>
      </c>
      <c r="H311" s="281" t="str">
        <f t="shared" si="54"/>
        <v/>
      </c>
      <c r="I311" s="251" t="str">
        <f t="shared" si="54"/>
        <v/>
      </c>
      <c r="J311" s="77"/>
      <c r="K311" s="254" t="s">
        <v>287</v>
      </c>
      <c r="L311" s="115" t="str">
        <f t="shared" si="53"/>
        <v/>
      </c>
      <c r="M311" s="78"/>
      <c r="N311" s="5"/>
      <c r="O311" s="158"/>
      <c r="P311" s="77"/>
      <c r="Q311" s="111"/>
      <c r="R311" s="111"/>
      <c r="S311" s="111"/>
      <c r="T311" s="263" t="str">
        <f>IF(Q311="","",Q311/$T$308)</f>
        <v/>
      </c>
      <c r="U311" s="235" t="str">
        <f>IF(Q311="","",($T$307^2*#REF!+#REF!)*Q311)</f>
        <v/>
      </c>
      <c r="V311" s="77"/>
      <c r="W311" s="41" t="s">
        <v>283</v>
      </c>
      <c r="X311" s="115" t="str">
        <f>IF(U315="","",Q315*($T$307^2*#REF!+#REF!))</f>
        <v/>
      </c>
      <c r="Y311" s="140"/>
    </row>
    <row r="312" spans="1:25">
      <c r="A312" s="1">
        <v>40</v>
      </c>
      <c r="B312" s="200"/>
      <c r="C312" s="77"/>
      <c r="D312" s="41" t="s">
        <v>251</v>
      </c>
      <c r="E312" s="278" t="str">
        <f t="shared" si="54"/>
        <v/>
      </c>
      <c r="F312" s="121" t="str">
        <f t="shared" si="54"/>
        <v/>
      </c>
      <c r="G312" s="235" t="str">
        <f t="shared" si="54"/>
        <v/>
      </c>
      <c r="H312" s="263" t="str">
        <f t="shared" si="54"/>
        <v/>
      </c>
      <c r="I312" s="248" t="str">
        <f t="shared" si="54"/>
        <v/>
      </c>
      <c r="J312" s="77"/>
      <c r="K312" s="41" t="s">
        <v>289</v>
      </c>
      <c r="L312" s="282" t="str">
        <f t="shared" si="53"/>
        <v/>
      </c>
      <c r="M312" s="78"/>
      <c r="N312" s="5"/>
      <c r="O312" s="158"/>
      <c r="P312" s="77"/>
      <c r="Q312" s="111"/>
      <c r="R312" s="111"/>
      <c r="S312" s="111"/>
      <c r="T312" s="263" t="str">
        <f>IF(Q312="","",Q312/$T$308)</f>
        <v/>
      </c>
      <c r="U312" s="235" t="str">
        <f>IF(Q312="","",($T$307^2*#REF!+#REF!)*Q312)</f>
        <v/>
      </c>
      <c r="V312" s="77"/>
      <c r="W312" s="41" t="s">
        <v>285</v>
      </c>
      <c r="X312" s="265" t="str">
        <f>IF(Q307="","",#REF!)</f>
        <v/>
      </c>
      <c r="Y312" s="140"/>
    </row>
    <row r="313" spans="1:25" ht="16.5" thickBot="1">
      <c r="A313" s="1">
        <v>41</v>
      </c>
      <c r="B313" s="200"/>
      <c r="C313" s="77"/>
      <c r="D313" s="41" t="s">
        <v>291</v>
      </c>
      <c r="E313" s="176" t="str">
        <f t="shared" si="54"/>
        <v/>
      </c>
      <c r="F313" s="177" t="str">
        <f t="shared" si="54"/>
        <v/>
      </c>
      <c r="G313" s="177" t="str">
        <f t="shared" si="54"/>
        <v/>
      </c>
      <c r="H313" s="177" t="str">
        <f t="shared" si="54"/>
        <v/>
      </c>
      <c r="I313" s="178" t="str">
        <f t="shared" si="54"/>
        <v/>
      </c>
      <c r="J313" s="77"/>
      <c r="K313" s="77"/>
      <c r="L313" s="77"/>
      <c r="M313" s="78"/>
      <c r="N313" s="5"/>
      <c r="O313" s="158"/>
      <c r="P313" s="77"/>
      <c r="Q313" s="111"/>
      <c r="R313" s="111"/>
      <c r="S313" s="111"/>
      <c r="T313" s="263" t="str">
        <f>IF(Q313="","",Q313/$T$308)</f>
        <v/>
      </c>
      <c r="U313" s="235" t="str">
        <f>IF(Q313="","",($T$307^2*#REF!+#REF!)*Q313)</f>
        <v/>
      </c>
      <c r="V313" s="77"/>
      <c r="W313" s="41" t="s">
        <v>286</v>
      </c>
      <c r="X313" s="115" t="str">
        <f>IF($O$34=2,"NA",IF(OR(X311="",X312=""),"",(X312*(X311/8.76))/100))</f>
        <v/>
      </c>
      <c r="Y313" s="140"/>
    </row>
    <row r="314" spans="1:25">
      <c r="A314" s="1">
        <v>42</v>
      </c>
      <c r="B314" s="200"/>
      <c r="C314" s="77"/>
      <c r="D314" s="77"/>
      <c r="E314" s="77"/>
      <c r="F314" s="77"/>
      <c r="G314" s="77"/>
      <c r="H314" s="77"/>
      <c r="I314" s="77"/>
      <c r="J314" s="77"/>
      <c r="K314" s="41" t="s">
        <v>293</v>
      </c>
      <c r="L314" s="282" t="str">
        <f>IF(X305="","",X305)</f>
        <v/>
      </c>
      <c r="M314" s="78"/>
      <c r="N314" s="5"/>
      <c r="O314" s="158"/>
      <c r="P314" s="77"/>
      <c r="Q314" s="111"/>
      <c r="R314" s="111"/>
      <c r="S314" s="111"/>
      <c r="T314" s="263" t="str">
        <f>IF(Q314="","",Q314/$T$308)</f>
        <v/>
      </c>
      <c r="U314" s="235" t="str">
        <f>IF(Q314="","",($T$307^2*#REF!+#REF!)*Q314)</f>
        <v/>
      </c>
      <c r="V314" s="77"/>
      <c r="W314" s="41" t="s">
        <v>287</v>
      </c>
      <c r="X314" s="267" t="str">
        <f>IF(AB91="","",AB91)</f>
        <v/>
      </c>
      <c r="Y314" s="140"/>
    </row>
    <row r="315" spans="1:25" ht="16.5" thickBot="1">
      <c r="A315" s="1">
        <v>43</v>
      </c>
      <c r="B315" s="200"/>
      <c r="C315" s="77"/>
      <c r="D315" s="77"/>
      <c r="E315" s="77"/>
      <c r="F315" s="77"/>
      <c r="G315" s="77"/>
      <c r="H315" s="77"/>
      <c r="I315" s="77"/>
      <c r="J315" s="77"/>
      <c r="K315" s="77"/>
      <c r="L315" s="77"/>
      <c r="M315" s="78"/>
      <c r="N315" s="5"/>
      <c r="O315" s="158"/>
      <c r="P315" s="41" t="s">
        <v>251</v>
      </c>
      <c r="Q315" s="237" t="str">
        <f>IF(OR(Q311="",Q312="",Q313="",Q314=""),"",AVERAGE(Q311:Q314))</f>
        <v/>
      </c>
      <c r="R315" s="238" t="str">
        <f>IF(OR(R311="",R312="",R313="",R314=""),"",AVERAGE(R311:R314))</f>
        <v/>
      </c>
      <c r="S315" s="235" t="str">
        <f>IF(OR(S311="",S312="",S313="",S314=""),"",AVERAGE(S311:S314))</f>
        <v/>
      </c>
      <c r="T315" s="263" t="str">
        <f>IF(OR(T311="",T312="",T313="",T314=""),"",AVERAGE(T311:T314))</f>
        <v/>
      </c>
      <c r="U315" s="235" t="str">
        <f>IF(OR(U311="",U312="",U313="",U314=""),"",AVERAGE(U311:U314))</f>
        <v/>
      </c>
      <c r="V315" s="77"/>
      <c r="W315" s="41" t="s">
        <v>289</v>
      </c>
      <c r="X315" s="268" t="str">
        <f>IF(OR(X313="",X314=""),"",(X313-X314)/X314)</f>
        <v/>
      </c>
      <c r="Y315" s="140"/>
    </row>
    <row r="316" spans="1:25">
      <c r="A316" s="1">
        <v>44</v>
      </c>
      <c r="B316" s="200"/>
      <c r="C316" s="77"/>
      <c r="D316" s="77"/>
      <c r="E316" s="623" t="str">
        <f>O306&amp;" "&amp;P307&amp;" "&amp;Q307</f>
        <v xml:space="preserve">Combo Mode 3D Target/Filter: </v>
      </c>
      <c r="F316" s="623"/>
      <c r="G316" s="623"/>
      <c r="H316" s="623"/>
      <c r="I316" s="623"/>
      <c r="J316" s="77"/>
      <c r="K316" s="77"/>
      <c r="L316" s="77"/>
      <c r="M316" s="78"/>
      <c r="N316" s="5"/>
      <c r="O316" s="158"/>
      <c r="P316" s="41" t="s">
        <v>291</v>
      </c>
      <c r="Q316" s="189" t="str">
        <f>IF(Q315="","",STDEV(Q311:Q314)/Q315)</f>
        <v/>
      </c>
      <c r="R316" s="189" t="str">
        <f>IF(R315="","",STDEV(R311:R314)/R315)</f>
        <v/>
      </c>
      <c r="S316" s="189" t="str">
        <f>IF(S315="","",STDEV(S311:S314)/S315)</f>
        <v/>
      </c>
      <c r="T316" s="189" t="str">
        <f>IF(T315="","",STDEV(T311:T314)/T315)</f>
        <v/>
      </c>
      <c r="U316" s="189" t="str">
        <f>IF(U315="","",STDEV(U311:U314)/U315)</f>
        <v/>
      </c>
      <c r="V316" s="77"/>
      <c r="W316" s="77"/>
      <c r="X316" s="77"/>
      <c r="Y316" s="140"/>
    </row>
    <row r="317" spans="1:25">
      <c r="A317" s="1">
        <v>45</v>
      </c>
      <c r="B317" s="200"/>
      <c r="C317" s="77"/>
      <c r="D317" s="77"/>
      <c r="E317" s="13"/>
      <c r="F317" s="5"/>
      <c r="G317" s="16" t="s">
        <v>236</v>
      </c>
      <c r="H317" s="5"/>
      <c r="I317" s="42" t="s">
        <v>275</v>
      </c>
      <c r="J317" s="77"/>
      <c r="K317" s="41" t="s">
        <v>177</v>
      </c>
      <c r="L317" s="115" t="str">
        <f>IF(T307="","",T307)</f>
        <v/>
      </c>
      <c r="M317" s="78"/>
      <c r="N317" s="5"/>
      <c r="O317" s="158"/>
      <c r="P317" s="77"/>
      <c r="Q317" s="77"/>
      <c r="R317" s="77"/>
      <c r="S317" s="77"/>
      <c r="T317" s="77"/>
      <c r="U317" s="77"/>
      <c r="V317" s="77"/>
      <c r="W317" s="41" t="s">
        <v>293</v>
      </c>
      <c r="X317" s="268" t="str">
        <f>IF(X313="","",(X313-AVERAGE(S311:S314))/AVERAGE(S311:S314))</f>
        <v/>
      </c>
      <c r="Y317" s="140"/>
    </row>
    <row r="318" spans="1:25" ht="16.5" thickBot="1">
      <c r="A318" s="1">
        <v>46</v>
      </c>
      <c r="B318" s="200"/>
      <c r="C318" s="40"/>
      <c r="D318" s="77"/>
      <c r="E318" s="259" t="s">
        <v>50</v>
      </c>
      <c r="F318" s="16" t="s">
        <v>241</v>
      </c>
      <c r="G318" s="16" t="s">
        <v>242</v>
      </c>
      <c r="H318" s="16" t="s">
        <v>278</v>
      </c>
      <c r="I318" s="288" t="s">
        <v>279</v>
      </c>
      <c r="J318" s="77"/>
      <c r="K318" s="41" t="s">
        <v>280</v>
      </c>
      <c r="L318" s="115" t="str">
        <f t="shared" ref="L318:L323" si="55">IF(X310="","",X310)</f>
        <v/>
      </c>
      <c r="M318" s="78"/>
      <c r="N318" s="5"/>
      <c r="O318" s="158"/>
      <c r="P318" s="77"/>
      <c r="Q318" s="77"/>
      <c r="R318" s="77"/>
      <c r="S318" s="77"/>
      <c r="T318" s="77"/>
      <c r="U318" s="77"/>
      <c r="V318" s="77"/>
      <c r="W318" s="41" t="s">
        <v>301</v>
      </c>
      <c r="X318" s="115" t="str">
        <f>IF($O$34=2,"NA",IF(OR(X301="",X313=""),"",X301+X313))</f>
        <v/>
      </c>
      <c r="Y318" s="140"/>
    </row>
    <row r="319" spans="1:25" ht="16.5" thickBot="1">
      <c r="A319" s="1">
        <v>47</v>
      </c>
      <c r="B319" s="200"/>
      <c r="C319" s="77"/>
      <c r="D319" s="77"/>
      <c r="E319" s="276" t="str">
        <f t="shared" ref="E319:I324" si="56">IF(Q311="","",Q311)</f>
        <v/>
      </c>
      <c r="F319" s="210" t="str">
        <f t="shared" si="56"/>
        <v/>
      </c>
      <c r="G319" s="210" t="str">
        <f t="shared" si="56"/>
        <v/>
      </c>
      <c r="H319" s="277" t="str">
        <f t="shared" si="56"/>
        <v/>
      </c>
      <c r="I319" s="289" t="str">
        <f t="shared" si="56"/>
        <v/>
      </c>
      <c r="J319" s="77"/>
      <c r="K319" s="41" t="s">
        <v>283</v>
      </c>
      <c r="L319" s="115" t="str">
        <f t="shared" si="55"/>
        <v/>
      </c>
      <c r="M319" s="78"/>
      <c r="N319" s="5"/>
      <c r="O319" s="290"/>
      <c r="P319" s="270"/>
      <c r="Q319" s="270"/>
      <c r="R319" s="270"/>
      <c r="S319" s="270"/>
      <c r="T319" s="270"/>
      <c r="U319" s="270"/>
      <c r="V319" s="270"/>
      <c r="W319" s="274" t="s">
        <v>302</v>
      </c>
      <c r="X319" s="267" t="str">
        <f>IF(AB92="","",AB92)</f>
        <v/>
      </c>
      <c r="Y319" s="291"/>
    </row>
    <row r="320" spans="1:25">
      <c r="A320" s="1">
        <v>48</v>
      </c>
      <c r="B320" s="200"/>
      <c r="C320" s="77"/>
      <c r="D320" s="77"/>
      <c r="E320" s="278" t="str">
        <f t="shared" si="56"/>
        <v/>
      </c>
      <c r="F320" s="121" t="str">
        <f t="shared" si="56"/>
        <v/>
      </c>
      <c r="G320" s="121" t="str">
        <f t="shared" si="56"/>
        <v/>
      </c>
      <c r="H320" s="263" t="str">
        <f t="shared" si="56"/>
        <v/>
      </c>
      <c r="I320" s="292" t="str">
        <f t="shared" si="56"/>
        <v/>
      </c>
      <c r="J320" s="77"/>
      <c r="K320" s="41" t="s">
        <v>285</v>
      </c>
      <c r="L320" s="115" t="str">
        <f t="shared" si="55"/>
        <v/>
      </c>
      <c r="M320" s="78"/>
      <c r="N320" s="5"/>
      <c r="O320" s="110" t="s">
        <v>303</v>
      </c>
      <c r="P320" s="293"/>
      <c r="Q320" s="293"/>
      <c r="R320" s="7"/>
      <c r="S320" s="7"/>
      <c r="T320" s="293"/>
      <c r="U320" s="293"/>
      <c r="V320" s="7"/>
      <c r="W320" s="7"/>
      <c r="X320" s="7"/>
      <c r="Y320" s="8"/>
    </row>
    <row r="321" spans="1:25">
      <c r="A321" s="1">
        <v>49</v>
      </c>
      <c r="B321" s="200"/>
      <c r="C321" s="77"/>
      <c r="D321" s="77"/>
      <c r="E321" s="278" t="str">
        <f t="shared" si="56"/>
        <v/>
      </c>
      <c r="F321" s="121" t="str">
        <f t="shared" si="56"/>
        <v/>
      </c>
      <c r="G321" s="121" t="str">
        <f t="shared" si="56"/>
        <v/>
      </c>
      <c r="H321" s="263" t="str">
        <f t="shared" si="56"/>
        <v/>
      </c>
      <c r="I321" s="292" t="str">
        <f t="shared" si="56"/>
        <v/>
      </c>
      <c r="J321" s="77"/>
      <c r="K321" s="41" t="s">
        <v>286</v>
      </c>
      <c r="L321" s="115" t="str">
        <f t="shared" si="55"/>
        <v/>
      </c>
      <c r="M321" s="78"/>
      <c r="N321" s="5"/>
      <c r="O321" s="13" t="s">
        <v>304</v>
      </c>
      <c r="P321" s="214" t="s">
        <v>647</v>
      </c>
      <c r="Q321" s="5"/>
      <c r="R321" s="77"/>
      <c r="S321" s="41" t="s">
        <v>305</v>
      </c>
      <c r="T321" s="624">
        <v>43014</v>
      </c>
      <c r="U321" s="624"/>
      <c r="V321" s="5"/>
      <c r="W321" s="5"/>
      <c r="X321" s="5"/>
      <c r="Y321" s="15"/>
    </row>
    <row r="322" spans="1:25" ht="16.5" thickBot="1">
      <c r="A322" s="1">
        <v>50</v>
      </c>
      <c r="B322" s="200"/>
      <c r="C322" s="77"/>
      <c r="D322" s="77"/>
      <c r="E322" s="280" t="str">
        <f t="shared" si="56"/>
        <v/>
      </c>
      <c r="F322" s="216" t="str">
        <f t="shared" si="56"/>
        <v/>
      </c>
      <c r="G322" s="216" t="str">
        <f t="shared" si="56"/>
        <v/>
      </c>
      <c r="H322" s="281" t="str">
        <f t="shared" si="56"/>
        <v/>
      </c>
      <c r="I322" s="294" t="str">
        <f t="shared" si="56"/>
        <v/>
      </c>
      <c r="J322" s="77"/>
      <c r="K322" s="254" t="s">
        <v>287</v>
      </c>
      <c r="L322" s="115" t="str">
        <f t="shared" si="55"/>
        <v/>
      </c>
      <c r="M322" s="78"/>
      <c r="N322" s="5"/>
      <c r="O322" s="13" t="s">
        <v>306</v>
      </c>
      <c r="P322" s="295" t="s">
        <v>648</v>
      </c>
      <c r="Q322" s="5"/>
      <c r="R322" s="77"/>
      <c r="S322" s="41" t="s">
        <v>307</v>
      </c>
      <c r="T322" s="624">
        <v>43744</v>
      </c>
      <c r="U322" s="624"/>
      <c r="V322" s="5"/>
      <c r="W322" s="5"/>
      <c r="X322" s="5"/>
      <c r="Y322" s="15"/>
    </row>
    <row r="323" spans="1:25">
      <c r="A323" s="1">
        <v>51</v>
      </c>
      <c r="B323" s="200"/>
      <c r="C323" s="77"/>
      <c r="D323" s="41" t="s">
        <v>251</v>
      </c>
      <c r="E323" s="278" t="str">
        <f t="shared" si="56"/>
        <v/>
      </c>
      <c r="F323" s="121" t="str">
        <f t="shared" si="56"/>
        <v/>
      </c>
      <c r="G323" s="235" t="str">
        <f t="shared" si="56"/>
        <v/>
      </c>
      <c r="H323" s="263" t="str">
        <f t="shared" si="56"/>
        <v/>
      </c>
      <c r="I323" s="292" t="str">
        <f t="shared" si="56"/>
        <v/>
      </c>
      <c r="J323" s="77"/>
      <c r="K323" s="41" t="s">
        <v>289</v>
      </c>
      <c r="L323" s="282" t="str">
        <f t="shared" si="55"/>
        <v/>
      </c>
      <c r="M323" s="78"/>
      <c r="N323" s="5"/>
      <c r="O323" s="13"/>
      <c r="P323" s="5"/>
      <c r="Q323" s="5"/>
      <c r="R323" s="5"/>
      <c r="S323" s="5"/>
      <c r="T323" s="5"/>
      <c r="U323" s="5"/>
      <c r="V323" s="5"/>
      <c r="W323" s="5"/>
      <c r="X323" s="5"/>
      <c r="Y323" s="15"/>
    </row>
    <row r="324" spans="1:25" ht="16.5" thickBot="1">
      <c r="A324" s="1">
        <v>52</v>
      </c>
      <c r="B324" s="200"/>
      <c r="C324" s="77"/>
      <c r="D324" s="41" t="s">
        <v>291</v>
      </c>
      <c r="E324" s="176" t="str">
        <f t="shared" si="56"/>
        <v/>
      </c>
      <c r="F324" s="177" t="str">
        <f t="shared" si="56"/>
        <v/>
      </c>
      <c r="G324" s="177" t="str">
        <f t="shared" si="56"/>
        <v/>
      </c>
      <c r="H324" s="177" t="str">
        <f t="shared" si="56"/>
        <v/>
      </c>
      <c r="I324" s="296" t="str">
        <f t="shared" si="56"/>
        <v/>
      </c>
      <c r="J324" s="77"/>
      <c r="K324" s="77"/>
      <c r="L324" s="77"/>
      <c r="M324" s="78"/>
      <c r="N324" s="5"/>
      <c r="O324" s="13"/>
      <c r="P324" s="5"/>
      <c r="Q324" s="5"/>
      <c r="R324" s="5"/>
      <c r="S324" s="5"/>
      <c r="T324" s="617" t="s">
        <v>308</v>
      </c>
      <c r="U324" s="617"/>
      <c r="V324" s="617"/>
      <c r="W324" s="617"/>
      <c r="X324" s="617"/>
      <c r="Y324" s="15"/>
    </row>
    <row r="325" spans="1:25">
      <c r="A325" s="1">
        <v>53</v>
      </c>
      <c r="B325" s="200"/>
      <c r="C325" s="77"/>
      <c r="D325" s="84" t="s">
        <v>163</v>
      </c>
      <c r="E325" s="47" t="s">
        <v>292</v>
      </c>
      <c r="F325" s="77"/>
      <c r="G325" s="77"/>
      <c r="H325" s="77"/>
      <c r="I325" s="77"/>
      <c r="J325" s="77"/>
      <c r="K325" s="41" t="s">
        <v>293</v>
      </c>
      <c r="L325" s="282" t="str">
        <f>IF(X317="","",X317)</f>
        <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200"/>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35" t="str">
        <f>IF(AR10="","",AR10)</f>
        <v/>
      </c>
      <c r="U326" s="237" t="str">
        <f>IF(AN10="","",AN10)</f>
        <v/>
      </c>
      <c r="V326" s="235" t="str">
        <f>IF(AO10="","",AO10)</f>
        <v/>
      </c>
      <c r="W326" s="263" t="str">
        <f t="shared" ref="W326:W332" si="57">IF(V326="","",V326/S326)</f>
        <v/>
      </c>
      <c r="X326" s="235" t="str">
        <f t="shared" ref="X326:X332" si="58">IF(OR(V326="",U326=""),"",V326/(U326/1000))</f>
        <v/>
      </c>
      <c r="Y326" s="15"/>
    </row>
    <row r="327" spans="1:25">
      <c r="A327" s="1">
        <v>55</v>
      </c>
      <c r="B327" s="200"/>
      <c r="C327" s="77"/>
      <c r="D327" s="77"/>
      <c r="E327" s="77"/>
      <c r="F327" s="77"/>
      <c r="G327" s="77"/>
      <c r="H327" s="77"/>
      <c r="I327" s="77"/>
      <c r="J327" s="77"/>
      <c r="K327" s="297" t="s">
        <v>313</v>
      </c>
      <c r="L327" s="298" t="str">
        <f>IF(X318="","",X318)</f>
        <v/>
      </c>
      <c r="M327" s="78"/>
      <c r="N327" s="5"/>
      <c r="O327" s="13"/>
      <c r="P327" s="121" t="str">
        <f>IF(AK18="","",AK18)</f>
        <v/>
      </c>
      <c r="Q327" s="121" t="str">
        <f>IF(AL18="","",AL18)</f>
        <v/>
      </c>
      <c r="R327" s="121">
        <f>IF(AH18="","",AH18)</f>
        <v>25</v>
      </c>
      <c r="S327" s="121">
        <f>IF(AI18="","",AI18)</f>
        <v>50</v>
      </c>
      <c r="T327" s="235" t="str">
        <f>IF(AR18="","",AR18)</f>
        <v/>
      </c>
      <c r="U327" s="237" t="str">
        <f>IF(AN18="","",AN18)</f>
        <v/>
      </c>
      <c r="V327" s="235" t="str">
        <f>IF(AO18="","",AO18)</f>
        <v/>
      </c>
      <c r="W327" s="263" t="str">
        <f t="shared" si="57"/>
        <v/>
      </c>
      <c r="X327" s="235" t="str">
        <f t="shared" si="58"/>
        <v/>
      </c>
      <c r="Y327" s="15"/>
    </row>
    <row r="328" spans="1:25">
      <c r="A328" s="1">
        <v>56</v>
      </c>
      <c r="B328" s="200"/>
      <c r="C328" s="77"/>
      <c r="D328" s="77"/>
      <c r="E328" s="77"/>
      <c r="F328" s="77"/>
      <c r="G328" s="77"/>
      <c r="H328" s="77"/>
      <c r="I328" s="77"/>
      <c r="J328" s="77"/>
      <c r="K328" s="297" t="s">
        <v>302</v>
      </c>
      <c r="L328" s="299" t="str">
        <f>IF(X319="","",X319)</f>
        <v/>
      </c>
      <c r="M328" s="78"/>
      <c r="N328" s="5"/>
      <c r="O328" s="13"/>
      <c r="P328" s="121" t="str">
        <f>IF(AK26="","",AK26)</f>
        <v/>
      </c>
      <c r="Q328" s="121" t="str">
        <f>IF(AL26="","",AL26)</f>
        <v/>
      </c>
      <c r="R328" s="121">
        <f>IF(AH26="","",AH26)</f>
        <v>26</v>
      </c>
      <c r="S328" s="121">
        <f>IF(AI26="","",AI26)</f>
        <v>50</v>
      </c>
      <c r="T328" s="235" t="str">
        <f>IF(AR26="","",AR26)</f>
        <v/>
      </c>
      <c r="U328" s="237" t="str">
        <f>IF(AN26="","",AN26)</f>
        <v/>
      </c>
      <c r="V328" s="235" t="str">
        <f>IF(AO26="","",AO26)</f>
        <v/>
      </c>
      <c r="W328" s="263" t="str">
        <f t="shared" si="57"/>
        <v/>
      </c>
      <c r="X328" s="235" t="str">
        <f t="shared" si="58"/>
        <v/>
      </c>
      <c r="Y328" s="15"/>
    </row>
    <row r="329" spans="1:25">
      <c r="A329" s="1">
        <v>57</v>
      </c>
      <c r="B329" s="200"/>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35" t="str">
        <f>IF(AR28="","",AR28)</f>
        <v/>
      </c>
      <c r="U329" s="237" t="str">
        <f>IF(AN28="","",AN28)</f>
        <v/>
      </c>
      <c r="V329" s="235" t="str">
        <f>IF(AO28="","",AO28)</f>
        <v/>
      </c>
      <c r="W329" s="263" t="str">
        <f t="shared" si="57"/>
        <v/>
      </c>
      <c r="X329" s="235" t="str">
        <f t="shared" si="58"/>
        <v/>
      </c>
      <c r="Y329" s="15"/>
    </row>
    <row r="330" spans="1:25" ht="16.5" thickBot="1">
      <c r="A330" s="1">
        <v>58</v>
      </c>
      <c r="B330" s="141"/>
      <c r="C330" s="21"/>
      <c r="D330" s="21"/>
      <c r="E330" s="21"/>
      <c r="F330" s="21"/>
      <c r="G330" s="21"/>
      <c r="H330" s="21"/>
      <c r="I330" s="21"/>
      <c r="J330" s="21"/>
      <c r="K330" s="21"/>
      <c r="L330" s="21"/>
      <c r="M330" s="142"/>
      <c r="N330" s="5"/>
      <c r="O330" s="13"/>
      <c r="P330" s="121" t="str">
        <f>IF(AK40="","",AK40)</f>
        <v/>
      </c>
      <c r="Q330" s="121" t="str">
        <f>IF(AL40="","",AL40)</f>
        <v/>
      </c>
      <c r="R330" s="121">
        <f>IF(AH40="","",AH40)</f>
        <v>30</v>
      </c>
      <c r="S330" s="121">
        <f>IF(AI40="","",AI40)</f>
        <v>50</v>
      </c>
      <c r="T330" s="235" t="str">
        <f>IF(AR40="","",AR40)</f>
        <v/>
      </c>
      <c r="U330" s="237" t="str">
        <f>IF(AN40="","",AN40)</f>
        <v/>
      </c>
      <c r="V330" s="235" t="str">
        <f>IF(AO40="","",AO40)</f>
        <v/>
      </c>
      <c r="W330" s="263" t="str">
        <f t="shared" si="57"/>
        <v/>
      </c>
      <c r="X330" s="235" t="str">
        <f t="shared" si="58"/>
        <v/>
      </c>
      <c r="Y330" s="15"/>
    </row>
    <row r="331" spans="1:25">
      <c r="A331" s="1">
        <v>59</v>
      </c>
      <c r="B331" s="300"/>
      <c r="C331" s="301" t="s">
        <v>314</v>
      </c>
      <c r="D331" s="302"/>
      <c r="E331" s="302"/>
      <c r="F331" s="302"/>
      <c r="G331" s="302"/>
      <c r="H331" s="302"/>
      <c r="I331" s="302"/>
      <c r="J331" s="302"/>
      <c r="K331" s="302"/>
      <c r="L331" s="302"/>
      <c r="M331" s="303"/>
      <c r="N331" s="5"/>
      <c r="O331" s="13"/>
      <c r="P331" s="121" t="str">
        <f>IF(AK41="","",AK41)</f>
        <v/>
      </c>
      <c r="Q331" s="121" t="str">
        <f>IF(AL41="","",AL41)</f>
        <v/>
      </c>
      <c r="R331" s="121">
        <f>IF(AH41="","",AH41)</f>
        <v>32</v>
      </c>
      <c r="S331" s="121">
        <f>IF(AI41="","",AI41)</f>
        <v>50</v>
      </c>
      <c r="T331" s="235" t="str">
        <f>IF(AR41="","",AR41)</f>
        <v/>
      </c>
      <c r="U331" s="237" t="str">
        <f>IF(AN41="","",AN41)</f>
        <v/>
      </c>
      <c r="V331" s="235" t="str">
        <f>IF(AO41="","",AO41)</f>
        <v/>
      </c>
      <c r="W331" s="263" t="str">
        <f t="shared" si="57"/>
        <v/>
      </c>
      <c r="X331" s="235" t="str">
        <f t="shared" si="58"/>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IF(AK49="","",AK49)</f>
        <v/>
      </c>
      <c r="Q332" s="121" t="str">
        <f>IF(AL49="","",AL49)</f>
        <v/>
      </c>
      <c r="R332" s="121">
        <f>IF(AH49="","",AH49)</f>
        <v>34</v>
      </c>
      <c r="S332" s="121">
        <f>IF(AI49="","",AI49)</f>
        <v>50</v>
      </c>
      <c r="T332" s="235" t="str">
        <f>IF(AR49="","",AR49)</f>
        <v/>
      </c>
      <c r="U332" s="237" t="str">
        <f>IF(AN49="","",AN49)</f>
        <v/>
      </c>
      <c r="V332" s="235" t="str">
        <f>IF(AO49="","",AO49)</f>
        <v/>
      </c>
      <c r="W332" s="263" t="str">
        <f t="shared" si="57"/>
        <v/>
      </c>
      <c r="X332" s="235" t="str">
        <f t="shared" si="58"/>
        <v/>
      </c>
      <c r="Y332" s="15"/>
    </row>
    <row r="333" spans="1:25" ht="16.5" thickBot="1">
      <c r="A333" s="1">
        <v>61</v>
      </c>
      <c r="B333" s="39"/>
      <c r="C333" s="5"/>
      <c r="D333" s="41" t="s">
        <v>178</v>
      </c>
      <c r="E333" s="119">
        <f>IF(Q438="","",Q438)</f>
        <v>0</v>
      </c>
      <c r="F333" s="5"/>
      <c r="G333" s="41" t="s">
        <v>317</v>
      </c>
      <c r="H333" s="304" t="str">
        <f t="shared" ref="H333:K334" si="59">IF(T441="","",T441)</f>
        <v/>
      </c>
      <c r="I333" s="121" t="str">
        <f t="shared" si="59"/>
        <v/>
      </c>
      <c r="J333" s="189" t="str">
        <f t="shared" si="59"/>
        <v/>
      </c>
      <c r="K333" s="305" t="str">
        <f t="shared" si="59"/>
        <v>Pass</v>
      </c>
      <c r="L333" s="5"/>
      <c r="M333" s="42"/>
      <c r="N333" s="5"/>
      <c r="O333" s="139"/>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304" t="str">
        <f t="shared" si="59"/>
        <v/>
      </c>
      <c r="I334" s="121" t="str">
        <f t="shared" si="59"/>
        <v/>
      </c>
      <c r="J334" s="189" t="str">
        <f t="shared" si="59"/>
        <v/>
      </c>
      <c r="K334" s="121" t="str">
        <f t="shared" si="59"/>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617" t="s">
        <v>308</v>
      </c>
      <c r="U335" s="617"/>
      <c r="V335" s="617"/>
      <c r="W335" s="617"/>
      <c r="X335" s="617"/>
      <c r="Y335" s="15"/>
    </row>
    <row r="336" spans="1:25">
      <c r="A336" s="1">
        <v>64</v>
      </c>
      <c r="B336" s="39"/>
      <c r="C336" s="5"/>
      <c r="D336" s="84" t="s">
        <v>163</v>
      </c>
      <c r="E336" s="203"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IF(AK57="","",AK57)</f>
        <v/>
      </c>
      <c r="Q337" s="121" t="str">
        <f>IF(AL57="","",AL57)</f>
        <v/>
      </c>
      <c r="R337" s="121">
        <f>IF(AH57="","",AH57)</f>
        <v>28</v>
      </c>
      <c r="S337" s="121">
        <f>IF(AI57="","",AI57)</f>
        <v>50</v>
      </c>
      <c r="T337" s="235" t="str">
        <f>IF(AR57="","",AR57)</f>
        <v/>
      </c>
      <c r="U337" s="237" t="str">
        <f>IF(AN57="","",AN57)</f>
        <v/>
      </c>
      <c r="V337" s="235" t="str">
        <f>IF(AO57="","",AO57)</f>
        <v/>
      </c>
      <c r="W337" s="263" t="str">
        <f t="shared" ref="W337:W342" si="60">IF(V337="","",V337/S337)</f>
        <v/>
      </c>
      <c r="X337" s="235" t="str">
        <f t="shared" ref="X337:X342" si="61">IF(OR(V337="",U337=""),"",V337/(U337/1000))</f>
        <v/>
      </c>
      <c r="Y337" s="15"/>
    </row>
    <row r="338" spans="1:25" ht="16.5" thickBot="1">
      <c r="A338" s="1">
        <v>66</v>
      </c>
      <c r="B338" s="141"/>
      <c r="C338" s="21"/>
      <c r="D338" s="21"/>
      <c r="E338" s="21"/>
      <c r="F338" s="21"/>
      <c r="G338" s="21"/>
      <c r="H338" s="21"/>
      <c r="I338" s="21"/>
      <c r="J338" s="21"/>
      <c r="K338" s="21"/>
      <c r="L338" s="21"/>
      <c r="M338" s="142"/>
      <c r="N338" s="5"/>
      <c r="O338" s="13"/>
      <c r="P338" s="121" t="str">
        <f>IF(AK65="","",AK65)</f>
        <v/>
      </c>
      <c r="Q338" s="121" t="str">
        <f>IF(AL65="","",AL65)</f>
        <v/>
      </c>
      <c r="R338" s="121">
        <f>IF(AH65="","",AH65)</f>
        <v>30</v>
      </c>
      <c r="S338" s="121">
        <f>IF(AI65="","",AI65)</f>
        <v>50</v>
      </c>
      <c r="T338" s="235" t="str">
        <f>IF(AR65="","",AR65)</f>
        <v/>
      </c>
      <c r="U338" s="237" t="str">
        <f>IF(AN65="","",AN65)</f>
        <v/>
      </c>
      <c r="V338" s="235" t="str">
        <f>IF(AO65="","",AO65)</f>
        <v/>
      </c>
      <c r="W338" s="263" t="str">
        <f t="shared" si="60"/>
        <v/>
      </c>
      <c r="X338" s="235" t="str">
        <f t="shared" si="61"/>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IF(AK73="","",AK73)</f>
        <v/>
      </c>
      <c r="Q339" s="121" t="str">
        <f>IF(AL73="","",AL73)</f>
        <v/>
      </c>
      <c r="R339" s="121">
        <f>IF(AH73="","",AH73)</f>
        <v>32</v>
      </c>
      <c r="S339" s="121">
        <f>IF(AI73="","",AI73)</f>
        <v>50</v>
      </c>
      <c r="T339" s="235" t="str">
        <f>IF(AR73="","",AR73)</f>
        <v/>
      </c>
      <c r="U339" s="237" t="str">
        <f>IF(AN73="","",AN73)</f>
        <v/>
      </c>
      <c r="V339" s="235" t="str">
        <f>IF(AO73="","",AO73)</f>
        <v/>
      </c>
      <c r="W339" s="263" t="str">
        <f t="shared" si="60"/>
        <v/>
      </c>
      <c r="X339" s="235" t="str">
        <f t="shared" si="61"/>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IF(AK81="","",AK81)</f>
        <v/>
      </c>
      <c r="Q340" s="121" t="str">
        <f>IF(AL81="","",AL81)</f>
        <v/>
      </c>
      <c r="R340" s="121">
        <f>IF(AH81="","",AH81)</f>
        <v>34</v>
      </c>
      <c r="S340" s="121">
        <f>IF(AI81="","",AI81)</f>
        <v>50</v>
      </c>
      <c r="T340" s="235" t="str">
        <f>IF(AR81="","",AR81)</f>
        <v/>
      </c>
      <c r="U340" s="237" t="str">
        <f>IF(AN81="","",AN81)</f>
        <v/>
      </c>
      <c r="V340" s="235" t="str">
        <f>IF(AO81="","",AO81)</f>
        <v/>
      </c>
      <c r="W340" s="263" t="str">
        <f t="shared" si="60"/>
        <v/>
      </c>
      <c r="X340" s="235" t="str">
        <f t="shared" si="61"/>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IF(AK89="","",AK89)</f>
        <v/>
      </c>
      <c r="Q341" s="121" t="str">
        <f>IF(AL89="","",AL89)</f>
        <v/>
      </c>
      <c r="R341" s="121">
        <f>IF(AH89="","",AH89)</f>
        <v>36</v>
      </c>
      <c r="S341" s="121">
        <f>IF(AI89="","",AI89)</f>
        <v>50</v>
      </c>
      <c r="T341" s="235" t="str">
        <f>IF(AR89="","",AR89)</f>
        <v/>
      </c>
      <c r="U341" s="237" t="str">
        <f>IF(AN89="","",AN89)</f>
        <v/>
      </c>
      <c r="V341" s="235" t="str">
        <f>IF(AO89="","",AO89)</f>
        <v/>
      </c>
      <c r="W341" s="263" t="str">
        <f t="shared" si="60"/>
        <v/>
      </c>
      <c r="X341" s="235" t="str">
        <f t="shared" si="61"/>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IF(AK90="","",AK90)</f>
        <v/>
      </c>
      <c r="Q342" s="121" t="str">
        <f>IF(AL90="","",AL90)</f>
        <v/>
      </c>
      <c r="R342" s="121">
        <f>IF(AH90="","",AH90)</f>
        <v>38</v>
      </c>
      <c r="S342" s="121">
        <f>IF(AI90="","",AI90)</f>
        <v>50</v>
      </c>
      <c r="T342" s="235" t="str">
        <f>IF(AR90="","",AR90)</f>
        <v/>
      </c>
      <c r="U342" s="237" t="str">
        <f>IF(AN90="","",AN90)</f>
        <v/>
      </c>
      <c r="V342" s="235" t="str">
        <f>IF(AO90="","",AO90)</f>
        <v/>
      </c>
      <c r="W342" s="263" t="str">
        <f t="shared" si="60"/>
        <v/>
      </c>
      <c r="X342" s="235" t="str">
        <f t="shared" si="61"/>
        <v/>
      </c>
      <c r="Y342" s="15"/>
    </row>
    <row r="343" spans="1:25" ht="16.5" thickTop="1">
      <c r="A343" s="1">
        <v>3</v>
      </c>
      <c r="B343" s="32"/>
      <c r="C343" s="306" t="s">
        <v>304</v>
      </c>
      <c r="D343" s="307" t="str">
        <f>IF(P321="","",P321)</f>
        <v>Piranha</v>
      </c>
      <c r="E343" s="306"/>
      <c r="F343" s="308"/>
      <c r="G343" s="33"/>
      <c r="H343" s="306" t="s">
        <v>305</v>
      </c>
      <c r="I343" s="618">
        <f>IF(T321="","",T321)</f>
        <v>43014</v>
      </c>
      <c r="J343" s="618"/>
      <c r="K343" s="33"/>
      <c r="L343" s="33"/>
      <c r="M343" s="35"/>
      <c r="N343" s="5"/>
      <c r="O343" s="13"/>
      <c r="P343" s="84" t="s">
        <v>163</v>
      </c>
      <c r="Q343" s="10" t="s">
        <v>318</v>
      </c>
      <c r="R343" s="5"/>
      <c r="S343" s="5"/>
      <c r="T343" s="5"/>
      <c r="U343" s="5"/>
      <c r="V343" s="5"/>
      <c r="W343" s="5"/>
      <c r="X343" s="5"/>
      <c r="Y343" s="15"/>
    </row>
    <row r="344" spans="1:25">
      <c r="A344" s="1">
        <v>4</v>
      </c>
      <c r="B344" s="39"/>
      <c r="C344" s="254" t="s">
        <v>322</v>
      </c>
      <c r="D344" s="275" t="str">
        <f>IF(P322="","",P322)</f>
        <v>CB2-17090320</v>
      </c>
      <c r="E344" s="47"/>
      <c r="F344" s="47"/>
      <c r="G344" s="47"/>
      <c r="H344" s="254" t="s">
        <v>307</v>
      </c>
      <c r="I344" s="619">
        <f>IF(T322="","",T322)</f>
        <v>43744</v>
      </c>
      <c r="J344" s="619"/>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617" t="s">
        <v>308</v>
      </c>
      <c r="U345" s="617"/>
      <c r="V345" s="617"/>
      <c r="W345" s="617"/>
      <c r="X345" s="617"/>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IF(AK91="","",AK91)</f>
        <v/>
      </c>
      <c r="Q347" s="121" t="str">
        <f>IF(AL91="","",AL91)</f>
        <v/>
      </c>
      <c r="R347" s="121">
        <f>IF(AH91="","",AH91)</f>
        <v>28</v>
      </c>
      <c r="S347" s="121">
        <f>IF(AI91="","",AI91)</f>
        <v>50</v>
      </c>
      <c r="T347" s="235" t="str">
        <f>IF(AR91="","",AR91)</f>
        <v/>
      </c>
      <c r="U347" s="237" t="str">
        <f>IF(AN91="","",AN91)</f>
        <v/>
      </c>
      <c r="V347" s="235" t="str">
        <f>IF(AO91="","",AO91)</f>
        <v/>
      </c>
      <c r="W347" s="263" t="str">
        <f>IF(V347="","",V347/S347)</f>
        <v/>
      </c>
      <c r="X347" s="235" t="str">
        <f>IF(OR(V347="",U347=""),"",V347/(U347/1000))</f>
        <v/>
      </c>
      <c r="Y347" s="15"/>
    </row>
    <row r="348" spans="1:25">
      <c r="A348" s="1">
        <v>8</v>
      </c>
      <c r="B348" s="39"/>
      <c r="C348" s="41" t="s">
        <v>178</v>
      </c>
      <c r="D348" s="119">
        <f>IF(S326="","",S326)</f>
        <v>50</v>
      </c>
      <c r="E348" s="5"/>
      <c r="F348" s="5"/>
      <c r="G348" s="41" t="s">
        <v>178</v>
      </c>
      <c r="H348" s="309">
        <f>IF(S337="","",S337)</f>
        <v>50</v>
      </c>
      <c r="I348" s="5"/>
      <c r="J348" s="77"/>
      <c r="K348" s="41" t="s">
        <v>178</v>
      </c>
      <c r="L348" s="309">
        <f>IF(S347="","",S347)</f>
        <v>50</v>
      </c>
      <c r="M348" s="42"/>
      <c r="N348" s="5"/>
      <c r="O348" s="13"/>
      <c r="P348" s="121" t="str">
        <f>IF(AK99="","",AK99)</f>
        <v/>
      </c>
      <c r="Q348" s="121" t="str">
        <f>IF(AL99="","",AL99)</f>
        <v/>
      </c>
      <c r="R348" s="121">
        <f>IF(AH99="","",AH99)</f>
        <v>30</v>
      </c>
      <c r="S348" s="121">
        <f>IF(AI99="","",AI99)</f>
        <v>50</v>
      </c>
      <c r="T348" s="235" t="str">
        <f>IF(AR99="","",AR99)</f>
        <v/>
      </c>
      <c r="U348" s="237" t="str">
        <f>IF(AN99="","",AN99)</f>
        <v/>
      </c>
      <c r="V348" s="235" t="str">
        <f>IF(AO99="","",AO99)</f>
        <v/>
      </c>
      <c r="W348" s="263" t="str">
        <f>IF(V348="","",V348/S348)</f>
        <v/>
      </c>
      <c r="X348" s="235" t="str">
        <f>IF(OR(V348="",U348=""),"",V348/(U348/1000))</f>
        <v/>
      </c>
      <c r="Y348" s="15"/>
    </row>
    <row r="349" spans="1:25">
      <c r="A349" s="1">
        <v>9</v>
      </c>
      <c r="B349" s="39"/>
      <c r="C349" s="144" t="s">
        <v>157</v>
      </c>
      <c r="D349" s="144" t="s">
        <v>158</v>
      </c>
      <c r="E349" s="144"/>
      <c r="F349" s="5"/>
      <c r="G349" s="144" t="s">
        <v>157</v>
      </c>
      <c r="H349" s="144" t="s">
        <v>158</v>
      </c>
      <c r="I349" s="144"/>
      <c r="J349" s="77"/>
      <c r="K349" s="144" t="s">
        <v>157</v>
      </c>
      <c r="L349" s="144" t="s">
        <v>158</v>
      </c>
      <c r="M349" s="310"/>
      <c r="N349" s="5"/>
      <c r="O349" s="13"/>
      <c r="P349" s="121" t="str">
        <f>IF(AK107="","",AK107)</f>
        <v/>
      </c>
      <c r="Q349" s="121" t="str">
        <f>IF(AL107="","",AL107)</f>
        <v/>
      </c>
      <c r="R349" s="121">
        <f>IF(AH107="","",AH107)</f>
        <v>32</v>
      </c>
      <c r="S349" s="121">
        <f>IF(AI107="","",AI107)</f>
        <v>50</v>
      </c>
      <c r="T349" s="235" t="str">
        <f>IF(AR107="","",AR107)</f>
        <v/>
      </c>
      <c r="U349" s="237" t="str">
        <f>IF(AN107="","",AN107)</f>
        <v/>
      </c>
      <c r="V349" s="235" t="str">
        <f>IF(AO107="","",AO107)</f>
        <v/>
      </c>
      <c r="W349" s="263" t="str">
        <f>IF(V349="","",V349/S349)</f>
        <v/>
      </c>
      <c r="X349" s="235" t="str">
        <f>IF(OR(V349="",U349=""),"",V349/(U349/1000))</f>
        <v/>
      </c>
      <c r="Y349" s="15"/>
    </row>
    <row r="350" spans="1:25" ht="16.5" thickBot="1">
      <c r="A350" s="1">
        <v>10</v>
      </c>
      <c r="B350" s="39"/>
      <c r="C350" s="311" t="s">
        <v>49</v>
      </c>
      <c r="D350" s="311" t="s">
        <v>49</v>
      </c>
      <c r="E350" s="311" t="s">
        <v>324</v>
      </c>
      <c r="F350" s="5"/>
      <c r="G350" s="311" t="s">
        <v>49</v>
      </c>
      <c r="H350" s="311" t="s">
        <v>49</v>
      </c>
      <c r="I350" s="311" t="s">
        <v>324</v>
      </c>
      <c r="J350" s="77"/>
      <c r="K350" s="311" t="s">
        <v>49</v>
      </c>
      <c r="L350" s="311" t="s">
        <v>49</v>
      </c>
      <c r="M350" s="312" t="s">
        <v>324</v>
      </c>
      <c r="N350" s="5"/>
      <c r="O350" s="13"/>
      <c r="P350" s="121" t="str">
        <f>IF(AK115="","",AK115)</f>
        <v/>
      </c>
      <c r="Q350" s="121" t="str">
        <f>IF(AL115="","",AL115)</f>
        <v/>
      </c>
      <c r="R350" s="121">
        <f>IF(AH115="","",AH115)</f>
        <v>34</v>
      </c>
      <c r="S350" s="121">
        <f>IF(AI115="","",AI115)</f>
        <v>50</v>
      </c>
      <c r="T350" s="235" t="str">
        <f>IF(AR115="","",AR115)</f>
        <v/>
      </c>
      <c r="U350" s="237" t="str">
        <f>IF(AN115="","",AN115)</f>
        <v/>
      </c>
      <c r="V350" s="235" t="str">
        <f>IF(AO115="","",AO115)</f>
        <v/>
      </c>
      <c r="W350" s="263" t="str">
        <f>IF(V350="","",V350/S350)</f>
        <v/>
      </c>
      <c r="X350" s="235" t="str">
        <f>IF(OR(V350="",U350=""),"",V350/(U350/1000))</f>
        <v/>
      </c>
      <c r="Y350" s="15"/>
    </row>
    <row r="351" spans="1:25">
      <c r="A351" s="1">
        <v>11</v>
      </c>
      <c r="B351" s="39"/>
      <c r="C351" s="121">
        <f t="shared" ref="C351:C357" si="62">IF(R326="","",R326)</f>
        <v>24</v>
      </c>
      <c r="D351" s="235" t="str">
        <f t="shared" ref="D351:D357" si="63">IF(T326="","",T326)</f>
        <v/>
      </c>
      <c r="E351" s="313" t="str">
        <f t="shared" ref="E351:E357" si="64">IF(OR(C351="",D351=""),"",IF(AND(C351&gt;0,D351&gt;0),(D351-C351)/C351,""))</f>
        <v/>
      </c>
      <c r="F351" s="5"/>
      <c r="G351" s="121">
        <f t="shared" ref="G351:G356" si="65">IF(R337="","",R337)</f>
        <v>28</v>
      </c>
      <c r="H351" s="235" t="str">
        <f t="shared" ref="H351:H356" si="66">IF(T337="","",T337)</f>
        <v/>
      </c>
      <c r="I351" s="313" t="str">
        <f t="shared" ref="I351:I356" si="67">IF(OR(G351="",H351=""),"",IF(AND(G351&gt;0,H351&gt;0),(H351-G351)/G351,""))</f>
        <v/>
      </c>
      <c r="J351" s="77"/>
      <c r="K351" s="121">
        <f>IF(R347="","",R347)</f>
        <v>28</v>
      </c>
      <c r="L351" s="235" t="str">
        <f>IF(T347="","",T347)</f>
        <v/>
      </c>
      <c r="M351" s="314" t="str">
        <f>IF(OR(K351="",L351=""),"",IF(AND(K351&gt;0,L351&gt;0),(L351-K351)/K351,""))</f>
        <v/>
      </c>
      <c r="N351" s="5"/>
      <c r="O351" s="13"/>
      <c r="P351" s="121" t="str">
        <f>IF(AK123="","",AK123)</f>
        <v/>
      </c>
      <c r="Q351" s="121" t="str">
        <f>IF(AL123="","",AL123)</f>
        <v/>
      </c>
      <c r="R351" s="121">
        <f>IF(AH123="","",AH123)</f>
        <v>38</v>
      </c>
      <c r="S351" s="121">
        <f>IF(AI123="","",AI123)</f>
        <v>50</v>
      </c>
      <c r="T351" s="235" t="str">
        <f>IF(AR123="","",AR123)</f>
        <v/>
      </c>
      <c r="U351" s="237" t="str">
        <f>IF(AN123="","",AN123)</f>
        <v/>
      </c>
      <c r="V351" s="235" t="str">
        <f>IF(AO123="","",AO123)</f>
        <v/>
      </c>
      <c r="W351" s="263" t="str">
        <f>IF(V351="","",V351/S351)</f>
        <v/>
      </c>
      <c r="X351" s="235" t="str">
        <f>IF(OR(V351="",U351=""),"",V351/(U351/1000))</f>
        <v/>
      </c>
      <c r="Y351" s="15"/>
    </row>
    <row r="352" spans="1:25">
      <c r="A352" s="1">
        <v>12</v>
      </c>
      <c r="B352" s="39"/>
      <c r="C352" s="121">
        <f t="shared" si="62"/>
        <v>25</v>
      </c>
      <c r="D352" s="235" t="str">
        <f t="shared" si="63"/>
        <v/>
      </c>
      <c r="E352" s="313" t="str">
        <f t="shared" si="64"/>
        <v/>
      </c>
      <c r="F352" s="5"/>
      <c r="G352" s="121">
        <f t="shared" si="65"/>
        <v>30</v>
      </c>
      <c r="H352" s="235" t="str">
        <f t="shared" si="66"/>
        <v/>
      </c>
      <c r="I352" s="313" t="str">
        <f t="shared" si="67"/>
        <v/>
      </c>
      <c r="J352" s="77"/>
      <c r="K352" s="121">
        <f>IF(R348="","",R348)</f>
        <v>30</v>
      </c>
      <c r="L352" s="235" t="str">
        <f>IF(T348="","",T348)</f>
        <v/>
      </c>
      <c r="M352" s="314" t="str">
        <f>IF(OR(K352="",L352=""),"",IF(AND(K352&gt;0,L352&gt;0),(L352-K352)/K352,""))</f>
        <v/>
      </c>
      <c r="N352" s="5"/>
      <c r="O352" s="13"/>
      <c r="P352" s="84" t="s">
        <v>163</v>
      </c>
      <c r="Q352" s="10" t="s">
        <v>318</v>
      </c>
      <c r="R352" s="315"/>
      <c r="S352" s="315"/>
      <c r="T352" s="316"/>
      <c r="U352" s="317"/>
      <c r="V352" s="316"/>
      <c r="W352" s="318"/>
      <c r="X352" s="316"/>
      <c r="Y352" s="15"/>
    </row>
    <row r="353" spans="1:25" ht="16.5" thickBot="1">
      <c r="A353" s="1">
        <v>13</v>
      </c>
      <c r="B353" s="39"/>
      <c r="C353" s="121">
        <f t="shared" si="62"/>
        <v>26</v>
      </c>
      <c r="D353" s="235" t="str">
        <f t="shared" si="63"/>
        <v/>
      </c>
      <c r="E353" s="313" t="str">
        <f t="shared" si="64"/>
        <v/>
      </c>
      <c r="F353" s="5"/>
      <c r="G353" s="121">
        <f t="shared" si="65"/>
        <v>32</v>
      </c>
      <c r="H353" s="235" t="str">
        <f t="shared" si="66"/>
        <v/>
      </c>
      <c r="I353" s="313" t="str">
        <f t="shared" si="67"/>
        <v/>
      </c>
      <c r="J353" s="77"/>
      <c r="K353" s="121">
        <f>IF(R349="","",R349)</f>
        <v>32</v>
      </c>
      <c r="L353" s="235" t="str">
        <f>IF(T349="","",T349)</f>
        <v/>
      </c>
      <c r="M353" s="314" t="str">
        <f>IF(OR(K353="",L353=""),"",IF(AND(K353&gt;0,L353&gt;0),(L353-K353)/K353,""))</f>
        <v/>
      </c>
      <c r="N353" s="5"/>
      <c r="O353" s="20"/>
      <c r="P353" s="21"/>
      <c r="Q353" s="21"/>
      <c r="R353" s="21"/>
      <c r="S353" s="21"/>
      <c r="T353" s="21"/>
      <c r="U353" s="21"/>
      <c r="V353" s="21"/>
      <c r="W353" s="21"/>
      <c r="X353" s="21"/>
      <c r="Y353" s="22"/>
    </row>
    <row r="354" spans="1:25">
      <c r="A354" s="1">
        <v>14</v>
      </c>
      <c r="B354" s="39"/>
      <c r="C354" s="121">
        <f t="shared" si="62"/>
        <v>28</v>
      </c>
      <c r="D354" s="235" t="str">
        <f t="shared" si="63"/>
        <v/>
      </c>
      <c r="E354" s="313" t="str">
        <f t="shared" si="64"/>
        <v/>
      </c>
      <c r="F354" s="5"/>
      <c r="G354" s="121">
        <f t="shared" si="65"/>
        <v>34</v>
      </c>
      <c r="H354" s="235" t="str">
        <f t="shared" si="66"/>
        <v/>
      </c>
      <c r="I354" s="313" t="str">
        <f t="shared" si="67"/>
        <v/>
      </c>
      <c r="J354" s="77"/>
      <c r="K354" s="121">
        <f>IF(R350="","",R350)</f>
        <v>34</v>
      </c>
      <c r="L354" s="235" t="str">
        <f>IF(T350="","",T350)</f>
        <v/>
      </c>
      <c r="M354" s="314" t="str">
        <f>IF(OR(K354="",L354=""),"",IF(AND(K354&gt;0,L354&gt;0),(L354-K354)/K354,""))</f>
        <v/>
      </c>
      <c r="N354" s="5"/>
      <c r="O354" s="110" t="s">
        <v>325</v>
      </c>
      <c r="P354" s="7"/>
      <c r="Q354" s="7"/>
      <c r="R354" s="7"/>
      <c r="S354" s="7"/>
      <c r="T354" s="7"/>
      <c r="U354" s="7"/>
      <c r="V354" s="7"/>
      <c r="W354" s="7"/>
      <c r="X354" s="7"/>
      <c r="Y354" s="8"/>
    </row>
    <row r="355" spans="1:25">
      <c r="A355" s="1">
        <v>15</v>
      </c>
      <c r="B355" s="39"/>
      <c r="C355" s="121">
        <f t="shared" si="62"/>
        <v>30</v>
      </c>
      <c r="D355" s="235" t="str">
        <f t="shared" si="63"/>
        <v/>
      </c>
      <c r="E355" s="313" t="str">
        <f t="shared" si="64"/>
        <v/>
      </c>
      <c r="F355" s="5"/>
      <c r="G355" s="121">
        <f t="shared" si="65"/>
        <v>36</v>
      </c>
      <c r="H355" s="235" t="str">
        <f t="shared" si="66"/>
        <v/>
      </c>
      <c r="I355" s="313" t="str">
        <f t="shared" si="67"/>
        <v/>
      </c>
      <c r="J355" s="77"/>
      <c r="K355" s="121">
        <f>IF(R351="","",R351)</f>
        <v>38</v>
      </c>
      <c r="L355" s="235" t="str">
        <f>IF(T351="","",T351)</f>
        <v/>
      </c>
      <c r="M355" s="314" t="str">
        <f>IF(OR(K355="",L355=""),"",IF(AND(K355&gt;0,L355&gt;0),(L355-K355)/K355,""))</f>
        <v/>
      </c>
      <c r="N355" s="5"/>
      <c r="O355" s="13"/>
      <c r="P355" s="5"/>
      <c r="Q355" s="5"/>
      <c r="R355" s="5"/>
      <c r="S355" s="41"/>
      <c r="T355" s="5"/>
      <c r="U355" s="5"/>
      <c r="V355" s="5"/>
      <c r="W355" s="5"/>
      <c r="X355" s="5"/>
      <c r="Y355" s="15"/>
    </row>
    <row r="356" spans="1:25">
      <c r="A356" s="1">
        <v>16</v>
      </c>
      <c r="B356" s="39"/>
      <c r="C356" s="121">
        <f t="shared" si="62"/>
        <v>32</v>
      </c>
      <c r="D356" s="235" t="str">
        <f t="shared" si="63"/>
        <v/>
      </c>
      <c r="E356" s="313" t="str">
        <f t="shared" si="64"/>
        <v/>
      </c>
      <c r="F356" s="5"/>
      <c r="G356" s="121">
        <f t="shared" si="65"/>
        <v>38</v>
      </c>
      <c r="H356" s="235" t="str">
        <f t="shared" si="66"/>
        <v/>
      </c>
      <c r="I356" s="313" t="str">
        <f t="shared" si="67"/>
        <v/>
      </c>
      <c r="J356" s="77"/>
      <c r="K356" s="5"/>
      <c r="L356" s="5"/>
      <c r="M356" s="42"/>
      <c r="N356" s="5"/>
      <c r="O356" s="13"/>
      <c r="P356" s="5"/>
      <c r="Q356" s="5"/>
      <c r="R356" s="5"/>
      <c r="S356" s="41"/>
      <c r="T356" s="617" t="s">
        <v>308</v>
      </c>
      <c r="U356" s="617"/>
      <c r="V356" s="617"/>
      <c r="W356" s="617"/>
      <c r="X356" s="617"/>
      <c r="Y356" s="15"/>
    </row>
    <row r="357" spans="1:25" ht="16.5" thickBot="1">
      <c r="A357" s="1">
        <v>17</v>
      </c>
      <c r="B357" s="39"/>
      <c r="C357" s="121">
        <f t="shared" si="62"/>
        <v>34</v>
      </c>
      <c r="D357" s="235" t="str">
        <f t="shared" si="63"/>
        <v/>
      </c>
      <c r="E357" s="313" t="str">
        <f t="shared" si="64"/>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319" t="s">
        <v>180</v>
      </c>
      <c r="E358" s="320" t="str">
        <f>IF(E353="","",IF(AND(ABS(MAX(E353:E357))&lt;=0.05,ABS(MIN(E353:E357))&lt;=0.05),"YES","NO"))</f>
        <v/>
      </c>
      <c r="F358" s="5"/>
      <c r="G358" s="5"/>
      <c r="H358" s="319" t="s">
        <v>180</v>
      </c>
      <c r="I358" s="320" t="str">
        <f>IF(I351="","",IF(AND(ABS(MAX(I351:I356))&lt;=0.05,ABS(MIN(I351:I356))&lt;=0.05),"YES","NO"))</f>
        <v/>
      </c>
      <c r="J358" s="77"/>
      <c r="K358" s="5"/>
      <c r="L358" s="319" t="s">
        <v>180</v>
      </c>
      <c r="M358" s="321" t="str">
        <f>IF(M351="","",IF(AND(ABS(MAX(M351:M355))&lt;=0.05,ABS(MIN(M351:M355))&lt;=0.05),"YES","NO"))</f>
        <v/>
      </c>
      <c r="N358" s="5"/>
      <c r="O358" s="13"/>
      <c r="P358" s="121" t="str">
        <f>IF($AK$28="","",$AK$28)</f>
        <v/>
      </c>
      <c r="Q358" s="121" t="str">
        <f>IF($AL$28="","",$AL$28)</f>
        <v/>
      </c>
      <c r="R358" s="121">
        <f t="shared" ref="R358:S361" si="68">IF(AH28="","",AH28)</f>
        <v>28</v>
      </c>
      <c r="S358" s="121">
        <f t="shared" si="68"/>
        <v>50</v>
      </c>
      <c r="T358" s="235" t="str">
        <f>IF(AR28="","",AR28)</f>
        <v/>
      </c>
      <c r="U358" s="237" t="str">
        <f t="shared" ref="U358:V361" si="69">IF(AN28="","",AN28)</f>
        <v/>
      </c>
      <c r="V358" s="235" t="str">
        <f t="shared" si="69"/>
        <v/>
      </c>
      <c r="W358" s="263" t="str">
        <f>IF(V358="","",V358/S358)</f>
        <v/>
      </c>
      <c r="X358" s="235"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68"/>
        <v>28</v>
      </c>
      <c r="S359" s="121">
        <f t="shared" si="68"/>
        <v>50</v>
      </c>
      <c r="T359" s="235" t="str">
        <f>IF(AR29="","",AR29)</f>
        <v/>
      </c>
      <c r="U359" s="237" t="str">
        <f t="shared" si="69"/>
        <v/>
      </c>
      <c r="V359" s="235" t="str">
        <f t="shared" si="69"/>
        <v/>
      </c>
      <c r="W359" s="263" t="str">
        <f>IF(V359="","",V359/S359)</f>
        <v/>
      </c>
      <c r="X359" s="235"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68"/>
        <v>28</v>
      </c>
      <c r="S360" s="121">
        <f t="shared" si="68"/>
        <v>50</v>
      </c>
      <c r="T360" s="235" t="str">
        <f>IF(AR30="","",AR30)</f>
        <v/>
      </c>
      <c r="U360" s="237" t="str">
        <f t="shared" si="69"/>
        <v/>
      </c>
      <c r="V360" s="235" t="str">
        <f t="shared" si="69"/>
        <v/>
      </c>
      <c r="W360" s="263" t="str">
        <f>IF(V360="","",V360/S360)</f>
        <v/>
      </c>
      <c r="X360" s="235" t="str">
        <f>IF(OR(V360="",U360=""),"",V360/(U360/1000))</f>
        <v/>
      </c>
      <c r="Y360" s="15"/>
    </row>
    <row r="361" spans="1:25">
      <c r="A361" s="1">
        <v>21</v>
      </c>
      <c r="B361" s="39"/>
      <c r="C361" s="5"/>
      <c r="D361" s="47"/>
      <c r="E361" s="47"/>
      <c r="F361" s="5"/>
      <c r="G361" s="5"/>
      <c r="H361" s="5"/>
      <c r="I361" s="322"/>
      <c r="J361" s="322"/>
      <c r="K361" s="5"/>
      <c r="L361" s="5"/>
      <c r="M361" s="42"/>
      <c r="N361" s="5"/>
      <c r="O361" s="13"/>
      <c r="P361" s="121" t="str">
        <f>IF($AK$28="","",$AK$28)</f>
        <v/>
      </c>
      <c r="Q361" s="121" t="str">
        <f>IF($AL$28="","",$AL$28)</f>
        <v/>
      </c>
      <c r="R361" s="121">
        <f t="shared" si="68"/>
        <v>28</v>
      </c>
      <c r="S361" s="121">
        <f t="shared" si="68"/>
        <v>50</v>
      </c>
      <c r="T361" s="235" t="str">
        <f>IF(AR31="","",AR31)</f>
        <v/>
      </c>
      <c r="U361" s="237" t="str">
        <f t="shared" si="69"/>
        <v/>
      </c>
      <c r="V361" s="235" t="str">
        <f t="shared" si="69"/>
        <v/>
      </c>
      <c r="W361" s="263" t="str">
        <f>IF(V361="","",V361/S361)</f>
        <v/>
      </c>
      <c r="X361" s="235"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323" t="str">
        <f>IF(OR(T358="",T359="",T360="",T361=""),"",AVERAGE(T358:T361))</f>
        <v/>
      </c>
      <c r="U362" s="324" t="str">
        <f>IF(OR(U358="",U359="",U360="",U361=""),"",AVERAGE(U358:U361))</f>
        <v/>
      </c>
      <c r="V362" s="323" t="str">
        <f>IF(OR(V358="",V359="",V360="",V361=""),"",AVERAGE(V358:V361))</f>
        <v/>
      </c>
      <c r="W362" s="325" t="str">
        <f>IF(OR(W358="",W359="",W360="",W361=""),"",AVERAGE(W358:W361))</f>
        <v/>
      </c>
      <c r="X362" s="323" t="str">
        <f>IF(OR(X358="",X359="",X360="",X361=""),"",AVERAGE(X358:X361))</f>
        <v/>
      </c>
      <c r="Y362" s="15"/>
    </row>
    <row r="363" spans="1:25">
      <c r="A363" s="1">
        <v>23</v>
      </c>
      <c r="B363" s="39"/>
      <c r="C363" s="41" t="s">
        <v>29</v>
      </c>
      <c r="D363" s="119" t="str">
        <f>IF(P358="","",P358)</f>
        <v/>
      </c>
      <c r="E363" s="41" t="s">
        <v>31</v>
      </c>
      <c r="F363" s="119" t="str">
        <f>IF(Q358="","",Q358)</f>
        <v/>
      </c>
      <c r="G363" s="5"/>
      <c r="H363" s="5"/>
      <c r="I363" s="326"/>
      <c r="J363" s="326"/>
      <c r="K363" s="5"/>
      <c r="L363" s="5"/>
      <c r="M363" s="42"/>
      <c r="N363" s="5"/>
      <c r="O363" s="112"/>
      <c r="P363" s="5"/>
      <c r="Q363" s="5"/>
      <c r="R363" s="5"/>
      <c r="S363" s="41" t="s">
        <v>328</v>
      </c>
      <c r="T363" s="323" t="str">
        <f>IF(OR(T358="",T359="",T360="",T361=""),"",STDEV(T358:T361))</f>
        <v/>
      </c>
      <c r="U363" s="323" t="str">
        <f>IF(OR(U358="",U359="",U360="",U361=""),"",STDEV(U358:U361))</f>
        <v/>
      </c>
      <c r="V363" s="323" t="str">
        <f>IF(OR(V358="",V359="",V360="",V361=""),"",STDEV(V358:V361))</f>
        <v/>
      </c>
      <c r="W363" s="323" t="str">
        <f>IF(OR(W358="",W359="",W360="",W361=""),"",STDEV(W358:W361))</f>
        <v/>
      </c>
      <c r="X363" s="323" t="str">
        <f>IF(OR(X358="",X359="",X360="",X361=""),"",STDEV(X358:X361))</f>
        <v/>
      </c>
      <c r="Y363" s="15"/>
    </row>
    <row r="364" spans="1:25">
      <c r="A364" s="1">
        <v>24</v>
      </c>
      <c r="B364" s="39"/>
      <c r="C364" s="41" t="s">
        <v>178</v>
      </c>
      <c r="D364" s="119">
        <f>IF(S358="","",S358)</f>
        <v>50</v>
      </c>
      <c r="E364" s="5"/>
      <c r="F364" s="5"/>
      <c r="G364" s="5"/>
      <c r="H364" s="5"/>
      <c r="I364" s="326"/>
      <c r="J364" s="5"/>
      <c r="K364" s="5"/>
      <c r="L364" s="5"/>
      <c r="M364" s="42"/>
      <c r="N364" s="5"/>
      <c r="O364" s="13"/>
      <c r="P364" s="5"/>
      <c r="Q364" s="5"/>
      <c r="R364" s="5"/>
      <c r="S364" s="41" t="s">
        <v>291</v>
      </c>
      <c r="T364" s="327" t="str">
        <f>IF(OR(T362="",T363=""),"",T363/T362)</f>
        <v/>
      </c>
      <c r="U364" s="327" t="str">
        <f>IF(OR(U362="",U363=""),"",U363/U362)</f>
        <v/>
      </c>
      <c r="V364" s="327" t="str">
        <f>IF(OR(V362="",V363=""),"",V363/V362)</f>
        <v/>
      </c>
      <c r="W364" s="327" t="str">
        <f>IF(OR(W362="",W363=""),"",W363/W362)</f>
        <v/>
      </c>
      <c r="X364" s="327" t="str">
        <f>IF(OR(X362="",X363=""),"",X363/X362)</f>
        <v/>
      </c>
      <c r="Y364" s="15"/>
    </row>
    <row r="365" spans="1:25">
      <c r="A365" s="1">
        <v>25</v>
      </c>
      <c r="B365" s="39"/>
      <c r="C365" s="144" t="s">
        <v>157</v>
      </c>
      <c r="D365" s="144" t="s">
        <v>158</v>
      </c>
      <c r="E365" s="16"/>
      <c r="F365" s="16"/>
      <c r="G365" s="16"/>
      <c r="H365" s="5"/>
      <c r="I365" s="5"/>
      <c r="J365" s="5"/>
      <c r="K365" s="5"/>
      <c r="L365" s="5"/>
      <c r="M365" s="42"/>
      <c r="N365" s="5"/>
      <c r="O365" s="13"/>
      <c r="P365" s="5"/>
      <c r="Q365" s="5"/>
      <c r="R365" s="5"/>
      <c r="S365" s="41" t="s">
        <v>244</v>
      </c>
      <c r="T365" s="328"/>
      <c r="U365" s="328"/>
      <c r="V365" s="329"/>
      <c r="W365" s="330" t="str">
        <f>IF(AB87="","",AB87)</f>
        <v/>
      </c>
      <c r="X365" s="331" t="str">
        <f>IF(AB88="","",AB88)</f>
        <v/>
      </c>
      <c r="Y365" s="15"/>
    </row>
    <row r="366" spans="1:25" ht="16.5" thickBot="1">
      <c r="A366" s="1">
        <v>26</v>
      </c>
      <c r="B366" s="39"/>
      <c r="C366" s="311" t="s">
        <v>49</v>
      </c>
      <c r="D366" s="311" t="s">
        <v>49</v>
      </c>
      <c r="E366" s="311" t="s">
        <v>329</v>
      </c>
      <c r="F366" s="311" t="s">
        <v>311</v>
      </c>
      <c r="G366" s="311"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35" t="str">
        <f t="shared" ref="D367:D373" si="70">IF(T358="","",T358)</f>
        <v/>
      </c>
      <c r="E367" s="235" t="str">
        <f t="shared" ref="E367:G373" si="71">IF(V358="","",V358)</f>
        <v/>
      </c>
      <c r="F367" s="263" t="str">
        <f t="shared" si="71"/>
        <v/>
      </c>
      <c r="G367" s="235" t="str">
        <f t="shared" si="71"/>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35" t="str">
        <f t="shared" si="70"/>
        <v/>
      </c>
      <c r="E368" s="235" t="str">
        <f t="shared" si="71"/>
        <v/>
      </c>
      <c r="F368" s="263" t="str">
        <f t="shared" si="71"/>
        <v/>
      </c>
      <c r="G368" s="235" t="str">
        <f t="shared" si="71"/>
        <v/>
      </c>
      <c r="H368" s="5"/>
      <c r="I368" s="47"/>
      <c r="J368" s="47"/>
      <c r="K368" s="5"/>
      <c r="L368" s="5"/>
      <c r="M368" s="42"/>
      <c r="N368" s="5"/>
      <c r="O368" s="20"/>
      <c r="P368" s="21"/>
      <c r="Q368" s="207" t="s">
        <v>332</v>
      </c>
      <c r="R368" s="21"/>
      <c r="S368" s="21"/>
      <c r="T368" s="21"/>
      <c r="U368" s="21"/>
      <c r="V368" s="21"/>
      <c r="W368" s="21"/>
      <c r="X368" s="21"/>
      <c r="Y368" s="22"/>
    </row>
    <row r="369" spans="1:25">
      <c r="A369" s="1">
        <v>29</v>
      </c>
      <c r="B369" s="39"/>
      <c r="C369" s="5"/>
      <c r="D369" s="235" t="str">
        <f t="shared" si="70"/>
        <v/>
      </c>
      <c r="E369" s="235" t="str">
        <f t="shared" si="71"/>
        <v/>
      </c>
      <c r="F369" s="263" t="str">
        <f t="shared" si="71"/>
        <v/>
      </c>
      <c r="G369" s="235" t="str">
        <f t="shared" si="71"/>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35" t="str">
        <f t="shared" si="70"/>
        <v/>
      </c>
      <c r="E370" s="235" t="str">
        <f t="shared" si="71"/>
        <v/>
      </c>
      <c r="F370" s="263" t="str">
        <f t="shared" si="71"/>
        <v/>
      </c>
      <c r="G370" s="235" t="str">
        <f t="shared" si="71"/>
        <v/>
      </c>
      <c r="H370" s="5"/>
      <c r="I370" s="5"/>
      <c r="J370" s="5"/>
      <c r="K370" s="5"/>
      <c r="L370" s="5"/>
      <c r="M370" s="42"/>
      <c r="N370" s="5"/>
      <c r="O370" s="13"/>
      <c r="P370" s="5"/>
      <c r="Q370" s="5"/>
      <c r="R370" s="5"/>
      <c r="S370" s="5"/>
      <c r="T370" s="617" t="s">
        <v>308</v>
      </c>
      <c r="U370" s="617"/>
      <c r="V370" s="617"/>
      <c r="W370" s="617"/>
      <c r="X370" s="617"/>
      <c r="Y370" s="15"/>
    </row>
    <row r="371" spans="1:25">
      <c r="A371" s="1">
        <v>31</v>
      </c>
      <c r="B371" s="39"/>
      <c r="C371" s="41" t="s">
        <v>169</v>
      </c>
      <c r="D371" s="235" t="str">
        <f t="shared" si="70"/>
        <v/>
      </c>
      <c r="E371" s="235" t="str">
        <f t="shared" si="71"/>
        <v/>
      </c>
      <c r="F371" s="263" t="str">
        <f t="shared" si="71"/>
        <v/>
      </c>
      <c r="G371" s="235" t="str">
        <f t="shared" si="71"/>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35" t="str">
        <f t="shared" si="70"/>
        <v/>
      </c>
      <c r="E372" s="235" t="str">
        <f t="shared" si="71"/>
        <v/>
      </c>
      <c r="F372" s="263" t="str">
        <f t="shared" si="71"/>
        <v/>
      </c>
      <c r="G372" s="235" t="str">
        <f t="shared" si="71"/>
        <v/>
      </c>
      <c r="H372" s="5"/>
      <c r="I372" s="5"/>
      <c r="J372" s="5"/>
      <c r="K372" s="5"/>
      <c r="L372" s="5"/>
      <c r="M372" s="42"/>
      <c r="N372" s="5"/>
      <c r="O372" s="13"/>
      <c r="P372" s="121" t="str">
        <f>IF(AK27="","",AK27)</f>
        <v/>
      </c>
      <c r="Q372" s="121" t="str">
        <f>IF(AL27="","",AL27)</f>
        <v/>
      </c>
      <c r="R372" s="121">
        <f>IF(AH27="","",AH27)</f>
        <v>28</v>
      </c>
      <c r="S372" s="121">
        <f>IF(AI27="","",AI27)</f>
        <v>20</v>
      </c>
      <c r="T372" s="235" t="str">
        <f>IF(AR27="","",AR27)</f>
        <v/>
      </c>
      <c r="U372" s="235" t="str">
        <f>IF(AN27="","",AN27)</f>
        <v/>
      </c>
      <c r="V372" s="235" t="str">
        <f>IF(AO27="","",AO27)</f>
        <v/>
      </c>
      <c r="W372" s="263" t="str">
        <f>IF(V372="","",V372/S372)</f>
        <v/>
      </c>
      <c r="X372" s="235" t="str">
        <f>IF(OR(V372="",U372=""),"",V372/(U372/1000))</f>
        <v/>
      </c>
      <c r="Y372" s="15"/>
    </row>
    <row r="373" spans="1:25" ht="16.5" thickBot="1">
      <c r="A373" s="1">
        <v>33</v>
      </c>
      <c r="B373" s="39"/>
      <c r="C373" s="41" t="s">
        <v>291</v>
      </c>
      <c r="D373" s="189" t="str">
        <f t="shared" si="70"/>
        <v/>
      </c>
      <c r="E373" s="189" t="str">
        <f t="shared" si="71"/>
        <v/>
      </c>
      <c r="F373" s="189" t="str">
        <f t="shared" si="71"/>
        <v/>
      </c>
      <c r="G373" s="189" t="str">
        <f t="shared" si="71"/>
        <v/>
      </c>
      <c r="H373" s="5"/>
      <c r="I373" s="5"/>
      <c r="J373" s="5"/>
      <c r="K373" s="5"/>
      <c r="L373" s="5"/>
      <c r="M373" s="42"/>
      <c r="N373" s="5"/>
      <c r="O373" s="13"/>
      <c r="P373" s="121" t="str">
        <f>IF(AK28="","",AK28)</f>
        <v/>
      </c>
      <c r="Q373" s="121" t="str">
        <f>IF(AL28="","",AL28)</f>
        <v/>
      </c>
      <c r="R373" s="121">
        <f>IF(AH28="","",AH28)</f>
        <v>28</v>
      </c>
      <c r="S373" s="121">
        <f>IF(AI28="","",AI28)</f>
        <v>50</v>
      </c>
      <c r="T373" s="235" t="str">
        <f>T362</f>
        <v/>
      </c>
      <c r="U373" s="235" t="str">
        <f>U362</f>
        <v/>
      </c>
      <c r="V373" s="235" t="str">
        <f>V362</f>
        <v/>
      </c>
      <c r="W373" s="263" t="str">
        <f>W362</f>
        <v/>
      </c>
      <c r="X373" s="235" t="str">
        <f>X362</f>
        <v/>
      </c>
      <c r="Y373" s="15"/>
    </row>
    <row r="374" spans="1:25" ht="16.5" thickBot="1">
      <c r="A374" s="1">
        <v>34</v>
      </c>
      <c r="B374" s="39"/>
      <c r="C374" s="41" t="s">
        <v>180</v>
      </c>
      <c r="D374" s="122" t="str">
        <f>IF(D373="","",IF(ABS(D373)&lt;=0.02,"YES","NO"))</f>
        <v/>
      </c>
      <c r="E374" s="122" t="str">
        <f>IF(E373="","",IF(ABS(E373)&lt;=0.02,"YES","NO"))</f>
        <v/>
      </c>
      <c r="F374" s="122" t="str">
        <f>IF(F373="","",IF(ABS(F373)&lt;=0.02,"YES","NO"))</f>
        <v/>
      </c>
      <c r="G374" s="332"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35" t="str">
        <f>IF(AR38="","",AR38)</f>
        <v/>
      </c>
      <c r="U374" s="235" t="str">
        <f>IF(AN38="","",AN38)</f>
        <v/>
      </c>
      <c r="V374" s="235" t="str">
        <f>IF(AO38="","",AO38)</f>
        <v/>
      </c>
      <c r="W374" s="263" t="str">
        <f>IF(V374="","",V374/S374)</f>
        <v/>
      </c>
      <c r="X374" s="235"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35" t="str">
        <f>IF(AR39="","",AR39)</f>
        <v/>
      </c>
      <c r="U375" s="235" t="str">
        <f>IF(AN39="","",AN39)</f>
        <v/>
      </c>
      <c r="V375" s="235" t="str">
        <f>IF(AO39="","",AO39)</f>
        <v/>
      </c>
      <c r="W375" s="263" t="str">
        <f>IF(V375="","",V375/S375)</f>
        <v/>
      </c>
      <c r="X375" s="235"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327" t="str">
        <f>IF(OR(W372="",W373="",W374="",W375=""),"",(MAX(W372:W375)-MIN(W372:W375))/(MAX(W372:W375)+MIN(W372:W375)))</f>
        <v/>
      </c>
      <c r="X376" s="5"/>
      <c r="Y376" s="15"/>
    </row>
    <row r="377" spans="1:25">
      <c r="A377" s="1">
        <v>37</v>
      </c>
      <c r="B377" s="39"/>
      <c r="C377" s="5"/>
      <c r="D377" s="40"/>
      <c r="E377" s="203"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82"/>
      <c r="E381" s="5"/>
      <c r="F381" s="5"/>
      <c r="G381" s="5"/>
      <c r="H381" s="5"/>
      <c r="I381" s="5"/>
      <c r="J381" s="5"/>
      <c r="K381" s="5"/>
      <c r="L381" s="5"/>
      <c r="M381" s="42"/>
      <c r="N381" s="5"/>
      <c r="O381" s="13"/>
      <c r="P381" s="333" t="s">
        <v>48</v>
      </c>
      <c r="Q381" s="333" t="str">
        <f>$P$326&amp;"/"&amp;$Q$326</f>
        <v>/</v>
      </c>
      <c r="R381" s="333" t="str">
        <f>$P$326&amp;"/"&amp;$Q$326</f>
        <v>/</v>
      </c>
      <c r="S381" s="333" t="str">
        <f>$P$326&amp;"/"&amp;$Q$326</f>
        <v>/</v>
      </c>
      <c r="T381" s="333" t="str">
        <f>$P$326&amp;"/"&amp;$Q$326</f>
        <v>/</v>
      </c>
      <c r="U381" s="333" t="str">
        <f>$P$337&amp;"/"&amp;$Q$337</f>
        <v>/</v>
      </c>
      <c r="V381" s="333" t="str">
        <f>$P$337&amp;"/"&amp;$Q$337</f>
        <v>/</v>
      </c>
      <c r="W381" s="333" t="str">
        <f>$P$337&amp;"/"&amp;$Q$337</f>
        <v>/</v>
      </c>
      <c r="X381" s="333" t="str">
        <f>$P$337&amp;"/"&amp;$Q$337</f>
        <v>/</v>
      </c>
      <c r="Y381" s="15"/>
    </row>
    <row r="382" spans="1:25" ht="16.5" thickBot="1">
      <c r="A382" s="1">
        <v>42</v>
      </c>
      <c r="B382" s="39"/>
      <c r="C382" s="311" t="s">
        <v>339</v>
      </c>
      <c r="D382" s="311" t="s">
        <v>49</v>
      </c>
      <c r="E382" s="311" t="s">
        <v>329</v>
      </c>
      <c r="F382" s="311" t="s">
        <v>311</v>
      </c>
      <c r="G382" s="311"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72">IF(S372="","",S372)</f>
        <v>20</v>
      </c>
      <c r="D383" s="235" t="str">
        <f t="shared" si="72"/>
        <v/>
      </c>
      <c r="E383" s="235" t="str">
        <f t="shared" ref="E383:G386" si="73">IF(V372="","",V372)</f>
        <v/>
      </c>
      <c r="F383" s="263" t="str">
        <f t="shared" si="73"/>
        <v/>
      </c>
      <c r="G383" s="235" t="str">
        <f t="shared" si="73"/>
        <v/>
      </c>
      <c r="H383" s="5"/>
      <c r="I383" s="5"/>
      <c r="J383" s="5"/>
      <c r="K383" s="5"/>
      <c r="L383" s="5"/>
      <c r="M383" s="42"/>
      <c r="N383" s="5"/>
      <c r="O383" s="13"/>
      <c r="P383" s="334" t="s">
        <v>340</v>
      </c>
      <c r="Q383" s="625" t="s">
        <v>341</v>
      </c>
      <c r="R383" s="625"/>
      <c r="S383" s="625"/>
      <c r="T383" s="625"/>
      <c r="U383" s="625"/>
      <c r="V383" s="625"/>
      <c r="W383" s="625"/>
      <c r="X383" s="625"/>
      <c r="Y383" s="15"/>
    </row>
    <row r="384" spans="1:25">
      <c r="A384" s="1">
        <v>44</v>
      </c>
      <c r="B384" s="39"/>
      <c r="C384" s="121">
        <f t="shared" si="72"/>
        <v>50</v>
      </c>
      <c r="D384" s="235" t="str">
        <f t="shared" si="72"/>
        <v/>
      </c>
      <c r="E384" s="235" t="str">
        <f t="shared" si="73"/>
        <v/>
      </c>
      <c r="F384" s="263" t="str">
        <f t="shared" si="73"/>
        <v/>
      </c>
      <c r="G384" s="235" t="str">
        <f t="shared" si="73"/>
        <v/>
      </c>
      <c r="H384" s="5"/>
      <c r="I384" s="5"/>
      <c r="J384" s="5"/>
      <c r="K384" s="5"/>
      <c r="L384" s="5"/>
      <c r="M384" s="42"/>
      <c r="N384" s="5"/>
      <c r="O384" s="13"/>
      <c r="P384" s="335">
        <v>0</v>
      </c>
      <c r="Q384" s="336" t="str">
        <f>IF(AO10="","",AO10)</f>
        <v/>
      </c>
      <c r="R384" s="336" t="str">
        <f>IF(AO18="","",AO18)</f>
        <v/>
      </c>
      <c r="S384" s="336" t="str">
        <f>IF(AO29="","",AO29)</f>
        <v/>
      </c>
      <c r="T384" s="336" t="str">
        <f>IF(AO41="","",AO41)</f>
        <v/>
      </c>
      <c r="U384" s="336" t="str">
        <f>IF(AO57="","",AO57)</f>
        <v/>
      </c>
      <c r="V384" s="336" t="str">
        <f>IF(AO65="","",AO65)</f>
        <v/>
      </c>
      <c r="W384" s="336" t="str">
        <f>IF(AO73="","",AO73)</f>
        <v/>
      </c>
      <c r="X384" s="337" t="str">
        <f>IF(AO81="","",AO81)</f>
        <v/>
      </c>
      <c r="Y384" s="15"/>
    </row>
    <row r="385" spans="1:25" ht="16.5" thickBot="1">
      <c r="A385" s="1">
        <v>45</v>
      </c>
      <c r="B385" s="39"/>
      <c r="C385" s="121">
        <f t="shared" si="72"/>
        <v>100</v>
      </c>
      <c r="D385" s="235" t="str">
        <f t="shared" si="72"/>
        <v/>
      </c>
      <c r="E385" s="235" t="str">
        <f t="shared" si="73"/>
        <v/>
      </c>
      <c r="F385" s="263" t="str">
        <f t="shared" si="73"/>
        <v/>
      </c>
      <c r="G385" s="235" t="str">
        <f t="shared" si="73"/>
        <v/>
      </c>
      <c r="H385" s="5"/>
      <c r="I385" s="5"/>
      <c r="J385" s="5"/>
      <c r="K385" s="5"/>
      <c r="L385" s="5"/>
      <c r="M385" s="42"/>
      <c r="N385" s="5"/>
      <c r="O385" s="13"/>
      <c r="P385" s="338">
        <v>0</v>
      </c>
      <c r="Q385" s="339" t="str">
        <f>IF(AO11="","",AO11)</f>
        <v/>
      </c>
      <c r="R385" s="339" t="str">
        <f>IF(AO19="","",AO19)</f>
        <v/>
      </c>
      <c r="S385" s="339" t="str">
        <f>IF(AO30="","",AO30)</f>
        <v/>
      </c>
      <c r="T385" s="339" t="str">
        <f>IF(AO42="","",AO42)</f>
        <v/>
      </c>
      <c r="U385" s="339" t="str">
        <f>IF(AO57="","",AO57)</f>
        <v/>
      </c>
      <c r="V385" s="340" t="str">
        <f>IF(AO66="","",AO66)</f>
        <v/>
      </c>
      <c r="W385" s="340" t="str">
        <f>IF(AO74="","",AO74)</f>
        <v/>
      </c>
      <c r="X385" s="341" t="str">
        <f>IF(AO82="","",AO82)</f>
        <v/>
      </c>
      <c r="Y385" s="15"/>
    </row>
    <row r="386" spans="1:25" ht="16.5" thickBot="1">
      <c r="A386" s="1">
        <v>46</v>
      </c>
      <c r="B386" s="39"/>
      <c r="C386" s="121">
        <f t="shared" si="72"/>
        <v>300</v>
      </c>
      <c r="D386" s="235" t="str">
        <f t="shared" si="72"/>
        <v/>
      </c>
      <c r="E386" s="235" t="str">
        <f t="shared" si="73"/>
        <v/>
      </c>
      <c r="F386" s="263" t="str">
        <f t="shared" si="73"/>
        <v/>
      </c>
      <c r="G386" s="235" t="str">
        <f t="shared" si="73"/>
        <v/>
      </c>
      <c r="H386" s="5"/>
      <c r="I386" s="5"/>
      <c r="J386" s="5"/>
      <c r="K386" s="5"/>
      <c r="L386" s="5"/>
      <c r="M386" s="42"/>
      <c r="N386" s="5"/>
      <c r="O386" s="13"/>
      <c r="P386" s="342" t="s">
        <v>342</v>
      </c>
      <c r="Q386" s="343" t="str">
        <f>HVLProcessing!G3</f>
        <v/>
      </c>
      <c r="R386" s="343" t="str">
        <f>HVLProcessing!G11</f>
        <v/>
      </c>
      <c r="S386" s="343" t="str">
        <f>HVLProcessing!G19</f>
        <v/>
      </c>
      <c r="T386" s="343" t="str">
        <f>HVLProcessing!G27</f>
        <v/>
      </c>
      <c r="U386" s="343" t="str">
        <f>HVLProcessing!O3</f>
        <v/>
      </c>
      <c r="V386" s="343" t="str">
        <f>HVLProcessing!O11</f>
        <v/>
      </c>
      <c r="W386" s="343" t="str">
        <f>HVLProcessing!O19</f>
        <v/>
      </c>
      <c r="X386" s="344" t="str">
        <f>HVLProcessing!O27</f>
        <v/>
      </c>
      <c r="Y386" s="15"/>
    </row>
    <row r="387" spans="1:25" ht="16.5" thickBot="1">
      <c r="A387" s="1">
        <v>47</v>
      </c>
      <c r="B387" s="39"/>
      <c r="C387" s="5"/>
      <c r="D387" s="5"/>
      <c r="E387" s="41" t="s">
        <v>335</v>
      </c>
      <c r="F387" s="345" t="str">
        <f>IF(W376="","",W376)</f>
        <v/>
      </c>
      <c r="G387" s="5"/>
      <c r="H387" s="5"/>
      <c r="I387" s="5"/>
      <c r="J387" s="5"/>
      <c r="K387" s="5"/>
      <c r="L387" s="5"/>
      <c r="M387" s="42"/>
      <c r="N387" s="5"/>
      <c r="O387" s="13"/>
      <c r="P387" s="346" t="s">
        <v>343</v>
      </c>
      <c r="Q387" s="347" t="str">
        <f t="shared" ref="Q387:X387" si="74">IF(OR(Q384="",Q385=""),"",ABS(Q385-Q384)/Q384)</f>
        <v/>
      </c>
      <c r="R387" s="347" t="str">
        <f t="shared" si="74"/>
        <v/>
      </c>
      <c r="S387" s="347" t="str">
        <f t="shared" si="74"/>
        <v/>
      </c>
      <c r="T387" s="347" t="str">
        <f t="shared" si="74"/>
        <v/>
      </c>
      <c r="U387" s="347" t="str">
        <f t="shared" si="74"/>
        <v/>
      </c>
      <c r="V387" s="347" t="str">
        <f t="shared" si="74"/>
        <v/>
      </c>
      <c r="W387" s="347" t="str">
        <f t="shared" si="74"/>
        <v/>
      </c>
      <c r="X387" s="348" t="str">
        <f t="shared" si="74"/>
        <v/>
      </c>
      <c r="Y387" s="15"/>
    </row>
    <row r="388" spans="1:25">
      <c r="A388" s="1">
        <v>48</v>
      </c>
      <c r="B388" s="39"/>
      <c r="C388" s="5"/>
      <c r="D388" s="84" t="s">
        <v>163</v>
      </c>
      <c r="E388" s="10" t="s">
        <v>334</v>
      </c>
      <c r="F388" s="5"/>
      <c r="G388" s="5"/>
      <c r="H388" s="5"/>
      <c r="I388" s="5"/>
      <c r="J388" s="5"/>
      <c r="K388" s="5"/>
      <c r="L388" s="5"/>
      <c r="M388" s="42"/>
      <c r="N388" s="5"/>
      <c r="O388" s="13"/>
      <c r="P388" s="342" t="s">
        <v>344</v>
      </c>
      <c r="Q388" s="349">
        <f t="shared" ref="Q388:X388" si="75">IF($Q$380=1,Q382/100+0.03,Q382/100)</f>
        <v>0.27</v>
      </c>
      <c r="R388" s="349">
        <f t="shared" si="75"/>
        <v>0.28000000000000003</v>
      </c>
      <c r="S388" s="349">
        <f t="shared" si="75"/>
        <v>0.31000000000000005</v>
      </c>
      <c r="T388" s="349">
        <f t="shared" si="75"/>
        <v>0.35</v>
      </c>
      <c r="U388" s="349">
        <f t="shared" si="75"/>
        <v>0.31000000000000005</v>
      </c>
      <c r="V388" s="349">
        <f t="shared" si="75"/>
        <v>0.32999999999999996</v>
      </c>
      <c r="W388" s="349">
        <f t="shared" si="75"/>
        <v>0.35</v>
      </c>
      <c r="X388" s="350">
        <f t="shared" si="75"/>
        <v>0.37</v>
      </c>
      <c r="Y388" s="15"/>
    </row>
    <row r="389" spans="1:25" ht="16.5" thickBot="1">
      <c r="A389" s="1">
        <v>49</v>
      </c>
      <c r="B389" s="39"/>
      <c r="C389" s="5"/>
      <c r="D389" s="5"/>
      <c r="E389" s="5"/>
      <c r="F389" s="5"/>
      <c r="G389" s="5"/>
      <c r="H389" s="5"/>
      <c r="I389" s="5"/>
      <c r="J389" s="5"/>
      <c r="K389" s="5"/>
      <c r="L389" s="5"/>
      <c r="M389" s="42"/>
      <c r="N389" s="5"/>
      <c r="O389" s="13"/>
      <c r="P389" s="351" t="s">
        <v>345</v>
      </c>
      <c r="Q389" s="352">
        <f>Q382/100+0.12</f>
        <v>0.36</v>
      </c>
      <c r="R389" s="352">
        <f>R382/100+0.12</f>
        <v>0.37</v>
      </c>
      <c r="S389" s="352">
        <f>S382/100+0.12</f>
        <v>0.4</v>
      </c>
      <c r="T389" s="352">
        <f>T382/100+0.12</f>
        <v>0.44</v>
      </c>
      <c r="U389" s="352">
        <f>U382/100+0.19</f>
        <v>0.47000000000000003</v>
      </c>
      <c r="V389" s="352">
        <f>V382/100+0.19</f>
        <v>0.49</v>
      </c>
      <c r="W389" s="352">
        <f>W382/100+0.19</f>
        <v>0.51</v>
      </c>
      <c r="X389" s="353">
        <f>X382/100+0.19</f>
        <v>0.53</v>
      </c>
      <c r="Y389" s="15"/>
    </row>
    <row r="390" spans="1:25" ht="16.5" thickBot="1">
      <c r="A390" s="1">
        <v>50</v>
      </c>
      <c r="B390" s="39"/>
      <c r="C390" s="45" t="s">
        <v>346</v>
      </c>
      <c r="D390" s="5"/>
      <c r="E390" s="5"/>
      <c r="F390" s="5"/>
      <c r="G390" s="5"/>
      <c r="H390" s="5"/>
      <c r="I390" s="5"/>
      <c r="J390" s="5"/>
      <c r="K390" s="5"/>
      <c r="L390" s="5"/>
      <c r="M390" s="42"/>
      <c r="N390" s="5"/>
      <c r="O390" s="13"/>
      <c r="P390" s="354"/>
      <c r="Q390" s="355" t="str">
        <f>IF(Q386="","",IF($P$326="Mo",IF(AND(Q386&gt;Q388,Q386&lt;Q389),"Pass","Fail"),IF($P$326="W",IF(Q386&gt;Q388,"Pass","Fail"),"")))</f>
        <v/>
      </c>
      <c r="R390" s="355" t="str">
        <f>IF(R386="","",IF($P$326="Mo",IF(AND(R386&gt;R388,R386&lt;R389),"Pass","Fail"),IF($P$326="W",IF(R386&gt;R388,"Pass","Fail"),"")))</f>
        <v/>
      </c>
      <c r="S390" s="355" t="str">
        <f>IF(S386="","",IF($P$326="Mo",IF(AND(S386&gt;S388,S386&lt;S389),"Pass","Fail"),IF($P$326="W",IF(S386&gt;S388,"Pass","Fail"),"")))</f>
        <v/>
      </c>
      <c r="T390" s="355" t="str">
        <f>IF(T386="","",IF($P$326="Mo",IF(AND(T386&gt;T388,T386&lt;T389),"Pass","Fail"),IF($P$326="W",IF(T386&gt;T388,"Pass","Fail"),"")))</f>
        <v/>
      </c>
      <c r="U390" s="355" t="str">
        <f>IF(U386="","",IF($P$337="Mo",IF(AND(U386&gt;U388,U386&lt;U389),"Pass","Fail"),IF($P$337="W",IF(U386&gt;U388,"Pass","Fail"),"")))</f>
        <v/>
      </c>
      <c r="V390" s="355" t="str">
        <f>IF(V386="","",IF($P$337="Mo",IF(AND(V386&gt;V388,V386&lt;V389),"Pass","Fail"),IF($P$337="W",IF(V386&gt;V388,"Pass","Fail"),"")))</f>
        <v/>
      </c>
      <c r="W390" s="355" t="str">
        <f>IF(W386="","",IF($P$337="Mo",IF(AND(W386&gt;W388,W386&lt;W389),"Pass","Fail"),IF($P$337="W",IF(W386&gt;W388,"Pass","Fail"),"")))</f>
        <v/>
      </c>
      <c r="X390" s="355" t="str">
        <f>IF(X386="","",IF($P$337="Mo",IF(AND(X386&gt;X388,X386&lt;X389),"Pass","Fail"),IF($P$337="W",IF(X386&gt;X388,"Pass","Fail"),"")))</f>
        <v/>
      </c>
      <c r="Y390" s="15"/>
    </row>
    <row r="391" spans="1:25">
      <c r="A391" s="1">
        <v>51</v>
      </c>
      <c r="B391" s="39"/>
      <c r="C391" s="333" t="s">
        <v>48</v>
      </c>
      <c r="D391" s="333" t="str">
        <f>$P$326&amp;"/"&amp;$Q$326</f>
        <v>/</v>
      </c>
      <c r="E391" s="333" t="str">
        <f>$P$326&amp;"/"&amp;$Q$326</f>
        <v>/</v>
      </c>
      <c r="F391" s="333" t="str">
        <f>$P$326&amp;"/"&amp;$Q$326</f>
        <v>/</v>
      </c>
      <c r="G391" s="333" t="str">
        <f>$P$326&amp;"/"&amp;$Q$326</f>
        <v>/</v>
      </c>
      <c r="H391" s="333" t="str">
        <f>$P$337&amp;"/"&amp;$Q$337</f>
        <v>/</v>
      </c>
      <c r="I391" s="333" t="str">
        <f>$P$337&amp;"/"&amp;$Q$337</f>
        <v>/</v>
      </c>
      <c r="J391" s="333" t="str">
        <f>$P$337&amp;"/"&amp;$Q$337</f>
        <v>/</v>
      </c>
      <c r="K391" s="333"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76">Q382</f>
        <v>24</v>
      </c>
      <c r="E392" s="65">
        <f t="shared" si="76"/>
        <v>25</v>
      </c>
      <c r="F392" s="65">
        <f t="shared" si="76"/>
        <v>28</v>
      </c>
      <c r="G392" s="65">
        <f t="shared" si="76"/>
        <v>32</v>
      </c>
      <c r="H392" s="65">
        <f t="shared" si="76"/>
        <v>28</v>
      </c>
      <c r="I392" s="65">
        <f t="shared" si="76"/>
        <v>30</v>
      </c>
      <c r="J392" s="65">
        <f t="shared" si="76"/>
        <v>32</v>
      </c>
      <c r="K392" s="65">
        <f t="shared" si="76"/>
        <v>34</v>
      </c>
      <c r="L392" s="5"/>
      <c r="M392" s="42"/>
      <c r="N392" s="5"/>
      <c r="O392" s="13"/>
      <c r="P392" s="84" t="s">
        <v>163</v>
      </c>
      <c r="Q392" s="47" t="s">
        <v>347</v>
      </c>
      <c r="R392" s="47"/>
      <c r="S392" s="47"/>
      <c r="T392" s="47"/>
      <c r="U392" s="47"/>
      <c r="V392" s="77"/>
      <c r="W392" s="77"/>
      <c r="X392" s="77"/>
      <c r="Y392" s="15"/>
    </row>
    <row r="393" spans="1:25">
      <c r="A393" s="1">
        <v>53</v>
      </c>
      <c r="B393" s="39"/>
      <c r="C393" s="342" t="s">
        <v>342</v>
      </c>
      <c r="D393" s="356" t="str">
        <f t="shared" ref="D393:K394" si="77">IF(Q386="","",Q386)</f>
        <v/>
      </c>
      <c r="E393" s="356" t="str">
        <f t="shared" si="77"/>
        <v/>
      </c>
      <c r="F393" s="356" t="str">
        <f t="shared" si="77"/>
        <v/>
      </c>
      <c r="G393" s="356" t="str">
        <f t="shared" si="77"/>
        <v/>
      </c>
      <c r="H393" s="356" t="str">
        <f t="shared" si="77"/>
        <v/>
      </c>
      <c r="I393" s="356" t="str">
        <f t="shared" si="77"/>
        <v/>
      </c>
      <c r="J393" s="356" t="str">
        <f t="shared" si="77"/>
        <v/>
      </c>
      <c r="K393" s="245" t="str">
        <f t="shared" si="77"/>
        <v/>
      </c>
      <c r="L393" s="5"/>
      <c r="M393" s="42"/>
      <c r="N393" s="5"/>
      <c r="O393" s="112" t="s">
        <v>348</v>
      </c>
      <c r="P393" s="77"/>
      <c r="Q393" s="77"/>
      <c r="R393" s="77"/>
      <c r="S393" s="77"/>
      <c r="T393" s="77"/>
      <c r="U393" s="77"/>
      <c r="V393" s="77"/>
      <c r="W393" s="77"/>
      <c r="X393" s="77"/>
      <c r="Y393" s="15"/>
    </row>
    <row r="394" spans="1:25" ht="16.5" thickBot="1">
      <c r="A394" s="1">
        <v>54</v>
      </c>
      <c r="B394" s="39"/>
      <c r="C394" s="346" t="s">
        <v>343</v>
      </c>
      <c r="D394" s="177" t="str">
        <f t="shared" si="77"/>
        <v/>
      </c>
      <c r="E394" s="177" t="str">
        <f t="shared" si="77"/>
        <v/>
      </c>
      <c r="F394" s="177" t="str">
        <f t="shared" si="77"/>
        <v/>
      </c>
      <c r="G394" s="177" t="str">
        <f t="shared" si="77"/>
        <v/>
      </c>
      <c r="H394" s="177" t="str">
        <f t="shared" si="77"/>
        <v/>
      </c>
      <c r="I394" s="177" t="str">
        <f t="shared" si="77"/>
        <v/>
      </c>
      <c r="J394" s="177" t="str">
        <f t="shared" si="77"/>
        <v/>
      </c>
      <c r="K394" s="178" t="str">
        <f t="shared" si="77"/>
        <v/>
      </c>
      <c r="L394" s="5"/>
      <c r="M394" s="42"/>
      <c r="N394" s="5"/>
      <c r="O394" s="13"/>
      <c r="P394" s="333" t="s">
        <v>48</v>
      </c>
      <c r="Q394" s="333" t="str">
        <f>$P$347&amp;"/"&amp;$Q$347</f>
        <v>/</v>
      </c>
      <c r="R394" s="333" t="str">
        <f>$P$347&amp;"/"&amp;$Q$347</f>
        <v>/</v>
      </c>
      <c r="S394" s="333" t="str">
        <f>$P$347&amp;"/"&amp;$Q$347</f>
        <v>/</v>
      </c>
      <c r="T394" s="333" t="str">
        <f>$P$347&amp;"/"&amp;$Q$347</f>
        <v>/</v>
      </c>
      <c r="U394" s="333" t="str">
        <f>$P$347&amp;"/"&amp;$Q$347</f>
        <v>/</v>
      </c>
      <c r="V394" s="77"/>
      <c r="W394" s="77"/>
      <c r="X394" s="77"/>
      <c r="Y394" s="15"/>
    </row>
    <row r="395" spans="1:25">
      <c r="A395" s="1">
        <v>55</v>
      </c>
      <c r="B395" s="39"/>
      <c r="C395" s="342" t="s">
        <v>344</v>
      </c>
      <c r="D395" s="356">
        <f t="shared" ref="D395:K397" si="78">Q388</f>
        <v>0.27</v>
      </c>
      <c r="E395" s="356">
        <f t="shared" si="78"/>
        <v>0.28000000000000003</v>
      </c>
      <c r="F395" s="356">
        <f t="shared" si="78"/>
        <v>0.31000000000000005</v>
      </c>
      <c r="G395" s="356">
        <f t="shared" si="78"/>
        <v>0.35</v>
      </c>
      <c r="H395" s="356">
        <f t="shared" si="78"/>
        <v>0.31000000000000005</v>
      </c>
      <c r="I395" s="356">
        <f t="shared" si="78"/>
        <v>0.32999999999999996</v>
      </c>
      <c r="J395" s="356">
        <f t="shared" si="78"/>
        <v>0.35</v>
      </c>
      <c r="K395" s="245">
        <f t="shared" si="78"/>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57"/>
    </row>
    <row r="396" spans="1:25" ht="16.5" thickBot="1">
      <c r="A396" s="1">
        <v>56</v>
      </c>
      <c r="B396" s="39"/>
      <c r="C396" s="346" t="s">
        <v>345</v>
      </c>
      <c r="D396" s="240">
        <f t="shared" si="78"/>
        <v>0.36</v>
      </c>
      <c r="E396" s="240">
        <f t="shared" si="78"/>
        <v>0.37</v>
      </c>
      <c r="F396" s="240">
        <f t="shared" si="78"/>
        <v>0.4</v>
      </c>
      <c r="G396" s="240">
        <f t="shared" si="78"/>
        <v>0.44</v>
      </c>
      <c r="H396" s="240">
        <f t="shared" si="78"/>
        <v>0.47000000000000003</v>
      </c>
      <c r="I396" s="240">
        <f t="shared" si="78"/>
        <v>0.49</v>
      </c>
      <c r="J396" s="240">
        <f t="shared" si="78"/>
        <v>0.51</v>
      </c>
      <c r="K396" s="251">
        <f t="shared" si="78"/>
        <v>0.53</v>
      </c>
      <c r="L396" s="5"/>
      <c r="M396" s="42"/>
      <c r="N396" s="5"/>
      <c r="O396" s="13"/>
      <c r="P396" s="334" t="s">
        <v>340</v>
      </c>
      <c r="Q396" s="625" t="s">
        <v>341</v>
      </c>
      <c r="R396" s="625"/>
      <c r="S396" s="625"/>
      <c r="T396" s="625"/>
      <c r="U396" s="625"/>
      <c r="V396" s="77"/>
      <c r="W396" s="77"/>
      <c r="X396" s="77"/>
      <c r="Y396" s="357"/>
    </row>
    <row r="397" spans="1:25" ht="16.5" thickBot="1">
      <c r="A397" s="1">
        <v>57</v>
      </c>
      <c r="B397" s="39"/>
      <c r="C397" s="41" t="s">
        <v>180</v>
      </c>
      <c r="D397" s="196" t="str">
        <f t="shared" si="78"/>
        <v/>
      </c>
      <c r="E397" s="197" t="str">
        <f t="shared" si="78"/>
        <v/>
      </c>
      <c r="F397" s="197" t="str">
        <f t="shared" si="78"/>
        <v/>
      </c>
      <c r="G397" s="197" t="str">
        <f t="shared" si="78"/>
        <v/>
      </c>
      <c r="H397" s="197" t="str">
        <f t="shared" si="78"/>
        <v/>
      </c>
      <c r="I397" s="197" t="str">
        <f t="shared" si="78"/>
        <v/>
      </c>
      <c r="J397" s="197" t="str">
        <f t="shared" si="78"/>
        <v/>
      </c>
      <c r="K397" s="199" t="str">
        <f t="shared" si="78"/>
        <v/>
      </c>
      <c r="L397" s="5"/>
      <c r="M397" s="42"/>
      <c r="N397" s="5"/>
      <c r="O397" s="13"/>
      <c r="P397" s="335">
        <v>0</v>
      </c>
      <c r="Q397" s="336" t="str">
        <f>IF(AO91="","",AO91)</f>
        <v/>
      </c>
      <c r="R397" s="336" t="str">
        <f>IF(AO99="","",AO99)</f>
        <v/>
      </c>
      <c r="S397" s="336" t="str">
        <f>IF(AO107="","",AO107)</f>
        <v/>
      </c>
      <c r="T397" s="336" t="str">
        <f>IF(AO115="","",AO115)</f>
        <v/>
      </c>
      <c r="U397" s="336" t="str">
        <f>IF(AO123="","",AO123)</f>
        <v/>
      </c>
      <c r="V397" s="358"/>
      <c r="W397" s="334"/>
      <c r="X397" s="334"/>
      <c r="Y397" s="15"/>
    </row>
    <row r="398" spans="1:25" ht="16.5" thickBot="1">
      <c r="A398" s="1">
        <v>58</v>
      </c>
      <c r="B398" s="39"/>
      <c r="C398" s="5"/>
      <c r="D398" s="77"/>
      <c r="E398" s="77"/>
      <c r="F398" s="5"/>
      <c r="G398" s="5"/>
      <c r="H398" s="5"/>
      <c r="I398" s="5"/>
      <c r="J398" s="5"/>
      <c r="K398" s="5"/>
      <c r="L398" s="5"/>
      <c r="M398" s="42"/>
      <c r="N398" s="5"/>
      <c r="O398" s="13"/>
      <c r="P398" s="338">
        <v>0</v>
      </c>
      <c r="Q398" s="339" t="str">
        <f>IF(AO92="","",AO92)</f>
        <v/>
      </c>
      <c r="R398" s="339" t="str">
        <f>IF(AO100="","",AO100)</f>
        <v/>
      </c>
      <c r="S398" s="339" t="str">
        <f>IF(AO108="","",AO108)</f>
        <v/>
      </c>
      <c r="T398" s="339" t="str">
        <f>IF(AO116="","",AO116)</f>
        <v/>
      </c>
      <c r="U398" s="339" t="str">
        <f>IF(AO124="","",AO124)</f>
        <v/>
      </c>
      <c r="V398" s="358"/>
      <c r="W398" s="334"/>
      <c r="X398" s="334"/>
      <c r="Y398" s="15"/>
    </row>
    <row r="399" spans="1:25">
      <c r="A399" s="1">
        <v>59</v>
      </c>
      <c r="B399" s="39"/>
      <c r="C399" s="333" t="s">
        <v>48</v>
      </c>
      <c r="D399" s="333" t="str">
        <f>$P$347&amp;"/"&amp;$Q$347</f>
        <v>/</v>
      </c>
      <c r="E399" s="333" t="str">
        <f>$P$347&amp;"/"&amp;$Q$347</f>
        <v>/</v>
      </c>
      <c r="F399" s="333" t="str">
        <f>$P$347&amp;"/"&amp;$Q$347</f>
        <v>/</v>
      </c>
      <c r="G399" s="333" t="str">
        <f>$P$347&amp;"/"&amp;$Q$347</f>
        <v>/</v>
      </c>
      <c r="H399" s="333" t="str">
        <f>$P$347&amp;"/"&amp;$Q$347</f>
        <v>/</v>
      </c>
      <c r="I399" s="5"/>
      <c r="J399" s="5"/>
      <c r="K399" s="5"/>
      <c r="L399" s="5"/>
      <c r="M399" s="42"/>
      <c r="N399" s="5"/>
      <c r="O399" s="13"/>
      <c r="P399" s="342" t="s">
        <v>342</v>
      </c>
      <c r="Q399" s="343" t="str">
        <f>HVLProcessing!W3</f>
        <v/>
      </c>
      <c r="R399" s="343" t="str">
        <f>HVLProcessing!W11</f>
        <v/>
      </c>
      <c r="S399" s="343" t="str">
        <f>HVLProcessing!W19</f>
        <v/>
      </c>
      <c r="T399" s="343" t="str">
        <f>HVLProcessing!W27</f>
        <v/>
      </c>
      <c r="U399" s="343" t="str">
        <f>HVLProcessing!W35</f>
        <v/>
      </c>
      <c r="V399" s="359"/>
      <c r="W399" s="360"/>
      <c r="X399" s="360"/>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46" t="s">
        <v>343</v>
      </c>
      <c r="Q400" s="347" t="str">
        <f>IF(OR(Q397="",Q398=""),"",ABS(Q398-Q397)/Q397)</f>
        <v/>
      </c>
      <c r="R400" s="347" t="str">
        <f>IF(OR(R397="",R398=""),"",ABS(R398-R397)/R397)</f>
        <v/>
      </c>
      <c r="S400" s="347" t="str">
        <f>IF(OR(S397="",S398=""),"",ABS(S398-S397)/S397)</f>
        <v/>
      </c>
      <c r="T400" s="347" t="str">
        <f>IF(OR(T397="",T398=""),"",ABS(T398-T397)/T397)</f>
        <v/>
      </c>
      <c r="U400" s="347" t="str">
        <f>IF(OR(U397="",U398=""),"",ABS(U398-U397)/U397)</f>
        <v/>
      </c>
      <c r="V400" s="361"/>
      <c r="W400" s="362"/>
      <c r="X400" s="362"/>
      <c r="Y400" s="15"/>
    </row>
    <row r="401" spans="1:25">
      <c r="A401" s="1">
        <v>61</v>
      </c>
      <c r="B401" s="39"/>
      <c r="C401" s="342" t="s">
        <v>342</v>
      </c>
      <c r="D401" s="356" t="str">
        <f t="shared" ref="D401:H404" si="79">IF(Q399="","",Q399)</f>
        <v/>
      </c>
      <c r="E401" s="356" t="str">
        <f t="shared" si="79"/>
        <v/>
      </c>
      <c r="F401" s="356" t="str">
        <f t="shared" si="79"/>
        <v/>
      </c>
      <c r="G401" s="356" t="str">
        <f t="shared" si="79"/>
        <v/>
      </c>
      <c r="H401" s="356" t="str">
        <f t="shared" si="79"/>
        <v/>
      </c>
      <c r="I401" s="5"/>
      <c r="J401" s="5"/>
      <c r="K401" s="5"/>
      <c r="L401" s="5"/>
      <c r="M401" s="42"/>
      <c r="N401" s="5"/>
      <c r="O401" s="13"/>
      <c r="P401" s="342" t="s">
        <v>344</v>
      </c>
      <c r="Q401" s="349">
        <f>IF($Q$380=1,Q395/100+0.03,Q395/100)</f>
        <v>0.31000000000000005</v>
      </c>
      <c r="R401" s="349">
        <f>IF($Q$380=1,R395/100+0.03,R395/100)</f>
        <v>0.32999999999999996</v>
      </c>
      <c r="S401" s="349">
        <f>IF($Q$380=1,S395/100+0.03,S395/100)</f>
        <v>0.35</v>
      </c>
      <c r="T401" s="349">
        <f>IF($Q$380=1,T395/100+0.03,T395/100)</f>
        <v>0.37</v>
      </c>
      <c r="U401" s="349">
        <f>IF($Q$380=1,U395/100+0.03,U395/100)</f>
        <v>0.41000000000000003</v>
      </c>
      <c r="V401" s="363"/>
      <c r="W401" s="364"/>
      <c r="X401" s="364"/>
      <c r="Y401" s="15"/>
    </row>
    <row r="402" spans="1:25" ht="16.5" thickBot="1">
      <c r="A402" s="1">
        <v>62</v>
      </c>
      <c r="B402" s="39"/>
      <c r="C402" s="346" t="s">
        <v>343</v>
      </c>
      <c r="D402" s="177" t="str">
        <f t="shared" si="79"/>
        <v/>
      </c>
      <c r="E402" s="177" t="str">
        <f t="shared" si="79"/>
        <v/>
      </c>
      <c r="F402" s="177" t="str">
        <f t="shared" si="79"/>
        <v/>
      </c>
      <c r="G402" s="177" t="str">
        <f t="shared" si="79"/>
        <v/>
      </c>
      <c r="H402" s="177" t="str">
        <f t="shared" si="79"/>
        <v/>
      </c>
      <c r="I402" s="5"/>
      <c r="J402" s="5"/>
      <c r="K402" s="5"/>
      <c r="L402" s="5"/>
      <c r="M402" s="42"/>
      <c r="N402" s="5"/>
      <c r="O402" s="13"/>
      <c r="P402" s="351" t="s">
        <v>345</v>
      </c>
      <c r="Q402" s="352">
        <f>Q395/100+0.12</f>
        <v>0.4</v>
      </c>
      <c r="R402" s="352">
        <f>R395/100+0.12</f>
        <v>0.42</v>
      </c>
      <c r="S402" s="352">
        <f>S395/100+0.12</f>
        <v>0.44</v>
      </c>
      <c r="T402" s="352">
        <f>T395/100+0.12</f>
        <v>0.46</v>
      </c>
      <c r="U402" s="352">
        <f>U395/100+0.19</f>
        <v>0.57000000000000006</v>
      </c>
      <c r="V402" s="363"/>
      <c r="W402" s="364"/>
      <c r="X402" s="364"/>
      <c r="Y402" s="15"/>
    </row>
    <row r="403" spans="1:25" ht="16.5" thickBot="1">
      <c r="A403" s="1">
        <v>63</v>
      </c>
      <c r="B403" s="39"/>
      <c r="C403" s="342" t="s">
        <v>344</v>
      </c>
      <c r="D403" s="356">
        <f t="shared" si="79"/>
        <v>0.31000000000000005</v>
      </c>
      <c r="E403" s="356">
        <f t="shared" si="79"/>
        <v>0.32999999999999996</v>
      </c>
      <c r="F403" s="356">
        <f t="shared" si="79"/>
        <v>0.35</v>
      </c>
      <c r="G403" s="356">
        <f t="shared" si="79"/>
        <v>0.37</v>
      </c>
      <c r="H403" s="356">
        <f t="shared" si="79"/>
        <v>0.41000000000000003</v>
      </c>
      <c r="I403" s="5"/>
      <c r="J403" s="5"/>
      <c r="K403" s="5"/>
      <c r="L403" s="5"/>
      <c r="M403" s="42"/>
      <c r="N403" s="5"/>
      <c r="O403" s="13"/>
      <c r="P403" s="354"/>
      <c r="Q403" s="355" t="str">
        <f>IF(Q399="","",IF($P$326="Mo",IF(AND(Q399&gt;Q401,Q399&lt;Q402),"Pass","Fail"),IF($P$326="W",IF(Q399&gt;Q401,"Pass","Fail"),"")))</f>
        <v/>
      </c>
      <c r="R403" s="355" t="str">
        <f>IF(R399="","",IF($P$326="Mo",IF(AND(R399&gt;R401,R399&lt;R402),"Pass","Fail"),IF($P$326="W",IF(R399&gt;R401,"Pass","Fail"),"")))</f>
        <v/>
      </c>
      <c r="S403" s="355" t="str">
        <f>IF(S399="","",IF($P$326="Mo",IF(AND(S399&gt;S401,S399&lt;S402),"Pass","Fail"),IF($P$326="W",IF(S399&gt;S401,"Pass","Fail"),"")))</f>
        <v/>
      </c>
      <c r="T403" s="355" t="str">
        <f>IF(T399="","",IF($P$326="Mo",IF(AND(T399&gt;T401,T399&lt;T402),"Pass","Fail"),IF($P$326="W",IF(T399&gt;T401,"Pass","Fail"),"")))</f>
        <v/>
      </c>
      <c r="U403" s="355" t="str">
        <f>IF(U399="","",IF($P$337="Mo",IF(AND(U399&gt;U401,U399&lt;U402),"Pass","Fail"),IF($P$337="W",IF(U399&gt;U401,"Pass","Fail"),"")))</f>
        <v/>
      </c>
      <c r="V403" s="361"/>
      <c r="W403" s="362"/>
      <c r="X403" s="362"/>
      <c r="Y403" s="15"/>
    </row>
    <row r="404" spans="1:25" ht="16.5" thickBot="1">
      <c r="A404" s="1">
        <v>64</v>
      </c>
      <c r="B404" s="39"/>
      <c r="C404" s="346" t="s">
        <v>345</v>
      </c>
      <c r="D404" s="240">
        <f t="shared" si="79"/>
        <v>0.4</v>
      </c>
      <c r="E404" s="240">
        <f t="shared" si="79"/>
        <v>0.42</v>
      </c>
      <c r="F404" s="240">
        <f t="shared" si="79"/>
        <v>0.44</v>
      </c>
      <c r="G404" s="240">
        <f t="shared" si="79"/>
        <v>0.46</v>
      </c>
      <c r="H404" s="240">
        <f t="shared" si="79"/>
        <v>0.57000000000000006</v>
      </c>
      <c r="I404" s="5"/>
      <c r="J404" s="5"/>
      <c r="K404" s="5"/>
      <c r="L404" s="5"/>
      <c r="M404" s="42"/>
      <c r="N404" s="5"/>
      <c r="O404" s="13"/>
      <c r="P404" s="84" t="s">
        <v>163</v>
      </c>
      <c r="Q404" s="47" t="s">
        <v>349</v>
      </c>
      <c r="R404" s="47"/>
      <c r="S404" s="47"/>
      <c r="T404" s="47"/>
      <c r="U404" s="47"/>
      <c r="V404" s="47"/>
      <c r="W404" s="47"/>
      <c r="X404" s="47"/>
      <c r="Y404" s="357"/>
    </row>
    <row r="405" spans="1:25" ht="16.5" thickBot="1">
      <c r="A405" s="1">
        <v>65</v>
      </c>
      <c r="B405" s="39"/>
      <c r="C405" s="41" t="s">
        <v>180</v>
      </c>
      <c r="D405" s="196" t="str">
        <f>IF($O$34=2,"NA",IF(Q403="","",Q403))</f>
        <v/>
      </c>
      <c r="E405" s="197" t="str">
        <f>IF($O$34=2,"NA",IF(R403="","",R403))</f>
        <v/>
      </c>
      <c r="F405" s="197" t="str">
        <f>IF($O$34=2,"NA",IF(S403="","",S403))</f>
        <v/>
      </c>
      <c r="G405" s="197" t="str">
        <f>IF($O$34=2,"NA",IF(T403="","",T403))</f>
        <v/>
      </c>
      <c r="H405" s="197" t="str">
        <f>IF($O$34=2,"NA",IF(U403="","",U403))</f>
        <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52" t="s">
        <v>163</v>
      </c>
      <c r="E406" s="365"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66" t="s">
        <v>263</v>
      </c>
      <c r="P407" s="41" t="s">
        <v>23</v>
      </c>
      <c r="Q407" s="367"/>
      <c r="R407" s="41" t="s">
        <v>322</v>
      </c>
      <c r="S407" s="113"/>
      <c r="T407" s="5"/>
      <c r="U407" s="41" t="s">
        <v>351</v>
      </c>
      <c r="V407" s="368"/>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211" t="str">
        <f t="shared" ref="R410:R415" si="80">IF(AB99="","",AB99)</f>
        <v/>
      </c>
      <c r="S410" s="5"/>
      <c r="T410" s="41" t="s">
        <v>274</v>
      </c>
      <c r="U410" s="111"/>
      <c r="V410" s="211"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211" t="str">
        <f t="shared" si="80"/>
        <v/>
      </c>
      <c r="S411" s="5"/>
      <c r="T411" s="41" t="s">
        <v>277</v>
      </c>
      <c r="U411" s="111"/>
      <c r="V411" s="211"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211" t="str">
        <f t="shared" si="80"/>
        <v/>
      </c>
      <c r="S412" s="5"/>
      <c r="T412" s="41" t="s">
        <v>282</v>
      </c>
      <c r="U412" s="111"/>
      <c r="V412" s="211"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211" t="str">
        <f t="shared" si="80"/>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211" t="str">
        <f t="shared" si="80"/>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211" t="str">
        <f t="shared" si="80"/>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66"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68"/>
      <c r="S418" s="5"/>
      <c r="T418" s="5"/>
      <c r="U418" s="41" t="s">
        <v>271</v>
      </c>
      <c r="V418" s="368"/>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9"/>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9"/>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9"/>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66"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8"/>
      <c r="P425" s="369" t="s">
        <v>354</v>
      </c>
      <c r="Q425" s="258" t="s">
        <v>316</v>
      </c>
      <c r="R425" s="369" t="s">
        <v>268</v>
      </c>
      <c r="S425" s="258" t="s">
        <v>316</v>
      </c>
      <c r="T425" s="369" t="s">
        <v>355</v>
      </c>
      <c r="U425" s="258" t="s">
        <v>316</v>
      </c>
      <c r="V425" s="77"/>
      <c r="W425" s="77"/>
      <c r="X425" s="77"/>
      <c r="Y425" s="140"/>
    </row>
    <row r="426" spans="1:25">
      <c r="A426" s="16"/>
      <c r="B426" s="5"/>
      <c r="C426" s="5"/>
      <c r="D426" s="5"/>
      <c r="E426" s="5"/>
      <c r="F426" s="5"/>
      <c r="G426" s="5"/>
      <c r="H426" s="5"/>
      <c r="I426" s="5"/>
      <c r="J426" s="5"/>
      <c r="K426" s="5"/>
      <c r="L426" s="5"/>
      <c r="M426" s="5"/>
      <c r="N426" s="5"/>
      <c r="O426" s="139" t="s">
        <v>177</v>
      </c>
      <c r="P426" s="212">
        <f>T260</f>
        <v>0</v>
      </c>
      <c r="Q426" s="370" t="str">
        <f t="shared" ref="Q426:Q431" si="81">IF(AB109="","",AB109)</f>
        <v/>
      </c>
      <c r="R426" s="223"/>
      <c r="S426" s="370" t="str">
        <f t="shared" ref="S426:S431" si="82">IF(AB115="","",AB115)</f>
        <v/>
      </c>
      <c r="T426" s="223"/>
      <c r="U426" s="370" t="str">
        <f t="shared" ref="U426:U431" si="83">IF(AB121="","",AB121)</f>
        <v/>
      </c>
      <c r="V426" s="77"/>
      <c r="W426" s="41"/>
      <c r="X426" s="77"/>
      <c r="Y426" s="140"/>
    </row>
    <row r="427" spans="1:25">
      <c r="A427" s="16"/>
      <c r="B427" s="5"/>
      <c r="C427" s="5"/>
      <c r="D427" s="5"/>
      <c r="E427" s="5"/>
      <c r="F427" s="5"/>
      <c r="G427" s="5"/>
      <c r="H427" s="5"/>
      <c r="I427" s="5"/>
      <c r="J427" s="5"/>
      <c r="K427" s="5"/>
      <c r="L427" s="5"/>
      <c r="M427" s="5"/>
      <c r="N427" s="5"/>
      <c r="O427" s="139" t="s">
        <v>178</v>
      </c>
      <c r="P427" s="212">
        <f>Q267</f>
        <v>0</v>
      </c>
      <c r="Q427" s="370" t="str">
        <f t="shared" si="81"/>
        <v/>
      </c>
      <c r="R427" s="223"/>
      <c r="S427" s="370" t="str">
        <f t="shared" si="82"/>
        <v/>
      </c>
      <c r="T427" s="223"/>
      <c r="U427" s="370" t="str">
        <f t="shared" si="83"/>
        <v/>
      </c>
      <c r="V427" s="77"/>
      <c r="W427" s="41"/>
      <c r="X427" s="77"/>
      <c r="Y427" s="140"/>
    </row>
    <row r="428" spans="1:25">
      <c r="A428" s="16"/>
      <c r="B428" s="5"/>
      <c r="C428" s="5"/>
      <c r="D428" s="5"/>
      <c r="E428" s="5"/>
      <c r="F428" s="5"/>
      <c r="G428" s="5"/>
      <c r="H428" s="5"/>
      <c r="I428" s="5"/>
      <c r="J428" s="5"/>
      <c r="K428" s="5"/>
      <c r="L428" s="5"/>
      <c r="M428" s="5"/>
      <c r="N428" s="5"/>
      <c r="O428" s="139" t="s">
        <v>179</v>
      </c>
      <c r="P428" s="212">
        <f>R267</f>
        <v>0</v>
      </c>
      <c r="Q428" s="370" t="str">
        <f t="shared" si="81"/>
        <v/>
      </c>
      <c r="R428" s="223"/>
      <c r="S428" s="370" t="str">
        <f t="shared" si="82"/>
        <v/>
      </c>
      <c r="T428" s="223"/>
      <c r="U428" s="370" t="str">
        <f t="shared" si="83"/>
        <v/>
      </c>
      <c r="V428" s="77"/>
      <c r="W428" s="41"/>
      <c r="X428" s="77"/>
      <c r="Y428" s="140"/>
    </row>
    <row r="429" spans="1:25">
      <c r="A429" s="16"/>
      <c r="B429" s="5"/>
      <c r="C429" s="5"/>
      <c r="D429" s="5"/>
      <c r="E429" s="5"/>
      <c r="F429" s="5"/>
      <c r="G429" s="5"/>
      <c r="H429" s="5"/>
      <c r="I429" s="5"/>
      <c r="J429" s="5"/>
      <c r="K429" s="5"/>
      <c r="L429" s="5"/>
      <c r="M429" s="5"/>
      <c r="N429" s="5"/>
      <c r="O429" s="139" t="s">
        <v>274</v>
      </c>
      <c r="P429" s="223"/>
      <c r="Q429" s="370" t="str">
        <f t="shared" si="81"/>
        <v/>
      </c>
      <c r="R429" s="223"/>
      <c r="S429" s="370" t="str">
        <f t="shared" si="82"/>
        <v/>
      </c>
      <c r="T429" s="223"/>
      <c r="U429" s="370" t="str">
        <f t="shared" si="83"/>
        <v/>
      </c>
      <c r="V429" s="77"/>
      <c r="W429" s="41"/>
      <c r="X429" s="77"/>
      <c r="Y429" s="140"/>
    </row>
    <row r="430" spans="1:25">
      <c r="A430" s="16"/>
      <c r="B430" s="5"/>
      <c r="C430" s="5"/>
      <c r="D430" s="5"/>
      <c r="E430" s="5"/>
      <c r="F430" s="5"/>
      <c r="G430" s="5"/>
      <c r="H430" s="5"/>
      <c r="I430" s="5"/>
      <c r="J430" s="5"/>
      <c r="K430" s="5"/>
      <c r="L430" s="5"/>
      <c r="M430" s="5"/>
      <c r="N430" s="5"/>
      <c r="O430" s="139" t="s">
        <v>277</v>
      </c>
      <c r="P430" s="223"/>
      <c r="Q430" s="370" t="str">
        <f t="shared" si="81"/>
        <v/>
      </c>
      <c r="R430" s="223"/>
      <c r="S430" s="370" t="str">
        <f t="shared" si="82"/>
        <v/>
      </c>
      <c r="T430" s="223"/>
      <c r="U430" s="370" t="str">
        <f t="shared" si="83"/>
        <v/>
      </c>
      <c r="V430" s="77"/>
      <c r="W430" s="41"/>
      <c r="X430" s="77"/>
      <c r="Y430" s="140"/>
    </row>
    <row r="431" spans="1:25" ht="16.5" thickBot="1">
      <c r="A431" s="16"/>
      <c r="B431" s="5"/>
      <c r="C431" s="5"/>
      <c r="D431" s="5"/>
      <c r="E431" s="5"/>
      <c r="F431" s="5"/>
      <c r="G431" s="5"/>
      <c r="H431" s="5"/>
      <c r="I431" s="5"/>
      <c r="J431" s="5"/>
      <c r="K431" s="5"/>
      <c r="L431" s="5"/>
      <c r="M431" s="5"/>
      <c r="N431" s="5"/>
      <c r="O431" s="139" t="s">
        <v>282</v>
      </c>
      <c r="P431" s="227"/>
      <c r="Q431" s="371" t="str">
        <f t="shared" si="81"/>
        <v/>
      </c>
      <c r="R431" s="227"/>
      <c r="S431" s="371" t="str">
        <f t="shared" si="82"/>
        <v/>
      </c>
      <c r="T431" s="227"/>
      <c r="U431" s="371" t="str">
        <f t="shared" si="83"/>
        <v/>
      </c>
      <c r="V431" s="77"/>
      <c r="W431" s="41"/>
      <c r="X431" s="77"/>
      <c r="Y431" s="140"/>
    </row>
    <row r="432" spans="1:25">
      <c r="A432" s="16"/>
      <c r="B432" s="5"/>
      <c r="C432" s="5"/>
      <c r="D432" s="5"/>
      <c r="E432" s="5"/>
      <c r="F432" s="5"/>
      <c r="G432" s="5"/>
      <c r="H432" s="5"/>
      <c r="I432" s="5"/>
      <c r="J432" s="5"/>
      <c r="K432" s="5"/>
      <c r="L432" s="5"/>
      <c r="M432" s="5"/>
      <c r="N432" s="5"/>
      <c r="O432" s="158"/>
      <c r="P432" s="77"/>
      <c r="Q432" s="77"/>
      <c r="R432" s="77"/>
      <c r="S432" s="77"/>
      <c r="T432" s="77"/>
      <c r="U432" s="77"/>
      <c r="V432" s="77"/>
      <c r="W432" s="77"/>
      <c r="X432" s="77"/>
      <c r="Y432" s="140"/>
    </row>
    <row r="433" spans="1:25">
      <c r="A433" s="16"/>
      <c r="B433" s="5"/>
      <c r="C433" s="5"/>
      <c r="D433" s="5"/>
      <c r="E433" s="5"/>
      <c r="F433" s="5"/>
      <c r="G433" s="5"/>
      <c r="H433" s="5"/>
      <c r="I433" s="5"/>
      <c r="J433" s="5"/>
      <c r="K433" s="5"/>
      <c r="L433" s="5"/>
      <c r="M433" s="5"/>
      <c r="N433" s="5"/>
      <c r="O433" s="158"/>
      <c r="P433" s="84" t="s">
        <v>163</v>
      </c>
      <c r="Q433" s="10" t="s">
        <v>288</v>
      </c>
      <c r="R433" s="77"/>
      <c r="S433" s="77"/>
      <c r="T433" s="77"/>
      <c r="U433" s="77"/>
      <c r="V433" s="77"/>
      <c r="W433" s="77"/>
      <c r="X433" s="77"/>
      <c r="Y433" s="140"/>
    </row>
    <row r="434" spans="1:25" ht="16.5" thickBot="1">
      <c r="A434" s="16"/>
      <c r="B434" s="5"/>
      <c r="C434" s="5"/>
      <c r="D434" s="5"/>
      <c r="E434" s="5"/>
      <c r="F434" s="5"/>
      <c r="G434" s="5"/>
      <c r="H434" s="5"/>
      <c r="I434" s="5"/>
      <c r="J434" s="5"/>
      <c r="K434" s="5"/>
      <c r="L434" s="5"/>
      <c r="M434" s="5"/>
      <c r="N434" s="5"/>
      <c r="O434" s="20"/>
      <c r="P434" s="21"/>
      <c r="Q434" s="207"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c r="W438" s="5"/>
      <c r="X438" s="5"/>
      <c r="Y438" s="15"/>
    </row>
    <row r="439" spans="1:25">
      <c r="A439" s="16"/>
      <c r="B439" s="5"/>
      <c r="C439" s="5"/>
      <c r="D439" s="5"/>
      <c r="E439" s="5"/>
      <c r="F439" s="5"/>
      <c r="G439" s="5"/>
      <c r="H439" s="5"/>
      <c r="I439" s="5"/>
      <c r="J439" s="5"/>
      <c r="K439" s="5"/>
      <c r="L439" s="5"/>
      <c r="M439" s="5"/>
      <c r="N439" s="5"/>
      <c r="O439" s="13"/>
      <c r="P439" s="41" t="s">
        <v>29</v>
      </c>
      <c r="Q439" s="367"/>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67"/>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304" t="str">
        <f>IF(OR(T438="",U438=""),"",(T438-50)/U438)</f>
        <v/>
      </c>
      <c r="U441" s="372" t="str">
        <f>IF(AB128="","",AB128)</f>
        <v/>
      </c>
      <c r="V441" s="189" t="str">
        <f>IF(OR(T441="",U441=""),"",(T441-U441)/U441)</f>
        <v/>
      </c>
      <c r="W441" s="305"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304" t="str">
        <f>IF(OR(T438="",T437=""),"",(T438-T437)/U438)</f>
        <v/>
      </c>
      <c r="U442" s="372" t="str">
        <f>IF(AB129="","",AB129)</f>
        <v/>
      </c>
      <c r="V442" s="189"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203"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73"/>
      <c r="P446" s="374"/>
      <c r="Q446" s="374"/>
      <c r="R446" s="374"/>
      <c r="S446" s="375" t="s">
        <v>361</v>
      </c>
      <c r="T446" s="374"/>
      <c r="U446" s="374"/>
      <c r="V446" s="374"/>
      <c r="W446" s="374"/>
      <c r="X446" s="374"/>
      <c r="Y446" s="376"/>
    </row>
    <row r="447" spans="1:25">
      <c r="A447" s="16"/>
      <c r="B447" s="5"/>
      <c r="C447" s="5"/>
      <c r="D447" s="5"/>
      <c r="E447" s="5"/>
      <c r="F447" s="5"/>
      <c r="G447" s="5"/>
      <c r="H447" s="5"/>
      <c r="I447" s="5"/>
      <c r="J447" s="5"/>
      <c r="K447" s="5"/>
      <c r="L447" s="5"/>
      <c r="M447" s="5"/>
      <c r="N447" s="5"/>
      <c r="O447" s="260"/>
      <c r="P447" s="79" t="s">
        <v>181</v>
      </c>
      <c r="Q447" s="377"/>
      <c r="R447" s="378"/>
      <c r="S447" s="379" t="str">
        <f>IF(AB131="","",AB131)</f>
        <v/>
      </c>
      <c r="T447" s="159"/>
      <c r="U447" s="159"/>
      <c r="V447" s="47"/>
      <c r="W447" s="10"/>
      <c r="X447" s="159"/>
      <c r="Y447" s="357"/>
    </row>
    <row r="448" spans="1:25">
      <c r="A448" s="16"/>
      <c r="B448" s="5"/>
      <c r="C448" s="5"/>
      <c r="D448" s="5"/>
      <c r="E448" s="5"/>
      <c r="F448" s="5"/>
      <c r="G448" s="5"/>
      <c r="H448" s="5"/>
      <c r="I448" s="5"/>
      <c r="J448" s="5"/>
      <c r="K448" s="5"/>
      <c r="L448" s="5"/>
      <c r="M448" s="5"/>
      <c r="N448" s="5"/>
      <c r="O448" s="260"/>
      <c r="P448" s="380" t="s">
        <v>182</v>
      </c>
      <c r="Q448" s="164"/>
      <c r="R448" s="381">
        <f>LEN(Q447)</f>
        <v>0</v>
      </c>
      <c r="S448" s="165"/>
      <c r="T448" s="165"/>
      <c r="U448" s="382" t="s">
        <v>362</v>
      </c>
      <c r="V448" s="165"/>
      <c r="W448" s="165"/>
      <c r="X448" s="165"/>
      <c r="Y448" s="357"/>
    </row>
    <row r="449" spans="1:25">
      <c r="A449" s="16"/>
      <c r="B449" s="5"/>
      <c r="C449" s="5"/>
      <c r="D449" s="5"/>
      <c r="E449" s="5"/>
      <c r="F449" s="5"/>
      <c r="G449" s="5"/>
      <c r="H449" s="5"/>
      <c r="I449" s="5"/>
      <c r="J449" s="5"/>
      <c r="K449" s="5"/>
      <c r="L449" s="5"/>
      <c r="M449" s="5"/>
      <c r="N449" s="5"/>
      <c r="O449" s="260"/>
      <c r="P449" s="79" t="s">
        <v>363</v>
      </c>
      <c r="Q449" s="377"/>
      <c r="R449" s="378"/>
      <c r="S449" s="379" t="str">
        <f>IF(AB133="","",AB133)</f>
        <v/>
      </c>
      <c r="T449" s="159"/>
      <c r="U449" s="159"/>
      <c r="V449" s="47"/>
      <c r="W449" s="10"/>
      <c r="X449" s="159"/>
      <c r="Y449" s="357"/>
    </row>
    <row r="450" spans="1:25">
      <c r="A450" s="16"/>
      <c r="B450" s="5"/>
      <c r="C450" s="5"/>
      <c r="D450" s="5"/>
      <c r="E450" s="5"/>
      <c r="F450" s="5"/>
      <c r="G450" s="5"/>
      <c r="H450" s="5"/>
      <c r="I450" s="5"/>
      <c r="J450" s="5"/>
      <c r="K450" s="5"/>
      <c r="L450" s="5"/>
      <c r="M450" s="5"/>
      <c r="N450" s="5"/>
      <c r="O450" s="260"/>
      <c r="P450" s="380" t="s">
        <v>182</v>
      </c>
      <c r="Q450" s="164"/>
      <c r="R450" s="381">
        <f>LEN(Q449)</f>
        <v>0</v>
      </c>
      <c r="S450" s="165"/>
      <c r="T450" s="165"/>
      <c r="U450" s="382" t="s">
        <v>364</v>
      </c>
      <c r="V450" s="165"/>
      <c r="W450" s="165"/>
      <c r="X450" s="165"/>
      <c r="Y450" s="357"/>
    </row>
    <row r="451" spans="1:25">
      <c r="A451" s="16"/>
      <c r="B451" s="5"/>
      <c r="C451" s="5"/>
      <c r="D451" s="5"/>
      <c r="E451" s="5"/>
      <c r="F451" s="5"/>
      <c r="G451" s="5"/>
      <c r="H451" s="5"/>
      <c r="I451" s="5"/>
      <c r="J451" s="5"/>
      <c r="K451" s="5"/>
      <c r="L451" s="5"/>
      <c r="M451" s="5"/>
      <c r="N451" s="5"/>
      <c r="O451" s="260"/>
      <c r="P451" s="79" t="s">
        <v>363</v>
      </c>
      <c r="Q451" s="377"/>
      <c r="R451" s="378"/>
      <c r="S451" s="379" t="str">
        <f>IF(AB135="","",AB135)</f>
        <v/>
      </c>
      <c r="T451" s="159"/>
      <c r="U451" s="159"/>
      <c r="V451" s="47"/>
      <c r="W451" s="10"/>
      <c r="X451" s="159"/>
      <c r="Y451" s="357"/>
    </row>
    <row r="452" spans="1:25">
      <c r="A452" s="16"/>
      <c r="B452" s="5"/>
      <c r="C452" s="5"/>
      <c r="D452" s="5"/>
      <c r="E452" s="5"/>
      <c r="F452" s="5"/>
      <c r="G452" s="5"/>
      <c r="H452" s="5"/>
      <c r="I452" s="5"/>
      <c r="J452" s="5"/>
      <c r="K452" s="5"/>
      <c r="L452" s="5"/>
      <c r="M452" s="5"/>
      <c r="N452" s="5"/>
      <c r="O452" s="260"/>
      <c r="P452" s="380" t="s">
        <v>182</v>
      </c>
      <c r="Q452" s="164"/>
      <c r="R452" s="381">
        <f>LEN(Q451)</f>
        <v>0</v>
      </c>
      <c r="S452" s="165"/>
      <c r="T452" s="165"/>
      <c r="U452" s="382" t="s">
        <v>365</v>
      </c>
      <c r="V452" s="165"/>
      <c r="W452" s="165"/>
      <c r="X452" s="165"/>
      <c r="Y452" s="357"/>
    </row>
    <row r="453" spans="1:25">
      <c r="A453" s="16"/>
      <c r="B453" s="5"/>
      <c r="C453" s="5"/>
      <c r="D453" s="5"/>
      <c r="E453" s="5"/>
      <c r="F453" s="5"/>
      <c r="G453" s="5"/>
      <c r="H453" s="5"/>
      <c r="I453" s="5"/>
      <c r="J453" s="5"/>
      <c r="K453" s="5"/>
      <c r="L453" s="5"/>
      <c r="M453" s="5"/>
      <c r="N453" s="5"/>
      <c r="O453" s="260"/>
      <c r="P453" s="79" t="s">
        <v>363</v>
      </c>
      <c r="Q453" s="377"/>
      <c r="R453" s="378"/>
      <c r="S453" s="379" t="str">
        <f>IF(AB137="","",AB137)</f>
        <v/>
      </c>
      <c r="T453" s="159"/>
      <c r="U453" s="159"/>
      <c r="V453" s="47"/>
      <c r="W453" s="10"/>
      <c r="X453" s="159"/>
      <c r="Y453" s="357"/>
    </row>
    <row r="454" spans="1:25">
      <c r="A454" s="16"/>
      <c r="B454" s="5"/>
      <c r="C454" s="5"/>
      <c r="D454" s="5"/>
      <c r="E454" s="5"/>
      <c r="F454" s="5"/>
      <c r="G454" s="5"/>
      <c r="H454" s="5"/>
      <c r="I454" s="5"/>
      <c r="J454" s="5"/>
      <c r="K454" s="5"/>
      <c r="L454" s="5"/>
      <c r="M454" s="5"/>
      <c r="N454" s="5"/>
      <c r="O454" s="260"/>
      <c r="P454" s="380" t="s">
        <v>182</v>
      </c>
      <c r="Q454" s="164"/>
      <c r="R454" s="381">
        <f>LEN(Q453)</f>
        <v>0</v>
      </c>
      <c r="S454" s="165"/>
      <c r="T454" s="165"/>
      <c r="U454" s="382" t="s">
        <v>366</v>
      </c>
      <c r="V454" s="165"/>
      <c r="W454" s="165"/>
      <c r="X454" s="165"/>
      <c r="Y454" s="357"/>
    </row>
    <row r="455" spans="1:25">
      <c r="A455" s="16"/>
      <c r="B455" s="5"/>
      <c r="C455" s="5"/>
      <c r="D455" s="5"/>
      <c r="E455" s="5"/>
      <c r="F455" s="5"/>
      <c r="G455" s="5"/>
      <c r="H455" s="5"/>
      <c r="I455" s="5"/>
      <c r="J455" s="5"/>
      <c r="K455" s="5"/>
      <c r="L455" s="5"/>
      <c r="M455" s="5"/>
      <c r="N455" s="5"/>
      <c r="O455" s="260"/>
      <c r="P455" s="79" t="s">
        <v>363</v>
      </c>
      <c r="Q455" s="377"/>
      <c r="R455" s="378"/>
      <c r="S455" s="379" t="str">
        <f>IF(AB139="","",AB139)</f>
        <v/>
      </c>
      <c r="T455" s="159"/>
      <c r="U455" s="159"/>
      <c r="V455" s="47"/>
      <c r="W455" s="10"/>
      <c r="X455" s="159"/>
      <c r="Y455" s="357"/>
    </row>
    <row r="456" spans="1:25">
      <c r="A456" s="16"/>
      <c r="B456" s="5"/>
      <c r="C456" s="5"/>
      <c r="D456" s="5"/>
      <c r="E456" s="5"/>
      <c r="F456" s="5"/>
      <c r="G456" s="5"/>
      <c r="H456" s="5"/>
      <c r="I456" s="5"/>
      <c r="J456" s="5"/>
      <c r="K456" s="5"/>
      <c r="L456" s="5"/>
      <c r="M456" s="5"/>
      <c r="N456" s="5"/>
      <c r="O456" s="260"/>
      <c r="P456" s="380" t="s">
        <v>182</v>
      </c>
      <c r="Q456" s="164"/>
      <c r="R456" s="381">
        <f>LEN(Q455)</f>
        <v>0</v>
      </c>
      <c r="S456" s="165"/>
      <c r="T456" s="165"/>
      <c r="U456" s="382" t="s">
        <v>367</v>
      </c>
      <c r="V456" s="165"/>
      <c r="W456" s="165"/>
      <c r="X456" s="165"/>
      <c r="Y456" s="357"/>
    </row>
    <row r="457" spans="1:25">
      <c r="A457" s="16"/>
      <c r="B457" s="5"/>
      <c r="C457" s="5"/>
      <c r="D457" s="5"/>
      <c r="E457" s="5"/>
      <c r="F457" s="5"/>
      <c r="G457" s="5"/>
      <c r="H457" s="5"/>
      <c r="I457" s="5"/>
      <c r="J457" s="5"/>
      <c r="K457" s="5"/>
      <c r="L457" s="5"/>
      <c r="M457" s="5"/>
      <c r="N457" s="5"/>
      <c r="O457" s="260"/>
      <c r="P457" s="79" t="s">
        <v>363</v>
      </c>
      <c r="Q457" s="377"/>
      <c r="R457" s="378"/>
      <c r="S457" s="379" t="str">
        <f>IF(AB141="","",AB141)</f>
        <v/>
      </c>
      <c r="T457" s="159"/>
      <c r="U457" s="159"/>
      <c r="V457" s="47"/>
      <c r="W457" s="10"/>
      <c r="X457" s="159"/>
      <c r="Y457" s="357"/>
    </row>
    <row r="458" spans="1:25">
      <c r="A458" s="16"/>
      <c r="B458" s="5"/>
      <c r="C458" s="5"/>
      <c r="D458" s="5"/>
      <c r="E458" s="5"/>
      <c r="F458" s="5"/>
      <c r="G458" s="5"/>
      <c r="H458" s="5"/>
      <c r="I458" s="5"/>
      <c r="J458" s="5"/>
      <c r="K458" s="5"/>
      <c r="L458" s="5"/>
      <c r="M458" s="5"/>
      <c r="N458" s="5"/>
      <c r="O458" s="260"/>
      <c r="P458" s="380" t="s">
        <v>182</v>
      </c>
      <c r="Q458" s="164"/>
      <c r="R458" s="381">
        <f>LEN(Q457)</f>
        <v>0</v>
      </c>
      <c r="S458" s="165"/>
      <c r="T458" s="165"/>
      <c r="U458" s="165"/>
      <c r="V458" s="165"/>
      <c r="W458" s="165"/>
      <c r="X458" s="165"/>
      <c r="Y458" s="357"/>
    </row>
    <row r="459" spans="1:25">
      <c r="A459" s="16"/>
      <c r="B459" s="5"/>
      <c r="C459" s="5"/>
      <c r="D459" s="5"/>
      <c r="E459" s="5"/>
      <c r="F459" s="5"/>
      <c r="G459" s="5"/>
      <c r="H459" s="5"/>
      <c r="I459" s="5"/>
      <c r="J459" s="5"/>
      <c r="K459" s="5"/>
      <c r="L459" s="5"/>
      <c r="M459" s="5"/>
      <c r="N459" s="5"/>
      <c r="O459" s="260"/>
      <c r="P459" s="79" t="s">
        <v>363</v>
      </c>
      <c r="Q459" s="377"/>
      <c r="R459" s="378"/>
      <c r="S459" s="379" t="str">
        <f>IF(AB143="","",AB143)</f>
        <v/>
      </c>
      <c r="T459" s="159"/>
      <c r="U459" s="159"/>
      <c r="V459" s="47"/>
      <c r="W459" s="10"/>
      <c r="X459" s="159"/>
      <c r="Y459" s="357"/>
    </row>
    <row r="460" spans="1:25">
      <c r="A460" s="16"/>
      <c r="B460" s="5"/>
      <c r="C460" s="5"/>
      <c r="D460" s="5"/>
      <c r="E460" s="5"/>
      <c r="F460" s="5"/>
      <c r="G460" s="5"/>
      <c r="H460" s="5"/>
      <c r="I460" s="5"/>
      <c r="J460" s="5"/>
      <c r="K460" s="5"/>
      <c r="L460" s="5"/>
      <c r="M460" s="5"/>
      <c r="N460" s="5"/>
      <c r="O460" s="260"/>
      <c r="P460" s="380" t="s">
        <v>182</v>
      </c>
      <c r="Q460" s="164"/>
      <c r="R460" s="381">
        <f>LEN(Q459)</f>
        <v>0</v>
      </c>
      <c r="S460" s="165"/>
      <c r="T460" s="165"/>
      <c r="U460" s="165"/>
      <c r="V460" s="165"/>
      <c r="W460" s="165"/>
      <c r="X460" s="165"/>
      <c r="Y460" s="357"/>
    </row>
    <row r="461" spans="1:25">
      <c r="A461" s="16"/>
      <c r="B461" s="5"/>
      <c r="C461" s="5"/>
      <c r="D461" s="5"/>
      <c r="E461" s="5"/>
      <c r="F461" s="5"/>
      <c r="G461" s="5"/>
      <c r="H461" s="5"/>
      <c r="I461" s="5"/>
      <c r="J461" s="5"/>
      <c r="K461" s="5"/>
      <c r="L461" s="5"/>
      <c r="M461" s="5"/>
      <c r="N461" s="5"/>
      <c r="O461" s="260"/>
      <c r="P461" s="79" t="s">
        <v>363</v>
      </c>
      <c r="Q461" s="377"/>
      <c r="R461" s="378"/>
      <c r="S461" s="379" t="str">
        <f>IF(AB145="","",AB145)</f>
        <v/>
      </c>
      <c r="T461" s="159"/>
      <c r="U461" s="159"/>
      <c r="V461" s="47"/>
      <c r="W461" s="10"/>
      <c r="X461" s="159"/>
      <c r="Y461" s="357"/>
    </row>
    <row r="462" spans="1:25">
      <c r="A462" s="16"/>
      <c r="B462" s="5"/>
      <c r="C462" s="5"/>
      <c r="D462" s="5"/>
      <c r="E462" s="5"/>
      <c r="F462" s="5"/>
      <c r="G462" s="5"/>
      <c r="H462" s="5"/>
      <c r="I462" s="5"/>
      <c r="J462" s="5"/>
      <c r="K462" s="5"/>
      <c r="L462" s="5"/>
      <c r="M462" s="5"/>
      <c r="N462" s="5"/>
      <c r="O462" s="260"/>
      <c r="P462" s="380" t="s">
        <v>182</v>
      </c>
      <c r="Q462" s="164"/>
      <c r="R462" s="381">
        <f>LEN(Q461)</f>
        <v>0</v>
      </c>
      <c r="S462" s="165"/>
      <c r="T462" s="165"/>
      <c r="U462" s="165"/>
      <c r="V462" s="165"/>
      <c r="W462" s="165"/>
      <c r="X462" s="165"/>
      <c r="Y462" s="357"/>
    </row>
    <row r="463" spans="1:25">
      <c r="A463" s="16"/>
      <c r="B463" s="5"/>
      <c r="C463" s="5"/>
      <c r="D463" s="5"/>
      <c r="E463" s="5"/>
      <c r="F463" s="5"/>
      <c r="G463" s="5"/>
      <c r="H463" s="5"/>
      <c r="I463" s="5"/>
      <c r="J463" s="5"/>
      <c r="K463" s="5"/>
      <c r="L463" s="5"/>
      <c r="M463" s="5"/>
      <c r="N463" s="5"/>
      <c r="O463" s="260"/>
      <c r="P463" s="79" t="s">
        <v>363</v>
      </c>
      <c r="Q463" s="377"/>
      <c r="R463" s="378"/>
      <c r="S463" s="379" t="str">
        <f>IF(AB147="","",AB147)</f>
        <v/>
      </c>
      <c r="T463" s="159"/>
      <c r="U463" s="159"/>
      <c r="V463" s="47"/>
      <c r="W463" s="10"/>
      <c r="X463" s="159"/>
      <c r="Y463" s="357"/>
    </row>
    <row r="464" spans="1:25">
      <c r="A464" s="16"/>
      <c r="B464" s="5"/>
      <c r="C464" s="5"/>
      <c r="D464" s="5"/>
      <c r="E464" s="5"/>
      <c r="F464" s="5"/>
      <c r="G464" s="5"/>
      <c r="H464" s="5"/>
      <c r="I464" s="5"/>
      <c r="J464" s="5"/>
      <c r="K464" s="5"/>
      <c r="L464" s="5"/>
      <c r="M464" s="5"/>
      <c r="N464" s="5"/>
      <c r="O464" s="260"/>
      <c r="P464" s="380" t="s">
        <v>182</v>
      </c>
      <c r="Q464" s="164"/>
      <c r="R464" s="381">
        <f>LEN(Q463)</f>
        <v>0</v>
      </c>
      <c r="S464" s="165"/>
      <c r="T464" s="165"/>
      <c r="U464" s="165"/>
      <c r="V464" s="165"/>
      <c r="W464" s="165"/>
      <c r="X464" s="165"/>
      <c r="Y464" s="357"/>
    </row>
    <row r="465" spans="1:25" ht="16.5" thickBot="1">
      <c r="A465" s="16"/>
      <c r="B465" s="5"/>
      <c r="C465" s="5"/>
      <c r="D465" s="5"/>
      <c r="E465" s="5"/>
      <c r="F465" s="5"/>
      <c r="G465" s="5"/>
      <c r="H465" s="5"/>
      <c r="I465" s="5"/>
      <c r="J465" s="5"/>
      <c r="K465" s="5"/>
      <c r="L465" s="5"/>
      <c r="M465" s="5"/>
      <c r="N465" s="5"/>
      <c r="O465" s="383"/>
      <c r="P465" s="273"/>
      <c r="Q465" s="273"/>
      <c r="R465" s="273"/>
      <c r="S465" s="273"/>
      <c r="T465" s="273"/>
      <c r="U465" s="273"/>
      <c r="V465" s="273"/>
      <c r="W465" s="273"/>
      <c r="X465" s="273"/>
      <c r="Y465" s="384"/>
    </row>
  </sheetData>
  <mergeCells count="84">
    <mergeCell ref="T356:X356"/>
    <mergeCell ref="T370:X370"/>
    <mergeCell ref="Q383:X383"/>
    <mergeCell ref="Q396:U396"/>
    <mergeCell ref="T322:U322"/>
    <mergeCell ref="T324:X324"/>
    <mergeCell ref="T335:X335"/>
    <mergeCell ref="I343:J343"/>
    <mergeCell ref="I344:J344"/>
    <mergeCell ref="T345:X345"/>
    <mergeCell ref="D259:E259"/>
    <mergeCell ref="G259:H259"/>
    <mergeCell ref="K259:L259"/>
    <mergeCell ref="E305:I305"/>
    <mergeCell ref="E316:I316"/>
    <mergeCell ref="T321:U321"/>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173:J173"/>
    <mergeCell ref="U151:V151"/>
    <mergeCell ref="U152:V152"/>
    <mergeCell ref="P156:P157"/>
    <mergeCell ref="Q156:S156"/>
    <mergeCell ref="U156:U157"/>
    <mergeCell ref="P164:U164"/>
    <mergeCell ref="P165:P166"/>
    <mergeCell ref="Q165:S165"/>
    <mergeCell ref="U165:U166"/>
    <mergeCell ref="V97:X98"/>
    <mergeCell ref="P105:R106"/>
    <mergeCell ref="S105:U106"/>
    <mergeCell ref="V105:X106"/>
    <mergeCell ref="P150:S150"/>
    <mergeCell ref="U150:V150"/>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F13:G13"/>
    <mergeCell ref="K13:L13"/>
    <mergeCell ref="F16:G16"/>
    <mergeCell ref="K16:L16"/>
    <mergeCell ref="F17:G17"/>
    <mergeCell ref="K17:L17"/>
    <mergeCell ref="F10:G10"/>
    <mergeCell ref="K10:L10"/>
    <mergeCell ref="F11:G11"/>
    <mergeCell ref="K11:L11"/>
    <mergeCell ref="F12:G12"/>
    <mergeCell ref="K12:L12"/>
  </mergeCells>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75" zoomScaleNormal="75" workbookViewId="0">
      <selection activeCell="B3" sqref="B3"/>
    </sheetView>
  </sheetViews>
  <sheetFormatPr defaultRowHeight="14.25"/>
  <cols>
    <col min="1" max="1025" width="10.5" style="430" customWidth="1"/>
    <col min="1026" max="16384" width="9" style="430"/>
  </cols>
  <sheetData>
    <row r="1" spans="1:7">
      <c r="A1" s="430" t="s">
        <v>618</v>
      </c>
      <c r="B1" s="534" t="s">
        <v>617</v>
      </c>
    </row>
    <row r="2" spans="1:7">
      <c r="A2" s="440" t="s">
        <v>616</v>
      </c>
      <c r="B2" s="539" t="str">
        <f>Sheet1!F13</f>
        <v/>
      </c>
    </row>
    <row r="3" spans="1:7">
      <c r="A3" s="430" t="s">
        <v>615</v>
      </c>
      <c r="B3" s="535" t="str">
        <f>Sheet1!U152</f>
        <v/>
      </c>
    </row>
    <row r="4" spans="1:7">
      <c r="A4" s="430" t="s">
        <v>614</v>
      </c>
      <c r="B4" s="534">
        <f>Sheet1!Q205</f>
        <v>0</v>
      </c>
      <c r="C4" s="534">
        <f>Sheet1!R205</f>
        <v>0</v>
      </c>
      <c r="D4" s="534">
        <f>Sheet1!S205</f>
        <v>0</v>
      </c>
    </row>
    <row r="5" spans="1:7">
      <c r="B5" s="534">
        <f>Sheet1!Q206</f>
        <v>0</v>
      </c>
      <c r="C5" s="534">
        <f>Sheet1!R206</f>
        <v>0</v>
      </c>
      <c r="D5" s="534">
        <f>Sheet1!S206</f>
        <v>0</v>
      </c>
    </row>
    <row r="6" spans="1:7">
      <c r="B6" s="534">
        <f>Sheet1!Q209</f>
        <v>0</v>
      </c>
      <c r="C6" s="534">
        <f>Sheet1!R209</f>
        <v>0</v>
      </c>
      <c r="D6" s="534">
        <f>Sheet1!S209</f>
        <v>0</v>
      </c>
    </row>
    <row r="7" spans="1:7">
      <c r="A7" s="430" t="s">
        <v>613</v>
      </c>
      <c r="B7" s="534" t="str">
        <f>Sheet1!X266</f>
        <v/>
      </c>
    </row>
    <row r="8" spans="1:7">
      <c r="A8" s="430" t="s">
        <v>612</v>
      </c>
      <c r="B8" s="534" t="str">
        <f>Sheet1!X281</f>
        <v/>
      </c>
    </row>
    <row r="9" spans="1:7">
      <c r="A9" s="430" t="s">
        <v>611</v>
      </c>
      <c r="B9" s="535" t="str">
        <f>Sheet1!X318</f>
        <v/>
      </c>
    </row>
    <row r="10" spans="1:7">
      <c r="A10" s="430" t="s">
        <v>610</v>
      </c>
      <c r="B10" s="538" t="str">
        <f>Sheet1!P326&amp;"/"&amp;Sheet1!Q326</f>
        <v>/</v>
      </c>
      <c r="C10" s="538"/>
      <c r="D10" s="538" t="str">
        <f>Sheet1!P337&amp;"/"&amp;Sheet1!Q337</f>
        <v>/</v>
      </c>
      <c r="E10" s="538"/>
      <c r="F10" s="538" t="str">
        <f>Sheet1!P347&amp;"/"&amp;Sheet1!Q347</f>
        <v>/</v>
      </c>
    </row>
    <row r="11" spans="1:7">
      <c r="B11" s="534">
        <f>Sheet1!R326</f>
        <v>24</v>
      </c>
      <c r="C11" s="534" t="str">
        <f>Sheet1!W326</f>
        <v/>
      </c>
      <c r="D11" s="534">
        <f>Sheet1!R337</f>
        <v>28</v>
      </c>
      <c r="E11" s="534" t="str">
        <f>Sheet1!W337</f>
        <v/>
      </c>
      <c r="F11" s="534">
        <f>Sheet1!R347</f>
        <v>28</v>
      </c>
      <c r="G11" s="537" t="str">
        <f>Sheet1!W347</f>
        <v/>
      </c>
    </row>
    <row r="12" spans="1:7">
      <c r="B12" s="534">
        <f>Sheet1!R327</f>
        <v>25</v>
      </c>
      <c r="C12" s="534" t="str">
        <f>Sheet1!W327</f>
        <v/>
      </c>
      <c r="D12" s="534">
        <f>Sheet1!R338</f>
        <v>30</v>
      </c>
      <c r="E12" s="534" t="str">
        <f>Sheet1!W338</f>
        <v/>
      </c>
      <c r="F12" s="534">
        <f>Sheet1!R348</f>
        <v>30</v>
      </c>
      <c r="G12" s="537" t="str">
        <f>Sheet1!W348</f>
        <v/>
      </c>
    </row>
    <row r="13" spans="1:7">
      <c r="B13" s="534">
        <f>Sheet1!R328</f>
        <v>26</v>
      </c>
      <c r="C13" s="534" t="str">
        <f>Sheet1!W328</f>
        <v/>
      </c>
      <c r="D13" s="534">
        <f>Sheet1!R339</f>
        <v>32</v>
      </c>
      <c r="E13" s="534" t="str">
        <f>Sheet1!W339</f>
        <v/>
      </c>
      <c r="F13" s="534">
        <f>Sheet1!R349</f>
        <v>32</v>
      </c>
      <c r="G13" s="537" t="str">
        <f>Sheet1!W349</f>
        <v/>
      </c>
    </row>
    <row r="14" spans="1:7">
      <c r="B14" s="534">
        <f>Sheet1!R329</f>
        <v>28</v>
      </c>
      <c r="C14" s="534" t="str">
        <f>Sheet1!W329</f>
        <v/>
      </c>
      <c r="D14" s="534">
        <f>Sheet1!R340</f>
        <v>34</v>
      </c>
      <c r="E14" s="534" t="str">
        <f>Sheet1!W340</f>
        <v/>
      </c>
      <c r="F14" s="534">
        <f>Sheet1!R350</f>
        <v>34</v>
      </c>
      <c r="G14" s="537" t="str">
        <f>Sheet1!W350</f>
        <v/>
      </c>
    </row>
    <row r="15" spans="1:7">
      <c r="B15" s="534">
        <f>Sheet1!R330</f>
        <v>30</v>
      </c>
      <c r="C15" s="534" t="str">
        <f>Sheet1!W330</f>
        <v/>
      </c>
      <c r="D15" s="534">
        <f>Sheet1!R341</f>
        <v>36</v>
      </c>
      <c r="E15" s="534" t="str">
        <f>Sheet1!W341</f>
        <v/>
      </c>
      <c r="F15" s="534">
        <f>Sheet1!R351</f>
        <v>38</v>
      </c>
      <c r="G15" s="537" t="str">
        <f>Sheet1!W351</f>
        <v/>
      </c>
    </row>
    <row r="16" spans="1:7">
      <c r="B16" s="534">
        <f>Sheet1!R331</f>
        <v>32</v>
      </c>
      <c r="C16" s="534" t="str">
        <f>Sheet1!W331</f>
        <v/>
      </c>
      <c r="D16" s="534">
        <f>Sheet1!R342</f>
        <v>38</v>
      </c>
      <c r="E16" s="536" t="str">
        <f>Sheet1!W342</f>
        <v/>
      </c>
    </row>
    <row r="17" spans="1:4">
      <c r="B17" s="534">
        <f>Sheet1!R332</f>
        <v>34</v>
      </c>
      <c r="C17" s="534" t="str">
        <f>Sheet1!W332</f>
        <v/>
      </c>
    </row>
    <row r="18" spans="1:4">
      <c r="A18" s="430" t="s">
        <v>609</v>
      </c>
      <c r="B18" s="534">
        <f>Sheet1!S372</f>
        <v>20</v>
      </c>
      <c r="C18" s="534" t="str">
        <f>Sheet1!W372</f>
        <v/>
      </c>
    </row>
    <row r="19" spans="1:4">
      <c r="B19" s="534">
        <f>Sheet1!S373</f>
        <v>50</v>
      </c>
      <c r="C19" s="534" t="str">
        <f>Sheet1!W373</f>
        <v/>
      </c>
    </row>
    <row r="20" spans="1:4">
      <c r="B20" s="534">
        <f>Sheet1!S374</f>
        <v>100</v>
      </c>
      <c r="C20" s="534" t="str">
        <f>Sheet1!W374</f>
        <v/>
      </c>
    </row>
    <row r="21" spans="1:4">
      <c r="B21" s="535">
        <f>Sheet1!S375</f>
        <v>300</v>
      </c>
      <c r="C21" s="535" t="str">
        <f>Sheet1!W375</f>
        <v/>
      </c>
    </row>
    <row r="22" spans="1:4">
      <c r="A22" s="430" t="s">
        <v>342</v>
      </c>
      <c r="B22" s="534" t="str">
        <f>Sheet1!Q381</f>
        <v>/</v>
      </c>
      <c r="C22" s="534">
        <f>Sheet1!Q382</f>
        <v>24</v>
      </c>
      <c r="D22" s="534" t="str">
        <f>Sheet1!Q386</f>
        <v/>
      </c>
    </row>
    <row r="23" spans="1:4">
      <c r="B23" s="534" t="str">
        <f>Sheet1!R381</f>
        <v>/</v>
      </c>
      <c r="C23" s="534">
        <f>Sheet1!R382</f>
        <v>25</v>
      </c>
      <c r="D23" s="534" t="str">
        <f>Sheet1!R386</f>
        <v/>
      </c>
    </row>
    <row r="24" spans="1:4">
      <c r="B24" s="534" t="str">
        <f>Sheet1!S381</f>
        <v>/</v>
      </c>
      <c r="C24" s="534">
        <f>Sheet1!S382</f>
        <v>28</v>
      </c>
      <c r="D24" s="534" t="str">
        <f>Sheet1!S386</f>
        <v/>
      </c>
    </row>
    <row r="25" spans="1:4">
      <c r="B25" s="534" t="str">
        <f>Sheet1!T381</f>
        <v>/</v>
      </c>
      <c r="C25" s="534">
        <f>Sheet1!T382</f>
        <v>32</v>
      </c>
      <c r="D25" s="534" t="str">
        <f>Sheet1!T386</f>
        <v/>
      </c>
    </row>
    <row r="26" spans="1:4">
      <c r="B26" s="534" t="str">
        <f>Sheet1!U381</f>
        <v>/</v>
      </c>
      <c r="C26" s="534">
        <f>Sheet1!U382</f>
        <v>28</v>
      </c>
      <c r="D26" s="534" t="str">
        <f>Sheet1!U386</f>
        <v/>
      </c>
    </row>
    <row r="27" spans="1:4">
      <c r="B27" s="534" t="str">
        <f>Sheet1!V381</f>
        <v>/</v>
      </c>
      <c r="C27" s="534">
        <f>Sheet1!V382</f>
        <v>30</v>
      </c>
      <c r="D27" s="534" t="str">
        <f>Sheet1!V386</f>
        <v/>
      </c>
    </row>
    <row r="28" spans="1:4">
      <c r="B28" s="534" t="str">
        <f>Sheet1!W381</f>
        <v>/</v>
      </c>
      <c r="C28" s="534">
        <f>Sheet1!W382</f>
        <v>32</v>
      </c>
      <c r="D28" s="534" t="str">
        <f>Sheet1!W386</f>
        <v/>
      </c>
    </row>
    <row r="29" spans="1:4">
      <c r="B29" s="534" t="str">
        <f>Sheet1!X381</f>
        <v>/</v>
      </c>
      <c r="C29" s="534">
        <f>Sheet1!X382</f>
        <v>34</v>
      </c>
      <c r="D29" s="534" t="str">
        <f>Sheet1!X386</f>
        <v/>
      </c>
    </row>
    <row r="30" spans="1:4">
      <c r="B30" s="534" t="str">
        <f>Sheet1!Q394</f>
        <v>/</v>
      </c>
      <c r="C30" s="534">
        <f>Sheet1!Q395</f>
        <v>28</v>
      </c>
      <c r="D30" s="534" t="str">
        <f>Sheet1!Q399</f>
        <v/>
      </c>
    </row>
    <row r="31" spans="1:4">
      <c r="B31" s="534" t="str">
        <f>Sheet1!R394</f>
        <v>/</v>
      </c>
      <c r="C31" s="534">
        <f>Sheet1!R395</f>
        <v>30</v>
      </c>
      <c r="D31" s="534" t="str">
        <f>Sheet1!R399</f>
        <v/>
      </c>
    </row>
    <row r="32" spans="1:4">
      <c r="B32" s="534" t="str">
        <f>Sheet1!S394</f>
        <v>/</v>
      </c>
      <c r="C32" s="534">
        <f>Sheet1!S395</f>
        <v>32</v>
      </c>
      <c r="D32" s="534" t="str">
        <f>Sheet1!S399</f>
        <v/>
      </c>
    </row>
    <row r="33" spans="1:4">
      <c r="B33" s="534" t="str">
        <f>Sheet1!T394</f>
        <v>/</v>
      </c>
      <c r="C33" s="534">
        <f>Sheet1!T395</f>
        <v>34</v>
      </c>
      <c r="D33" s="534" t="str">
        <f>Sheet1!T399</f>
        <v/>
      </c>
    </row>
    <row r="34" spans="1:4">
      <c r="B34" s="534" t="str">
        <f>Sheet1!U394</f>
        <v>/</v>
      </c>
      <c r="C34" s="534">
        <f>Sheet1!U395</f>
        <v>38</v>
      </c>
      <c r="D34" s="534" t="str">
        <f>Sheet1!U399</f>
        <v/>
      </c>
    </row>
    <row r="35" spans="1:4">
      <c r="A35" s="430" t="s">
        <v>263</v>
      </c>
      <c r="B35" s="534">
        <f>Sheet1!Q412</f>
        <v>0</v>
      </c>
    </row>
    <row r="36" spans="1:4">
      <c r="B36" s="534">
        <f>Sheet1!Q413</f>
        <v>0</v>
      </c>
    </row>
    <row r="37" spans="1:4">
      <c r="B37" s="534">
        <f>Sheet1!Q414</f>
        <v>0</v>
      </c>
    </row>
    <row r="38" spans="1:4">
      <c r="B38" s="534" t="str">
        <f>Sheet1!Q415</f>
        <v/>
      </c>
    </row>
    <row r="39" spans="1:4">
      <c r="B39" s="534">
        <f>Sheet1!U410</f>
        <v>0</v>
      </c>
    </row>
    <row r="40" spans="1:4">
      <c r="B40" s="534">
        <f>Sheet1!U411</f>
        <v>0</v>
      </c>
    </row>
    <row r="41" spans="1:4">
      <c r="B41" s="535">
        <f>Sheet1!U412</f>
        <v>0</v>
      </c>
    </row>
    <row r="42" spans="1:4">
      <c r="A42" s="430" t="s">
        <v>608</v>
      </c>
      <c r="B42" s="534" t="str">
        <f>Sheet1!P425</f>
        <v>2D</v>
      </c>
      <c r="C42" s="534" t="str">
        <f>Sheet1!R425</f>
        <v>Mag</v>
      </c>
      <c r="D42" s="534" t="str">
        <f>Sheet1!T425</f>
        <v>3D</v>
      </c>
    </row>
    <row r="43" spans="1:4">
      <c r="B43" s="534">
        <f>Sheet1!P429</f>
        <v>0</v>
      </c>
      <c r="C43" s="534">
        <f>Sheet1!R429</f>
        <v>0</v>
      </c>
      <c r="D43" s="534">
        <f>Sheet1!T429</f>
        <v>0</v>
      </c>
    </row>
    <row r="44" spans="1:4">
      <c r="B44" s="534">
        <f>Sheet1!P430</f>
        <v>0</v>
      </c>
      <c r="C44" s="534">
        <f>Sheet1!R430</f>
        <v>0</v>
      </c>
      <c r="D44" s="534">
        <f>Sheet1!T430</f>
        <v>0</v>
      </c>
    </row>
    <row r="45" spans="1:4">
      <c r="B45" s="534">
        <f>Sheet1!P431</f>
        <v>0</v>
      </c>
      <c r="C45" s="534">
        <f>Sheet1!R431</f>
        <v>0</v>
      </c>
      <c r="D45" s="534">
        <f>Sheet1!T431</f>
        <v>0</v>
      </c>
    </row>
    <row r="46" spans="1:4">
      <c r="A46" s="430" t="s">
        <v>607</v>
      </c>
      <c r="B46" s="534" t="str">
        <f>Sheet1!T441</f>
        <v/>
      </c>
    </row>
    <row r="47" spans="1:4">
      <c r="A47" s="430" t="s">
        <v>606</v>
      </c>
      <c r="B47" s="534"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23" width="10.5" style="487" customWidth="1"/>
    <col min="24" max="16384" width="9" style="430"/>
  </cols>
  <sheetData>
    <row r="1" spans="1:23">
      <c r="A1" s="540">
        <f>Sheet1!AH10</f>
        <v>24</v>
      </c>
      <c r="B1" s="442" t="s">
        <v>49</v>
      </c>
      <c r="I1" s="540">
        <f>Sheet1!AH57</f>
        <v>28</v>
      </c>
      <c r="J1" s="442" t="s">
        <v>49</v>
      </c>
      <c r="Q1" s="540">
        <f>Sheet1!AH91</f>
        <v>28</v>
      </c>
      <c r="R1" s="442" t="s">
        <v>49</v>
      </c>
    </row>
    <row r="2" spans="1:23" ht="15" thickBot="1">
      <c r="A2" s="541" t="s">
        <v>619</v>
      </c>
      <c r="B2" s="542" t="s">
        <v>620</v>
      </c>
      <c r="C2" s="542" t="s">
        <v>621</v>
      </c>
      <c r="D2" s="542" t="s">
        <v>622</v>
      </c>
      <c r="E2" s="542" t="s">
        <v>49</v>
      </c>
      <c r="G2" s="542" t="e">
        <f>"HVL @"&amp;ROUND(E3,2)&amp;" kVp"</f>
        <v>#VALUE!</v>
      </c>
      <c r="I2" s="541" t="s">
        <v>619</v>
      </c>
      <c r="J2" s="542" t="s">
        <v>620</v>
      </c>
      <c r="K2" s="542" t="s">
        <v>621</v>
      </c>
      <c r="L2" s="542" t="s">
        <v>622</v>
      </c>
      <c r="M2" s="542" t="s">
        <v>49</v>
      </c>
      <c r="O2" s="542" t="e">
        <f>"HVL @"&amp;ROUND(M3,2)&amp;" kVp"</f>
        <v>#VALUE!</v>
      </c>
      <c r="Q2" s="541" t="s">
        <v>619</v>
      </c>
      <c r="R2" s="542" t="s">
        <v>620</v>
      </c>
      <c r="S2" s="542" t="s">
        <v>621</v>
      </c>
      <c r="T2" s="542" t="s">
        <v>622</v>
      </c>
      <c r="U2" s="542" t="s">
        <v>49</v>
      </c>
      <c r="W2" s="542" t="e">
        <f>"HVL @"&amp;ROUND(U3,2)&amp;" kVp"</f>
        <v>#VALUE!</v>
      </c>
    </row>
    <row r="3" spans="1:23" ht="15.75" thickTop="1" thickBot="1">
      <c r="A3" s="543">
        <f>Sheet1!AJ10</f>
        <v>0</v>
      </c>
      <c r="B3" s="544" t="str">
        <f>IF(MIN(Sheet1!AO10:AO11)=0,"",AVERAGE(Sheet1!AO10:AO11))</f>
        <v/>
      </c>
      <c r="C3" s="545" t="str">
        <f>IF(B3="","",ABS(B3-B3/2))</f>
        <v/>
      </c>
      <c r="D3" s="546" t="str">
        <f>IF(OR(B3="",B4=""),"",IF(ABS(B3-B3/2)=SMALL(C3:C6,1),A3,IF(ABS(B4-B3/2)=SMALL(C3:C6,1),A4,IF(ABS(B5-B3/2)=SMALL(C3:C6,1),A5,IF(ABS(B6-B3/2)=SMALL(C3:C6,1),A6,"")))))</f>
        <v/>
      </c>
      <c r="E3" s="547" t="str">
        <f>IF(OR(Sheet1!AM10="",Sheet1!AM11=""),"",AVERAGE(Sheet1!AM10:AM11))</f>
        <v/>
      </c>
      <c r="G3" s="548" t="str">
        <f>IF(OR(MIN(D3:D4)=0,MIN(D7:D8)=0),"",TREND(D3:D4,E7:E8,LN(B3/2)))</f>
        <v/>
      </c>
      <c r="I3" s="543">
        <f>Sheet1!AJ57</f>
        <v>0</v>
      </c>
      <c r="J3" s="544" t="str">
        <f>IF(MIN(Sheet1!AO57:AO58)=0,"",AVERAGE(Sheet1!AO57:AO58))</f>
        <v/>
      </c>
      <c r="K3" s="545" t="str">
        <f>IF(J3="","",ABS(J3-J3/2))</f>
        <v/>
      </c>
      <c r="L3" s="546" t="str">
        <f>IF(OR(J3="",J4=""),"",IF(ABS(J3-J3/2)=SMALL(K3:K6,1),I3,IF(ABS(J4-J3/2)=SMALL(K3:K6,1),I4,IF(ABS(J5-J3/2)=SMALL(K3:K6,1),I5,IF(ABS(J6-J3/2)=SMALL(K3:K6,1),I6,"")))))</f>
        <v/>
      </c>
      <c r="M3" s="547" t="str">
        <f>IF(OR(Sheet1!AM57="",Sheet1!AM58=""),"",AVERAGE(Sheet1!AM57:AM58))</f>
        <v/>
      </c>
      <c r="O3" s="548" t="str">
        <f>IF(OR(MIN(L3:L4)=0,MIN(L7:L8)=0),"",TREND(L3:L4,M7:M8,LN(J3/2)))</f>
        <v/>
      </c>
      <c r="Q3" s="543">
        <f>Sheet1!AJ91</f>
        <v>0</v>
      </c>
      <c r="R3" s="544" t="str">
        <f>IF(MIN(Sheet1!AO91:AO92)=0,"",AVERAGE(Sheet1!AO91:AO92))</f>
        <v/>
      </c>
      <c r="S3" s="545" t="str">
        <f>IF(R3="","",ABS(R3-R3/2))</f>
        <v/>
      </c>
      <c r="T3" s="546" t="str">
        <f>IF(OR(R3="",R4=""),"",IF(ABS(R3-R3/2)=SMALL(S3:S6,1),Q3,IF(ABS(R4-R3/2)=SMALL(S3:S6,1),Q4,IF(ABS(R5-R3/2)=SMALL(S3:S6,1),Q5,IF(ABS(R6-R3/2)=SMALL(S3:S6,1),Q6,"")))))</f>
        <v/>
      </c>
      <c r="U3" s="547" t="str">
        <f>IF(OR(Sheet1!AM91="",Sheet1!AM92=""),"",AVERAGE(Sheet1!AM91:AM92))</f>
        <v/>
      </c>
      <c r="W3" s="548" t="str">
        <f>IF(OR(MIN(T3:T4)=0,MIN(T7:T8)=0),"",TREND(T3:T4,U7:U8,LN(R3/2)))</f>
        <v/>
      </c>
    </row>
    <row r="4" spans="1:23" ht="15" thickTop="1">
      <c r="A4" s="543">
        <f>Sheet1!AJ12</f>
        <v>0.4</v>
      </c>
      <c r="B4" s="544" t="str">
        <f>IF(MIN(Sheet1!AO12:AO13)=0,"",AVERAGE(Sheet1!AO12:AO13))</f>
        <v/>
      </c>
      <c r="C4" s="545" t="str">
        <f>IF(B4="","",ABS(B4-B3/2))</f>
        <v/>
      </c>
      <c r="D4" s="545" t="str">
        <f>IF(OR(B3="",B4=""),"",IF(ABS(B3-B3/2)=SMALL(C3:C6,2),A3,IF(ABS(B4-B3/2)=SMALL(C3:C6,2),A4,IF(ABS(B5-B3/2)=SMALL(C3:C6,2),A5,IF(ABS(B6-B3/2)=SMALL(C3:C6,2),A6,"")))))</f>
        <v/>
      </c>
      <c r="E4" s="549"/>
      <c r="I4" s="543">
        <f>Sheet1!AJ60</f>
        <v>0.5</v>
      </c>
      <c r="J4" s="544" t="str">
        <f>IF(MIN(Sheet1!AO59:AO60)=0,"",AVERAGE(Sheet1!AO59:AO60))</f>
        <v/>
      </c>
      <c r="K4" s="545" t="str">
        <f>IF(J4="","",ABS(J4-J3/2))</f>
        <v/>
      </c>
      <c r="L4" s="545" t="str">
        <f>IF(OR(J3="",J4=""),"",IF(ABS(J3-J3/2)=SMALL(K3:K6,2),I3,IF(ABS(J4-J3/2)=SMALL(K3:K6,2),I4,IF(ABS(J5-J3/2)=SMALL(K3:K6,2),I5,IF(ABS(J6-J3/2)=SMALL(K3:K6,2),I6,"")))))</f>
        <v/>
      </c>
      <c r="M4" s="549"/>
      <c r="Q4" s="543">
        <f>Sheet1!AJ93</f>
        <v>0.4</v>
      </c>
      <c r="R4" s="544" t="str">
        <f>IF(MIN(Sheet1!AO93:AO94)=0,"",AVERAGE(Sheet1!AO93:AO94))</f>
        <v/>
      </c>
      <c r="S4" s="545" t="str">
        <f>IF(R4="","",ABS(R4-R3/2))</f>
        <v/>
      </c>
      <c r="T4" s="545" t="str">
        <f>IF(OR(R3="",R4=""),"",IF(ABS(R3-R3/2)=SMALL(S3:S6,2),Q3,IF(ABS(R4-R3/2)=SMALL(S3:S6,2),Q4,IF(ABS(R5-R3/2)=SMALL(S3:S6,2),Q5,IF(ABS(R6-R3/2)=SMALL(S3:S6,2),Q6,"")))))</f>
        <v/>
      </c>
      <c r="U4" s="549"/>
    </row>
    <row r="5" spans="1:23">
      <c r="A5" s="550" t="str">
        <f>IF(AND(Sheet1!AM14="",Sheet1!AM16=""),"",IF(Sheet1!AM14&lt;&gt;"",Sheet1!AJ14,Sheet1!AJ16))</f>
        <v/>
      </c>
      <c r="B5" s="544" t="str">
        <f>IF(AND(Sheet1!AM14="",Sheet1!AM16=""),"",IF(Sheet1!AM14&lt;&gt;"",AVERAGE(Sheet1!AO14:AO15),AVERAGE(Sheet1!AO16:AO17)))</f>
        <v/>
      </c>
      <c r="C5" s="545" t="str">
        <f>IF(B5="","",ABS(B5-B3/2))</f>
        <v/>
      </c>
      <c r="D5" s="551"/>
      <c r="E5" s="551"/>
      <c r="I5" s="550" t="str">
        <f>IF(AND(Sheet1!AM62="",Sheet1!AM64=""),"",IF(Sheet1!AM62&lt;&gt;"",Sheet1!AJ62,Sheet1!AJ64))</f>
        <v/>
      </c>
      <c r="J5" s="544" t="str">
        <f>IF(AND(Sheet1!AM61="",Sheet1!AM63=""),"",IF(Sheet1!AM61&lt;&gt;"",AVERAGE(Sheet1!AO61:AO62),AVERAGE(Sheet1!AO63:AO64)))</f>
        <v/>
      </c>
      <c r="K5" s="545" t="str">
        <f>IF(J5="","",ABS(J5-J3/2))</f>
        <v/>
      </c>
      <c r="L5" s="551"/>
      <c r="M5" s="551"/>
      <c r="Q5" s="550" t="str">
        <f>IF(AND(Sheet1!AM95="",Sheet1!AM97=""),"",IF(Sheet1!AM95&lt;&gt;"",Sheet1!AJ95,Sheet1!AJ97))</f>
        <v/>
      </c>
      <c r="R5" s="544" t="str">
        <f>IF(AND(Sheet1!AM95="",Sheet1!AM97=""),"",IF(Sheet1!AM95&lt;&gt;"",AVERAGE(Sheet1!AO95:AO96),AVERAGE(Sheet1!AO97:AO98)))</f>
        <v/>
      </c>
      <c r="S5" s="545" t="str">
        <f>IF(R5="","",ABS(R5-R3/2))</f>
        <v/>
      </c>
      <c r="T5" s="551"/>
      <c r="U5" s="551"/>
    </row>
    <row r="6" spans="1:23" ht="15" thickBot="1">
      <c r="A6" s="550" t="str">
        <f>IF(OR(Sheet1!AM16="",AND(Sheet1!AM14="",Sheet1!AM16&lt;&gt;"")),"",Sheet1!AJ16)</f>
        <v/>
      </c>
      <c r="B6" s="544" t="str">
        <f>IF(OR(Sheet1!AM16="",AND(Sheet1!AM14="",Sheet1!AM16&lt;&gt;"")),"",AVERAGE(Sheet1!AO16:AO17))</f>
        <v/>
      </c>
      <c r="C6" s="545" t="str">
        <f>IF(B6="","",ABS(B6-B3/2))</f>
        <v/>
      </c>
      <c r="D6" s="542" t="s">
        <v>623</v>
      </c>
      <c r="E6" s="542" t="s">
        <v>624</v>
      </c>
      <c r="I6" s="550" t="str">
        <f>IF(OR(Sheet1!AM64="",AND(Sheet1!AM62="",Sheet1!AM64&lt;&gt;"")),"",Sheet1!AJ64)</f>
        <v/>
      </c>
      <c r="J6" s="544" t="str">
        <f>IF(OR(Sheet1!AM63="",AND(Sheet1!AM61="",Sheet1!AM63&lt;&gt;"")),"",AVERAGE(Sheet1!AO63:AO64))</f>
        <v/>
      </c>
      <c r="K6" s="545" t="str">
        <f>IF(J6="","",ABS(J6-J3/2))</f>
        <v/>
      </c>
      <c r="L6" s="542" t="s">
        <v>623</v>
      </c>
      <c r="M6" s="542" t="s">
        <v>624</v>
      </c>
      <c r="Q6" s="550" t="str">
        <f>IF(OR(Sheet1!AM97="",AND(Sheet1!AM95="",Sheet1!AM97&lt;&gt;"")),"",Sheet1!AJ97)</f>
        <v/>
      </c>
      <c r="R6" s="544" t="str">
        <f>IF(OR(Sheet1!AM97="",AND(Sheet1!AM95="",Sheet1!AM97&lt;&gt;"")),"",AVERAGE(Sheet1!AO97:AO98))</f>
        <v/>
      </c>
      <c r="S6" s="545" t="str">
        <f>IF(R6="","",ABS(R6-R3/2))</f>
        <v/>
      </c>
      <c r="T6" s="542" t="s">
        <v>623</v>
      </c>
      <c r="U6" s="542" t="s">
        <v>624</v>
      </c>
    </row>
    <row r="7" spans="1:23">
      <c r="A7" s="552" t="str">
        <f>G3</f>
        <v/>
      </c>
      <c r="B7" s="553" t="str">
        <f>IF(G3="","",EXP(TREND(E7:E8,D3:D4,A7)))</f>
        <v/>
      </c>
      <c r="D7" s="546" t="str">
        <f>IF(OR(B3="",B4=""),"",IF(A3=D3,B3,IF(A4=D3,B4,IF(A5=D3,B5,IF(A6=D3,B6)))))</f>
        <v/>
      </c>
      <c r="E7" s="554" t="str">
        <f>IF(D7="","",LN(D7))</f>
        <v/>
      </c>
      <c r="I7" s="552" t="str">
        <f>O3</f>
        <v/>
      </c>
      <c r="J7" s="553" t="str">
        <f>IF(O3="","",EXP(TREND(M7:M8,L3:L4,I7)))</f>
        <v/>
      </c>
      <c r="L7" s="546" t="str">
        <f>IF(OR(J3="",J4=""),"",IF(I3=L3,J3,IF(I4=L3,J4,IF(I5=L3,J5,IF(I6=L3,J6)))))</f>
        <v/>
      </c>
      <c r="M7" s="554" t="str">
        <f>IF(L7="","",LN(L7))</f>
        <v/>
      </c>
      <c r="Q7" s="552" t="str">
        <f>W3</f>
        <v/>
      </c>
      <c r="R7" s="553" t="str">
        <f>IF(W3="","",EXP(TREND(U7:U8,T3:T4,Q7)))</f>
        <v/>
      </c>
      <c r="T7" s="546" t="str">
        <f>IF(OR(R3="",R4=""),"",IF(Q3=T3,R3,IF(Q4=T3,R4,IF(Q5=T3,R5,IF(Q6=T3,R6)))))</f>
        <v/>
      </c>
      <c r="U7" s="554" t="str">
        <f>IF(T7="","",LN(T7))</f>
        <v/>
      </c>
    </row>
    <row r="8" spans="1:23">
      <c r="D8" s="545" t="str">
        <f>IF(OR(B3="",B4=""),"",IF(A3=D4,B3,IF(A4=D4,B4,IF(A5=D4,B5,IF(A6=D4,B6)))))</f>
        <v/>
      </c>
      <c r="E8" s="555" t="str">
        <f>IF(D8="","",LN(D8))</f>
        <v/>
      </c>
      <c r="L8" s="545" t="str">
        <f>IF(OR(J3="",J4=""),"",IF(I3=L4,J3,IF(I4=L4,J4,IF(I5=L4,J5,IF(I6=L4,J6)))))</f>
        <v/>
      </c>
      <c r="M8" s="555" t="str">
        <f>IF(L8="","",LN(L8))</f>
        <v/>
      </c>
      <c r="T8" s="545" t="str">
        <f>IF(OR(R3="",R4=""),"",IF(Q3=T4,R3,IF(Q4=T4,R4,IF(Q5=T4,R5,IF(Q6=T4,R6)))))</f>
        <v/>
      </c>
      <c r="U8" s="555" t="str">
        <f>IF(T8="","",LN(T8))</f>
        <v/>
      </c>
    </row>
    <row r="9" spans="1:23">
      <c r="A9" s="540">
        <f>Sheet1!AH18</f>
        <v>25</v>
      </c>
      <c r="B9" s="442" t="s">
        <v>49</v>
      </c>
      <c r="I9" s="540">
        <f>Sheet1!AH65</f>
        <v>30</v>
      </c>
      <c r="J9" s="442" t="s">
        <v>49</v>
      </c>
      <c r="Q9" s="540">
        <f>Sheet1!AH99</f>
        <v>30</v>
      </c>
      <c r="R9" s="442" t="s">
        <v>49</v>
      </c>
    </row>
    <row r="10" spans="1:23" ht="15" thickBot="1">
      <c r="A10" s="541" t="s">
        <v>619</v>
      </c>
      <c r="B10" s="542" t="s">
        <v>620</v>
      </c>
      <c r="C10" s="542" t="s">
        <v>621</v>
      </c>
      <c r="D10" s="542" t="s">
        <v>622</v>
      </c>
      <c r="E10" s="542" t="s">
        <v>49</v>
      </c>
      <c r="G10" s="542" t="e">
        <f>"HVL @"&amp;ROUND(E11,2)&amp;" kVp"</f>
        <v>#VALUE!</v>
      </c>
      <c r="I10" s="541" t="s">
        <v>619</v>
      </c>
      <c r="J10" s="542" t="s">
        <v>620</v>
      </c>
      <c r="K10" s="542" t="s">
        <v>621</v>
      </c>
      <c r="L10" s="542" t="s">
        <v>622</v>
      </c>
      <c r="M10" s="542" t="s">
        <v>49</v>
      </c>
      <c r="O10" s="542" t="e">
        <f>"HVL @"&amp;ROUND(M11,2)&amp;" kVp"</f>
        <v>#VALUE!</v>
      </c>
      <c r="Q10" s="541" t="s">
        <v>619</v>
      </c>
      <c r="R10" s="542" t="s">
        <v>620</v>
      </c>
      <c r="S10" s="542" t="s">
        <v>621</v>
      </c>
      <c r="T10" s="542" t="s">
        <v>622</v>
      </c>
      <c r="U10" s="542" t="s">
        <v>49</v>
      </c>
      <c r="W10" s="542" t="e">
        <f>"HVL @"&amp;ROUND(U11,2)&amp;" kVp"</f>
        <v>#VALUE!</v>
      </c>
    </row>
    <row r="11" spans="1:23" ht="15.75" thickTop="1" thickBot="1">
      <c r="A11" s="543">
        <f>Sheet1!AJ18</f>
        <v>0</v>
      </c>
      <c r="B11" s="544" t="str">
        <f>IF(MIN(Sheet1!AO18:AO19)=0,"",AVERAGE(Sheet1!AO18:AO19))</f>
        <v/>
      </c>
      <c r="C11" s="545" t="str">
        <f>IF(B11="","",ABS(B11-B11/2))</f>
        <v/>
      </c>
      <c r="D11" s="546" t="str">
        <f>IF(OR(B11="",B12=""),"",IF(ABS(B11-B11/2)=SMALL(C11:C14,1),A11,IF(ABS(B12-B11/2)=SMALL(C11:C14,1),A12,IF(ABS(B13-B11/2)=SMALL(C11:C14,1),A13,IF(ABS(B14-B11/2)=SMALL(C11:C14,1),A14,"")))))</f>
        <v/>
      </c>
      <c r="E11" s="547" t="str">
        <f>IF(OR(Sheet1!AM18="",Sheet1!AM19=""),"",AVERAGE(Sheet1!AM18:AM19))</f>
        <v/>
      </c>
      <c r="G11" s="548" t="str">
        <f>IF(OR(MIN(D11:D12)=0,MIN(D15:D16)=0),"",TREND(D11:D12,E15:E16,LN(B11/2)))</f>
        <v/>
      </c>
      <c r="I11" s="543">
        <f>Sheet1!AJ65</f>
        <v>0</v>
      </c>
      <c r="J11" s="544" t="str">
        <f>IF(MIN(Sheet1!AO65:AO66)=0,"",AVERAGE(Sheet1!AO65:AO66))</f>
        <v/>
      </c>
      <c r="K11" s="545" t="str">
        <f>IF(J11="","",ABS(J11-J11/2))</f>
        <v/>
      </c>
      <c r="L11" s="546" t="str">
        <f>IF(OR(J11="",J12=""),"",IF(ABS(J11-J11/2)=SMALL(K11:K14,1),I11,IF(ABS(J12-J11/2)=SMALL(K11:K14,1),I12,IF(ABS(J13-J11/2)=SMALL(K11:K14,1),I13,IF(ABS(J14-J11/2)=SMALL(K11:K14,1),I14,"")))))</f>
        <v/>
      </c>
      <c r="M11" s="547" t="str">
        <f>IF(OR(Sheet1!AM65="",Sheet1!AM66=""),"",AVERAGE(Sheet1!AM65:AM66))</f>
        <v/>
      </c>
      <c r="O11" s="548" t="str">
        <f>IF(OR(MIN(L11:L12)=0,MIN(L15:L16)=0),"",TREND(L11:L12,M15:M16,LN(J11/2)))</f>
        <v/>
      </c>
      <c r="Q11" s="543">
        <f>Sheet1!AJ99</f>
        <v>0</v>
      </c>
      <c r="R11" s="544" t="str">
        <f>IF(MIN(Sheet1!AO99:AO100)=0,"",AVERAGE(Sheet1!AO99:AO100))</f>
        <v/>
      </c>
      <c r="S11" s="545" t="str">
        <f>IF(R11="","",ABS(R11-R11/2))</f>
        <v/>
      </c>
      <c r="T11" s="546" t="str">
        <f>IF(OR(R11="",R12=""),"",IF(ABS(R11-R11/2)=SMALL(S11:S14,1),Q11,IF(ABS(R12-R11/2)=SMALL(S11:S14,1),Q12,IF(ABS(R13-R11/2)=SMALL(S11:S14,1),Q13,IF(ABS(R14-R11/2)=SMALL(S11:S14,1),Q14,"")))))</f>
        <v/>
      </c>
      <c r="U11" s="547" t="str">
        <f>IF(OR(Sheet1!AM99="",Sheet1!AM100=""),"",AVERAGE(Sheet1!AM99:AM100))</f>
        <v/>
      </c>
      <c r="W11" s="548" t="str">
        <f>IF(OR(MIN(T11:T12)=0,MIN(T15:T16)=0),"",TREND(T11:T12,U15:U16,LN(R11/2)))</f>
        <v/>
      </c>
    </row>
    <row r="12" spans="1:23" ht="15" thickTop="1">
      <c r="A12" s="543">
        <f>Sheet1!AJ20</f>
        <v>0.4</v>
      </c>
      <c r="B12" s="544" t="str">
        <f>IF(MIN(Sheet1!AO20:AO21)=0,"",AVERAGE(Sheet1!AO20:AO21))</f>
        <v/>
      </c>
      <c r="C12" s="545" t="str">
        <f>IF(B12="","",ABS(B12-B11/2))</f>
        <v/>
      </c>
      <c r="D12" s="545" t="str">
        <f>IF(OR(B11="",B12=""),"",IF(ABS(B11-B11/2)=SMALL(C11:C14,2),A11,IF(ABS(B12-B11/2)=SMALL(C11:C14,2),A12,IF(ABS(B13-B11/2)=SMALL(C11:C14,2),A13,IF(ABS(B14-B11/2)=SMALL(C11:C14,2),A14,"")))))</f>
        <v/>
      </c>
      <c r="E12" s="549"/>
      <c r="I12" s="543">
        <f>Sheet1!AJ67</f>
        <v>0.5</v>
      </c>
      <c r="J12" s="544" t="str">
        <f>IF(MIN(Sheet1!AO67:AO68)=0,"",AVERAGE(Sheet1!AO67:AO68))</f>
        <v/>
      </c>
      <c r="K12" s="545" t="str">
        <f>IF(J12="","",ABS(J12-J11/2))</f>
        <v/>
      </c>
      <c r="L12" s="545" t="str">
        <f>IF(OR(J11="",J12=""),"",IF(ABS(J11-J11/2)=SMALL(K11:K14,2),I11,IF(ABS(J12-J11/2)=SMALL(K11:K14,2),I12,IF(ABS(J13-J11/2)=SMALL(K11:K14,2),I13,IF(ABS(J14-J11/2)=SMALL(K11:K14,2),I14,"")))))</f>
        <v/>
      </c>
      <c r="M12" s="549"/>
      <c r="Q12" s="543">
        <f>Sheet1!AJ101</f>
        <v>0.4</v>
      </c>
      <c r="R12" s="544" t="str">
        <f>IF(MIN(Sheet1!AO101:AO102)=0,"",AVERAGE(Sheet1!AO101:AO102))</f>
        <v/>
      </c>
      <c r="S12" s="545" t="str">
        <f>IF(R12="","",ABS(R12-R11/2))</f>
        <v/>
      </c>
      <c r="T12" s="545" t="str">
        <f>IF(OR(R11="",R12=""),"",IF(ABS(R11-R11/2)=SMALL(S11:S14,2),Q11,IF(ABS(R12-R11/2)=SMALL(S11:S14,2),Q12,IF(ABS(R13-R11/2)=SMALL(S11:S14,2),Q13,IF(ABS(R14-R11/2)=SMALL(S11:S14,2),Q14,"")))))</f>
        <v/>
      </c>
      <c r="U12" s="549"/>
    </row>
    <row r="13" spans="1:23">
      <c r="A13" s="550" t="str">
        <f>IF(AND(Sheet1!AM22="",Sheet1!AM24=""),"",IF(Sheet1!AM22&lt;&gt;"",Sheet1!AJ22,Sheet1!AJ24))</f>
        <v/>
      </c>
      <c r="B13" s="544" t="str">
        <f>IF(AND(Sheet1!AM22="",Sheet1!AM24=""),"",IF(Sheet1!AM22&lt;&gt;"",AVERAGE(Sheet1!AO22:AO23),AVERAGE(Sheet1!AO24:AO25)))</f>
        <v/>
      </c>
      <c r="C13" s="545" t="str">
        <f>IF(B13="","",ABS(B13-B11/2))</f>
        <v/>
      </c>
      <c r="D13" s="551"/>
      <c r="E13" s="551"/>
      <c r="I13" s="550" t="str">
        <f>IF(AND(Sheet1!AM69="",Sheet1!AM71=""),"",IF(Sheet1!AM69&lt;&gt;"",Sheet1!AJ69,Sheet1!AJ71))</f>
        <v/>
      </c>
      <c r="J13" s="544" t="str">
        <f>IF(AND(Sheet1!AM69="",Sheet1!AM71=""),"",IF(Sheet1!AM69&lt;&gt;"",AVERAGE(Sheet1!AO69:AO70),AVERAGE(Sheet1!AO71:AO72)))</f>
        <v/>
      </c>
      <c r="K13" s="545" t="str">
        <f>IF(J13="","",ABS(J13-J11/2))</f>
        <v/>
      </c>
      <c r="L13" s="551"/>
      <c r="M13" s="551"/>
      <c r="Q13" s="550" t="str">
        <f>IF(AND(Sheet1!AM103="",Sheet1!AM105=""),"",IF(Sheet1!AM103&lt;&gt;"",Sheet1!AJ103,Sheet1!AJ105))</f>
        <v/>
      </c>
      <c r="R13" s="544" t="str">
        <f>IF(AND(Sheet1!AM103="",Sheet1!AM105=""),"",IF(Sheet1!AM103&lt;&gt;"",AVERAGE(Sheet1!AO103:AO104),AVERAGE(Sheet1!AO105:AO106)))</f>
        <v/>
      </c>
      <c r="S13" s="545" t="str">
        <f>IF(R13="","",ABS(R13-R11/2))</f>
        <v/>
      </c>
      <c r="T13" s="551"/>
      <c r="U13" s="551"/>
    </row>
    <row r="14" spans="1:23" ht="15" thickBot="1">
      <c r="A14" s="550" t="str">
        <f>IF(OR(Sheet1!AM24="",AND(Sheet1!AM22="",Sheet1!AM24&lt;&gt;"")),"",Sheet1!AJ24)</f>
        <v/>
      </c>
      <c r="B14" s="544" t="str">
        <f>IF(OR(Sheet1!AM24="",AND(Sheet1!AM22="",Sheet1!AM24&lt;&gt;"")),"",AVERAGE(Sheet1!AO24:AO25))</f>
        <v/>
      </c>
      <c r="C14" s="545" t="str">
        <f>IF(B14="","",ABS(B14-B11/2))</f>
        <v/>
      </c>
      <c r="D14" s="542" t="s">
        <v>623</v>
      </c>
      <c r="E14" s="542" t="s">
        <v>624</v>
      </c>
      <c r="I14" s="550" t="str">
        <f>IF(OR(Sheet1!AM71="",AND(Sheet1!AM69="",Sheet1!AM71&lt;&gt;"")),"",Sheet1!AJ71)</f>
        <v/>
      </c>
      <c r="J14" s="544" t="str">
        <f>IF(OR(Sheet1!AM71="",AND(Sheet1!AM69="",Sheet1!AM71&lt;&gt;"")),"",AVERAGE(Sheet1!AO71:AO72))</f>
        <v/>
      </c>
      <c r="K14" s="545" t="str">
        <f>IF(J14="","",ABS(J14-J11/2))</f>
        <v/>
      </c>
      <c r="L14" s="542" t="s">
        <v>623</v>
      </c>
      <c r="M14" s="542" t="s">
        <v>624</v>
      </c>
      <c r="Q14" s="550" t="str">
        <f>IF(OR(Sheet1!AM105="",AND(Sheet1!AM103="",Sheet1!AM105&lt;&gt;"")),"",Sheet1!AJ105)</f>
        <v/>
      </c>
      <c r="R14" s="544" t="str">
        <f>IF(OR(Sheet1!AM105="",AND(Sheet1!AM103="",Sheet1!AM105&lt;&gt;"")),"",AVERAGE(Sheet1!AO105:AO106))</f>
        <v/>
      </c>
      <c r="S14" s="545" t="str">
        <f>IF(R14="","",ABS(R14-R11/2))</f>
        <v/>
      </c>
      <c r="T14" s="542" t="s">
        <v>623</v>
      </c>
      <c r="U14" s="542" t="s">
        <v>624</v>
      </c>
    </row>
    <row r="15" spans="1:23">
      <c r="A15" s="552" t="str">
        <f>G11</f>
        <v/>
      </c>
      <c r="B15" s="553" t="str">
        <f>IF(G11="","",EXP(TREND(E15:E16,D11:D12,A15)))</f>
        <v/>
      </c>
      <c r="D15" s="546" t="str">
        <f>IF(OR(B11="",B12=""),"",IF(A11=D11,B11,IF(A12=D11,B12,IF(A13=D11,B13,IF(A14=D11,B14)))))</f>
        <v/>
      </c>
      <c r="E15" s="554" t="str">
        <f>IF(D15="","",LN(D15))</f>
        <v/>
      </c>
      <c r="I15" s="552" t="str">
        <f>O11</f>
        <v/>
      </c>
      <c r="J15" s="553" t="str">
        <f>IF(O11="","",EXP(TREND(M15:M16,L11:L12,I15)))</f>
        <v/>
      </c>
      <c r="L15" s="546" t="str">
        <f>IF(OR(J11="",J12=""),"",IF(I11=L11,J11,IF(I12=L11,J12,IF(I13=L11,J13,IF(I14=L11,J14)))))</f>
        <v/>
      </c>
      <c r="M15" s="554" t="str">
        <f>IF(L15="","",LN(L15))</f>
        <v/>
      </c>
      <c r="Q15" s="552" t="str">
        <f>W11</f>
        <v/>
      </c>
      <c r="R15" s="553" t="str">
        <f>IF(W11="","",EXP(TREND(U15:U16,T11:T12,Q15)))</f>
        <v/>
      </c>
      <c r="T15" s="546" t="str">
        <f>IF(OR(R11="",R12=""),"",IF(Q11=T11,R11,IF(Q12=T11,R12,IF(Q13=T11,R13,IF(Q14=T11,R14)))))</f>
        <v/>
      </c>
      <c r="U15" s="554" t="str">
        <f>IF(T15="","",LN(T15))</f>
        <v/>
      </c>
    </row>
    <row r="16" spans="1:23">
      <c r="D16" s="545" t="str">
        <f>IF(OR(B11="",B12=""),"",IF(A11=D12,B11,IF(A12=D12,B12,IF(A13=D12,B13,IF(A14=D12,B14)))))</f>
        <v/>
      </c>
      <c r="E16" s="555" t="str">
        <f>IF(D16="","",LN(D16))</f>
        <v/>
      </c>
      <c r="L16" s="545" t="str">
        <f>IF(OR(J11="",J12=""),"",IF(I11=L12,J11,IF(I12=L12,J12,IF(I13=L12,J13,IF(I14=L12,J14)))))</f>
        <v/>
      </c>
      <c r="M16" s="555" t="str">
        <f>IF(L16="","",LN(L16))</f>
        <v/>
      </c>
      <c r="T16" s="545" t="str">
        <f>IF(OR(R11="",R12=""),"",IF(Q11=T12,R11,IF(Q12=T12,R12,IF(Q13=T12,R13,IF(Q14=T12,R14)))))</f>
        <v/>
      </c>
      <c r="U16" s="555" t="str">
        <f>IF(T16="","",LN(T16))</f>
        <v/>
      </c>
    </row>
    <row r="17" spans="1:23">
      <c r="A17" s="540">
        <f>Sheet1!AH27</f>
        <v>28</v>
      </c>
      <c r="B17" s="442" t="s">
        <v>49</v>
      </c>
      <c r="I17" s="540">
        <f>Sheet1!AH73</f>
        <v>32</v>
      </c>
      <c r="J17" s="442" t="s">
        <v>49</v>
      </c>
      <c r="Q17" s="540">
        <f>Sheet1!AH107</f>
        <v>32</v>
      </c>
      <c r="R17" s="442" t="s">
        <v>49</v>
      </c>
    </row>
    <row r="18" spans="1:23" ht="15" thickBot="1">
      <c r="A18" s="541" t="s">
        <v>619</v>
      </c>
      <c r="B18" s="542" t="s">
        <v>620</v>
      </c>
      <c r="C18" s="542" t="s">
        <v>621</v>
      </c>
      <c r="D18" s="542" t="s">
        <v>622</v>
      </c>
      <c r="E18" s="542" t="s">
        <v>49</v>
      </c>
      <c r="G18" s="542" t="e">
        <f>"HVL @"&amp;ROUND(E19,2)&amp;" kVp"</f>
        <v>#VALUE!</v>
      </c>
      <c r="I18" s="541" t="s">
        <v>619</v>
      </c>
      <c r="J18" s="542" t="s">
        <v>620</v>
      </c>
      <c r="K18" s="542" t="s">
        <v>621</v>
      </c>
      <c r="L18" s="542" t="s">
        <v>622</v>
      </c>
      <c r="M18" s="542" t="s">
        <v>49</v>
      </c>
      <c r="O18" s="542" t="e">
        <f>"HVL @"&amp;ROUND(M19,2)&amp;" kVp"</f>
        <v>#VALUE!</v>
      </c>
      <c r="Q18" s="541" t="s">
        <v>619</v>
      </c>
      <c r="R18" s="542" t="s">
        <v>620</v>
      </c>
      <c r="S18" s="542" t="s">
        <v>621</v>
      </c>
      <c r="T18" s="542" t="s">
        <v>622</v>
      </c>
      <c r="U18" s="542" t="s">
        <v>49</v>
      </c>
      <c r="W18" s="542" t="e">
        <f>"HVL @"&amp;ROUND(U19,2)&amp;" kVp"</f>
        <v>#VALUE!</v>
      </c>
    </row>
    <row r="19" spans="1:23" ht="15.75" thickTop="1" thickBot="1">
      <c r="A19" s="543">
        <f>Sheet1!AJ27</f>
        <v>0</v>
      </c>
      <c r="B19" s="544" t="str">
        <f>IF(MIN(Sheet1!AO28:AO29)=0,"",AVERAGE(Sheet1!AO28:AO31))</f>
        <v/>
      </c>
      <c r="C19" s="545" t="str">
        <f>IF(B19="","",ABS(B19-B19/2))</f>
        <v/>
      </c>
      <c r="D19" s="546" t="str">
        <f>IF(OR(B19="",B20=""),"",IF(ABS(B19-B19/2)=SMALL(C19:C22,1),A19,IF(ABS(B20-B19/2)=SMALL(C19:C22,1),A20,IF(ABS(B21-B19/2)=SMALL(C19:C22,1),A21,IF(ABS(B22-B19/2)=SMALL(C19:C22,1),A22,"")))))</f>
        <v/>
      </c>
      <c r="E19" s="547" t="str">
        <f>IF(OR(Sheet1!AM28="",Sheet1!AM29=""),"",AVERAGE(Sheet1!AM28:AM31))</f>
        <v/>
      </c>
      <c r="G19" s="548" t="str">
        <f>IF(OR(MIN(D19:D20)=0,MIN(D23:D24)=0),"",TREND(D19:D20,E23:E24,LN(B19/2)))</f>
        <v/>
      </c>
      <c r="I19" s="543">
        <f>Sheet1!AJ73</f>
        <v>0</v>
      </c>
      <c r="J19" s="544" t="str">
        <f>IF(MIN(Sheet1!AO73:AO74)=0,"",AVERAGE(Sheet1!AO73:AO74))</f>
        <v/>
      </c>
      <c r="K19" s="545" t="str">
        <f>IF(J19="","",ABS(J19-J19/2))</f>
        <v/>
      </c>
      <c r="L19" s="546" t="str">
        <f>IF(OR(J19="",J20=""),"",IF(ABS(J19-J19/2)=SMALL(K19:K22,1),I19,IF(ABS(J20-J19/2)=SMALL(K19:K22,1),I20,IF(ABS(J21-J19/2)=SMALL(K19:K22,1),I21,IF(ABS(J22-J19/2)=SMALL(K19:K22,1),I22,"")))))</f>
        <v/>
      </c>
      <c r="M19" s="547" t="str">
        <f>IF(OR(Sheet1!AM73="",Sheet1!AM74=""),"",AVERAGE(Sheet1!AM73:AM74))</f>
        <v/>
      </c>
      <c r="O19" s="548" t="str">
        <f>IF(OR(MIN(L19:L20)=0,MIN(L23:L24)=0),"",TREND(L19:L20,M23:M24,LN(J19/2)))</f>
        <v/>
      </c>
      <c r="Q19" s="543">
        <f>Sheet1!AJ107</f>
        <v>0</v>
      </c>
      <c r="R19" s="544" t="str">
        <f>IF(MIN(Sheet1!AO107:AO108)=0,"",AVERAGE(Sheet1!AO107:AO108))</f>
        <v/>
      </c>
      <c r="S19" s="545" t="str">
        <f>IF(R19="","",ABS(R19-R19/2))</f>
        <v/>
      </c>
      <c r="T19" s="546" t="str">
        <f>IF(OR(R19="",R20=""),"",IF(ABS(R19-R19/2)=SMALL(S19:S22,1),Q19,IF(ABS(R20-R19/2)=SMALL(S19:S22,1),Q20,IF(ABS(R21-R19/2)=SMALL(S19:S22,1),Q21,IF(ABS(R22-R19/2)=SMALL(S19:S22,1),Q22,"")))))</f>
        <v/>
      </c>
      <c r="U19" s="547" t="str">
        <f>IF(OR(Sheet1!AM107="",Sheet1!AM108=""),"",AVERAGE(Sheet1!AM107:AM108))</f>
        <v/>
      </c>
      <c r="W19" s="548" t="str">
        <f>IF(OR(MIN(T19:T20)=0,MIN(T23:T24)=0),"",TREND(T19:T20,U23:U24,LN(R19/2)))</f>
        <v/>
      </c>
    </row>
    <row r="20" spans="1:23" ht="15" thickTop="1">
      <c r="A20" s="543">
        <f>Sheet1!AJ32</f>
        <v>0.5</v>
      </c>
      <c r="B20" s="544" t="str">
        <f>IF(MIN(Sheet1!AO32:AO33)=0,"",AVERAGE(Sheet1!AO32:AO33))</f>
        <v/>
      </c>
      <c r="C20" s="545" t="str">
        <f>IF(B20="","",ABS(B20-B19/2))</f>
        <v/>
      </c>
      <c r="D20" s="545" t="str">
        <f>IF(OR(B19="",B20=""),"",IF(ABS(B19-B19/2)=SMALL(C19:C22,2),A19,IF(ABS(B20-B19/2)=SMALL(C19:C22,2),A20,IF(ABS(B21-B19/2)=SMALL(C19:C22,2),A21,IF(ABS(B22-B19/2)=SMALL(C19:C22,2),A22,"")))))</f>
        <v/>
      </c>
      <c r="E20" s="549"/>
      <c r="I20" s="543">
        <f>Sheet1!AJ75</f>
        <v>0.6</v>
      </c>
      <c r="J20" s="544" t="str">
        <f>IF(MIN(Sheet1!AO75:AO76)=0,"",AVERAGE(Sheet1!AO75:AO76))</f>
        <v/>
      </c>
      <c r="K20" s="545" t="str">
        <f>IF(J20="","",ABS(J20-J19/2))</f>
        <v/>
      </c>
      <c r="L20" s="545" t="str">
        <f>IF(OR(J19="",J20=""),"",IF(ABS(J19-J19/2)=SMALL(K19:K22,2),I19,IF(ABS(J20-J19/2)=SMALL(K19:K22,2),I20,IF(ABS(J21-J19/2)=SMALL(K19:K22,2),I21,IF(ABS(J22-J19/2)=SMALL(K19:K22,2),I22,"")))))</f>
        <v/>
      </c>
      <c r="M20" s="549"/>
      <c r="Q20" s="543">
        <f>Sheet1!AJ109</f>
        <v>0.5</v>
      </c>
      <c r="R20" s="544" t="str">
        <f>IF(MIN(Sheet1!AO109:AO110)=0,"",AVERAGE(Sheet1!AO109:AO110))</f>
        <v/>
      </c>
      <c r="S20" s="545" t="str">
        <f>IF(R20="","",ABS(R20-R19/2))</f>
        <v/>
      </c>
      <c r="T20" s="545" t="str">
        <f>IF(OR(R19="",R20=""),"",IF(ABS(R19-R19/2)=SMALL(S19:S22,2),Q19,IF(ABS(R20-R19/2)=SMALL(S19:S22,2),Q20,IF(ABS(R21-R19/2)=SMALL(S19:S22,2),Q21,IF(ABS(R22-R19/2)=SMALL(S19:S22,2),Q22,"")))))</f>
        <v/>
      </c>
      <c r="U20" s="549"/>
    </row>
    <row r="21" spans="1:23">
      <c r="A21" s="550" t="str">
        <f>IF(AND(Sheet1!AM34="",Sheet1!AM36=""),"",IF(Sheet1!AM34&lt;&gt;"",Sheet1!AJ34,Sheet1!AJ36))</f>
        <v/>
      </c>
      <c r="B21" s="544" t="str">
        <f>IF(AND(Sheet1!AM34="",Sheet1!AM36=""),"",IF(Sheet1!AM34&lt;&gt;"",AVERAGE(Sheet1!AO34:AO35),AVERAGE(Sheet1!AO36:AO37)))</f>
        <v/>
      </c>
      <c r="C21" s="545" t="str">
        <f>IF(B21="","",ABS(B21-B19/2))</f>
        <v/>
      </c>
      <c r="D21" s="551"/>
      <c r="E21" s="551"/>
      <c r="I21" s="550" t="str">
        <f>IF(AND(Sheet1!AM77="",Sheet1!AM79=""),"",IF(Sheet1!AM77&lt;&gt;"",Sheet1!AJ77,Sheet1!AJ79))</f>
        <v/>
      </c>
      <c r="J21" s="544" t="str">
        <f>IF(AND(Sheet1!AM77="",Sheet1!AM79=""),"",IF(Sheet1!AM77&lt;&gt;"",AVERAGE(Sheet1!AO77:AO78),AVERAGE(Sheet1!AO79:AO80)))</f>
        <v/>
      </c>
      <c r="K21" s="545" t="str">
        <f>IF(J21="","",ABS(J21-J19/2))</f>
        <v/>
      </c>
      <c r="L21" s="551"/>
      <c r="M21" s="551"/>
      <c r="Q21" s="550" t="str">
        <f>IF(AND(Sheet1!AM111="",Sheet1!AM113=""),"",IF(Sheet1!AM111&lt;&gt;"",Sheet1!AJ111,Sheet1!AJ113))</f>
        <v/>
      </c>
      <c r="R21" s="544" t="str">
        <f>IF(AND(Sheet1!AM111="",Sheet1!AM113=""),"",IF(Sheet1!AM111&lt;&gt;"",AVERAGE(Sheet1!AO111:AO112),AVERAGE(Sheet1!AO113:AO114)))</f>
        <v/>
      </c>
      <c r="S21" s="545" t="str">
        <f>IF(R21="","",ABS(R21-R19/2))</f>
        <v/>
      </c>
      <c r="T21" s="551"/>
      <c r="U21" s="551"/>
    </row>
    <row r="22" spans="1:23" ht="15" thickBot="1">
      <c r="A22" s="550" t="str">
        <f>IF(OR(Sheet1!AM36="",AND(Sheet1!AM34="",Sheet1!AM36&lt;&gt;"")),"",Sheet1!AJ36)</f>
        <v/>
      </c>
      <c r="B22" s="544" t="str">
        <f>IF(OR(Sheet1!AM36="",AND(Sheet1!AM34="",Sheet1!AM36&lt;&gt;"")),"",AVERAGE(Sheet1!AO36:AO37))</f>
        <v/>
      </c>
      <c r="C22" s="545" t="str">
        <f>IF(B22="","",ABS(B22-B19/2))</f>
        <v/>
      </c>
      <c r="D22" s="542" t="s">
        <v>623</v>
      </c>
      <c r="E22" s="542" t="s">
        <v>624</v>
      </c>
      <c r="I22" s="550" t="str">
        <f>IF(OR(Sheet1!AM79="",AND(Sheet1!AM77="",Sheet1!AM79&lt;&gt;"")),"",Sheet1!AJ79)</f>
        <v/>
      </c>
      <c r="J22" s="544" t="str">
        <f>IF(OR(Sheet1!AM79="",AND(Sheet1!AM77="",Sheet1!AM79&lt;&gt;"")),"",AVERAGE(Sheet1!AO79:AO80))</f>
        <v/>
      </c>
      <c r="K22" s="545" t="str">
        <f>IF(J22="","",ABS(J22-J19/2))</f>
        <v/>
      </c>
      <c r="L22" s="542" t="s">
        <v>623</v>
      </c>
      <c r="M22" s="542" t="s">
        <v>624</v>
      </c>
      <c r="Q22" s="550" t="str">
        <f>IF(OR(Sheet1!AM113="",AND(Sheet1!AM111="",Sheet1!AM113&lt;&gt;"")),"",Sheet1!AJ113)</f>
        <v/>
      </c>
      <c r="R22" s="544" t="str">
        <f>IF(OR(Sheet1!AM113="",AND(Sheet1!AM111="",Sheet1!AM113&lt;&gt;"")),"",AVERAGE(Sheet1!AO113:AO114))</f>
        <v/>
      </c>
      <c r="S22" s="545" t="str">
        <f>IF(R22="","",ABS(R22-R19/2))</f>
        <v/>
      </c>
      <c r="T22" s="542" t="s">
        <v>623</v>
      </c>
      <c r="U22" s="542" t="s">
        <v>624</v>
      </c>
    </row>
    <row r="23" spans="1:23">
      <c r="A23" s="552" t="str">
        <f>G19</f>
        <v/>
      </c>
      <c r="B23" s="553" t="str">
        <f>IF(G19="","",EXP(TREND(E23:E24,D19:D20,A23)))</f>
        <v/>
      </c>
      <c r="D23" s="546" t="str">
        <f>IF(OR(B19="",B20=""),"",IF(A19=D19,B19,IF(A20=D19,B20,IF(A21=D19,B21,IF(A22=D19,B22)))))</f>
        <v/>
      </c>
      <c r="E23" s="554" t="str">
        <f>IF(D23="","",LN(D23))</f>
        <v/>
      </c>
      <c r="I23" s="552" t="str">
        <f>O19</f>
        <v/>
      </c>
      <c r="J23" s="553" t="str">
        <f>IF(O19="","",EXP(TREND(M23:M24,L19:L20,I23)))</f>
        <v/>
      </c>
      <c r="L23" s="546" t="str">
        <f>IF(OR(J19="",J20=""),"",IF(I19=L19,J19,IF(I20=L19,J20,IF(I21=L19,J21,IF(I22=L19,J22)))))</f>
        <v/>
      </c>
      <c r="M23" s="554" t="str">
        <f>IF(L23="","",LN(L23))</f>
        <v/>
      </c>
      <c r="Q23" s="552" t="str">
        <f>W19</f>
        <v/>
      </c>
      <c r="R23" s="553" t="str">
        <f>IF(W19="","",EXP(TREND(U23:U24,T19:T20,Q23)))</f>
        <v/>
      </c>
      <c r="T23" s="546" t="str">
        <f>IF(OR(R19="",R20=""),"",IF(Q19=T19,R19,IF(Q20=T19,R20,IF(Q21=T19,R21,IF(Q22=T19,R22)))))</f>
        <v/>
      </c>
      <c r="U23" s="554" t="str">
        <f>IF(T23="","",LN(T23))</f>
        <v/>
      </c>
    </row>
    <row r="24" spans="1:23">
      <c r="D24" s="545" t="str">
        <f>IF(OR(B19="",B20=""),"",IF(A19=D20,B19,IF(A20=D20,B20,IF(A21=D20,B21,IF(A22=D20,B22)))))</f>
        <v/>
      </c>
      <c r="E24" s="555" t="str">
        <f>IF(D24="","",LN(D24))</f>
        <v/>
      </c>
      <c r="L24" s="545" t="str">
        <f>IF(OR(J19="",J20=""),"",IF(I19=L20,J19,IF(I20=L20,J20,IF(I21=L20,J21,IF(I22=L20,J22)))))</f>
        <v/>
      </c>
      <c r="M24" s="555" t="str">
        <f>IF(L24="","",LN(L24))</f>
        <v/>
      </c>
      <c r="T24" s="545" t="str">
        <f>IF(OR(R19="",R20=""),"",IF(Q19=T20,R19,IF(Q20=T20,R20,IF(Q21=T20,R21,IF(Q22=T20,R22)))))</f>
        <v/>
      </c>
      <c r="U24" s="555" t="str">
        <f>IF(T24="","",LN(T24))</f>
        <v/>
      </c>
    </row>
    <row r="25" spans="1:23">
      <c r="A25" s="540">
        <f>Sheet1!AH41</f>
        <v>32</v>
      </c>
      <c r="B25" s="442" t="s">
        <v>49</v>
      </c>
      <c r="I25" s="540">
        <f>Sheet1!AH81</f>
        <v>34</v>
      </c>
      <c r="J25" s="442" t="s">
        <v>49</v>
      </c>
      <c r="Q25" s="540">
        <f>Sheet1!AH115</f>
        <v>34</v>
      </c>
      <c r="R25" s="442" t="s">
        <v>49</v>
      </c>
    </row>
    <row r="26" spans="1:23" ht="15" thickBot="1">
      <c r="A26" s="541" t="s">
        <v>619</v>
      </c>
      <c r="B26" s="542" t="s">
        <v>620</v>
      </c>
      <c r="C26" s="542" t="s">
        <v>621</v>
      </c>
      <c r="D26" s="542" t="s">
        <v>622</v>
      </c>
      <c r="E26" s="542" t="s">
        <v>49</v>
      </c>
      <c r="G26" s="542" t="e">
        <f>"HVL @"&amp;ROUND(E27,2)&amp;" kVp"</f>
        <v>#VALUE!</v>
      </c>
      <c r="I26" s="541" t="s">
        <v>619</v>
      </c>
      <c r="J26" s="542" t="s">
        <v>620</v>
      </c>
      <c r="K26" s="542" t="s">
        <v>621</v>
      </c>
      <c r="L26" s="542" t="s">
        <v>622</v>
      </c>
      <c r="M26" s="542" t="s">
        <v>49</v>
      </c>
      <c r="O26" s="542" t="e">
        <f>"HVL @"&amp;ROUND(M27,2)&amp;" kVp"</f>
        <v>#VALUE!</v>
      </c>
      <c r="Q26" s="541" t="s">
        <v>619</v>
      </c>
      <c r="R26" s="542" t="s">
        <v>620</v>
      </c>
      <c r="S26" s="542" t="s">
        <v>621</v>
      </c>
      <c r="T26" s="542" t="s">
        <v>622</v>
      </c>
      <c r="U26" s="542" t="s">
        <v>49</v>
      </c>
      <c r="W26" s="542" t="e">
        <f>"HVL @"&amp;ROUND(U27,2)&amp;" kVp"</f>
        <v>#VALUE!</v>
      </c>
    </row>
    <row r="27" spans="1:23" ht="15.75" thickTop="1" thickBot="1">
      <c r="A27" s="543">
        <f>Sheet1!AJ41</f>
        <v>0</v>
      </c>
      <c r="B27" s="544" t="str">
        <f>IF(MIN(Sheet1!AO41:AO42)=0,"",AVERAGE(Sheet1!AO41:AO42))</f>
        <v/>
      </c>
      <c r="C27" s="545" t="str">
        <f>IF(B27="","",ABS(B27-B27/2))</f>
        <v/>
      </c>
      <c r="D27" s="546" t="str">
        <f>IF(OR(B27="",B28=""),"",IF(ABS(B27-B27/2)=SMALL(C27:C30,1),A27,IF(ABS(B28-B27/2)=SMALL(C27:C30,1),A28,IF(ABS(B29-B27/2)=SMALL(C27:C30,1),A29,IF(ABS(B30-B27/2)=SMALL(C27:C30,1),A30,"")))))</f>
        <v/>
      </c>
      <c r="E27" s="547" t="str">
        <f>IF(OR(Sheet1!AM40="",Sheet1!AM41=""),"",AVERAGE(Sheet1!AM40:AM41))</f>
        <v/>
      </c>
      <c r="G27" s="548" t="str">
        <f>IF(OR(MIN(D27:D28)=0,MIN(D31:D32)=0),"",TREND(D27:D28,E31:E32,LN(B27/2)))</f>
        <v/>
      </c>
      <c r="I27" s="543">
        <f>Sheet1!AJ81</f>
        <v>0</v>
      </c>
      <c r="J27" s="544" t="str">
        <f>IF(MIN(Sheet1!AO81:AO82)=0,"",AVERAGE(Sheet1!AO81:AO82))</f>
        <v/>
      </c>
      <c r="K27" s="545" t="str">
        <f>IF(J27="","",ABS(J27-J27/2))</f>
        <v/>
      </c>
      <c r="L27" s="546" t="str">
        <f>IF(OR(J27="",J28=""),"",IF(ABS(J27-J27/2)=SMALL(K27:K30,1),I27,IF(ABS(J28-J27/2)=SMALL(K27:K30,1),I28,IF(ABS(J29-J27/2)=SMALL(K27:K30,1),I29,IF(ABS(J30-J27/2)=SMALL(K27:K30,1),I30,"")))))</f>
        <v/>
      </c>
      <c r="M27" s="547" t="str">
        <f>IF(OR(Sheet1!AM81="",Sheet1!AM82=""),"",AVERAGE(Sheet1!AM81:AM82))</f>
        <v/>
      </c>
      <c r="O27" s="548" t="str">
        <f>IF(OR(MIN(L27:L28)=0,MIN(L31:L32)=0),"",TREND(L27:L28,M31:M32,LN(J27/2)))</f>
        <v/>
      </c>
      <c r="Q27" s="543">
        <f>Sheet1!AJ115</f>
        <v>0</v>
      </c>
      <c r="R27" s="544" t="str">
        <f>IF(MIN(Sheet1!AO115:AO116)=0,"",AVERAGE(Sheet1!AO115:AO116))</f>
        <v/>
      </c>
      <c r="S27" s="545" t="str">
        <f>IF(R27="","",ABS(R27-R27/2))</f>
        <v/>
      </c>
      <c r="T27" s="546" t="str">
        <f>IF(OR(R27="",R28=""),"",IF(ABS(R27-R27/2)=SMALL(S27:S30,1),Q27,IF(ABS(R28-R27/2)=SMALL(S27:S30,1),Q28,IF(ABS(R29-R27/2)=SMALL(S27:S30,1),Q29,IF(ABS(R30-R27/2)=SMALL(S27:S30,1),Q30,"")))))</f>
        <v/>
      </c>
      <c r="U27" s="547" t="str">
        <f>IF(OR(Sheet1!AM115="",Sheet1!AM116=""),"",AVERAGE(Sheet1!AM115:AM116))</f>
        <v/>
      </c>
      <c r="W27" s="548" t="str">
        <f>IF(OR(MIN(T27:T28)=0,MIN(T31:T32)=0),"",TREND(T27:T28,U31:U32,LN(R27/2)))</f>
        <v/>
      </c>
    </row>
    <row r="28" spans="1:23" ht="15" thickTop="1">
      <c r="A28" s="543">
        <f>Sheet1!AJ43</f>
        <v>0.5</v>
      </c>
      <c r="B28" s="544" t="str">
        <f>IF(MIN(Sheet1!AO43:AO44)=0,"",AVERAGE(Sheet1!AO43:AO44))</f>
        <v/>
      </c>
      <c r="C28" s="545" t="str">
        <f>IF(B28="","",ABS(B28-B27/2))</f>
        <v/>
      </c>
      <c r="D28" s="545" t="str">
        <f>IF(OR(B27="",B28=""),"",IF(ABS(B27-B27/2)=SMALL(C27:C30,2),A27,IF(ABS(B28-B27/2)=SMALL(C27:C30,2),A28,IF(ABS(B29-B27/2)=SMALL(C27:C30,2),A29,IF(ABS(B30-B27/2)=SMALL(C27:C30,2),A30,"")))))</f>
        <v/>
      </c>
      <c r="E28" s="549"/>
      <c r="I28" s="543">
        <f>Sheet1!AJ83</f>
        <v>0.6</v>
      </c>
      <c r="J28" s="544" t="str">
        <f>IF(MIN(Sheet1!AO83:AO84)=0,"",AVERAGE(Sheet1!AO83:AO84))</f>
        <v/>
      </c>
      <c r="K28" s="545" t="str">
        <f>IF(J28="","",ABS(J28-J27/2))</f>
        <v/>
      </c>
      <c r="L28" s="545" t="str">
        <f>IF(OR(J27="",J28=""),"",IF(ABS(J27-J27/2)=SMALL(K27:K30,2),I27,IF(ABS(J28-J27/2)=SMALL(K27:K30,2),I28,IF(ABS(J29-J27/2)=SMALL(K27:K30,2),I29,IF(ABS(J30-J27/2)=SMALL(K27:K30,2),I30,"")))))</f>
        <v/>
      </c>
      <c r="M28" s="549"/>
      <c r="Q28" s="543">
        <f>Sheet1!AJ117</f>
        <v>0.5</v>
      </c>
      <c r="R28" s="544" t="str">
        <f>IF(MIN(Sheet1!AO117:AO118)=0,"",AVERAGE(Sheet1!AO117:AO118))</f>
        <v/>
      </c>
      <c r="S28" s="545" t="str">
        <f>IF(R28="","",ABS(R28-R27/2))</f>
        <v/>
      </c>
      <c r="T28" s="545" t="str">
        <f>IF(OR(R27="",R28=""),"",IF(ABS(R27-R27/2)=SMALL(S27:S30,2),Q27,IF(ABS(R28-R27/2)=SMALL(S27:S30,2),Q28,IF(ABS(R29-R27/2)=SMALL(S27:S30,2),Q29,IF(ABS(R30-R27/2)=SMALL(S27:S30,2),Q30,"")))))</f>
        <v/>
      </c>
      <c r="U28" s="549"/>
    </row>
    <row r="29" spans="1:23">
      <c r="A29" s="550" t="str">
        <f>IF(AND(Sheet1!AM45="",Sheet1!AM47=""),"",IF(Sheet1!AM45&lt;&gt;"",Sheet1!AJ45,Sheet1!AJ47))</f>
        <v/>
      </c>
      <c r="B29" s="544" t="str">
        <f>IF(AND(Sheet1!AM45="",Sheet1!AM47=""),"",IF(Sheet1!AM45&lt;&gt;"",AVERAGE(Sheet1!AO45:AO46),AVERAGE(Sheet1!AO47:AO48)))</f>
        <v/>
      </c>
      <c r="C29" s="545" t="str">
        <f>IF(B29="","",ABS(B29-B27/2))</f>
        <v/>
      </c>
      <c r="D29" s="551"/>
      <c r="E29" s="551"/>
      <c r="I29" s="550" t="str">
        <f>IF(AND(Sheet1!AM85="",Sheet1!AM87=""),"",IF(Sheet1!AM85&lt;&gt;"",Sheet1!AJ85,Sheet1!AJ87))</f>
        <v/>
      </c>
      <c r="J29" s="544" t="str">
        <f>IF(AND(Sheet1!AM85="",Sheet1!AM87=""),"",IF(Sheet1!AM85&lt;&gt;"",AVERAGE(Sheet1!AO85:AO86),AVERAGE(Sheet1!AO87:AO88)))</f>
        <v/>
      </c>
      <c r="K29" s="545" t="str">
        <f>IF(J29="","",ABS(J29-J27/2))</f>
        <v/>
      </c>
      <c r="L29" s="551"/>
      <c r="M29" s="551"/>
      <c r="Q29" s="550" t="str">
        <f>IF(AND(Sheet1!AM119="",Sheet1!AM121=""),"",IF(Sheet1!AM119&lt;&gt;"",Sheet1!AJ119,Sheet1!AJ121))</f>
        <v/>
      </c>
      <c r="R29" s="544" t="str">
        <f>IF(AND(Sheet1!AM119="",Sheet1!AM121=""),"",IF(Sheet1!AM119&lt;&gt;"",AVERAGE(Sheet1!AO119:AO120),AVERAGE(Sheet1!AO121:AO122)))</f>
        <v/>
      </c>
      <c r="S29" s="545" t="str">
        <f>IF(R29="","",ABS(R29-R27/2))</f>
        <v/>
      </c>
      <c r="T29" s="551"/>
      <c r="U29" s="551"/>
    </row>
    <row r="30" spans="1:23" ht="15" thickBot="1">
      <c r="A30" s="550" t="str">
        <f>IF(OR(Sheet1!AM47="",AND(Sheet1!AM45="",Sheet1!AM47&lt;&gt;"")),"",Sheet1!AJ47)</f>
        <v/>
      </c>
      <c r="B30" s="544" t="str">
        <f>IF(OR(Sheet1!AM47="",AND(Sheet1!AM45="",Sheet1!AM47&lt;&gt;"")),"",AVERAGE(Sheet1!AO47:AO48))</f>
        <v/>
      </c>
      <c r="C30" s="545" t="str">
        <f>IF(B30="","",ABS(B30-B27/2))</f>
        <v/>
      </c>
      <c r="D30" s="542" t="s">
        <v>623</v>
      </c>
      <c r="E30" s="542" t="s">
        <v>624</v>
      </c>
      <c r="I30" s="550" t="str">
        <f>IF(OR(Sheet1!AM87="",AND(Sheet1!AM85="",Sheet1!AM87&lt;&gt;"")),"",Sheet1!AJ87)</f>
        <v/>
      </c>
      <c r="J30" s="544" t="str">
        <f>IF(OR(Sheet1!AM87="",AND(Sheet1!AM85="",Sheet1!AM87&lt;&gt;"")),"",AVERAGE(Sheet1!AO87:AO88))</f>
        <v/>
      </c>
      <c r="K30" s="545" t="str">
        <f>IF(J30="","",ABS(J30-J27/2))</f>
        <v/>
      </c>
      <c r="L30" s="542" t="s">
        <v>623</v>
      </c>
      <c r="M30" s="542" t="s">
        <v>624</v>
      </c>
      <c r="Q30" s="550" t="str">
        <f>IF(OR(Sheet1!AM121="",AND(Sheet1!AM119="",Sheet1!AM121&lt;&gt;"")),"",Sheet1!AJ121)</f>
        <v/>
      </c>
      <c r="R30" s="544" t="str">
        <f>IF(OR(Sheet1!AM121="",AND(Sheet1!AM119="",Sheet1!AM121&lt;&gt;"")),"",AVERAGE(Sheet1!AO121:AO122))</f>
        <v/>
      </c>
      <c r="S30" s="545" t="str">
        <f>IF(R30="","",ABS(R30-R27/2))</f>
        <v/>
      </c>
      <c r="T30" s="542" t="s">
        <v>623</v>
      </c>
      <c r="U30" s="542" t="s">
        <v>624</v>
      </c>
    </row>
    <row r="31" spans="1:23">
      <c r="A31" s="552" t="str">
        <f>G27</f>
        <v/>
      </c>
      <c r="B31" s="553" t="str">
        <f>IF(G27="","",EXP(TREND(E31:E32,D27:D28,A31)))</f>
        <v/>
      </c>
      <c r="D31" s="546" t="str">
        <f>IF(OR(B27="",B28=""),"",IF(A27=D27,B27,IF(A28=D27,B28,IF(A29=D27,B29,IF(A30=D27,B30)))))</f>
        <v/>
      </c>
      <c r="E31" s="554" t="str">
        <f>IF(D31="","",LN(D31))</f>
        <v/>
      </c>
      <c r="I31" s="552" t="str">
        <f>O27</f>
        <v/>
      </c>
      <c r="J31" s="553" t="str">
        <f>IF(O27="","",EXP(TREND(M31:M32,L27:L28,I31)))</f>
        <v/>
      </c>
      <c r="L31" s="546" t="str">
        <f>IF(OR(J27="",J28=""),"",IF(I27=L27,J27,IF(I28=L27,J28,IF(I29=L27,J29,IF(I30=L27,J30)))))</f>
        <v/>
      </c>
      <c r="M31" s="554" t="str">
        <f>IF(L31="","",LN(L31))</f>
        <v/>
      </c>
      <c r="Q31" s="552" t="str">
        <f>W27</f>
        <v/>
      </c>
      <c r="R31" s="553" t="str">
        <f>IF(W27="","",EXP(TREND(U31:U32,T27:T28,Q31)))</f>
        <v/>
      </c>
      <c r="T31" s="546" t="str">
        <f>IF(OR(R27="",R28=""),"",IF(Q27=T27,R27,IF(Q28=T27,R28,IF(Q29=T27,R29,IF(Q30=T27,R30)))))</f>
        <v/>
      </c>
      <c r="U31" s="554" t="str">
        <f>IF(T31="","",LN(T31))</f>
        <v/>
      </c>
    </row>
    <row r="32" spans="1:23">
      <c r="D32" s="545" t="str">
        <f>IF(OR(B27="",B28=""),"",IF(A27=D28,B27,IF(A28=D28,B28,IF(A29=D28,B29,IF(A30=D28,B30)))))</f>
        <v/>
      </c>
      <c r="E32" s="555" t="str">
        <f>IF(D32="","",LN(D32))</f>
        <v/>
      </c>
      <c r="L32" s="545" t="str">
        <f>IF(OR(J27="",J28=""),"",IF(I27=L28,J27,IF(I28=L28,J28,IF(I29=L28,J29,IF(I30=L28,J30)))))</f>
        <v/>
      </c>
      <c r="M32" s="555" t="str">
        <f>IF(L32="","",LN(L32))</f>
        <v/>
      </c>
      <c r="T32" s="545" t="str">
        <f>IF(OR(R27="",R28=""),"",IF(Q27=T28,R27,IF(Q28=T28,R28,IF(Q29=T28,R29,IF(Q30=T28,R30)))))</f>
        <v/>
      </c>
      <c r="U32" s="555" t="str">
        <f>IF(T32="","",LN(T32))</f>
        <v/>
      </c>
    </row>
    <row r="33" spans="1:23">
      <c r="A33" s="540">
        <f>Sheet1!AH49</f>
        <v>34</v>
      </c>
      <c r="B33" s="442" t="s">
        <v>49</v>
      </c>
      <c r="Q33" s="540">
        <f>Sheet1!AH123</f>
        <v>38</v>
      </c>
      <c r="R33" s="442" t="s">
        <v>49</v>
      </c>
    </row>
    <row r="34" spans="1:23" ht="15" thickBot="1">
      <c r="A34" s="541" t="s">
        <v>619</v>
      </c>
      <c r="B34" s="542" t="s">
        <v>620</v>
      </c>
      <c r="C34" s="542" t="s">
        <v>621</v>
      </c>
      <c r="D34" s="542" t="s">
        <v>622</v>
      </c>
      <c r="E34" s="542" t="s">
        <v>49</v>
      </c>
      <c r="G34" s="542" t="e">
        <f>"HVL @"&amp;ROUND(E35,2)&amp;" kVp"</f>
        <v>#VALUE!</v>
      </c>
      <c r="Q34" s="541" t="s">
        <v>619</v>
      </c>
      <c r="R34" s="542" t="s">
        <v>620</v>
      </c>
      <c r="S34" s="542" t="s">
        <v>621</v>
      </c>
      <c r="T34" s="542" t="s">
        <v>622</v>
      </c>
      <c r="U34" s="542" t="s">
        <v>49</v>
      </c>
      <c r="W34" s="542" t="e">
        <f>"HVL @"&amp;ROUND(U35,2)&amp;" kVp"</f>
        <v>#VALUE!</v>
      </c>
    </row>
    <row r="35" spans="1:23" ht="15.75" thickTop="1" thickBot="1">
      <c r="A35" s="543">
        <f>Sheet1!AJ49</f>
        <v>0</v>
      </c>
      <c r="B35" s="544" t="str">
        <f>IF(MIN(Sheet1!AO49:AO50)=0,"",AVERAGE(Sheet1!AO49:AO50))</f>
        <v/>
      </c>
      <c r="C35" s="545" t="str">
        <f>IF(B35="","",ABS(B35-B35/2))</f>
        <v/>
      </c>
      <c r="D35" s="546" t="str">
        <f>IF(OR(B35="",B36=""),"",IF(ABS(B35-B35/2)=SMALL(C35:C38,1),A35,IF(ABS(B36-B35/2)=SMALL(C35:C38,1),A36,IF(ABS(B37-B35/2)=SMALL(C35:C38,1),A37,IF(ABS(B38-B35/2)=SMALL(C35:C38,1),A38,"")))))</f>
        <v/>
      </c>
      <c r="E35" s="547" t="str">
        <f>IF(OR(Sheet1!AM48="",Sheet1!AM49=""),"",AVERAGE(Sheet1!AM48:AM49))</f>
        <v/>
      </c>
      <c r="G35" s="548" t="str">
        <f>IF(OR(MIN(D35:D36)=0,MIN(D39:D40)=0),"",TREND(D35:D36,E39:E40,LN(B35/2)))</f>
        <v/>
      </c>
      <c r="Q35" s="543">
        <f>Sheet1!AJ123</f>
        <v>0</v>
      </c>
      <c r="R35" s="544" t="str">
        <f>IF(MIN(Sheet1!AO123:AO124)=0,"",AVERAGE(Sheet1!AO123:AO124))</f>
        <v/>
      </c>
      <c r="S35" s="545" t="str">
        <f>IF(R35="","",ABS(R35-R35/2))</f>
        <v/>
      </c>
      <c r="T35" s="546" t="str">
        <f>IF(OR(R35="",R36=""),"",IF(ABS(R35-R35/2)=SMALL(S35:S38,1),Q35,IF(ABS(R36-R35/2)=SMALL(S35:S38,1),Q36,IF(ABS(R37-R35/2)=SMALL(S35:S38,1),Q37,IF(ABS(R38-R35/2)=SMALL(S35:S38,1),Q38,"")))))</f>
        <v/>
      </c>
      <c r="U35" s="547" t="str">
        <f>IF(OR(Sheet1!AM123="",Sheet1!AM124=""),"",AVERAGE(Sheet1!AM123:AM124))</f>
        <v/>
      </c>
      <c r="W35" s="548" t="str">
        <f>IF(OR(MIN(T35:T36)=0,MIN(T39:T40)=0),"",TREND(T35:T36,U39:U40,LN(R35/2)))</f>
        <v/>
      </c>
    </row>
    <row r="36" spans="1:23" ht="15" thickTop="1">
      <c r="A36" s="543">
        <f>Sheet1!AJ51</f>
        <v>0.4</v>
      </c>
      <c r="B36" s="544" t="str">
        <f>IF(MIN(Sheet1!AO51:AO52)=0,"",AVERAGE(Sheet1!AO51:AO52))</f>
        <v/>
      </c>
      <c r="C36" s="545" t="str">
        <f>IF(B36="","",ABS(B36-B35/2))</f>
        <v/>
      </c>
      <c r="D36" s="545" t="str">
        <f>IF(OR(B35="",B36=""),"",IF(ABS(B35-B35/2)=SMALL(C35:C38,2),A35,IF(ABS(B36-B35/2)=SMALL(C35:C38,2),A36,IF(ABS(B37-B35/2)=SMALL(C35:C38,2),A37,IF(ABS(B38-B35/2)=SMALL(C35:C38,2),A38,"")))))</f>
        <v/>
      </c>
      <c r="E36" s="549"/>
      <c r="Q36" s="543">
        <f>Sheet1!AJ125</f>
        <v>0.6</v>
      </c>
      <c r="R36" s="544" t="str">
        <f>IF(MIN(Sheet1!AO125:AO126)=0,"",AVERAGE(Sheet1!AO125:AO126))</f>
        <v/>
      </c>
      <c r="S36" s="545" t="str">
        <f>IF(R36="","",ABS(R36-R35/2))</f>
        <v/>
      </c>
      <c r="T36" s="545" t="str">
        <f>IF(OR(R35="",R36=""),"",IF(ABS(R35-R35/2)=SMALL(S35:S38,2),Q35,IF(ABS(R36-R35/2)=SMALL(S35:S38,2),Q36,IF(ABS(R37-R35/2)=SMALL(S35:S38,2),Q37,IF(ABS(R38-R35/2)=SMALL(S35:S38,2),Q38,"")))))</f>
        <v/>
      </c>
      <c r="U36" s="549"/>
    </row>
    <row r="37" spans="1:23">
      <c r="A37" s="550" t="str">
        <f>IF(AND(Sheet1!AM53="",Sheet1!AM55=""),"",IF(Sheet1!AM53&lt;&gt;"",Sheet1!AJ53,Sheet1!AJ55))</f>
        <v/>
      </c>
      <c r="B37" s="544" t="str">
        <f>IF(AND(Sheet1!AM53="",Sheet1!AM55=""),"",IF(Sheet1!AM53&lt;&gt;"",AVERAGE(Sheet1!AO53:AO54),AVERAGE(Sheet1!AO55:AO56)))</f>
        <v/>
      </c>
      <c r="C37" s="545" t="str">
        <f>IF(B37="","",ABS(B37-B35/2))</f>
        <v/>
      </c>
      <c r="D37" s="551"/>
      <c r="E37" s="551"/>
      <c r="Q37" s="550" t="str">
        <f>IF(AND(Sheet1!AM127="",Sheet1!AM129=""),"",IF(Sheet1!AM127&lt;&gt;"",Sheet1!AJ127,Sheet1!AJ129))</f>
        <v/>
      </c>
      <c r="R37" s="544" t="str">
        <f>IF(AND(Sheet1!AM127="",Sheet1!AM129=""),"",IF(Sheet1!AM127&lt;&gt;"",AVERAGE(Sheet1!AO127:AO128),AVERAGE(Sheet1!AO129:AO130)))</f>
        <v/>
      </c>
      <c r="S37" s="545" t="str">
        <f>IF(R37="","",ABS(R37-R35/2))</f>
        <v/>
      </c>
      <c r="T37" s="551"/>
      <c r="U37" s="551"/>
    </row>
    <row r="38" spans="1:23" ht="15" thickBot="1">
      <c r="A38" s="550" t="str">
        <f>IF(OR(Sheet1!AM55="",AND(Sheet1!AM53="",Sheet1!AM55&lt;&gt;"")),"",Sheet1!AJ55)</f>
        <v/>
      </c>
      <c r="B38" s="544" t="str">
        <f>IF(OR(Sheet1!AM55="",AND(Sheet1!AM53="",Sheet1!AM55&lt;&gt;"")),"",AVERAGE(Sheet1!AO55:AO56))</f>
        <v/>
      </c>
      <c r="C38" s="545" t="str">
        <f>IF(B38="","",ABS(B38-B35/2))</f>
        <v/>
      </c>
      <c r="D38" s="542" t="s">
        <v>623</v>
      </c>
      <c r="E38" s="542" t="s">
        <v>624</v>
      </c>
      <c r="Q38" s="550" t="str">
        <f>IF(OR(Sheet1!AM129="",AND(Sheet1!AM127="",Sheet1!AM129&lt;&gt;"")),"",Sheet1!AJ129)</f>
        <v/>
      </c>
      <c r="R38" s="544" t="str">
        <f>IF(OR(Sheet1!AM129="",AND(Sheet1!AM127="",Sheet1!AM129&lt;&gt;"")),"",AVERAGE(Sheet1!AO129:AO130))</f>
        <v/>
      </c>
      <c r="S38" s="545" t="str">
        <f>IF(R38="","",ABS(R38-R35/2))</f>
        <v/>
      </c>
      <c r="T38" s="542" t="s">
        <v>623</v>
      </c>
      <c r="U38" s="542" t="s">
        <v>624</v>
      </c>
    </row>
    <row r="39" spans="1:23">
      <c r="A39" s="552" t="str">
        <f>G35</f>
        <v/>
      </c>
      <c r="B39" s="553" t="str">
        <f>IF(G35="","",EXP(TREND(E39:E40,D35:D36,A39)))</f>
        <v/>
      </c>
      <c r="D39" s="546" t="str">
        <f>IF(OR(B35="",B36=""),"",IF(A35=D35,B35,IF(A36=D35,B36,IF(A37=D35,B37,IF(A38=D35,B38)))))</f>
        <v/>
      </c>
      <c r="E39" s="554" t="str">
        <f>IF(D39="","",LN(D39))</f>
        <v/>
      </c>
      <c r="Q39" s="552" t="str">
        <f>W35</f>
        <v/>
      </c>
      <c r="R39" s="553" t="str">
        <f>IF(W35="","",EXP(TREND(U39:U40,T35:T36,Q39)))</f>
        <v/>
      </c>
      <c r="T39" s="546" t="str">
        <f>IF(OR(R35="",R36=""),"",IF(Q35=T35,R35,IF(Q36=T35,R36,IF(Q37=T35,R37,IF(Q38=T35,R38)))))</f>
        <v/>
      </c>
      <c r="U39" s="554" t="str">
        <f>IF(T39="","",LN(T39))</f>
        <v/>
      </c>
    </row>
    <row r="40" spans="1:23">
      <c r="D40" s="545" t="str">
        <f>IF(OR(B35="",B36=""),"",IF(A35=D36,B35,IF(A36=D36,B36,IF(A37=D36,B37,IF(A38=D36,B38)))))</f>
        <v/>
      </c>
      <c r="E40" s="555" t="str">
        <f>IF(D40="","",LN(D40))</f>
        <v/>
      </c>
      <c r="T40" s="545" t="str">
        <f>IF(OR(R35="",R36=""),"",IF(Q35=T36,R35,IF(Q36=T36,R36,IF(Q37=T36,R37,IF(Q38=T36,R38)))))</f>
        <v/>
      </c>
      <c r="U40" s="555"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87" customWidth="1"/>
    <col min="24" max="16384" width="9" style="430"/>
  </cols>
  <sheetData>
    <row r="1" spans="1:3">
      <c r="A1" s="556" t="s">
        <v>625</v>
      </c>
    </row>
    <row r="2" spans="1:3">
      <c r="B2" s="487" t="s">
        <v>626</v>
      </c>
    </row>
    <row r="3" spans="1:3">
      <c r="B3" s="487" t="s">
        <v>627</v>
      </c>
    </row>
    <row r="4" spans="1:3">
      <c r="B4" s="487" t="s">
        <v>628</v>
      </c>
    </row>
    <row r="5" spans="1:3">
      <c r="B5" s="487" t="s">
        <v>629</v>
      </c>
    </row>
    <row r="6" spans="1:3">
      <c r="B6" s="487" t="s">
        <v>630</v>
      </c>
    </row>
    <row r="8" spans="1:3">
      <c r="A8" s="556" t="s">
        <v>631</v>
      </c>
    </row>
    <row r="9" spans="1:3">
      <c r="A9" s="556"/>
      <c r="B9" s="487" t="s">
        <v>632</v>
      </c>
    </row>
    <row r="10" spans="1:3">
      <c r="A10" s="556"/>
      <c r="B10" s="487" t="s">
        <v>633</v>
      </c>
    </row>
    <row r="11" spans="1:3">
      <c r="B11" s="557" t="s">
        <v>634</v>
      </c>
      <c r="C11" s="557" t="s">
        <v>635</v>
      </c>
    </row>
    <row r="12" spans="1:3">
      <c r="B12" s="558">
        <v>29</v>
      </c>
      <c r="C12" s="559">
        <f>IF(B12&lt;A22,B12+B22+B12*C22+B12^2*D22+B12^3*E22+B12^4*F22+B12^5*G22+B12^6*H22,B12+B23+B12*C23+B12^2*D23+B12^3*E23+B12^4*F23+B12^5*G23+B12^6*H23)</f>
        <v>30.282068178701138</v>
      </c>
    </row>
    <row r="14" spans="1:3">
      <c r="A14" s="556" t="s">
        <v>636</v>
      </c>
    </row>
    <row r="15" spans="1:3">
      <c r="A15" s="556"/>
      <c r="B15" s="487" t="s">
        <v>637</v>
      </c>
    </row>
    <row r="16" spans="1:3">
      <c r="A16" s="556"/>
      <c r="B16" s="487" t="s">
        <v>638</v>
      </c>
    </row>
    <row r="17" spans="1:8">
      <c r="B17" s="557" t="s">
        <v>634</v>
      </c>
      <c r="C17" s="557" t="s">
        <v>635</v>
      </c>
    </row>
    <row r="18" spans="1:8">
      <c r="B18" s="558">
        <v>37.1</v>
      </c>
      <c r="C18" s="559">
        <f>IF(B18&gt;37.1,40,IF(B18&lt;A28,B18+B28+B18*C28+B18^2*D28+B18^3*E28+B18^4*F28+B18^5*G28+B18^6*H28,B18+B29+B18*C29+B18^2*D29+B18^3*E29+B18^4*F29+B18^5*G29+B18^6*H29))</f>
        <v>38.967510688751645</v>
      </c>
    </row>
    <row r="22" spans="1:8">
      <c r="A22" s="487">
        <v>27.585999999999999</v>
      </c>
      <c r="B22" s="487">
        <v>-8375.0727645925508</v>
      </c>
      <c r="C22" s="487">
        <v>975.92543560432796</v>
      </c>
      <c r="D22" s="487">
        <v>-37.913729682039403</v>
      </c>
      <c r="E22" s="487">
        <v>0.49086583472609402</v>
      </c>
      <c r="F22" s="487">
        <v>0</v>
      </c>
      <c r="G22" s="487">
        <v>0</v>
      </c>
      <c r="H22" s="487">
        <v>0</v>
      </c>
    </row>
    <row r="23" spans="1:8">
      <c r="B23" s="487">
        <v>-9984.6167916494396</v>
      </c>
      <c r="C23" s="487">
        <v>1436.52454571413</v>
      </c>
      <c r="D23" s="487">
        <v>-82.505102185254898</v>
      </c>
      <c r="E23" s="487">
        <v>2.36559081763837</v>
      </c>
      <c r="F23" s="487">
        <v>-3.38672433779705E-2</v>
      </c>
      <c r="G23" s="487">
        <v>1.93686920423126E-4</v>
      </c>
      <c r="H23" s="487">
        <v>0</v>
      </c>
    </row>
    <row r="28" spans="1:8">
      <c r="A28" s="487">
        <v>30.1</v>
      </c>
      <c r="B28" s="487">
        <v>-540847.69550077303</v>
      </c>
      <c r="C28" s="487">
        <v>100186.23364273099</v>
      </c>
      <c r="D28" s="487">
        <v>-7418.4790179812599</v>
      </c>
      <c r="E28" s="487">
        <v>274.47660929577501</v>
      </c>
      <c r="F28" s="487">
        <v>-5.07436954359087</v>
      </c>
      <c r="G28" s="487">
        <v>3.7500574787580898E-2</v>
      </c>
      <c r="H28" s="487">
        <v>0</v>
      </c>
    </row>
    <row r="29" spans="1:8">
      <c r="B29" s="487">
        <v>-11057.773936199201</v>
      </c>
      <c r="C29" s="487">
        <v>1297.2285673766901</v>
      </c>
      <c r="D29" s="487">
        <v>-56.989188989725697</v>
      </c>
      <c r="E29" s="487">
        <v>1.1115828564217201</v>
      </c>
      <c r="F29" s="487">
        <v>-8.1233997365129599E-3</v>
      </c>
      <c r="G29" s="487">
        <v>0</v>
      </c>
      <c r="H29" s="487">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75" zoomScaleNormal="75" workbookViewId="0"/>
  </sheetViews>
  <sheetFormatPr defaultRowHeight="14.25"/>
  <cols>
    <col min="1" max="1" width="9.5" style="487" customWidth="1"/>
    <col min="2" max="16384" width="9" style="430"/>
  </cols>
  <sheetData>
    <row r="1" spans="1:1">
      <c r="A1" s="556" t="s">
        <v>639</v>
      </c>
    </row>
    <row r="2" spans="1:1">
      <c r="A2" s="487" t="s">
        <v>640</v>
      </c>
    </row>
    <row r="3" spans="1:1">
      <c r="A3" s="487" t="s">
        <v>641</v>
      </c>
    </row>
    <row r="5" spans="1:1">
      <c r="A5" s="556" t="s">
        <v>642</v>
      </c>
    </row>
    <row r="6" spans="1:1">
      <c r="A6" s="487" t="s">
        <v>640</v>
      </c>
    </row>
    <row r="7" spans="1:1">
      <c r="A7" s="487" t="s">
        <v>641</v>
      </c>
    </row>
    <row r="8" spans="1:1">
      <c r="A8" s="487" t="s">
        <v>643</v>
      </c>
    </row>
    <row r="10" spans="1:1">
      <c r="A10" s="560" t="s">
        <v>644</v>
      </c>
    </row>
    <row r="11" spans="1:1">
      <c r="A11" s="561">
        <v>6</v>
      </c>
    </row>
    <row r="12" spans="1:1">
      <c r="A12" s="561">
        <v>5.5</v>
      </c>
    </row>
    <row r="13" spans="1:1">
      <c r="A13" s="561">
        <v>5</v>
      </c>
    </row>
    <row r="14" spans="1:1">
      <c r="A14" s="561">
        <v>4.5</v>
      </c>
    </row>
    <row r="15" spans="1:1">
      <c r="A15" s="561">
        <v>4</v>
      </c>
    </row>
    <row r="16" spans="1:1">
      <c r="A16" s="561">
        <v>3.5</v>
      </c>
    </row>
    <row r="17" spans="1:1">
      <c r="A17" s="561">
        <v>3</v>
      </c>
    </row>
    <row r="18" spans="1:1">
      <c r="A18" s="561">
        <v>2.5</v>
      </c>
    </row>
    <row r="19" spans="1:1">
      <c r="A19" s="561">
        <v>2</v>
      </c>
    </row>
    <row r="20" spans="1:1">
      <c r="A20" s="561">
        <v>1.5</v>
      </c>
    </row>
    <row r="21" spans="1:1">
      <c r="A21" s="561">
        <v>1</v>
      </c>
    </row>
    <row r="22" spans="1:1">
      <c r="A22" s="561">
        <v>0.5</v>
      </c>
    </row>
    <row r="23" spans="1:1">
      <c r="A23" s="562">
        <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QC Test Summary-Lorad</vt:lpstr>
      <vt:lpstr>QC Test Summary-Tomo</vt:lpstr>
      <vt:lpstr>Tech QC Eval-Tomo</vt:lpstr>
      <vt:lpstr>MQSA Requirements</vt:lpstr>
      <vt:lpstr>Sheet1</vt:lpstr>
      <vt:lpstr>DataPage</vt:lpstr>
      <vt:lpstr>HVLProcessing</vt:lpstr>
      <vt:lpstr>Corrected kV</vt:lpstr>
      <vt:lpstr>dropdowns</vt:lpstr>
      <vt:lpstr>FiberList</vt:lpstr>
      <vt:lpstr>NA</vt:lpstr>
      <vt:lpstr>PF</vt:lpstr>
      <vt:lpstr>Sheet1!Print_Area</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dcterms:created xsi:type="dcterms:W3CDTF">2017-10-26T12:48:27Z</dcterms:created>
  <dcterms:modified xsi:type="dcterms:W3CDTF">2017-11-14T17:52:49Z</dcterms:modified>
</cp:coreProperties>
</file>