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Default Extension="tif" ContentType="image/tif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mc:AlternateContent xmlns:mc="http://schemas.openxmlformats.org/markup-compatibility/2006">
    <mc:Choice Requires="x15">
      <x15ac:absPath xmlns:x15ac="http://schemas.microsoft.com/office/spreadsheetml/2010/11/ac" url="C:\Users\maheug\Documents\GitHub\EquipTestingSpreadsheets\"/>
    </mc:Choice>
  </mc:AlternateContent>
  <xr:revisionPtr revIDLastSave="0" documentId="13_ncr:1_{BA06C11D-632A-41CD-ADF1-C3B3A55EC521}" xr6:coauthVersionLast="36" xr6:coauthVersionMax="36" xr10:uidLastSave="{00000000-0000-0000-0000-000000000000}"/>
  <bookViews>
    <workbookView xWindow="0" yWindow="0" windowWidth="16380" windowHeight="8196" tabRatio="500" activeTab="1" xr2:uid="{00000000-000D-0000-FFFF-FFFF00000000}"/>
  </bookViews>
  <sheets>
    <sheet name="Summary" sheetId="1" r:id="rId1"/>
    <sheet name="Sheet1" sheetId="2" r:id="rId2"/>
    <sheet name="Sheet2" sheetId="3" r:id="rId3"/>
  </sheets>
  <definedNames>
    <definedName name="ACRPhantom">Sheet1!$B$133:$M$198</definedName>
    <definedName name="Comments">Sheet1!$B$199:$M$264</definedName>
    <definedName name="CTDI">Sheet1!$B$67:$M$132</definedName>
    <definedName name="CTReport" localSheetId="1">"First,CTDI,ACRPhantom,Comments"</definedName>
    <definedName name="First">Sheet1!$B$1:$M$66</definedName>
    <definedName name="_xlnm.Print_Area" localSheetId="1">Sheet1!$B$1:$M$198</definedName>
    <definedName name="_xlnm.Print_Area" localSheetId="0">Summary!$A$1:$F$40</definedName>
  </definedNames>
  <calcPr calcId="191029"/>
  <extLst>
    <ext xmlns:xcalcf="http://schemas.microsoft.com/office/spreadsheetml/2018/calcfeatures" uri="{B58B0392-4F1F-4190-BB64-5DF3571DCE5F}">
      <xcalcf:calcFeatures>
        <xcalcf:feature name="microsoft.com:RD"/>
      </xcalcf:calcFeatures>
    </ext>
    <ext xmlns:loext="http://schemas.libreoffice.org/" uri="{7626C862-2A13-11E5-B345-FEFF819CDC9F}">
      <loext:extCalcPr stringRefSyntax="CalcA1ExcelA1"/>
    </ext>
  </extLst>
</workbook>
</file>

<file path=xl/calcChain.xml><?xml version="1.0" encoding="utf-8"?>
<calcChain xmlns="http://schemas.openxmlformats.org/spreadsheetml/2006/main">
  <c r="L46" i="2" l="1"/>
  <c r="M46" i="2"/>
  <c r="H92" i="2" l="1"/>
  <c r="H91" i="2"/>
  <c r="D92" i="2"/>
  <c r="D91" i="2"/>
  <c r="L57" i="2" l="1"/>
  <c r="M57" i="2"/>
  <c r="S193" i="2" l="1"/>
  <c r="R193" i="2"/>
  <c r="T211" i="2"/>
  <c r="T210" i="2"/>
  <c r="T209" i="2"/>
  <c r="D263" i="2" l="1"/>
  <c r="D258" i="2"/>
  <c r="D257" i="2"/>
  <c r="D256" i="2"/>
  <c r="D255" i="2"/>
  <c r="D254" i="2"/>
  <c r="D253" i="2"/>
  <c r="D252" i="2"/>
  <c r="D251" i="2"/>
  <c r="D250" i="2"/>
  <c r="R252" i="2"/>
  <c r="D249" i="2"/>
  <c r="S251" i="2"/>
  <c r="D248" i="2"/>
  <c r="R250" i="2"/>
  <c r="D247" i="2"/>
  <c r="S249" i="2"/>
  <c r="D246" i="2"/>
  <c r="R248" i="2"/>
  <c r="D245" i="2"/>
  <c r="S247" i="2"/>
  <c r="D244" i="2"/>
  <c r="R246" i="2"/>
  <c r="D243" i="2"/>
  <c r="S245" i="2"/>
  <c r="D242" i="2"/>
  <c r="R244" i="2"/>
  <c r="D241" i="2"/>
  <c r="S243" i="2"/>
  <c r="D240" i="2"/>
  <c r="R242" i="2"/>
  <c r="D239" i="2"/>
  <c r="S241" i="2"/>
  <c r="D238" i="2"/>
  <c r="R240" i="2"/>
  <c r="D237" i="2"/>
  <c r="S239" i="2"/>
  <c r="D236" i="2"/>
  <c r="R238" i="2"/>
  <c r="D235" i="2"/>
  <c r="S237" i="2"/>
  <c r="D234" i="2"/>
  <c r="R236" i="2"/>
  <c r="D233" i="2"/>
  <c r="S235" i="2"/>
  <c r="D232" i="2"/>
  <c r="R234" i="2"/>
  <c r="D231" i="2"/>
  <c r="S233" i="2"/>
  <c r="D230" i="2"/>
  <c r="R232" i="2"/>
  <c r="D229" i="2"/>
  <c r="S231" i="2"/>
  <c r="D228" i="2"/>
  <c r="R230" i="2"/>
  <c r="D227" i="2"/>
  <c r="S229" i="2"/>
  <c r="D226" i="2"/>
  <c r="R228" i="2"/>
  <c r="D225" i="2"/>
  <c r="S227" i="2"/>
  <c r="D224" i="2"/>
  <c r="R226" i="2"/>
  <c r="D223" i="2"/>
  <c r="S225" i="2"/>
  <c r="D222" i="2"/>
  <c r="R224" i="2"/>
  <c r="D221" i="2"/>
  <c r="S223" i="2"/>
  <c r="D220" i="2"/>
  <c r="R222" i="2"/>
  <c r="D219" i="2"/>
  <c r="S221" i="2"/>
  <c r="D218" i="2"/>
  <c r="R220" i="2"/>
  <c r="D217" i="2"/>
  <c r="S219" i="2"/>
  <c r="D216" i="2"/>
  <c r="R218" i="2"/>
  <c r="D215" i="2"/>
  <c r="S217" i="2"/>
  <c r="D214" i="2"/>
  <c r="R216" i="2"/>
  <c r="D213" i="2"/>
  <c r="S215" i="2"/>
  <c r="D212" i="2"/>
  <c r="D211" i="2"/>
  <c r="D210" i="2"/>
  <c r="D209" i="2"/>
  <c r="F127" i="2"/>
  <c r="D208" i="2"/>
  <c r="D207" i="2"/>
  <c r="D206" i="2"/>
  <c r="D205" i="2"/>
  <c r="D204" i="2"/>
  <c r="D203" i="2"/>
  <c r="D202" i="2"/>
  <c r="M200" i="2"/>
  <c r="M199" i="2"/>
  <c r="Q200" i="2"/>
  <c r="F192" i="2" s="1"/>
  <c r="D197" i="2"/>
  <c r="Q199" i="2"/>
  <c r="F191" i="2" s="1"/>
  <c r="S195" i="2"/>
  <c r="R195" i="2"/>
  <c r="I192" i="2"/>
  <c r="E192" i="2"/>
  <c r="S194" i="2"/>
  <c r="G184" i="2" s="1"/>
  <c r="R194" i="2"/>
  <c r="F184" i="2" s="1"/>
  <c r="I191" i="2"/>
  <c r="E191" i="2"/>
  <c r="T193" i="2"/>
  <c r="H183" i="2" s="1"/>
  <c r="S192" i="2"/>
  <c r="G182" i="2" s="1"/>
  <c r="R192" i="2"/>
  <c r="S191" i="2"/>
  <c r="R191" i="2"/>
  <c r="D187" i="2"/>
  <c r="C187" i="2"/>
  <c r="C26" i="1" s="1"/>
  <c r="E186" i="2"/>
  <c r="G185" i="2"/>
  <c r="F185" i="2"/>
  <c r="E185" i="2"/>
  <c r="D185" i="2"/>
  <c r="E184" i="2"/>
  <c r="D184" i="2"/>
  <c r="S186" i="2"/>
  <c r="S187" i="2" s="1"/>
  <c r="H174" i="2" s="1"/>
  <c r="R186" i="2"/>
  <c r="R187" i="2" s="1"/>
  <c r="G174" i="2" s="1"/>
  <c r="Q186" i="2"/>
  <c r="F173" i="2" s="1"/>
  <c r="P186" i="2"/>
  <c r="E173" i="2" s="1"/>
  <c r="G183" i="2"/>
  <c r="E183" i="2"/>
  <c r="D183" i="2"/>
  <c r="F182" i="2"/>
  <c r="E182" i="2"/>
  <c r="D182" i="2"/>
  <c r="AD181" i="2"/>
  <c r="AC181" i="2" s="1"/>
  <c r="G181" i="2"/>
  <c r="E181" i="2"/>
  <c r="D181" i="2"/>
  <c r="G180" i="2"/>
  <c r="F180" i="2"/>
  <c r="AD179" i="2"/>
  <c r="AC179" i="2" s="1"/>
  <c r="G178" i="2"/>
  <c r="AD177" i="2"/>
  <c r="AC177" i="2" s="1"/>
  <c r="G177" i="2"/>
  <c r="G176" i="2"/>
  <c r="AD175" i="2"/>
  <c r="AC175" i="2" s="1"/>
  <c r="G175" i="2"/>
  <c r="AD173" i="2"/>
  <c r="AC173" i="2" s="1"/>
  <c r="H173" i="2"/>
  <c r="H172" i="2"/>
  <c r="G172" i="2"/>
  <c r="F172" i="2"/>
  <c r="E172" i="2"/>
  <c r="AD171" i="2"/>
  <c r="AC171" i="2" s="1"/>
  <c r="H171" i="2"/>
  <c r="G171" i="2"/>
  <c r="F171" i="2"/>
  <c r="E171" i="2"/>
  <c r="U173" i="2"/>
  <c r="U176" i="2" s="1"/>
  <c r="J163" i="2" s="1"/>
  <c r="T173" i="2"/>
  <c r="T176" i="2" s="1"/>
  <c r="I163" i="2" s="1"/>
  <c r="S173" i="2"/>
  <c r="H160" i="2" s="1"/>
  <c r="R173" i="2"/>
  <c r="G160" i="2" s="1"/>
  <c r="Q173" i="2"/>
  <c r="Q176" i="2" s="1"/>
  <c r="F163" i="2" s="1"/>
  <c r="K170" i="2"/>
  <c r="H170" i="2"/>
  <c r="G170" i="2"/>
  <c r="F170" i="2"/>
  <c r="E170" i="2"/>
  <c r="AD169" i="2"/>
  <c r="AC169" i="2" s="1"/>
  <c r="AD167" i="2"/>
  <c r="AC167" i="2" s="1"/>
  <c r="AD165" i="2"/>
  <c r="AC165" i="2" s="1"/>
  <c r="G165" i="2"/>
  <c r="G164" i="2"/>
  <c r="AD163" i="2"/>
  <c r="AC163" i="2" s="1"/>
  <c r="J162" i="2"/>
  <c r="I162" i="2"/>
  <c r="H162" i="2"/>
  <c r="G162" i="2"/>
  <c r="F162" i="2"/>
  <c r="AD161" i="2"/>
  <c r="AC161" i="2" s="1"/>
  <c r="J161" i="2"/>
  <c r="I161" i="2"/>
  <c r="H161" i="2"/>
  <c r="G161" i="2"/>
  <c r="F161" i="2"/>
  <c r="J160" i="2"/>
  <c r="AD159" i="2"/>
  <c r="AC159" i="2" s="1"/>
  <c r="J159" i="2"/>
  <c r="I159" i="2"/>
  <c r="H159" i="2"/>
  <c r="G159" i="2"/>
  <c r="F159" i="2"/>
  <c r="J158" i="2"/>
  <c r="I158" i="2"/>
  <c r="H158" i="2"/>
  <c r="G158" i="2"/>
  <c r="F158" i="2"/>
  <c r="AD157" i="2"/>
  <c r="AC157" i="2" s="1"/>
  <c r="J157" i="2"/>
  <c r="I157" i="2"/>
  <c r="H157" i="2"/>
  <c r="G157" i="2"/>
  <c r="F157" i="2"/>
  <c r="AD155" i="2"/>
  <c r="AC155" i="2" s="1"/>
  <c r="F154" i="2"/>
  <c r="AD153" i="2"/>
  <c r="AC153" i="2" s="1"/>
  <c r="F153" i="2"/>
  <c r="H152" i="2"/>
  <c r="AD151" i="2"/>
  <c r="AC151" i="2" s="1"/>
  <c r="K151" i="2"/>
  <c r="J151" i="2"/>
  <c r="I151" i="2"/>
  <c r="H151" i="2"/>
  <c r="G151" i="2"/>
  <c r="F151" i="2"/>
  <c r="E151" i="2"/>
  <c r="K150" i="2"/>
  <c r="J150" i="2"/>
  <c r="I150" i="2"/>
  <c r="H150" i="2"/>
  <c r="G150" i="2"/>
  <c r="F150" i="2"/>
  <c r="E150" i="2"/>
  <c r="AD149" i="2"/>
  <c r="AC149" i="2" s="1"/>
  <c r="K149" i="2"/>
  <c r="J149" i="2"/>
  <c r="I149" i="2"/>
  <c r="H149" i="2"/>
  <c r="G149" i="2"/>
  <c r="F149" i="2"/>
  <c r="E149" i="2"/>
  <c r="K148" i="2"/>
  <c r="J148" i="2"/>
  <c r="I148" i="2"/>
  <c r="H148" i="2"/>
  <c r="G148" i="2"/>
  <c r="F148" i="2"/>
  <c r="E148" i="2"/>
  <c r="AD147" i="2"/>
  <c r="AC147" i="2" s="1"/>
  <c r="K147" i="2"/>
  <c r="J147" i="2"/>
  <c r="I147" i="2"/>
  <c r="H147" i="2"/>
  <c r="G147" i="2"/>
  <c r="F147" i="2"/>
  <c r="E147" i="2"/>
  <c r="K146" i="2"/>
  <c r="J146" i="2"/>
  <c r="I146" i="2"/>
  <c r="H146" i="2"/>
  <c r="G146" i="2"/>
  <c r="F146" i="2"/>
  <c r="E146" i="2"/>
  <c r="AD145" i="2"/>
  <c r="AC145" i="2" s="1"/>
  <c r="K145" i="2"/>
  <c r="J145" i="2"/>
  <c r="I145" i="2"/>
  <c r="H145" i="2"/>
  <c r="G145" i="2"/>
  <c r="F145" i="2"/>
  <c r="E145" i="2"/>
  <c r="L141" i="2"/>
  <c r="C20" i="1" s="1"/>
  <c r="L140" i="2"/>
  <c r="G140" i="2"/>
  <c r="F140" i="2"/>
  <c r="L139" i="2"/>
  <c r="G139" i="2"/>
  <c r="F139" i="2"/>
  <c r="L138" i="2"/>
  <c r="C19" i="1" s="1"/>
  <c r="T140" i="2"/>
  <c r="T141" i="2" s="1"/>
  <c r="S140" i="2"/>
  <c r="S141" i="2" s="1"/>
  <c r="R140" i="2"/>
  <c r="R141" i="2" s="1"/>
  <c r="Q140" i="2"/>
  <c r="Q141" i="2" s="1"/>
  <c r="I136" i="2"/>
  <c r="E136" i="2"/>
  <c r="M134" i="2"/>
  <c r="M133" i="2"/>
  <c r="G113" i="2"/>
  <c r="F113" i="2"/>
  <c r="E113" i="2"/>
  <c r="D131" i="2"/>
  <c r="C127" i="2"/>
  <c r="U129" i="2"/>
  <c r="T129" i="2"/>
  <c r="S129" i="2"/>
  <c r="R129" i="2"/>
  <c r="Q129" i="2"/>
  <c r="F126" i="2"/>
  <c r="C126" i="2"/>
  <c r="F125" i="2"/>
  <c r="C125" i="2"/>
  <c r="D122" i="2"/>
  <c r="C122" i="2"/>
  <c r="U124" i="2"/>
  <c r="T124" i="2"/>
  <c r="S124" i="2"/>
  <c r="R124" i="2"/>
  <c r="Q124" i="2"/>
  <c r="U121" i="2"/>
  <c r="O66" i="2" s="1"/>
  <c r="T121" i="2"/>
  <c r="S121" i="2"/>
  <c r="R121" i="2"/>
  <c r="Q121" i="2"/>
  <c r="O64" i="2" s="1"/>
  <c r="F118" i="2"/>
  <c r="H114" i="2"/>
  <c r="G114" i="2"/>
  <c r="F114" i="2"/>
  <c r="E114" i="2"/>
  <c r="H113" i="2"/>
  <c r="H112" i="2"/>
  <c r="G112" i="2"/>
  <c r="F112" i="2"/>
  <c r="E112" i="2"/>
  <c r="H111" i="2"/>
  <c r="G111" i="2"/>
  <c r="F111" i="2"/>
  <c r="E111" i="2"/>
  <c r="F108" i="2"/>
  <c r="F107" i="2"/>
  <c r="E107" i="2"/>
  <c r="U102" i="2"/>
  <c r="U83" i="2" s="1"/>
  <c r="T102" i="2"/>
  <c r="Q83" i="2"/>
  <c r="J102" i="2"/>
  <c r="I102" i="2"/>
  <c r="H102" i="2"/>
  <c r="G102" i="2"/>
  <c r="F102" i="2"/>
  <c r="J101" i="2"/>
  <c r="I101" i="2"/>
  <c r="H101" i="2"/>
  <c r="G101" i="2"/>
  <c r="F101" i="2"/>
  <c r="I100" i="2"/>
  <c r="J99" i="2"/>
  <c r="I99" i="2"/>
  <c r="H99" i="2"/>
  <c r="G99" i="2"/>
  <c r="F99" i="2"/>
  <c r="J98" i="2"/>
  <c r="I98" i="2"/>
  <c r="H98" i="2"/>
  <c r="G98" i="2"/>
  <c r="F98" i="2"/>
  <c r="J97" i="2"/>
  <c r="I97" i="2"/>
  <c r="H97" i="2"/>
  <c r="G97" i="2"/>
  <c r="F97" i="2"/>
  <c r="U93" i="2"/>
  <c r="U92" i="2" s="1"/>
  <c r="U73" i="2" s="1"/>
  <c r="T93" i="2"/>
  <c r="S74" i="2"/>
  <c r="H74" i="2" s="1"/>
  <c r="R73" i="2"/>
  <c r="G73" i="2" s="1"/>
  <c r="Q73" i="2"/>
  <c r="T92" i="2"/>
  <c r="U88" i="2"/>
  <c r="J88" i="2" s="1"/>
  <c r="J96" i="2" s="1"/>
  <c r="T88" i="2"/>
  <c r="T117" i="2" s="1"/>
  <c r="S88" i="2"/>
  <c r="S117" i="2" s="1"/>
  <c r="R88" i="2"/>
  <c r="AD77" i="2" s="1"/>
  <c r="AC77" i="2" s="1"/>
  <c r="Q88" i="2"/>
  <c r="F88" i="2" s="1"/>
  <c r="F96" i="2" s="1"/>
  <c r="I88" i="2"/>
  <c r="I96" i="2" s="1"/>
  <c r="U87" i="2"/>
  <c r="J87" i="2" s="1"/>
  <c r="T87" i="2"/>
  <c r="AD112" i="2" s="1"/>
  <c r="AC112" i="2" s="1"/>
  <c r="S87" i="2"/>
  <c r="AD94" i="2" s="1"/>
  <c r="AC94" i="2" s="1"/>
  <c r="R87" i="2"/>
  <c r="AD76" i="2" s="1"/>
  <c r="AC76" i="2" s="1"/>
  <c r="Q87" i="2"/>
  <c r="F87" i="2" s="1"/>
  <c r="I87" i="2"/>
  <c r="U86" i="2"/>
  <c r="T86" i="2"/>
  <c r="AD111" i="2" s="1"/>
  <c r="AC111" i="2" s="1"/>
  <c r="S86" i="2"/>
  <c r="AD93" i="2" s="1"/>
  <c r="AC93" i="2" s="1"/>
  <c r="R86" i="2"/>
  <c r="G86" i="2" s="1"/>
  <c r="Q86" i="2"/>
  <c r="F86" i="2" s="1"/>
  <c r="I86" i="2"/>
  <c r="U85" i="2"/>
  <c r="J85" i="2" s="1"/>
  <c r="T85" i="2"/>
  <c r="AD110" i="2" s="1"/>
  <c r="AC110" i="2" s="1"/>
  <c r="S85" i="2"/>
  <c r="AD92" i="2" s="1"/>
  <c r="AC92" i="2" s="1"/>
  <c r="R85" i="2"/>
  <c r="AD74" i="2" s="1"/>
  <c r="AC74" i="2" s="1"/>
  <c r="Q85" i="2"/>
  <c r="F85" i="2" s="1"/>
  <c r="I85" i="2"/>
  <c r="U84" i="2"/>
  <c r="T84" i="2"/>
  <c r="AD109" i="2" s="1"/>
  <c r="AC109" i="2" s="1"/>
  <c r="S84" i="2"/>
  <c r="AD91" i="2" s="1"/>
  <c r="AC91" i="2" s="1"/>
  <c r="R84" i="2"/>
  <c r="G84" i="2" s="1"/>
  <c r="Q84" i="2"/>
  <c r="F84" i="2" s="1"/>
  <c r="I84" i="2"/>
  <c r="T83" i="2"/>
  <c r="AD108" i="2" s="1"/>
  <c r="AC108" i="2" s="1"/>
  <c r="S83" i="2"/>
  <c r="AD90" i="2" s="1"/>
  <c r="AC90" i="2" s="1"/>
  <c r="R83" i="2"/>
  <c r="AD72" i="2" s="1"/>
  <c r="AC72" i="2" s="1"/>
  <c r="U82" i="2"/>
  <c r="J82" i="2" s="1"/>
  <c r="T82" i="2"/>
  <c r="AD107" i="2" s="1"/>
  <c r="AC107" i="2" s="1"/>
  <c r="S82" i="2"/>
  <c r="AD89" i="2" s="1"/>
  <c r="AC89" i="2" s="1"/>
  <c r="R82" i="2"/>
  <c r="AD71" i="2" s="1"/>
  <c r="AC71" i="2" s="1"/>
  <c r="Q82" i="2"/>
  <c r="F82" i="2" s="1"/>
  <c r="I82" i="2"/>
  <c r="H82" i="2"/>
  <c r="U81" i="2"/>
  <c r="J81" i="2" s="1"/>
  <c r="T81" i="2"/>
  <c r="AD106" i="2" s="1"/>
  <c r="AC106" i="2" s="1"/>
  <c r="S81" i="2"/>
  <c r="AD88" i="2" s="1"/>
  <c r="AC88" i="2" s="1"/>
  <c r="R81" i="2"/>
  <c r="AD70" i="2" s="1"/>
  <c r="AC70" i="2" s="1"/>
  <c r="Q81" i="2"/>
  <c r="F81" i="2" s="1"/>
  <c r="I81" i="2"/>
  <c r="U80" i="2"/>
  <c r="J80" i="2" s="1"/>
  <c r="T80" i="2"/>
  <c r="AD105" i="2" s="1"/>
  <c r="AC105" i="2" s="1"/>
  <c r="S80" i="2"/>
  <c r="AD87" i="2" s="1"/>
  <c r="AC87" i="2" s="1"/>
  <c r="R80" i="2"/>
  <c r="G80" i="2" s="1"/>
  <c r="Q80" i="2"/>
  <c r="F80" i="2" s="1"/>
  <c r="I80" i="2"/>
  <c r="U79" i="2"/>
  <c r="T79" i="2"/>
  <c r="AD104" i="2" s="1"/>
  <c r="AC104" i="2" s="1"/>
  <c r="S79" i="2"/>
  <c r="AD86" i="2" s="1"/>
  <c r="AC86" i="2" s="1"/>
  <c r="R79" i="2"/>
  <c r="AD68" i="2" s="1"/>
  <c r="AC68" i="2" s="1"/>
  <c r="Q79" i="2"/>
  <c r="F79" i="2" s="1"/>
  <c r="U78" i="2"/>
  <c r="AD121" i="2" s="1"/>
  <c r="AC121" i="2" s="1"/>
  <c r="T78" i="2"/>
  <c r="AD103" i="2" s="1"/>
  <c r="AC103" i="2" s="1"/>
  <c r="S78" i="2"/>
  <c r="R78" i="2"/>
  <c r="G78" i="2" s="1"/>
  <c r="Q78" i="2"/>
  <c r="F78" i="2" s="1"/>
  <c r="U77" i="2"/>
  <c r="AD120" i="2" s="1"/>
  <c r="AC120" i="2" s="1"/>
  <c r="T77" i="2"/>
  <c r="I77" i="2" s="1"/>
  <c r="S77" i="2"/>
  <c r="R77" i="2"/>
  <c r="G77" i="2" s="1"/>
  <c r="Q77" i="2"/>
  <c r="AD48" i="2" s="1"/>
  <c r="AC48" i="2" s="1"/>
  <c r="U76" i="2"/>
  <c r="AD119" i="2" s="1"/>
  <c r="AC119" i="2" s="1"/>
  <c r="T76" i="2"/>
  <c r="AD101" i="2" s="1"/>
  <c r="AC101" i="2" s="1"/>
  <c r="S76" i="2"/>
  <c r="H76" i="2" s="1"/>
  <c r="R76" i="2"/>
  <c r="G76" i="2" s="1"/>
  <c r="Q76" i="2"/>
  <c r="F76" i="2" s="1"/>
  <c r="AD75" i="2"/>
  <c r="AC75" i="2" s="1"/>
  <c r="U75" i="2"/>
  <c r="AD118" i="2" s="1"/>
  <c r="AC118" i="2" s="1"/>
  <c r="T75" i="2"/>
  <c r="AD100" i="2" s="1"/>
  <c r="AC100" i="2" s="1"/>
  <c r="S75" i="2"/>
  <c r="H75" i="2" s="1"/>
  <c r="R75" i="2"/>
  <c r="G75" i="2" s="1"/>
  <c r="Q75" i="2"/>
  <c r="AD46" i="2" s="1"/>
  <c r="AC46" i="2" s="1"/>
  <c r="I75" i="2"/>
  <c r="U74" i="2"/>
  <c r="AD117" i="2" s="1"/>
  <c r="AC117" i="2" s="1"/>
  <c r="T74" i="2"/>
  <c r="AD99" i="2" s="1"/>
  <c r="AC99" i="2" s="1"/>
  <c r="Q74" i="2"/>
  <c r="F74" i="2" s="1"/>
  <c r="I74" i="2"/>
  <c r="AD73" i="2"/>
  <c r="AC73" i="2" s="1"/>
  <c r="T73" i="2"/>
  <c r="AD98" i="2" s="1"/>
  <c r="AC98" i="2" s="1"/>
  <c r="U72" i="2"/>
  <c r="AD115" i="2" s="1"/>
  <c r="AC115" i="2" s="1"/>
  <c r="T72" i="2"/>
  <c r="I72" i="2" s="1"/>
  <c r="S72" i="2"/>
  <c r="AD79" i="2" s="1"/>
  <c r="AC79" i="2" s="1"/>
  <c r="R72" i="2"/>
  <c r="G72" i="2" s="1"/>
  <c r="Q72" i="2"/>
  <c r="AD43" i="2" s="1"/>
  <c r="AC43" i="2" s="1"/>
  <c r="AD69" i="2"/>
  <c r="AC69" i="2" s="1"/>
  <c r="M68" i="2"/>
  <c r="M67" i="2"/>
  <c r="AD66" i="2"/>
  <c r="AC66" i="2" s="1"/>
  <c r="AD65" i="2"/>
  <c r="AC65" i="2" s="1"/>
  <c r="D65" i="2"/>
  <c r="AD64" i="2"/>
  <c r="AC64" i="2" s="1"/>
  <c r="L61" i="2"/>
  <c r="AD59" i="2"/>
  <c r="AC59" i="2" s="1"/>
  <c r="M56" i="2"/>
  <c r="L56" i="2"/>
  <c r="M55" i="2"/>
  <c r="L55" i="2"/>
  <c r="M54" i="2"/>
  <c r="L54" i="2"/>
  <c r="M53" i="2"/>
  <c r="L53" i="2"/>
  <c r="AD52" i="2"/>
  <c r="AC52" i="2" s="1"/>
  <c r="M52" i="2"/>
  <c r="L52" i="2"/>
  <c r="M51" i="2"/>
  <c r="L51" i="2"/>
  <c r="AD50" i="2"/>
  <c r="AC50" i="2" s="1"/>
  <c r="M50" i="2"/>
  <c r="L50" i="2"/>
  <c r="AD49" i="2"/>
  <c r="AC49" i="2" s="1"/>
  <c r="M49" i="2"/>
  <c r="L49" i="2"/>
  <c r="M48" i="2"/>
  <c r="L48" i="2"/>
  <c r="M47" i="2"/>
  <c r="L47" i="2"/>
  <c r="M45" i="2"/>
  <c r="L45" i="2"/>
  <c r="M44" i="2"/>
  <c r="L44" i="2"/>
  <c r="M43" i="2"/>
  <c r="L43" i="2"/>
  <c r="M42" i="2"/>
  <c r="L42" i="2"/>
  <c r="M41" i="2"/>
  <c r="L41" i="2"/>
  <c r="M38" i="2"/>
  <c r="L38" i="2"/>
  <c r="M37" i="2"/>
  <c r="L37" i="2"/>
  <c r="M36" i="2"/>
  <c r="L36" i="2"/>
  <c r="M35" i="2"/>
  <c r="L35" i="2"/>
  <c r="M34" i="2"/>
  <c r="L34" i="2"/>
  <c r="M33" i="2"/>
  <c r="L33" i="2"/>
  <c r="R30" i="2"/>
  <c r="AD35" i="2" s="1"/>
  <c r="AC35" i="2" s="1"/>
  <c r="R29" i="2"/>
  <c r="F28" i="2" s="1"/>
  <c r="V28" i="2"/>
  <c r="K27" i="2" s="1"/>
  <c r="R28" i="2"/>
  <c r="AD33" i="2" s="1"/>
  <c r="AC33" i="2" s="1"/>
  <c r="V27" i="2"/>
  <c r="AD39" i="2" s="1"/>
  <c r="AC39" i="2" s="1"/>
  <c r="R26" i="2"/>
  <c r="AD32" i="2" s="1"/>
  <c r="AC32" i="2" s="1"/>
  <c r="R25" i="2"/>
  <c r="AD31" i="2" s="1"/>
  <c r="AC31" i="2" s="1"/>
  <c r="V24" i="2"/>
  <c r="AD38" i="2" s="1"/>
  <c r="AC38" i="2" s="1"/>
  <c r="R24" i="2"/>
  <c r="AD30" i="2" s="1"/>
  <c r="AC30" i="2" s="1"/>
  <c r="V23" i="2"/>
  <c r="AD37" i="2" s="1"/>
  <c r="AC37" i="2" s="1"/>
  <c r="K23" i="2"/>
  <c r="V22" i="2"/>
  <c r="K21" i="2" s="1"/>
  <c r="R22" i="2"/>
  <c r="F21" i="2" s="1"/>
  <c r="R21" i="2"/>
  <c r="AD28" i="2" s="1"/>
  <c r="AC28" i="2" s="1"/>
  <c r="V19" i="2"/>
  <c r="K18" i="2" s="1"/>
  <c r="V18" i="2"/>
  <c r="AD24" i="2" s="1"/>
  <c r="AC24" i="2" s="1"/>
  <c r="R18" i="2"/>
  <c r="AD22" i="2" s="1"/>
  <c r="AC22" i="2" s="1"/>
  <c r="V17" i="2"/>
  <c r="AD23" i="2" s="1"/>
  <c r="AC23" i="2" s="1"/>
  <c r="R17" i="2"/>
  <c r="AD21" i="2" s="1"/>
  <c r="AC21" i="2" s="1"/>
  <c r="R14" i="2"/>
  <c r="V13" i="2"/>
  <c r="AD18" i="2" s="1"/>
  <c r="AC18" i="2" s="1"/>
  <c r="R13" i="2"/>
  <c r="M66" i="2" s="1"/>
  <c r="V12" i="2"/>
  <c r="AD17" i="2" s="1"/>
  <c r="AC17" i="2" s="1"/>
  <c r="R12" i="2"/>
  <c r="F12" i="2" s="1"/>
  <c r="V11" i="2"/>
  <c r="AD16" i="2" s="1"/>
  <c r="AC16" i="2" s="1"/>
  <c r="R11" i="2"/>
  <c r="F11" i="2" s="1"/>
  <c r="V10" i="2"/>
  <c r="AD15" i="2" s="1"/>
  <c r="AC15" i="2" s="1"/>
  <c r="R10" i="2"/>
  <c r="AD8" i="2"/>
  <c r="AC8" i="2" s="1"/>
  <c r="P8" i="2"/>
  <c r="AD7" i="2"/>
  <c r="AC7" i="2" s="1"/>
  <c r="X7" i="2"/>
  <c r="M65" i="2" s="1"/>
  <c r="AA3" i="2"/>
  <c r="C25" i="1"/>
  <c r="C24" i="1"/>
  <c r="C21" i="1"/>
  <c r="E12" i="1"/>
  <c r="AD45" i="2" l="1"/>
  <c r="AC45" i="2" s="1"/>
  <c r="T195" i="2"/>
  <c r="H185" i="2" s="1"/>
  <c r="AD135" i="2"/>
  <c r="AC135" i="2" s="1"/>
  <c r="O63" i="2"/>
  <c r="AD136" i="2"/>
  <c r="AC136" i="2" s="1"/>
  <c r="O65" i="2"/>
  <c r="G81" i="2"/>
  <c r="G87" i="2"/>
  <c r="H88" i="2"/>
  <c r="H96" i="2" s="1"/>
  <c r="AD57" i="2"/>
  <c r="AC57" i="2" s="1"/>
  <c r="I76" i="2"/>
  <c r="G82" i="2"/>
  <c r="AD56" i="2"/>
  <c r="AC56" i="2" s="1"/>
  <c r="M60" i="2"/>
  <c r="M62" i="2"/>
  <c r="AD67" i="2"/>
  <c r="AC67" i="2" s="1"/>
  <c r="H72" i="2"/>
  <c r="R74" i="2"/>
  <c r="G74" i="2" s="1"/>
  <c r="S126" i="2"/>
  <c r="T127" i="2"/>
  <c r="I105" i="2" s="1"/>
  <c r="T126" i="2"/>
  <c r="I104" i="2" s="1"/>
  <c r="H100" i="2"/>
  <c r="K22" i="2"/>
  <c r="H84" i="2"/>
  <c r="H81" i="2"/>
  <c r="G79" i="2"/>
  <c r="G83" i="2"/>
  <c r="F23" i="2"/>
  <c r="AD55" i="2"/>
  <c r="AC55" i="2" s="1"/>
  <c r="I83" i="2"/>
  <c r="G85" i="2"/>
  <c r="U125" i="2"/>
  <c r="J103" i="2" s="1"/>
  <c r="AD13" i="2"/>
  <c r="AC13" i="2" s="1"/>
  <c r="F29" i="2"/>
  <c r="AD47" i="2"/>
  <c r="AC47" i="2" s="1"/>
  <c r="AD58" i="2"/>
  <c r="AC58" i="2" s="1"/>
  <c r="AD133" i="2"/>
  <c r="AC133" i="2" s="1"/>
  <c r="S176" i="2"/>
  <c r="H163" i="2" s="1"/>
  <c r="T192" i="2"/>
  <c r="H182" i="2" s="1"/>
  <c r="F183" i="2"/>
  <c r="I160" i="2"/>
  <c r="F117" i="2"/>
  <c r="F115" i="2"/>
  <c r="G117" i="2"/>
  <c r="G115" i="2"/>
  <c r="E117" i="2"/>
  <c r="E115" i="2"/>
  <c r="H117" i="2"/>
  <c r="H115" i="2"/>
  <c r="R125" i="2"/>
  <c r="G103" i="2" s="1"/>
  <c r="G100" i="2"/>
  <c r="D264" i="2"/>
  <c r="E6" i="1"/>
  <c r="F72" i="2"/>
  <c r="H79" i="2"/>
  <c r="AD95" i="2"/>
  <c r="AC95" i="2" s="1"/>
  <c r="F17" i="2"/>
  <c r="E8" i="1" s="1"/>
  <c r="AD11" i="2"/>
  <c r="AC11" i="2" s="1"/>
  <c r="F24" i="2"/>
  <c r="AD25" i="2"/>
  <c r="AC25" i="2" s="1"/>
  <c r="J72" i="2"/>
  <c r="H83" i="2"/>
  <c r="F83" i="2"/>
  <c r="AD54" i="2"/>
  <c r="AC54" i="2" s="1"/>
  <c r="AD44" i="2"/>
  <c r="AC44" i="2" s="1"/>
  <c r="F73" i="2"/>
  <c r="AD116" i="2"/>
  <c r="AC116" i="2" s="1"/>
  <c r="J73" i="2"/>
  <c r="AD10" i="2"/>
  <c r="AC10" i="2" s="1"/>
  <c r="AD12" i="2"/>
  <c r="AC12" i="2" s="1"/>
  <c r="AD29" i="2"/>
  <c r="AC29" i="2" s="1"/>
  <c r="M61" i="2"/>
  <c r="F77" i="2"/>
  <c r="R117" i="2"/>
  <c r="R126" i="2" s="1"/>
  <c r="F160" i="2"/>
  <c r="I79" i="2"/>
  <c r="H85" i="2"/>
  <c r="Q125" i="2"/>
  <c r="F103" i="2" s="1"/>
  <c r="F10" i="2"/>
  <c r="B6" i="1" s="1"/>
  <c r="K10" i="2"/>
  <c r="K12" i="2"/>
  <c r="F16" i="2"/>
  <c r="E7" i="1" s="1"/>
  <c r="F20" i="2"/>
  <c r="F27" i="2"/>
  <c r="L62" i="2"/>
  <c r="S73" i="2"/>
  <c r="S125" i="2"/>
  <c r="H103" i="2" s="1"/>
  <c r="T191" i="2"/>
  <c r="H181" i="2" s="1"/>
  <c r="I78" i="2"/>
  <c r="H80" i="2"/>
  <c r="H86" i="2"/>
  <c r="H87" i="2"/>
  <c r="G88" i="2"/>
  <c r="G96" i="2" s="1"/>
  <c r="AD9" i="2"/>
  <c r="AC9" i="2" s="1"/>
  <c r="K26" i="2"/>
  <c r="F75" i="2"/>
  <c r="P187" i="2"/>
  <c r="E174" i="2" s="1"/>
  <c r="T194" i="2"/>
  <c r="H184" i="2" s="1"/>
  <c r="AD85" i="2"/>
  <c r="AC85" i="2" s="1"/>
  <c r="H78" i="2"/>
  <c r="AD81" i="2"/>
  <c r="AC81" i="2" s="1"/>
  <c r="AD83" i="2"/>
  <c r="AC83" i="2" s="1"/>
  <c r="AD127" i="2"/>
  <c r="AC127" i="2" s="1"/>
  <c r="J84" i="2"/>
  <c r="AD97" i="2"/>
  <c r="AC97" i="2" s="1"/>
  <c r="AD102" i="2"/>
  <c r="AC102" i="2" s="1"/>
  <c r="AD125" i="2"/>
  <c r="AC125" i="2" s="1"/>
  <c r="AD128" i="2"/>
  <c r="AC128" i="2" s="1"/>
  <c r="AD131" i="2"/>
  <c r="AC131" i="2" s="1"/>
  <c r="F13" i="2"/>
  <c r="AD14" i="2"/>
  <c r="AC14" i="2" s="1"/>
  <c r="K16" i="2"/>
  <c r="E10" i="1" s="1"/>
  <c r="K17" i="2"/>
  <c r="E9" i="1" s="1"/>
  <c r="F25" i="2"/>
  <c r="AD34" i="2"/>
  <c r="AC34" i="2" s="1"/>
  <c r="AD36" i="2"/>
  <c r="AC36" i="2" s="1"/>
  <c r="AD40" i="2"/>
  <c r="AC40" i="2" s="1"/>
  <c r="AD61" i="2"/>
  <c r="AC61" i="2" s="1"/>
  <c r="AD62" i="2"/>
  <c r="AC62" i="2" s="1"/>
  <c r="D66" i="2"/>
  <c r="I73" i="2"/>
  <c r="J74" i="2"/>
  <c r="J76" i="2"/>
  <c r="J78" i="2"/>
  <c r="U117" i="2"/>
  <c r="U126" i="2" s="1"/>
  <c r="J104" i="2" s="1"/>
  <c r="R128" i="2"/>
  <c r="D132" i="2"/>
  <c r="D198" i="2"/>
  <c r="K11" i="2"/>
  <c r="K13" i="2"/>
  <c r="AD84" i="2"/>
  <c r="AC84" i="2" s="1"/>
  <c r="H77" i="2"/>
  <c r="AD122" i="2"/>
  <c r="AC122" i="2" s="1"/>
  <c r="J79" i="2"/>
  <c r="AD82" i="2"/>
  <c r="AC82" i="2" s="1"/>
  <c r="AD126" i="2"/>
  <c r="AC126" i="2" s="1"/>
  <c r="J83" i="2"/>
  <c r="AD129" i="2"/>
  <c r="AC129" i="2" s="1"/>
  <c r="J86" i="2"/>
  <c r="AD124" i="2"/>
  <c r="AC124" i="2" s="1"/>
  <c r="S128" i="2"/>
  <c r="AD130" i="2"/>
  <c r="AC130" i="2" s="1"/>
  <c r="AD134" i="2"/>
  <c r="AC134" i="2" s="1"/>
  <c r="G173" i="2"/>
  <c r="F181" i="2"/>
  <c r="Q187" i="2"/>
  <c r="M131" i="2"/>
  <c r="M263" i="2"/>
  <c r="M197" i="2"/>
  <c r="M264" i="2"/>
  <c r="M198" i="2"/>
  <c r="M132" i="2"/>
  <c r="AD51" i="2"/>
  <c r="AC51" i="2" s="1"/>
  <c r="AD53" i="2"/>
  <c r="AC53" i="2" s="1"/>
  <c r="J75" i="2"/>
  <c r="J77" i="2"/>
  <c r="Q117" i="2"/>
  <c r="Q126" i="2" s="1"/>
  <c r="F104" i="2" s="1"/>
  <c r="Q128" i="2"/>
  <c r="F100" i="2"/>
  <c r="U127" i="2"/>
  <c r="J105" i="2" s="1"/>
  <c r="U128" i="2"/>
  <c r="J100" i="2"/>
  <c r="AD123" i="2"/>
  <c r="AC123" i="2" s="1"/>
  <c r="AD137" i="2"/>
  <c r="AC137" i="2" s="1"/>
  <c r="AD113" i="2"/>
  <c r="AC113" i="2" s="1"/>
  <c r="T125" i="2"/>
  <c r="I103" i="2" s="1"/>
  <c r="R176" i="2"/>
  <c r="G163" i="2" s="1"/>
  <c r="T128" i="2"/>
  <c r="G104" i="2" l="1"/>
  <c r="R127" i="2"/>
  <c r="G105" i="2" s="1"/>
  <c r="H104" i="2"/>
  <c r="S127" i="2"/>
  <c r="H105" i="2" s="1"/>
  <c r="Q127" i="2"/>
  <c r="AD63" i="2"/>
  <c r="AC63" i="2" s="1"/>
  <c r="L60" i="2"/>
  <c r="F105" i="2"/>
  <c r="AD80" i="2"/>
  <c r="AC80" i="2" s="1"/>
  <c r="H73" i="2"/>
  <c r="M63" i="2"/>
  <c r="L63" i="2"/>
  <c r="J106" i="2"/>
  <c r="AD143" i="2"/>
  <c r="F174" i="2"/>
  <c r="X183" i="2"/>
  <c r="K171" i="2" s="1"/>
  <c r="C23" i="1" s="1"/>
  <c r="G106" i="2"/>
  <c r="AD140" i="2"/>
  <c r="I106" i="2"/>
  <c r="AD142" i="2"/>
  <c r="AD141" i="2"/>
  <c r="H106" i="2"/>
  <c r="F106" i="2"/>
  <c r="AD139" i="2"/>
</calcChain>
</file>

<file path=xl/sharedStrings.xml><?xml version="1.0" encoding="utf-8"?>
<sst xmlns="http://schemas.openxmlformats.org/spreadsheetml/2006/main" count="2579" uniqueCount="351">
  <si>
    <t>Medical Physicist CT Survey Report</t>
  </si>
  <si>
    <t>This report summarizes the results of tests performed in accordance with the American College of</t>
  </si>
  <si>
    <t>Radiology CT QC Manual.</t>
  </si>
  <si>
    <t>Facility Name</t>
  </si>
  <si>
    <t>Unit ID</t>
  </si>
  <si>
    <t>Address 1</t>
  </si>
  <si>
    <t>Manufacturer</t>
  </si>
  <si>
    <t>Address 2</t>
  </si>
  <si>
    <t>Model</t>
  </si>
  <si>
    <t>City, State, ZIP</t>
  </si>
  <si>
    <t>Serial Number</t>
  </si>
  <si>
    <t>Date of Manufacture</t>
  </si>
  <si>
    <t>CTAP # (if applicable)</t>
  </si>
  <si>
    <t>Survey Date</t>
  </si>
  <si>
    <t>Medical Physicist</t>
  </si>
  <si>
    <t>Eugene Mah</t>
  </si>
  <si>
    <t>Report Date</t>
  </si>
  <si>
    <t>Signature</t>
  </si>
  <si>
    <t>Medical Physicist Tests</t>
  </si>
  <si>
    <t>Pass/Fail</t>
  </si>
  <si>
    <t>Technologist QC Evaluation</t>
  </si>
  <si>
    <t>Pass/Fail/NA</t>
  </si>
  <si>
    <t>Review of CT Protocols</t>
  </si>
  <si>
    <t>Water CT Number and SD (Daily)</t>
  </si>
  <si>
    <t>Scout Prescription Accuracy</t>
  </si>
  <si>
    <t>Artifact Evaluation (Daily)</t>
  </si>
  <si>
    <t>Alignment Light Accuracy</t>
  </si>
  <si>
    <t>Wet Laser QC (Weekly)</t>
  </si>
  <si>
    <t xml:space="preserve">Table Travel Accuracy </t>
  </si>
  <si>
    <t>Visual Checklist (Monthly)</t>
  </si>
  <si>
    <t>Radiation Beam Width</t>
  </si>
  <si>
    <t>Dry Laser QC (Monthly)</t>
  </si>
  <si>
    <t>Low-Contrast Performance</t>
  </si>
  <si>
    <t>Acquisition Display QC (Monthly)</t>
  </si>
  <si>
    <t>Spatial Resolution</t>
  </si>
  <si>
    <t>CT Number Accuracy</t>
  </si>
  <si>
    <t>Artifact Evaluation</t>
  </si>
  <si>
    <t>Dosimetry</t>
  </si>
  <si>
    <t>CT Number Uniformity</t>
  </si>
  <si>
    <t>Acquisition Display Calibration</t>
  </si>
  <si>
    <t>Comments</t>
  </si>
  <si>
    <t>Print Area</t>
  </si>
  <si>
    <t>Medical University of South Carolina</t>
  </si>
  <si>
    <t>Charleston, South Carolina</t>
  </si>
  <si>
    <t>All:</t>
  </si>
  <si>
    <t>CT System Compliance Inspection</t>
  </si>
  <si>
    <t>Measurement Parameter</t>
  </si>
  <si>
    <t>Last Year</t>
  </si>
  <si>
    <t>This Year</t>
  </si>
  <si>
    <t>Date:</t>
  </si>
  <si>
    <t>Inspector:</t>
  </si>
  <si>
    <t>System Information</t>
  </si>
  <si>
    <t>Previous Date:</t>
  </si>
  <si>
    <t>Date</t>
  </si>
  <si>
    <t>Location</t>
  </si>
  <si>
    <t>Input Changes Only</t>
  </si>
  <si>
    <t>Inspector</t>
  </si>
  <si>
    <t>Facility:</t>
  </si>
  <si>
    <t>Site Number:</t>
  </si>
  <si>
    <t>Department:</t>
  </si>
  <si>
    <t>Authorized Use:</t>
  </si>
  <si>
    <t>Area/Division:</t>
  </si>
  <si>
    <t>Date of Installation:</t>
  </si>
  <si>
    <t>Survey ID:</t>
  </si>
  <si>
    <t>Accession Number:</t>
  </si>
  <si>
    <t>Room Number:</t>
  </si>
  <si>
    <t>CT Scanner</t>
  </si>
  <si>
    <t>Manufacturer:</t>
  </si>
  <si>
    <t>Manufacture Date:</t>
  </si>
  <si>
    <t>Model:</t>
  </si>
  <si>
    <t>Serial Number:</t>
  </si>
  <si>
    <t>SoftwareVersion:</t>
  </si>
  <si>
    <t>Accesssion Number:</t>
  </si>
  <si>
    <t>X-Ray Tube</t>
  </si>
  <si>
    <t>Software Version:</t>
  </si>
  <si>
    <t>Tube Designation/Use:</t>
  </si>
  <si>
    <t>Focal Spot Sizes (mm)</t>
  </si>
  <si>
    <t>X-Ray Generator</t>
  </si>
  <si>
    <t>Large:</t>
  </si>
  <si>
    <t>Insert</t>
  </si>
  <si>
    <t>Small:</t>
  </si>
  <si>
    <t>Micro:</t>
  </si>
  <si>
    <t>Filtration</t>
  </si>
  <si>
    <t>Housing</t>
  </si>
  <si>
    <t>Inherent:</t>
  </si>
  <si>
    <t>Added:</t>
  </si>
  <si>
    <t>X-Ray Tube 1</t>
  </si>
  <si>
    <t>Rule Number</t>
  </si>
  <si>
    <t>Labels, Notices, Postings</t>
  </si>
  <si>
    <t>Compliance</t>
  </si>
  <si>
    <t>DHEC RHB 2.5.1.1</t>
  </si>
  <si>
    <t>DHEC Registration sticker is present, clearly visible and legible</t>
  </si>
  <si>
    <t>Inspection Results</t>
  </si>
  <si>
    <t>DHEC RHB 10.2.1</t>
  </si>
  <si>
    <t>DHEC form SC-RAH-20 “Notice to Employees” posted or referenced</t>
  </si>
  <si>
    <t>Enter 1 for YES, 2 for NO, 3 for NA</t>
  </si>
  <si>
    <t>Pregnancy Warning sign is posted</t>
  </si>
  <si>
    <t>DHEC RHB 4.3.1</t>
  </si>
  <si>
    <t>Radiation warning label posted on the generator control panel</t>
  </si>
  <si>
    <t>Operator manuals are available.</t>
  </si>
  <si>
    <t>Monthly radiation monitoring reports are posted.</t>
  </si>
  <si>
    <t>Radiation Safety</t>
  </si>
  <si>
    <t>Radiation warning light at room entrance is functional with selected tube</t>
  </si>
  <si>
    <t>Measurement Protocols</t>
  </si>
  <si>
    <t>Lead aprons available.</t>
  </si>
  <si>
    <t>Adult Abdomen</t>
  </si>
  <si>
    <t>A properly designed and installed apron rack is present.</t>
  </si>
  <si>
    <t>kVp</t>
  </si>
  <si>
    <t>Documentation of annual protective apparel integrity inspection is available.</t>
  </si>
  <si>
    <t>mA</t>
  </si>
  <si>
    <t>Patient restraint devices available.</t>
  </si>
  <si>
    <t>mAs</t>
  </si>
  <si>
    <t>Eff mAs</t>
  </si>
  <si>
    <t>Reconstructed images are free of artifacts</t>
  </si>
  <si>
    <t>Time/rotation (s)</t>
  </si>
  <si>
    <t>Acquisition station display performance is adequate</t>
  </si>
  <si>
    <t>Scan FOV (cm)</t>
  </si>
  <si>
    <t>Daily QC performed by technologist</t>
  </si>
  <si>
    <t>Display FOV (cm)</t>
  </si>
  <si>
    <t>Interlock systems function to prevent scanning while door is open</t>
  </si>
  <si>
    <t>Reconstruction Algorithm</t>
  </si>
  <si>
    <t>DHEC RHB 4.11.1.1</t>
  </si>
  <si>
    <t>Tomographic plane is indicated by a light source</t>
  </si>
  <si>
    <t>Axial/Helical</t>
  </si>
  <si>
    <t>DHEC RHB 4.11.1.3.1</t>
  </si>
  <si>
    <t>Visual indication of x-ray production is present and functional</t>
  </si>
  <si>
    <t>Z-Axis collimation</t>
  </si>
  <si>
    <t>DHEC RHB 4.11.1.6.1</t>
  </si>
  <si>
    <t>Positioning with the alignment light is accurate to within 2mm</t>
  </si>
  <si>
    <t># of channels</t>
  </si>
  <si>
    <t>DHEC RHB 4.11.1.6.3</t>
  </si>
  <si>
    <t>Table travel is accurate to within 1mm</t>
  </si>
  <si>
    <t>Table Increment/speed</t>
  </si>
  <si>
    <t>Technologist has a clear view of the patient during the scan</t>
  </si>
  <si>
    <t>Pitch</t>
  </si>
  <si>
    <t>Patient communication system is operational</t>
  </si>
  <si>
    <t xml:space="preserve">Visual indication of x-ray production is present and functional </t>
  </si>
  <si>
    <t>Recon scan width (mm)</t>
  </si>
  <si>
    <t xml:space="preserve">Positioning with the alignment light is accurate to within 2mm </t>
  </si>
  <si>
    <t>Recon scan interval (mm)</t>
  </si>
  <si>
    <t>Radiation Dose Measurements</t>
  </si>
  <si>
    <t xml:space="preserve">Table travel is accurate to within 1mm </t>
  </si>
  <si>
    <t>Dose reduction techniques</t>
  </si>
  <si>
    <t>Indiated CTDIvol (mGy)</t>
  </si>
  <si>
    <t>Adult Chest</t>
  </si>
  <si>
    <t>Room Number</t>
  </si>
  <si>
    <t>Adult</t>
  </si>
  <si>
    <t>Pediatric</t>
  </si>
  <si>
    <t>Abdomen</t>
  </si>
  <si>
    <t>Chest</t>
  </si>
  <si>
    <t>Head</t>
  </si>
  <si>
    <t>Adult Head</t>
  </si>
  <si>
    <t>CTDI Measurements</t>
  </si>
  <si>
    <t>Criteria:</t>
  </si>
  <si>
    <t>Indicated CTDIvol (mGy):</t>
  </si>
  <si>
    <t>CTDIvol is less than ACR Pass/Fail dose</t>
  </si>
  <si>
    <t>CTDIvol Measured (mGy)</t>
  </si>
  <si>
    <t>Reference</t>
  </si>
  <si>
    <t>(mGy)</t>
  </si>
  <si>
    <t>Ped Abdomen</t>
  </si>
  <si>
    <t>Average CTDIvol:</t>
  </si>
  <si>
    <t>Adult Head:</t>
  </si>
  <si>
    <t>Phantom size indicated (cm):</t>
  </si>
  <si>
    <t>Ped Abd (16cm)</t>
  </si>
  <si>
    <t>Phantom size used (cm):</t>
  </si>
  <si>
    <t>Ped Abd (32cm)</t>
  </si>
  <si>
    <t>Variation from previous year:</t>
  </si>
  <si>
    <t>Pediatric Head:</t>
  </si>
  <si>
    <t>Variation from indicated CTDI:</t>
  </si>
  <si>
    <t>Acceptable:</t>
  </si>
  <si>
    <t>CTDIvol/mAs:</t>
  </si>
  <si>
    <t>Beam Profile</t>
  </si>
  <si>
    <t>Channels (N)</t>
  </si>
  <si>
    <t>Detector width T (mm)</t>
  </si>
  <si>
    <t>NxT Beam width (mm)</t>
  </si>
  <si>
    <t>Nominal beam width (mm)</t>
  </si>
  <si>
    <t>Measured beam width (mm)</t>
  </si>
  <si>
    <t>Indicated CTDIvol (mGy)</t>
  </si>
  <si>
    <t>Ped Head</t>
  </si>
  <si>
    <t>Phantom size indicated (cm)</t>
  </si>
  <si>
    <t>Phantom size used (cm)</t>
  </si>
  <si>
    <t>Previous year:</t>
  </si>
  <si>
    <t>Variation from prev year:</t>
  </si>
  <si>
    <t>Variation from indicated:</t>
  </si>
  <si>
    <t>Acquisition Console Monitor</t>
  </si>
  <si>
    <t>SMPTE 5%/95% visible</t>
  </si>
  <si>
    <t>Lmin (cd/m^2)</t>
  </si>
  <si>
    <t>CTDIvol/100 mAs:</t>
  </si>
  <si>
    <t>Display free of artifacts</t>
  </si>
  <si>
    <t>Lmax (cd/m^2)</t>
  </si>
  <si>
    <t>Prev CTDIvol/100 mAs:</t>
  </si>
  <si>
    <t>Display uniformity</t>
  </si>
  <si>
    <t>% Non-uniformity</t>
  </si>
  <si>
    <t>CTDI is within 5% of previous year.</t>
  </si>
  <si>
    <t>Measured CTDI is within 20% of indicated CTDI</t>
  </si>
  <si>
    <t>Beam profile is within 3mm or 30% of specified value</t>
  </si>
  <si>
    <t>Alignment Accuracy</t>
  </si>
  <si>
    <t>Landmark position:</t>
  </si>
  <si>
    <t>mm</t>
  </si>
  <si>
    <t>Slice thickness:</t>
  </si>
  <si>
    <t>Average (mm):</t>
  </si>
  <si>
    <t>Foot</t>
  </si>
  <si>
    <t>Scout prescription accuracy:</t>
  </si>
  <si>
    <t>CTDIvol/100 mAs</t>
  </si>
  <si>
    <t>Location of alignment slice:</t>
  </si>
  <si>
    <t>Central wire visible:</t>
  </si>
  <si>
    <t>All markers visible</t>
  </si>
  <si>
    <t>Table movement accuracy:</t>
  </si>
  <si>
    <t>Alignment light accuracy:</t>
  </si>
  <si>
    <t>Water phantom is free from rings, streaks, lines, cupping artifacts</t>
  </si>
  <si>
    <t>Comment Page 1</t>
  </si>
  <si>
    <t>Polyethylene</t>
  </si>
  <si>
    <t>Slice thickness</t>
  </si>
  <si>
    <t>Water</t>
  </si>
  <si>
    <t>Water Std Dev</t>
  </si>
  <si>
    <t>Enter 1 for YES, 2 for NO</t>
  </si>
  <si>
    <t>Acrylic</t>
  </si>
  <si>
    <t>Bone</t>
  </si>
  <si>
    <t>All markers visible:</t>
  </si>
  <si>
    <t>Air</t>
  </si>
  <si>
    <t>Critiera:</t>
  </si>
  <si>
    <t>Acceptable HU</t>
  </si>
  <si>
    <t>Low</t>
  </si>
  <si>
    <t>High</t>
  </si>
  <si>
    <t>CT Slice Thickness Accuracy</t>
  </si>
  <si>
    <t>Slice thickness (mm):</t>
  </si>
  <si>
    <t>Top (mm):</t>
  </si>
  <si>
    <t>Bottom (mm):</t>
  </si>
  <si>
    <t>Water HU:</t>
  </si>
  <si>
    <t>Water HU Std Dev:</t>
  </si>
  <si>
    <t>Water HU is 0 +/- 5, air HU is within acceptable range at all kVp</t>
  </si>
  <si>
    <t>CT number for inserts using the adult abdomen protocol is within the acceptable range at 120 or 130 kVp</t>
  </si>
  <si>
    <t>Low Contrast Performance</t>
  </si>
  <si>
    <t>Inside</t>
  </si>
  <si>
    <t>6mm rods visible:</t>
  </si>
  <si>
    <t>Adjacent</t>
  </si>
  <si>
    <t>Adjacent StDev</t>
  </si>
  <si>
    <t>Contrast</t>
  </si>
  <si>
    <t>CNR</t>
  </si>
  <si>
    <t>Slice thickness is within 1.5mm of the set thickness</t>
  </si>
  <si>
    <t>CT number for water is 0 +/- 5</t>
  </si>
  <si>
    <t>Uniformity</t>
  </si>
  <si>
    <t>Enter 1 for YES, 2 for NO, 3 for Not Applicable</t>
  </si>
  <si>
    <t>Mean</t>
  </si>
  <si>
    <t>St Dev</t>
  </si>
  <si>
    <t>Acceptable</t>
  </si>
  <si>
    <t>Center:</t>
  </si>
  <si>
    <t xml:space="preserve">All four 6mm rods are visible </t>
  </si>
  <si>
    <t>Top:</t>
  </si>
  <si>
    <t>Adj StDev</t>
  </si>
  <si>
    <t>CNR &gt; 1.0 for adult abdomen and head protocols</t>
  </si>
  <si>
    <t>Bottom:</t>
  </si>
  <si>
    <t>CNR &gt; 0.4 for pediatric abdomen protocol</t>
  </si>
  <si>
    <t>Right:</t>
  </si>
  <si>
    <t>CNR &gt; 1.0 for pediatric head protocol</t>
  </si>
  <si>
    <t>Left:</t>
  </si>
  <si>
    <t>Diff (Center)</t>
  </si>
  <si>
    <t>Diff (Mean)</t>
  </si>
  <si>
    <t>High Contrast Resolution</t>
  </si>
  <si>
    <t>lp/cm</t>
  </si>
  <si>
    <t>Hi-res Chest</t>
  </si>
  <si>
    <t>Uniformity image is free from artifacts</t>
  </si>
  <si>
    <t>CT number of all ROIs is within +/- 5 HU of the central region</t>
  </si>
  <si>
    <t>6 lp/cm for abdomen</t>
  </si>
  <si>
    <t>8 lp/cm for high resolution</t>
  </si>
  <si>
    <t>Comments Page 1</t>
  </si>
  <si>
    <t>Top left:</t>
  </si>
  <si>
    <t>Top right:</t>
  </si>
  <si>
    <t>Bottom left:</t>
  </si>
  <si>
    <t>Bottom right:</t>
  </si>
  <si>
    <t>Lmin &lt;= 1.2 cd/m^2, Lmax &gt;= 90 cd/m^2</t>
  </si>
  <si>
    <t>Average:</t>
  </si>
  <si>
    <t>Display uniformity is +/-15%</t>
  </si>
  <si>
    <t>SD:</t>
  </si>
  <si>
    <t>% Non-uniformity:</t>
  </si>
  <si>
    <t>Previous Year Comments</t>
  </si>
  <si>
    <t>Comments:</t>
  </si>
  <si>
    <t>Do not exceed 390 chars</t>
  </si>
  <si>
    <t>**Patient exposure/dose measurements from the previous report were not posted at the time of inspection.  The exposure measurements provided with this report should be posted near the operator's console.</t>
  </si>
  <si>
    <t>Additional Comments:</t>
  </si>
  <si>
    <t>**Monthly radiation monitoring reports were not available at the time of inspection.  These should be posted in accordance with the requirements of the radiation safety office.</t>
  </si>
  <si>
    <t>A copy of the fluoroscopic skin entrance doses (attached) must be posted on the unit in a location visible to the operator (DHEC RHB 4.9.4.5.6).</t>
  </si>
  <si>
    <t>All lead aprons must be inspected and documented on an annual basis (DHEC RHB 4.2.14.7).  Please provide a copy of documentation of inspection or arrange to have lead aprons inspected.</t>
  </si>
  <si>
    <t>**The DHEC registration tag was not present on the system or was damaged and should be replaced.  Arrangements must be made with the Radiation Safety Office to obtain the required registration tag.</t>
  </si>
  <si>
    <t>CT Beam Profile – Siemens</t>
  </si>
  <si>
    <t>NxT</t>
  </si>
  <si>
    <t>Definition Flash</t>
  </si>
  <si>
    <t>Z-sharp</t>
  </si>
  <si>
    <t>Nominal (mm)</t>
  </si>
  <si>
    <t>Tolerance)</t>
  </si>
  <si>
    <t>2x1</t>
  </si>
  <si>
    <t>Off</t>
  </si>
  <si>
    <t>1x5</t>
  </si>
  <si>
    <t>10x0.6</t>
  </si>
  <si>
    <t>On</t>
  </si>
  <si>
    <t>8x0.6</t>
  </si>
  <si>
    <t>1x10</t>
  </si>
  <si>
    <t>20x0.6</t>
  </si>
  <si>
    <t>12x1.2</t>
  </si>
  <si>
    <t>32x0.6</t>
  </si>
  <si>
    <t>32x1.2</t>
  </si>
  <si>
    <t>64x0.6</t>
  </si>
  <si>
    <t>Definition AS</t>
  </si>
  <si>
    <t>6x1.2</t>
  </si>
  <si>
    <t>60x0.6</t>
  </si>
  <si>
    <t>30x0.6</t>
  </si>
  <si>
    <t>16x1.2</t>
  </si>
  <si>
    <t>Sensation 64</t>
  </si>
  <si>
    <t>24x1.2</t>
  </si>
  <si>
    <t>6x0.6</t>
  </si>
  <si>
    <t>Sensation 16</t>
  </si>
  <si>
    <t>16x1.5</t>
  </si>
  <si>
    <t>16x0.75</t>
  </si>
  <si>
    <t>12x1.5</t>
  </si>
  <si>
    <t>12x0.75</t>
  </si>
  <si>
    <t>2x5</t>
  </si>
  <si>
    <t>2x0.6</t>
  </si>
  <si>
    <t>Emotion 16</t>
  </si>
  <si>
    <t>4x0.6</t>
  </si>
  <si>
    <t>12x0.6</t>
  </si>
  <si>
    <t>16x0.6</t>
  </si>
  <si>
    <t>2x8</t>
  </si>
  <si>
    <t>Somatom Force</t>
  </si>
  <si>
    <t>6x0.5</t>
  </si>
  <si>
    <t>32x0.6 (UHR)</t>
  </si>
  <si>
    <t>32x0.6 (sUHR)</t>
  </si>
  <si>
    <t>32x0.6 (StdHR)</t>
  </si>
  <si>
    <t>96x0.6</t>
  </si>
  <si>
    <t>48x1.2</t>
  </si>
  <si>
    <t>Average beam width (mm)</t>
  </si>
  <si>
    <t>Revision 1.1-20190606</t>
  </si>
  <si>
    <t>Pass</t>
  </si>
  <si>
    <t>Fail</t>
  </si>
  <si>
    <t>NA</t>
  </si>
  <si>
    <t>First,CTDI,ACRPhantom,Comments</t>
  </si>
  <si>
    <t>First,CTDI,ACRPhantom</t>
  </si>
  <si>
    <t>Siemens CT Beam Profiles http://128.23.56.214/MPwiki/index.php?title=Siemens_CT_Beam_Profiles</t>
  </si>
  <si>
    <t>DHEC RHB 4.11.2.4.1</t>
  </si>
  <si>
    <t>DHEC RHB 4.11.2.1</t>
  </si>
  <si>
    <t>Exposure switch is secured at a safe location</t>
  </si>
  <si>
    <t>Meter:</t>
  </si>
  <si>
    <t>Piranha</t>
  </si>
  <si>
    <t>Serial #:</t>
  </si>
  <si>
    <t>Calibration Date:</t>
  </si>
  <si>
    <t>Calibration Due:</t>
  </si>
  <si>
    <t>Somatom Confidence</t>
  </si>
  <si>
    <t>Routine head protocol CTDI is below ACR Pass/Fail level of 80 mGy</t>
  </si>
  <si>
    <t>Routine body protocol CTDI is below ACR Pass/Fail level of 30 mGy</t>
  </si>
  <si>
    <t>Pediatric body protocol CTDI is below ACR Pass/fail level of 20 mGy</t>
  </si>
  <si>
    <t>Pediatric head protocol CTDI is below ACR Pass/Fail level of 40 mGy</t>
  </si>
  <si>
    <t>Unit installed as shown on shielding plan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</si>
</sst>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409]#,##0.00;[Red]\-[$$-409]#,##0.00"/>
    <numFmt numFmtId="165" formatCode="dd\-mmm\-yy"/>
    <numFmt numFmtId="166" formatCode="mmm\-yyyy"/>
    <numFmt numFmtId="167" formatCode="0.0"/>
    <numFmt numFmtId="168" formatCode="[$-409]d/mmm/yyyy;@"/>
    <numFmt numFmtId="169" formatCode="[$-409]d\-mmm\-yyyy;@"/>
    <numFmt numFmtId="170" formatCode="dd\-mmm\-yyyy"/>
  </numFmts>
  <fonts count="22" x14ac:knownFonts="1">
    <font>
      <sz val="10"/>
      <name val="Times New Roman"/>
      <family val="1"/>
    </font>
    <font>
      <b/>
      <i/>
      <u/>
      <sz val="10"/>
      <name val="Times New Roman"/>
      <family val="1"/>
    </font>
    <font>
      <b/>
      <i/>
      <sz val="16"/>
      <name val="Times New Roman"/>
      <family val="1"/>
    </font>
    <font>
      <sz val="11"/>
      <color rgb="FF000000"/>
      <name val="Times New Roman"/>
      <family val="1"/>
    </font>
    <font>
      <b/>
      <u/>
      <sz val="10"/>
      <name val="Times New Roman"/>
      <family val="1"/>
    </font>
    <font>
      <b/>
      <sz val="10"/>
      <name val="Times New Roman"/>
      <family val="1"/>
    </font>
    <font>
      <sz val="10"/>
      <color rgb="FFFF0000"/>
      <name val="Times New Roman"/>
      <family val="1"/>
    </font>
    <font>
      <b/>
      <sz val="14"/>
      <name val="Times New Roman"/>
      <family val="1"/>
    </font>
    <font>
      <b/>
      <sz val="12"/>
      <name val="Times New Roman"/>
      <family val="1"/>
    </font>
    <font>
      <sz val="12"/>
      <name val="Times New Roman"/>
      <family val="1"/>
    </font>
    <font>
      <u/>
      <sz val="12"/>
      <name val="Times New Roman"/>
      <family val="1"/>
    </font>
    <font>
      <b/>
      <i/>
      <sz val="12"/>
      <name val="Monotype Corsiva"/>
      <family val="4"/>
    </font>
    <font>
      <b/>
      <u/>
      <sz val="12"/>
      <name val="Times New Roman"/>
      <family val="1"/>
    </font>
    <font>
      <b/>
      <sz val="12"/>
      <name val="Times New Roman"/>
      <family val="1"/>
    </font>
    <font>
      <sz val="8"/>
      <color rgb="FFFF6633"/>
      <name val="Times New Roman"/>
      <family val="1"/>
    </font>
    <font>
      <sz val="10"/>
      <color rgb="FFFF6633"/>
      <name val="Times New Roman"/>
      <family val="1"/>
    </font>
    <font>
      <sz val="8"/>
      <color rgb="FF008080"/>
      <name val="Times New Roman"/>
      <family val="1"/>
    </font>
    <font>
      <sz val="10"/>
      <name val="Times New Roman"/>
      <family val="1"/>
    </font>
    <font>
      <sz val="22"/>
      <color rgb="FF000000"/>
      <name val="Times New Roman"/>
      <family val="1"/>
    </font>
    <font>
      <sz val="12"/>
      <color rgb="FF000000"/>
      <name val="Times New Roman"/>
      <family val="1"/>
    </font>
    <font>
      <b/>
      <sz val="12"/>
      <color rgb="FF000000"/>
      <name val="Times New Roman"/>
      <family val="1"/>
    </font>
    <font>
      <sz val="10"/>
      <color rgb="FF000000"/>
      <name val="Times New Roman"/>
      <family val="1"/>
    </font>
  </fonts>
  <fills count="9">
    <fill>
      <patternFill patternType="none"/>
    </fill>
    <fill>
      <patternFill patternType="gray125"/>
    </fill>
    <fill>
      <patternFill patternType="solid">
        <fgColor rgb="FF3DEB3D"/>
        <bgColor rgb="FF99CC00"/>
      </patternFill>
    </fill>
    <fill>
      <patternFill patternType="solid">
        <fgColor rgb="FFFF0000"/>
        <bgColor rgb="FF993300"/>
      </patternFill>
    </fill>
    <fill>
      <patternFill patternType="solid">
        <fgColor rgb="FF23B8DC"/>
        <bgColor rgb="FF00CCFF"/>
      </patternFill>
    </fill>
    <fill>
      <patternFill patternType="solid">
        <fgColor rgb="FFE6E6E6"/>
        <bgColor rgb="FFFFFFCC"/>
      </patternFill>
    </fill>
    <fill>
      <patternFill patternType="solid">
        <fgColor rgb="FFFFFF99"/>
        <bgColor rgb="FFFFFFCC"/>
      </patternFill>
    </fill>
    <fill>
      <patternFill patternType="solid">
        <fgColor theme="4" tint="0.39994506668294322"/>
        <bgColor auto="1"/>
      </patternFill>
    </fill>
    <fill>
      <patternFill patternType="solid">
        <fgColor rgb="FFFFFF99"/>
        <bgColor rgb="FFCCFFCC"/>
      </patternFill>
    </fill>
  </fills>
  <borders count="76">
    <border>
      <left/>
      <right/>
      <top/>
      <bottom/>
      <diagonal/>
    </border>
    <border>
      <left/>
      <right/>
      <top/>
      <bottom style="medium">
        <color auto="1"/>
      </bottom>
      <diagonal/>
    </border>
    <border>
      <left/>
      <right style="medium">
        <color auto="1"/>
      </right>
      <top/>
      <bottom/>
      <diagonal/>
    </border>
    <border>
      <left style="medium">
        <color auto="1"/>
      </left>
      <right style="medium">
        <color auto="1"/>
      </right>
      <top style="medium">
        <color auto="1"/>
      </top>
      <bottom style="medium">
        <color auto="1"/>
      </bottom>
      <diagonal/>
    </border>
    <border>
      <left style="double">
        <color auto="1"/>
      </left>
      <right/>
      <top style="double">
        <color auto="1"/>
      </top>
      <bottom/>
      <diagonal/>
    </border>
    <border>
      <left/>
      <right/>
      <top style="double">
        <color auto="1"/>
      </top>
      <bottom/>
      <diagonal/>
    </border>
    <border>
      <left/>
      <right style="double">
        <color auto="1"/>
      </right>
      <top style="double">
        <color auto="1"/>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double">
        <color auto="1"/>
      </left>
      <right/>
      <top/>
      <bottom/>
      <diagonal/>
    </border>
    <border>
      <left/>
      <right style="double">
        <color auto="1"/>
      </right>
      <top/>
      <bottom/>
      <diagonal/>
    </border>
    <border>
      <left style="medium">
        <color auto="1"/>
      </left>
      <right/>
      <top/>
      <bottom/>
      <diagonal/>
    </border>
    <border>
      <left style="hair">
        <color auto="1"/>
      </left>
      <right style="hair">
        <color auto="1"/>
      </right>
      <top style="hair">
        <color auto="1"/>
      </top>
      <bottom style="hair">
        <color auto="1"/>
      </bottom>
      <diagonal/>
    </border>
    <border>
      <left/>
      <right style="hair">
        <color auto="1"/>
      </right>
      <top/>
      <bottom style="hair">
        <color auto="1"/>
      </bottom>
      <diagonal/>
    </border>
    <border>
      <left style="double">
        <color auto="1"/>
      </left>
      <right/>
      <top/>
      <bottom style="double">
        <color auto="1"/>
      </bottom>
      <diagonal/>
    </border>
    <border>
      <left/>
      <right/>
      <top/>
      <bottom style="double">
        <color auto="1"/>
      </bottom>
      <diagonal/>
    </border>
    <border>
      <left/>
      <right style="double">
        <color auto="1"/>
      </right>
      <top/>
      <bottom style="double">
        <color auto="1"/>
      </bottom>
      <diagonal/>
    </border>
    <border>
      <left style="medium">
        <color auto="1"/>
      </left>
      <right/>
      <top/>
      <bottom style="medium">
        <color auto="1"/>
      </bottom>
      <diagonal/>
    </border>
    <border>
      <left/>
      <right style="medium">
        <color auto="1"/>
      </right>
      <top/>
      <bottom style="medium">
        <color auto="1"/>
      </bottom>
      <diagonal/>
    </border>
    <border>
      <left/>
      <right/>
      <top/>
      <bottom style="hair">
        <color auto="1"/>
      </bottom>
      <diagonal/>
    </border>
    <border>
      <left/>
      <right/>
      <top/>
      <bottom style="thin">
        <color auto="1"/>
      </bottom>
      <diagonal/>
    </border>
    <border>
      <left/>
      <right/>
      <top style="thin">
        <color auto="1"/>
      </top>
      <bottom style="thin">
        <color auto="1"/>
      </bottom>
      <diagonal/>
    </border>
    <border>
      <left/>
      <right/>
      <top style="hair">
        <color auto="1"/>
      </top>
      <bottom/>
      <diagonal/>
    </border>
    <border>
      <left style="medium">
        <color auto="1"/>
      </left>
      <right/>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double">
        <color auto="1"/>
      </left>
      <right/>
      <top/>
      <bottom style="medium">
        <color auto="1"/>
      </bottom>
      <diagonal/>
    </border>
    <border>
      <left/>
      <right style="double">
        <color auto="1"/>
      </right>
      <top/>
      <bottom style="medium">
        <color auto="1"/>
      </bottom>
      <diagonal/>
    </border>
    <border>
      <left style="medium">
        <color auto="1"/>
      </left>
      <right style="medium">
        <color auto="1"/>
      </right>
      <top style="medium">
        <color auto="1"/>
      </top>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right style="double">
        <color auto="1"/>
      </right>
      <top style="medium">
        <color auto="1"/>
      </top>
      <bottom/>
      <diagonal/>
    </border>
    <border>
      <left style="medium">
        <color auto="1"/>
      </left>
      <right style="medium">
        <color auto="1"/>
      </right>
      <top style="medium">
        <color auto="1"/>
      </top>
      <bottom style="thin">
        <color auto="1"/>
      </bottom>
      <diagonal/>
    </border>
    <border>
      <left style="thin">
        <color auto="1"/>
      </left>
      <right style="double">
        <color auto="1"/>
      </right>
      <top style="medium">
        <color auto="1"/>
      </top>
      <bottom style="thin">
        <color auto="1"/>
      </bottom>
      <diagonal/>
    </border>
    <border>
      <left style="medium">
        <color auto="1"/>
      </left>
      <right style="thin">
        <color auto="1"/>
      </right>
      <top/>
      <bottom/>
      <diagonal/>
    </border>
    <border>
      <left style="thin">
        <color auto="1"/>
      </left>
      <right style="thin">
        <color auto="1"/>
      </right>
      <top/>
      <bottom/>
      <diagonal/>
    </border>
    <border>
      <left style="thin">
        <color auto="1"/>
      </left>
      <right style="medium">
        <color auto="1"/>
      </right>
      <top/>
      <bottom/>
      <diagonal/>
    </border>
    <border>
      <left/>
      <right style="thin">
        <color auto="1"/>
      </right>
      <top/>
      <bottom/>
      <diagonal/>
    </border>
    <border>
      <left style="thin">
        <color auto="1"/>
      </left>
      <right/>
      <top/>
      <bottom/>
      <diagonal/>
    </border>
    <border>
      <left style="medium">
        <color auto="1"/>
      </left>
      <right style="medium">
        <color auto="1"/>
      </right>
      <top style="thin">
        <color auto="1"/>
      </top>
      <bottom style="thin">
        <color auto="1"/>
      </bottom>
      <diagonal/>
    </border>
    <border>
      <left style="thin">
        <color auto="1"/>
      </left>
      <right style="double">
        <color auto="1"/>
      </right>
      <top style="thin">
        <color auto="1"/>
      </top>
      <bottom style="thin">
        <color auto="1"/>
      </bottom>
      <diagonal/>
    </border>
    <border>
      <left style="medium">
        <color auto="1"/>
      </left>
      <right style="medium">
        <color auto="1"/>
      </right>
      <top style="thin">
        <color auto="1"/>
      </top>
      <bottom style="medium">
        <color auto="1"/>
      </bottom>
      <diagonal/>
    </border>
    <border>
      <left style="thin">
        <color auto="1"/>
      </left>
      <right style="double">
        <color auto="1"/>
      </right>
      <top style="thin">
        <color auto="1"/>
      </top>
      <bottom style="medium">
        <color auto="1"/>
      </bottom>
      <diagonal/>
    </border>
    <border>
      <left style="medium">
        <color auto="1"/>
      </left>
      <right style="hair">
        <color auto="1"/>
      </right>
      <top style="medium">
        <color auto="1"/>
      </top>
      <bottom style="hair">
        <color auto="1"/>
      </bottom>
      <diagonal/>
    </border>
    <border>
      <left style="hair">
        <color auto="1"/>
      </left>
      <right style="hair">
        <color auto="1"/>
      </right>
      <top style="medium">
        <color auto="1"/>
      </top>
      <bottom style="hair">
        <color auto="1"/>
      </bottom>
      <diagonal/>
    </border>
    <border>
      <left style="hair">
        <color auto="1"/>
      </left>
      <right style="medium">
        <color auto="1"/>
      </right>
      <top style="medium">
        <color auto="1"/>
      </top>
      <bottom style="hair">
        <color auto="1"/>
      </bottom>
      <diagonal/>
    </border>
    <border>
      <left style="medium">
        <color auto="1"/>
      </left>
      <right style="hair">
        <color auto="1"/>
      </right>
      <top style="hair">
        <color auto="1"/>
      </top>
      <bottom style="hair">
        <color auto="1"/>
      </bottom>
      <diagonal/>
    </border>
    <border>
      <left style="hair">
        <color auto="1"/>
      </left>
      <right style="medium">
        <color auto="1"/>
      </right>
      <top style="hair">
        <color auto="1"/>
      </top>
      <bottom style="hair">
        <color auto="1"/>
      </bottom>
      <diagonal/>
    </border>
    <border>
      <left style="medium">
        <color auto="1"/>
      </left>
      <right style="hair">
        <color auto="1"/>
      </right>
      <top style="hair">
        <color auto="1"/>
      </top>
      <bottom style="medium">
        <color auto="1"/>
      </bottom>
      <diagonal/>
    </border>
    <border>
      <left style="hair">
        <color auto="1"/>
      </left>
      <right style="hair">
        <color auto="1"/>
      </right>
      <top style="hair">
        <color auto="1"/>
      </top>
      <bottom style="medium">
        <color auto="1"/>
      </bottom>
      <diagonal/>
    </border>
    <border>
      <left style="hair">
        <color auto="1"/>
      </left>
      <right style="medium">
        <color auto="1"/>
      </right>
      <top style="hair">
        <color auto="1"/>
      </top>
      <bottom style="medium">
        <color auto="1"/>
      </bottom>
      <diagonal/>
    </border>
    <border>
      <left/>
      <right/>
      <top/>
      <bottom style="dotted">
        <color auto="1"/>
      </bottom>
      <diagonal/>
    </border>
    <border>
      <left/>
      <right/>
      <top style="dotted">
        <color auto="1"/>
      </top>
      <bottom style="dotted">
        <color auto="1"/>
      </bottom>
      <diagonal/>
    </border>
    <border>
      <left style="hair">
        <color auto="1"/>
      </left>
      <right style="hair">
        <color auto="1"/>
      </right>
      <top style="hair">
        <color auto="1"/>
      </top>
      <bottom style="thin">
        <color auto="1"/>
      </bottom>
      <diagonal/>
    </border>
    <border>
      <left/>
      <right style="medium">
        <color auto="1"/>
      </right>
      <top/>
      <bottom style="thin">
        <color auto="1"/>
      </bottom>
      <diagonal/>
    </border>
    <border>
      <left/>
      <right style="medium">
        <color auto="1"/>
      </right>
      <top style="thin">
        <color auto="1"/>
      </top>
      <bottom style="thin">
        <color auto="1"/>
      </bottom>
      <diagonal/>
    </border>
    <border>
      <left/>
      <right/>
      <top/>
      <bottom style="medium">
        <color theme="1"/>
      </bottom>
      <diagonal/>
    </border>
    <border>
      <left/>
      <right/>
      <top style="medium">
        <color theme="1"/>
      </top>
      <bottom style="medium">
        <color theme="1"/>
      </bottom>
      <diagonal/>
    </border>
    <border>
      <left style="medium">
        <color theme="1"/>
      </left>
      <right style="medium">
        <color theme="1"/>
      </right>
      <top style="medium">
        <color theme="1"/>
      </top>
      <bottom style="medium">
        <color theme="1"/>
      </bottom>
      <diagonal/>
    </border>
    <border>
      <left style="medium">
        <color theme="1"/>
      </left>
      <right/>
      <top style="medium">
        <color theme="1"/>
      </top>
      <bottom/>
      <diagonal/>
    </border>
    <border>
      <left/>
      <right/>
      <top style="medium">
        <color theme="1"/>
      </top>
      <bottom/>
      <diagonal/>
    </border>
    <border>
      <left/>
      <right style="medium">
        <color theme="1"/>
      </right>
      <top style="medium">
        <color theme="1"/>
      </top>
      <bottom/>
      <diagonal/>
    </border>
    <border>
      <left style="medium">
        <color theme="1"/>
      </left>
      <right/>
      <top/>
      <bottom/>
      <diagonal/>
    </border>
    <border>
      <left/>
      <right style="medium">
        <color theme="1"/>
      </right>
      <top/>
      <bottom/>
      <diagonal/>
    </border>
    <border>
      <left style="medium">
        <color theme="1"/>
      </left>
      <right/>
      <top/>
      <bottom style="medium">
        <color theme="1"/>
      </bottom>
      <diagonal/>
    </border>
    <border>
      <left/>
      <right style="medium">
        <color theme="1"/>
      </right>
      <top/>
      <bottom style="medium">
        <color theme="1"/>
      </bottom>
      <diagonal/>
    </border>
    <border>
      <left style="medium">
        <color auto="1"/>
      </left>
      <right/>
      <top style="thin">
        <color auto="1"/>
      </top>
      <bottom/>
      <diagonal/>
    </border>
  </borders>
  <cellStyleXfs count="7">
    <xf numFmtId="0" fontId="0" fillId="0" borderId="0"/>
    <xf numFmtId="0" fontId="1" fillId="0" borderId="0" applyBorder="0" applyAlignment="0" applyProtection="0"/>
    <xf numFmtId="164" fontId="1" fillId="0" borderId="0" applyBorder="0" applyAlignment="0" applyProtection="0"/>
    <xf numFmtId="0" fontId="2" fillId="0" borderId="0" applyBorder="0" applyProtection="0">
      <alignment horizontal="center"/>
    </xf>
    <xf numFmtId="0" fontId="2" fillId="0" borderId="0" applyBorder="0" applyProtection="0">
      <alignment horizontal="center" textRotation="90"/>
    </xf>
    <xf numFmtId="0" fontId="17" fillId="2" borderId="0" applyBorder="0" applyAlignment="0" applyProtection="0"/>
    <xf numFmtId="0" fontId="17" fillId="3" borderId="0" applyBorder="0" applyAlignment="0" applyProtection="0"/>
  </cellStyleXfs>
  <cellXfs count="299">
    <xf numFmtId="0" fontId="0" fillId="0" borderId="0" xfId="0"/>
    <xf numFmtId="0" fontId="3" fillId="0" borderId="0" xfId="0" applyFont="1" applyAlignment="1">
      <alignment vertical="center" wrapText="1"/>
    </xf>
    <xf numFmtId="0" fontId="3" fillId="0" borderId="0" xfId="0" applyFont="1"/>
    <xf numFmtId="0" fontId="3" fillId="0" borderId="0" xfId="0" applyFont="1" applyAlignment="1">
      <alignment horizontal="center"/>
    </xf>
    <xf numFmtId="0" fontId="3" fillId="0" borderId="0" xfId="0" applyFont="1" applyBorder="1" applyAlignment="1">
      <alignment horizontal="center"/>
    </xf>
    <xf numFmtId="0" fontId="0" fillId="0" borderId="0" xfId="0" applyFont="1" applyAlignment="1">
      <alignment horizontal="center"/>
    </xf>
    <xf numFmtId="0" fontId="0" fillId="0" borderId="0" xfId="0" applyFont="1"/>
    <xf numFmtId="0" fontId="0" fillId="0" borderId="9" xfId="0" applyFont="1" applyBorder="1" applyAlignment="1">
      <alignment horizontal="center" vertical="center"/>
    </xf>
    <xf numFmtId="0" fontId="9" fillId="0" borderId="0" xfId="0" applyFont="1" applyAlignment="1">
      <alignment horizontal="center" vertical="center"/>
    </xf>
    <xf numFmtId="0" fontId="0" fillId="0" borderId="0" xfId="0" applyFont="1" applyAlignment="1">
      <alignment horizontal="center" vertical="center"/>
    </xf>
    <xf numFmtId="167" fontId="0" fillId="0" borderId="0" xfId="0" applyNumberFormat="1" applyFont="1" applyAlignment="1">
      <alignment horizontal="center"/>
    </xf>
    <xf numFmtId="167" fontId="0" fillId="0" borderId="0" xfId="0" applyNumberFormat="1" applyAlignment="1">
      <alignment horizontal="center"/>
    </xf>
    <xf numFmtId="0" fontId="0" fillId="0" borderId="4" xfId="0" applyFont="1" applyBorder="1" applyAlignment="1">
      <alignment vertical="center"/>
    </xf>
    <xf numFmtId="0" fontId="0" fillId="0" borderId="5" xfId="0" applyFont="1" applyBorder="1" applyAlignment="1">
      <alignment vertical="center"/>
    </xf>
    <xf numFmtId="0" fontId="0" fillId="0" borderId="6" xfId="0" applyFont="1" applyBorder="1" applyAlignment="1">
      <alignment vertical="center"/>
    </xf>
    <xf numFmtId="0" fontId="0" fillId="0" borderId="0" xfId="0" applyFont="1" applyAlignment="1">
      <alignment vertical="center"/>
    </xf>
    <xf numFmtId="0" fontId="0" fillId="0" borderId="7" xfId="0" applyFont="1" applyBorder="1" applyAlignment="1">
      <alignment horizontal="left" vertical="center"/>
    </xf>
    <xf numFmtId="0" fontId="0" fillId="0" borderId="8" xfId="0" applyFont="1" applyBorder="1" applyAlignment="1">
      <alignment vertical="center"/>
    </xf>
    <xf numFmtId="0" fontId="0" fillId="0" borderId="9" xfId="0" applyFont="1" applyBorder="1" applyAlignment="1">
      <alignment vertical="center"/>
    </xf>
    <xf numFmtId="0" fontId="4" fillId="0" borderId="0" xfId="0" applyFont="1" applyAlignment="1">
      <alignment horizontal="center" vertical="center"/>
    </xf>
    <xf numFmtId="0" fontId="0" fillId="0" borderId="0" xfId="0" applyAlignment="1">
      <alignment vertical="center"/>
    </xf>
    <xf numFmtId="0" fontId="0" fillId="0" borderId="10" xfId="0" applyFont="1" applyBorder="1" applyAlignment="1">
      <alignment vertical="center"/>
    </xf>
    <xf numFmtId="0" fontId="2" fillId="0" borderId="0" xfId="0" applyFont="1" applyAlignment="1">
      <alignment horizontal="center" vertical="center"/>
    </xf>
    <xf numFmtId="0" fontId="0" fillId="0" borderId="11" xfId="0" applyFont="1" applyBorder="1" applyAlignment="1">
      <alignment vertical="center"/>
    </xf>
    <xf numFmtId="0" fontId="0" fillId="0" borderId="12" xfId="0" applyFont="1" applyBorder="1" applyAlignment="1">
      <alignment vertical="center"/>
    </xf>
    <xf numFmtId="0" fontId="0" fillId="0" borderId="2" xfId="0" applyFont="1" applyBorder="1" applyAlignment="1">
      <alignment vertical="center"/>
    </xf>
    <xf numFmtId="165" fontId="0" fillId="4" borderId="13" xfId="0" applyNumberFormat="1" applyFont="1" applyFill="1" applyBorder="1" applyAlignment="1">
      <alignment horizontal="left" vertical="center"/>
    </xf>
    <xf numFmtId="165" fontId="0" fillId="5" borderId="14" xfId="0" applyNumberFormat="1" applyFont="1" applyFill="1" applyBorder="1" applyAlignment="1">
      <alignment horizontal="left" vertical="center"/>
    </xf>
    <xf numFmtId="0" fontId="0" fillId="0" borderId="0" xfId="0" applyFont="1" applyAlignment="1">
      <alignment horizontal="right" vertical="center"/>
    </xf>
    <xf numFmtId="0" fontId="0" fillId="0" borderId="0" xfId="0" applyFont="1" applyAlignment="1">
      <alignment horizontal="left" vertical="center"/>
    </xf>
    <xf numFmtId="0" fontId="0" fillId="0" borderId="15" xfId="0" applyFont="1" applyBorder="1" applyAlignment="1">
      <alignment vertical="center"/>
    </xf>
    <xf numFmtId="0" fontId="0" fillId="0" borderId="16" xfId="0" applyFont="1" applyBorder="1" applyAlignment="1">
      <alignment vertical="center"/>
    </xf>
    <xf numFmtId="0" fontId="0" fillId="0" borderId="17" xfId="0" applyFont="1" applyBorder="1" applyAlignment="1">
      <alignment vertical="center"/>
    </xf>
    <xf numFmtId="0" fontId="0" fillId="0" borderId="18" xfId="0" applyFont="1" applyBorder="1" applyAlignment="1">
      <alignment vertical="center"/>
    </xf>
    <xf numFmtId="0" fontId="0" fillId="0" borderId="1" xfId="0" applyFont="1" applyBorder="1" applyAlignment="1">
      <alignment vertical="center"/>
    </xf>
    <xf numFmtId="0" fontId="0" fillId="0" borderId="19" xfId="0" applyFont="1" applyBorder="1" applyAlignment="1">
      <alignment vertical="center"/>
    </xf>
    <xf numFmtId="0" fontId="5" fillId="0" borderId="0" xfId="0" applyFont="1" applyAlignment="1">
      <alignment horizontal="right" vertical="center"/>
    </xf>
    <xf numFmtId="0" fontId="0" fillId="5" borderId="14" xfId="0" applyFont="1" applyFill="1" applyBorder="1" applyAlignment="1">
      <alignment vertical="center"/>
    </xf>
    <xf numFmtId="0" fontId="0" fillId="4" borderId="13" xfId="0" applyFont="1" applyFill="1" applyBorder="1" applyAlignment="1">
      <alignment vertical="center"/>
    </xf>
    <xf numFmtId="0" fontId="0" fillId="5" borderId="20" xfId="0" applyFont="1" applyFill="1" applyBorder="1" applyAlignment="1">
      <alignment vertical="center"/>
    </xf>
    <xf numFmtId="0" fontId="6" fillId="0" borderId="0" xfId="0" applyFont="1" applyAlignment="1">
      <alignment vertical="center"/>
    </xf>
    <xf numFmtId="0" fontId="0" fillId="4" borderId="20" xfId="0" applyFont="1" applyFill="1" applyBorder="1" applyAlignment="1">
      <alignment horizontal="left" vertical="center"/>
    </xf>
    <xf numFmtId="0" fontId="7" fillId="0" borderId="0" xfId="0" applyFont="1" applyAlignment="1">
      <alignment horizontal="center" vertical="center"/>
    </xf>
    <xf numFmtId="0" fontId="8" fillId="0" borderId="5" xfId="0" applyFont="1" applyBorder="1" applyAlignment="1">
      <alignment vertical="center"/>
    </xf>
    <xf numFmtId="0" fontId="0" fillId="0" borderId="7" xfId="0" applyFont="1" applyBorder="1" applyAlignment="1">
      <alignment vertical="center"/>
    </xf>
    <xf numFmtId="0" fontId="5" fillId="0" borderId="8" xfId="0" applyFont="1" applyBorder="1" applyAlignment="1">
      <alignment vertical="center"/>
    </xf>
    <xf numFmtId="0" fontId="5" fillId="4" borderId="13" xfId="0" applyFont="1" applyFill="1" applyBorder="1" applyAlignment="1">
      <alignment horizontal="left" vertical="center"/>
    </xf>
    <xf numFmtId="0" fontId="0" fillId="4" borderId="20" xfId="0" applyFont="1" applyFill="1" applyBorder="1" applyAlignment="1">
      <alignment vertical="center"/>
    </xf>
    <xf numFmtId="0" fontId="9" fillId="0" borderId="0" xfId="0" applyFont="1" applyAlignment="1">
      <alignment horizontal="right" vertical="center"/>
    </xf>
    <xf numFmtId="0" fontId="0" fillId="5" borderId="14" xfId="0" applyFont="1" applyFill="1" applyBorder="1" applyAlignment="1">
      <alignment horizontal="left" vertical="center"/>
    </xf>
    <xf numFmtId="0" fontId="0" fillId="4" borderId="13" xfId="0" applyFont="1" applyFill="1" applyBorder="1" applyAlignment="1">
      <alignment horizontal="left" vertical="center"/>
    </xf>
    <xf numFmtId="166" fontId="0" fillId="5" borderId="14" xfId="0" applyNumberFormat="1" applyFont="1" applyFill="1" applyBorder="1" applyAlignment="1">
      <alignment horizontal="left" vertical="center"/>
    </xf>
    <xf numFmtId="166" fontId="0" fillId="4" borderId="13" xfId="0" applyNumberFormat="1" applyFont="1" applyFill="1" applyBorder="1" applyAlignment="1">
      <alignment horizontal="left" vertical="center"/>
    </xf>
    <xf numFmtId="0" fontId="0" fillId="0" borderId="0" xfId="0" applyFont="1" applyBorder="1" applyAlignment="1">
      <alignment vertical="center"/>
    </xf>
    <xf numFmtId="0" fontId="0" fillId="0" borderId="23" xfId="0" applyFont="1" applyBorder="1" applyAlignment="1">
      <alignment vertical="center"/>
    </xf>
    <xf numFmtId="0" fontId="8" fillId="0" borderId="0" xfId="0" applyFont="1" applyAlignment="1">
      <alignment vertical="center"/>
    </xf>
    <xf numFmtId="0" fontId="5" fillId="0" borderId="0" xfId="0" applyFont="1" applyAlignment="1">
      <alignment vertical="center"/>
    </xf>
    <xf numFmtId="166" fontId="0" fillId="5" borderId="20" xfId="0" applyNumberFormat="1" applyFont="1" applyFill="1" applyBorder="1" applyAlignment="1">
      <alignment vertical="center"/>
    </xf>
    <xf numFmtId="166" fontId="0" fillId="4" borderId="20" xfId="0" applyNumberFormat="1" applyFont="1" applyFill="1" applyBorder="1" applyAlignment="1">
      <alignment vertical="center"/>
    </xf>
    <xf numFmtId="0" fontId="8" fillId="0" borderId="0" xfId="0" applyFont="1" applyAlignment="1">
      <alignment horizontal="left" vertical="center"/>
    </xf>
    <xf numFmtId="0" fontId="5" fillId="0" borderId="0" xfId="0" applyFont="1" applyAlignment="1">
      <alignment horizontal="left" vertical="center"/>
    </xf>
    <xf numFmtId="0" fontId="0" fillId="0" borderId="16" xfId="0" applyBorder="1" applyAlignment="1">
      <alignment vertical="center"/>
    </xf>
    <xf numFmtId="0" fontId="4" fillId="0" borderId="5" xfId="0" applyFont="1" applyBorder="1" applyAlignment="1">
      <alignment horizontal="center" vertical="center"/>
    </xf>
    <xf numFmtId="0" fontId="8" fillId="0" borderId="5" xfId="0" applyFont="1" applyBorder="1" applyAlignment="1">
      <alignment horizontal="center" vertical="center"/>
    </xf>
    <xf numFmtId="0" fontId="9" fillId="0" borderId="0" xfId="0" applyFont="1" applyBorder="1" applyAlignment="1">
      <alignment horizontal="left" vertical="center"/>
    </xf>
    <xf numFmtId="0" fontId="9" fillId="0" borderId="0" xfId="0" applyFont="1" applyAlignment="1">
      <alignment horizontal="left" vertical="center"/>
    </xf>
    <xf numFmtId="0" fontId="10" fillId="0" borderId="0" xfId="0" applyFont="1" applyAlignment="1">
      <alignment horizontal="center" vertical="center"/>
    </xf>
    <xf numFmtId="0" fontId="10" fillId="0" borderId="11" xfId="0" applyFont="1" applyBorder="1" applyAlignment="1">
      <alignment horizontal="center" vertical="center"/>
    </xf>
    <xf numFmtId="0" fontId="5" fillId="0" borderId="7" xfId="0" applyFont="1" applyBorder="1" applyAlignment="1">
      <alignment horizontal="left" vertical="center"/>
    </xf>
    <xf numFmtId="0" fontId="9" fillId="0" borderId="0" xfId="0" applyFont="1" applyAlignment="1">
      <alignment vertical="center"/>
    </xf>
    <xf numFmtId="0" fontId="8" fillId="0" borderId="0" xfId="0" applyFont="1" applyAlignment="1">
      <alignment horizontal="center" vertical="center"/>
    </xf>
    <xf numFmtId="0" fontId="0" fillId="6" borderId="24" xfId="0" applyFont="1" applyFill="1" applyBorder="1" applyAlignment="1">
      <alignment horizontal="center" vertical="center"/>
    </xf>
    <xf numFmtId="0" fontId="9" fillId="0" borderId="11" xfId="0" applyFont="1" applyBorder="1" applyAlignment="1">
      <alignment vertical="center"/>
    </xf>
    <xf numFmtId="0" fontId="0" fillId="0" borderId="24" xfId="0" applyFont="1" applyBorder="1" applyAlignment="1">
      <alignment horizontal="center" vertical="center"/>
    </xf>
    <xf numFmtId="0" fontId="0" fillId="0" borderId="21" xfId="0" applyFont="1" applyBorder="1" applyAlignment="1">
      <alignment horizontal="center" vertical="center"/>
    </xf>
    <xf numFmtId="0" fontId="0" fillId="0" borderId="21" xfId="0" applyFont="1" applyBorder="1" applyAlignment="1">
      <alignment horizontal="left" vertical="center"/>
    </xf>
    <xf numFmtId="0" fontId="11" fillId="0" borderId="0" xfId="0" applyFont="1" applyAlignment="1">
      <alignment horizontal="right" vertical="center"/>
    </xf>
    <xf numFmtId="0" fontId="9" fillId="0" borderId="25" xfId="0" applyFont="1" applyBorder="1" applyAlignment="1">
      <alignment horizontal="center" vertical="center"/>
    </xf>
    <xf numFmtId="0" fontId="9" fillId="0" borderId="26" xfId="0" applyFont="1" applyBorder="1" applyAlignment="1">
      <alignment horizontal="center" vertical="center"/>
    </xf>
    <xf numFmtId="0" fontId="9" fillId="0" borderId="27" xfId="0" applyFont="1" applyBorder="1" applyAlignment="1">
      <alignment horizontal="center" vertical="center"/>
    </xf>
    <xf numFmtId="0" fontId="9" fillId="0" borderId="28" xfId="0" applyFont="1" applyBorder="1" applyAlignment="1">
      <alignment horizontal="center" vertical="center"/>
    </xf>
    <xf numFmtId="0" fontId="9" fillId="0" borderId="29" xfId="0" applyFont="1" applyBorder="1" applyAlignment="1">
      <alignment horizontal="center" vertical="center"/>
    </xf>
    <xf numFmtId="0" fontId="9" fillId="0" borderId="30" xfId="0" applyFont="1" applyBorder="1" applyAlignment="1">
      <alignment horizontal="center" vertical="center"/>
    </xf>
    <xf numFmtId="0" fontId="9" fillId="0" borderId="31" xfId="0" applyFont="1" applyBorder="1" applyAlignment="1">
      <alignment horizontal="center" vertical="center"/>
    </xf>
    <xf numFmtId="0" fontId="9" fillId="0" borderId="32" xfId="0" applyFont="1" applyBorder="1" applyAlignment="1">
      <alignment horizontal="center" vertical="center"/>
    </xf>
    <xf numFmtId="0" fontId="9" fillId="0" borderId="33" xfId="0" applyFont="1" applyBorder="1" applyAlignment="1">
      <alignment horizontal="center" vertical="center"/>
    </xf>
    <xf numFmtId="0" fontId="0" fillId="0" borderId="34" xfId="0" applyFont="1" applyBorder="1" applyAlignment="1">
      <alignment vertical="center"/>
    </xf>
    <xf numFmtId="0" fontId="0" fillId="0" borderId="35" xfId="0" applyFont="1" applyBorder="1" applyAlignment="1">
      <alignment vertical="center"/>
    </xf>
    <xf numFmtId="0" fontId="12" fillId="0" borderId="8" xfId="0" applyFont="1" applyBorder="1" applyAlignment="1">
      <alignment vertical="center"/>
    </xf>
    <xf numFmtId="0" fontId="9" fillId="0" borderId="18" xfId="0" applyFont="1" applyBorder="1" applyAlignment="1">
      <alignment horizontal="center" vertical="center"/>
    </xf>
    <xf numFmtId="0" fontId="9" fillId="0" borderId="1" xfId="0" applyFont="1" applyBorder="1" applyAlignment="1">
      <alignment horizontal="center" vertical="center"/>
    </xf>
    <xf numFmtId="0" fontId="9" fillId="0" borderId="19" xfId="0" applyFont="1" applyBorder="1" applyAlignment="1">
      <alignment horizontal="center" vertical="center"/>
    </xf>
    <xf numFmtId="0" fontId="9" fillId="0" borderId="37" xfId="0" applyFont="1" applyBorder="1" applyAlignment="1">
      <alignment horizontal="center" vertical="center"/>
    </xf>
    <xf numFmtId="0" fontId="9" fillId="0" borderId="38" xfId="0" applyFont="1" applyBorder="1" applyAlignment="1">
      <alignment horizontal="center" vertical="center"/>
    </xf>
    <xf numFmtId="0" fontId="9" fillId="0" borderId="39" xfId="0" applyFont="1" applyBorder="1" applyAlignment="1">
      <alignment horizontal="center" vertical="center"/>
    </xf>
    <xf numFmtId="2" fontId="9" fillId="0" borderId="25" xfId="0" applyNumberFormat="1" applyFont="1" applyBorder="1" applyAlignment="1">
      <alignment horizontal="center" vertical="center"/>
    </xf>
    <xf numFmtId="2" fontId="9" fillId="0" borderId="26" xfId="0" applyNumberFormat="1" applyFont="1" applyBorder="1" applyAlignment="1">
      <alignment horizontal="center" vertical="center"/>
    </xf>
    <xf numFmtId="2" fontId="9" fillId="0" borderId="27" xfId="0" applyNumberFormat="1" applyFont="1" applyBorder="1" applyAlignment="1">
      <alignment horizontal="center" vertical="center"/>
    </xf>
    <xf numFmtId="0" fontId="0" fillId="0" borderId="7" xfId="0" applyFont="1" applyBorder="1" applyAlignment="1">
      <alignment horizontal="center" vertical="center"/>
    </xf>
    <xf numFmtId="0" fontId="0" fillId="0" borderId="40" xfId="0" applyFont="1" applyBorder="1" applyAlignment="1">
      <alignment horizontal="center" vertical="center"/>
    </xf>
    <xf numFmtId="2" fontId="9" fillId="0" borderId="28" xfId="0" applyNumberFormat="1" applyFont="1" applyBorder="1" applyAlignment="1">
      <alignment horizontal="center" vertical="center"/>
    </xf>
    <xf numFmtId="2" fontId="9" fillId="0" borderId="29" xfId="0" applyNumberFormat="1" applyFont="1" applyBorder="1" applyAlignment="1">
      <alignment horizontal="center" vertical="center"/>
    </xf>
    <xf numFmtId="2" fontId="9" fillId="0" borderId="30" xfId="0" applyNumberFormat="1" applyFont="1" applyBorder="1" applyAlignment="1">
      <alignment horizontal="center" vertical="center"/>
    </xf>
    <xf numFmtId="0" fontId="0" fillId="0" borderId="18" xfId="0" applyFont="1" applyBorder="1" applyAlignment="1">
      <alignment horizontal="center" vertical="center"/>
    </xf>
    <xf numFmtId="0" fontId="0" fillId="0" borderId="35" xfId="0" applyFont="1" applyBorder="1" applyAlignment="1">
      <alignment horizontal="center" vertical="center"/>
    </xf>
    <xf numFmtId="2" fontId="9" fillId="0" borderId="31" xfId="0" applyNumberFormat="1" applyFont="1" applyBorder="1" applyAlignment="1">
      <alignment horizontal="center" vertical="center"/>
    </xf>
    <xf numFmtId="2" fontId="9" fillId="0" borderId="32" xfId="0" applyNumberFormat="1" applyFont="1" applyBorder="1" applyAlignment="1">
      <alignment horizontal="center" vertical="center"/>
    </xf>
    <xf numFmtId="2" fontId="9" fillId="0" borderId="33" xfId="0" applyNumberFormat="1" applyFont="1" applyBorder="1" applyAlignment="1">
      <alignment horizontal="center" vertical="center"/>
    </xf>
    <xf numFmtId="0" fontId="0" fillId="0" borderId="41" xfId="0" applyFont="1" applyBorder="1" applyAlignment="1">
      <alignment horizontal="right" vertical="center"/>
    </xf>
    <xf numFmtId="0" fontId="0" fillId="0" borderId="26" xfId="0" applyFont="1" applyBorder="1" applyAlignment="1">
      <alignment horizontal="center" vertical="center"/>
    </xf>
    <xf numFmtId="0" fontId="0" fillId="0" borderId="42" xfId="0" applyFont="1" applyBorder="1" applyAlignment="1">
      <alignment horizontal="center" vertical="center"/>
    </xf>
    <xf numFmtId="2" fontId="9" fillId="0" borderId="43" xfId="0" applyNumberFormat="1" applyFont="1" applyBorder="1" applyAlignment="1">
      <alignment horizontal="center" vertical="center"/>
    </xf>
    <xf numFmtId="2" fontId="9" fillId="0" borderId="44" xfId="0" applyNumberFormat="1" applyFont="1" applyBorder="1" applyAlignment="1">
      <alignment horizontal="center" vertical="center"/>
    </xf>
    <xf numFmtId="2" fontId="9" fillId="0" borderId="45" xfId="0" applyNumberFormat="1" applyFont="1" applyBorder="1" applyAlignment="1">
      <alignment horizontal="center" vertical="center"/>
    </xf>
    <xf numFmtId="2" fontId="9" fillId="0" borderId="46" xfId="0" applyNumberFormat="1" applyFont="1" applyBorder="1" applyAlignment="1">
      <alignment horizontal="center" vertical="center"/>
    </xf>
    <xf numFmtId="2" fontId="9" fillId="0" borderId="47" xfId="0" applyNumberFormat="1" applyFont="1" applyBorder="1" applyAlignment="1">
      <alignment horizontal="center" vertical="center"/>
    </xf>
    <xf numFmtId="0" fontId="0" fillId="0" borderId="48" xfId="0" applyFont="1" applyBorder="1" applyAlignment="1">
      <alignment horizontal="right" vertical="center"/>
    </xf>
    <xf numFmtId="0" fontId="0" fillId="0" borderId="29" xfId="0" applyFont="1" applyBorder="1" applyAlignment="1">
      <alignment horizontal="center" vertical="center"/>
    </xf>
    <xf numFmtId="0" fontId="0" fillId="0" borderId="49" xfId="0" applyFont="1" applyBorder="1" applyAlignment="1">
      <alignment horizontal="center" vertical="center"/>
    </xf>
    <xf numFmtId="10" fontId="9" fillId="0" borderId="25" xfId="0" applyNumberFormat="1" applyFont="1" applyBorder="1" applyAlignment="1">
      <alignment horizontal="center" vertical="center"/>
    </xf>
    <xf numFmtId="10" fontId="9" fillId="0" borderId="26" xfId="0" applyNumberFormat="1" applyFont="1" applyBorder="1" applyAlignment="1">
      <alignment horizontal="center" vertical="center"/>
    </xf>
    <xf numFmtId="10" fontId="9" fillId="0" borderId="27" xfId="0" applyNumberFormat="1" applyFont="1" applyBorder="1" applyAlignment="1">
      <alignment horizontal="center" vertical="center"/>
    </xf>
    <xf numFmtId="0" fontId="0" fillId="0" borderId="50" xfId="0" applyFont="1" applyBorder="1" applyAlignment="1">
      <alignment horizontal="right" vertical="center"/>
    </xf>
    <xf numFmtId="0" fontId="0" fillId="0" borderId="32" xfId="0" applyFont="1" applyBorder="1" applyAlignment="1">
      <alignment horizontal="center" vertical="center"/>
    </xf>
    <xf numFmtId="0" fontId="0" fillId="0" borderId="51" xfId="0" applyFont="1" applyBorder="1" applyAlignment="1">
      <alignment horizontal="center" vertical="center"/>
    </xf>
    <xf numFmtId="10" fontId="9" fillId="0" borderId="31" xfId="0" applyNumberFormat="1" applyFont="1" applyBorder="1" applyAlignment="1">
      <alignment horizontal="center" vertical="center"/>
    </xf>
    <xf numFmtId="10" fontId="9" fillId="0" borderId="32" xfId="0" applyNumberFormat="1" applyFont="1" applyBorder="1" applyAlignment="1">
      <alignment horizontal="center" vertical="center"/>
    </xf>
    <xf numFmtId="10" fontId="9" fillId="0" borderId="33" xfId="0" applyNumberFormat="1" applyFont="1" applyBorder="1" applyAlignment="1">
      <alignment horizontal="center" vertical="center"/>
    </xf>
    <xf numFmtId="2" fontId="9" fillId="0" borderId="37" xfId="0" applyNumberFormat="1" applyFont="1" applyBorder="1" applyAlignment="1">
      <alignment horizontal="center" vertical="center"/>
    </xf>
    <xf numFmtId="2" fontId="9" fillId="0" borderId="38" xfId="0" applyNumberFormat="1" applyFont="1" applyBorder="1" applyAlignment="1">
      <alignment horizontal="center" vertical="center"/>
    </xf>
    <xf numFmtId="2" fontId="9" fillId="0" borderId="39" xfId="0" applyNumberFormat="1" applyFont="1" applyBorder="1" applyAlignment="1">
      <alignment horizontal="center" vertical="center"/>
    </xf>
    <xf numFmtId="0" fontId="12" fillId="0" borderId="0" xfId="0" applyFont="1" applyAlignment="1">
      <alignment vertical="center"/>
    </xf>
    <xf numFmtId="0" fontId="4" fillId="0" borderId="7" xfId="0" applyFont="1" applyBorder="1" applyAlignment="1">
      <alignment vertical="center"/>
    </xf>
    <xf numFmtId="0" fontId="0" fillId="0" borderId="1" xfId="0" applyFont="1" applyBorder="1" applyAlignment="1">
      <alignment horizontal="center" vertical="center"/>
    </xf>
    <xf numFmtId="0" fontId="0" fillId="0" borderId="19" xfId="0" applyFont="1" applyBorder="1" applyAlignment="1">
      <alignment horizontal="center" vertical="center"/>
    </xf>
    <xf numFmtId="0" fontId="0" fillId="0" borderId="37" xfId="0" applyFont="1" applyBorder="1" applyAlignment="1">
      <alignment horizontal="center" vertical="center"/>
    </xf>
    <xf numFmtId="0" fontId="0" fillId="0" borderId="38" xfId="0" applyFont="1" applyBorder="1" applyAlignment="1">
      <alignment horizontal="center" vertical="center"/>
    </xf>
    <xf numFmtId="0" fontId="0" fillId="0" borderId="39" xfId="0" applyFont="1" applyBorder="1" applyAlignment="1">
      <alignment horizontal="center" vertical="center"/>
    </xf>
    <xf numFmtId="0" fontId="0" fillId="6" borderId="25" xfId="0" applyFont="1" applyFill="1" applyBorder="1" applyAlignment="1">
      <alignment horizontal="center" vertical="center"/>
    </xf>
    <xf numFmtId="0" fontId="0" fillId="6" borderId="26" xfId="0" applyFont="1" applyFill="1" applyBorder="1" applyAlignment="1">
      <alignment horizontal="center" vertical="center"/>
    </xf>
    <xf numFmtId="0" fontId="0" fillId="6" borderId="27" xfId="0" applyFont="1" applyFill="1" applyBorder="1" applyAlignment="1">
      <alignment horizontal="center" vertical="center"/>
    </xf>
    <xf numFmtId="0" fontId="0" fillId="6" borderId="28" xfId="0" applyFont="1" applyFill="1" applyBorder="1" applyAlignment="1">
      <alignment horizontal="center" vertical="center"/>
    </xf>
    <xf numFmtId="0" fontId="0" fillId="6" borderId="29" xfId="0" applyFont="1" applyFill="1" applyBorder="1" applyAlignment="1">
      <alignment horizontal="center" vertical="center"/>
    </xf>
    <xf numFmtId="0" fontId="0" fillId="6" borderId="30" xfId="0" applyFont="1" applyFill="1" applyBorder="1" applyAlignment="1">
      <alignment horizontal="center" vertical="center"/>
    </xf>
    <xf numFmtId="0" fontId="0" fillId="0" borderId="27" xfId="0" applyFont="1" applyBorder="1" applyAlignment="1">
      <alignment horizontal="center" vertical="center"/>
    </xf>
    <xf numFmtId="0" fontId="0" fillId="6" borderId="31" xfId="0" applyFont="1" applyFill="1" applyBorder="1" applyAlignment="1">
      <alignment horizontal="center" vertical="center"/>
    </xf>
    <xf numFmtId="0" fontId="0" fillId="6" borderId="32" xfId="0" applyFont="1" applyFill="1" applyBorder="1" applyAlignment="1">
      <alignment horizontal="center" vertical="center"/>
    </xf>
    <xf numFmtId="0" fontId="0" fillId="6" borderId="33" xfId="0" applyFont="1" applyFill="1" applyBorder="1" applyAlignment="1">
      <alignment horizontal="center" vertical="center"/>
    </xf>
    <xf numFmtId="0" fontId="0" fillId="0" borderId="30" xfId="0" applyFont="1" applyBorder="1" applyAlignment="1">
      <alignment horizontal="center" vertical="center"/>
    </xf>
    <xf numFmtId="2" fontId="0" fillId="0" borderId="28" xfId="0" applyNumberFormat="1" applyFont="1" applyBorder="1" applyAlignment="1">
      <alignment horizontal="center" vertical="center"/>
    </xf>
    <xf numFmtId="2" fontId="0" fillId="0" borderId="29" xfId="0" applyNumberFormat="1" applyFont="1" applyBorder="1" applyAlignment="1">
      <alignment horizontal="center" vertical="center"/>
    </xf>
    <xf numFmtId="2" fontId="0" fillId="0" borderId="30" xfId="0" applyNumberFormat="1" applyFont="1" applyBorder="1" applyAlignment="1">
      <alignment horizontal="center" vertical="center"/>
    </xf>
    <xf numFmtId="0" fontId="0" fillId="0" borderId="33" xfId="0" applyFont="1" applyBorder="1" applyAlignment="1">
      <alignment horizontal="center" vertical="center"/>
    </xf>
    <xf numFmtId="2" fontId="0" fillId="5" borderId="28" xfId="0" applyNumberFormat="1" applyFont="1" applyFill="1" applyBorder="1" applyAlignment="1">
      <alignment horizontal="center" vertical="center"/>
    </xf>
    <xf numFmtId="2" fontId="0" fillId="5" borderId="29" xfId="0" applyNumberFormat="1" applyFont="1" applyFill="1" applyBorder="1" applyAlignment="1">
      <alignment horizontal="center" vertical="center"/>
    </xf>
    <xf numFmtId="2" fontId="0" fillId="5" borderId="30" xfId="0" applyNumberFormat="1" applyFont="1" applyFill="1" applyBorder="1" applyAlignment="1">
      <alignment horizontal="center" vertical="center"/>
    </xf>
    <xf numFmtId="0" fontId="9" fillId="0" borderId="20" xfId="0" applyFont="1" applyBorder="1" applyAlignment="1">
      <alignment horizontal="center" vertical="center"/>
    </xf>
    <xf numFmtId="0" fontId="0" fillId="0" borderId="12" xfId="0" applyBorder="1" applyAlignment="1">
      <alignment vertical="center"/>
    </xf>
    <xf numFmtId="10" fontId="0" fillId="0" borderId="25" xfId="0" applyNumberFormat="1" applyBorder="1" applyAlignment="1">
      <alignment horizontal="center" vertical="center"/>
    </xf>
    <xf numFmtId="10" fontId="0" fillId="0" borderId="26" xfId="0" applyNumberFormat="1" applyBorder="1" applyAlignment="1">
      <alignment horizontal="center" vertical="center"/>
    </xf>
    <xf numFmtId="10" fontId="0" fillId="0" borderId="27" xfId="0" applyNumberFormat="1" applyBorder="1" applyAlignment="1">
      <alignment horizontal="center" vertical="center"/>
    </xf>
    <xf numFmtId="10" fontId="0" fillId="0" borderId="31" xfId="0" applyNumberFormat="1" applyBorder="1" applyAlignment="1">
      <alignment horizontal="center" vertical="center"/>
    </xf>
    <xf numFmtId="10" fontId="0" fillId="0" borderId="32" xfId="0" applyNumberFormat="1" applyBorder="1" applyAlignment="1">
      <alignment horizontal="center" vertical="center"/>
    </xf>
    <xf numFmtId="10" fontId="0" fillId="0" borderId="33" xfId="0" applyNumberFormat="1" applyBorder="1" applyAlignment="1">
      <alignment horizontal="center" vertical="center"/>
    </xf>
    <xf numFmtId="0" fontId="12" fillId="0" borderId="0" xfId="0" applyFont="1" applyBorder="1" applyAlignment="1">
      <alignment vertical="center"/>
    </xf>
    <xf numFmtId="0" fontId="9" fillId="0" borderId="21" xfId="0" applyFont="1" applyBorder="1" applyAlignment="1">
      <alignment horizontal="center" vertical="center"/>
    </xf>
    <xf numFmtId="0" fontId="9" fillId="0" borderId="0" xfId="0" applyFont="1" applyBorder="1" applyAlignment="1">
      <alignment vertical="center"/>
    </xf>
    <xf numFmtId="10" fontId="9" fillId="0" borderId="21" xfId="0" applyNumberFormat="1" applyFont="1" applyBorder="1" applyAlignment="1">
      <alignment horizontal="center" vertical="center"/>
    </xf>
    <xf numFmtId="0" fontId="4" fillId="0" borderId="12" xfId="0" applyFont="1" applyBorder="1" applyAlignment="1">
      <alignment vertical="center"/>
    </xf>
    <xf numFmtId="0" fontId="0" fillId="6" borderId="52" xfId="0" applyFont="1" applyFill="1" applyBorder="1" applyAlignment="1">
      <alignment horizontal="center" vertical="center"/>
    </xf>
    <xf numFmtId="0" fontId="0" fillId="6" borderId="53" xfId="0" applyFont="1" applyFill="1" applyBorder="1" applyAlignment="1">
      <alignment horizontal="center" vertical="center"/>
    </xf>
    <xf numFmtId="0" fontId="0" fillId="6" borderId="54" xfId="0" applyFont="1" applyFill="1" applyBorder="1" applyAlignment="1">
      <alignment horizontal="center" vertical="center"/>
    </xf>
    <xf numFmtId="0" fontId="0" fillId="6" borderId="55" xfId="0" applyFont="1" applyFill="1" applyBorder="1" applyAlignment="1">
      <alignment horizontal="center" vertical="center"/>
    </xf>
    <xf numFmtId="0" fontId="0" fillId="6" borderId="13" xfId="0" applyFont="1" applyFill="1" applyBorder="1" applyAlignment="1">
      <alignment horizontal="center" vertical="center"/>
    </xf>
    <xf numFmtId="0" fontId="0" fillId="6" borderId="56" xfId="0" applyFont="1" applyFill="1" applyBorder="1" applyAlignment="1">
      <alignment horizontal="center" vertical="center"/>
    </xf>
    <xf numFmtId="0" fontId="0" fillId="6" borderId="57" xfId="0" applyFont="1" applyFill="1" applyBorder="1" applyAlignment="1">
      <alignment horizontal="center" vertical="center"/>
    </xf>
    <xf numFmtId="0" fontId="0" fillId="6" borderId="58" xfId="0" applyFont="1" applyFill="1" applyBorder="1" applyAlignment="1">
      <alignment horizontal="center" vertical="center"/>
    </xf>
    <xf numFmtId="0" fontId="0" fillId="6" borderId="59" xfId="0" applyFont="1" applyFill="1" applyBorder="1" applyAlignment="1">
      <alignment horizontal="center" vertical="center"/>
    </xf>
    <xf numFmtId="0" fontId="12" fillId="0" borderId="5" xfId="0" applyFont="1" applyBorder="1" applyAlignment="1">
      <alignment vertical="center"/>
    </xf>
    <xf numFmtId="167" fontId="0" fillId="0" borderId="28" xfId="0" applyNumberFormat="1" applyFont="1" applyBorder="1" applyAlignment="1">
      <alignment horizontal="center" vertical="center"/>
    </xf>
    <xf numFmtId="167" fontId="0" fillId="0" borderId="29" xfId="0" applyNumberFormat="1" applyFont="1" applyBorder="1" applyAlignment="1">
      <alignment horizontal="center" vertical="center"/>
    </xf>
    <xf numFmtId="167" fontId="0" fillId="0" borderId="30" xfId="0" applyNumberFormat="1" applyFont="1" applyBorder="1" applyAlignment="1">
      <alignment horizontal="center" vertical="center"/>
    </xf>
    <xf numFmtId="0" fontId="0" fillId="5" borderId="20" xfId="0" applyFont="1" applyFill="1" applyBorder="1" applyAlignment="1">
      <alignment horizontal="left" vertical="center"/>
    </xf>
    <xf numFmtId="0" fontId="0" fillId="6" borderId="21" xfId="0" applyFont="1" applyFill="1" applyBorder="1" applyAlignment="1">
      <alignment horizontal="center" vertical="center"/>
    </xf>
    <xf numFmtId="0" fontId="0" fillId="0" borderId="0" xfId="0" applyAlignment="1">
      <alignment horizontal="left" vertical="center"/>
    </xf>
    <xf numFmtId="0" fontId="9" fillId="0" borderId="3" xfId="0" applyFont="1" applyBorder="1" applyAlignment="1">
      <alignment horizontal="center" vertical="center"/>
    </xf>
    <xf numFmtId="0" fontId="0" fillId="0" borderId="12" xfId="0" applyFont="1" applyBorder="1" applyAlignment="1">
      <alignment horizontal="right" vertical="center"/>
    </xf>
    <xf numFmtId="0" fontId="0" fillId="0" borderId="47" xfId="0" applyFont="1" applyBorder="1" applyAlignment="1">
      <alignment vertical="center"/>
    </xf>
    <xf numFmtId="0" fontId="0" fillId="0" borderId="47" xfId="0" applyFont="1" applyBorder="1" applyAlignment="1">
      <alignment horizontal="right" vertical="center"/>
    </xf>
    <xf numFmtId="0" fontId="0" fillId="6" borderId="3" xfId="0" applyFont="1" applyFill="1" applyBorder="1" applyAlignment="1">
      <alignment horizontal="center" vertical="center"/>
    </xf>
    <xf numFmtId="0" fontId="0" fillId="0" borderId="28" xfId="0" applyFont="1" applyBorder="1" applyAlignment="1">
      <alignment horizontal="center" vertical="center"/>
    </xf>
    <xf numFmtId="0" fontId="0" fillId="0" borderId="3" xfId="0" applyFont="1" applyBorder="1" applyAlignment="1">
      <alignment horizontal="center" vertical="center"/>
    </xf>
    <xf numFmtId="0" fontId="5" fillId="0" borderId="0" xfId="0" applyFont="1" applyBorder="1" applyAlignment="1">
      <alignment horizontal="right" vertical="center"/>
    </xf>
    <xf numFmtId="0" fontId="13" fillId="0" borderId="0" xfId="0" applyFont="1" applyAlignment="1">
      <alignment horizontal="center" vertical="center"/>
    </xf>
    <xf numFmtId="0" fontId="0" fillId="0" borderId="60" xfId="0" applyFont="1" applyBorder="1" applyAlignment="1">
      <alignment horizontal="left" vertical="center"/>
    </xf>
    <xf numFmtId="0" fontId="0" fillId="0" borderId="60" xfId="0" applyFont="1" applyBorder="1" applyAlignment="1">
      <alignment vertical="center"/>
    </xf>
    <xf numFmtId="0" fontId="0" fillId="0" borderId="61" xfId="0" applyFont="1" applyBorder="1" applyAlignment="1">
      <alignment horizontal="left" vertical="center"/>
    </xf>
    <xf numFmtId="0" fontId="0" fillId="0" borderId="61" xfId="0" applyFont="1" applyBorder="1" applyAlignment="1">
      <alignment vertical="center"/>
    </xf>
    <xf numFmtId="0" fontId="5" fillId="0" borderId="12" xfId="0" applyFont="1" applyBorder="1" applyAlignment="1">
      <alignment horizontal="right" vertical="center"/>
    </xf>
    <xf numFmtId="0" fontId="0" fillId="0" borderId="1" xfId="0" applyFont="1" applyBorder="1" applyAlignment="1">
      <alignment horizontal="right" vertical="center"/>
    </xf>
    <xf numFmtId="10" fontId="0" fillId="0" borderId="32" xfId="0" applyNumberFormat="1" applyFont="1" applyBorder="1" applyAlignment="1">
      <alignment horizontal="center" vertical="center"/>
    </xf>
    <xf numFmtId="0" fontId="7" fillId="0" borderId="0" xfId="0" applyFont="1" applyAlignment="1">
      <alignment vertical="center"/>
    </xf>
    <xf numFmtId="0" fontId="0" fillId="0" borderId="8" xfId="0" applyFont="1" applyBorder="1" applyAlignment="1">
      <alignment horizontal="left" vertical="center"/>
    </xf>
    <xf numFmtId="0" fontId="0" fillId="4" borderId="62" xfId="0" applyFont="1" applyFill="1" applyBorder="1" applyAlignment="1">
      <alignment horizontal="left" vertical="center"/>
    </xf>
    <xf numFmtId="0" fontId="0" fillId="0" borderId="63" xfId="0" applyFont="1" applyBorder="1" applyAlignment="1">
      <alignment vertical="center"/>
    </xf>
    <xf numFmtId="0" fontId="0" fillId="5" borderId="21" xfId="0" applyFont="1" applyFill="1" applyBorder="1" applyAlignment="1">
      <alignment horizontal="left" vertical="center"/>
    </xf>
    <xf numFmtId="0" fontId="0" fillId="0" borderId="21" xfId="0" applyFont="1" applyBorder="1" applyAlignment="1">
      <alignment vertical="center"/>
    </xf>
    <xf numFmtId="0" fontId="14" fillId="0" borderId="0" xfId="0" applyFont="1" applyAlignment="1">
      <alignment horizontal="right" vertical="center"/>
    </xf>
    <xf numFmtId="0" fontId="0" fillId="0" borderId="22" xfId="0" applyFont="1" applyBorder="1" applyAlignment="1">
      <alignment horizontal="left" vertical="center"/>
    </xf>
    <xf numFmtId="0" fontId="15" fillId="0" borderId="64" xfId="0" applyFont="1" applyBorder="1" applyAlignment="1">
      <alignment vertical="center"/>
    </xf>
    <xf numFmtId="0" fontId="0" fillId="0" borderId="22" xfId="0" applyFont="1" applyBorder="1" applyAlignment="1">
      <alignment vertical="center"/>
    </xf>
    <xf numFmtId="0" fontId="16" fillId="0" borderId="22" xfId="0" applyFont="1" applyBorder="1" applyAlignment="1">
      <alignment horizontal="left" vertical="center"/>
    </xf>
    <xf numFmtId="0" fontId="9" fillId="0" borderId="22" xfId="0" applyFont="1" applyBorder="1" applyAlignment="1">
      <alignment horizontal="center" vertical="center"/>
    </xf>
    <xf numFmtId="0" fontId="9" fillId="0" borderId="0" xfId="0" applyFont="1" applyAlignment="1">
      <alignment vertical="center" wrapText="1"/>
    </xf>
    <xf numFmtId="0" fontId="9" fillId="0" borderId="8" xfId="0" applyFont="1" applyBorder="1" applyAlignment="1">
      <alignment horizontal="center" vertical="center"/>
    </xf>
    <xf numFmtId="0" fontId="18" fillId="0" borderId="0" xfId="0" applyFont="1" applyBorder="1" applyAlignment="1">
      <alignment vertical="center"/>
    </xf>
    <xf numFmtId="0" fontId="18" fillId="0" borderId="0" xfId="0" applyFont="1" applyAlignment="1">
      <alignment horizontal="center" vertical="center"/>
    </xf>
    <xf numFmtId="0" fontId="19" fillId="0" borderId="0" xfId="0" applyFont="1" applyBorder="1" applyAlignment="1">
      <alignment vertical="center"/>
    </xf>
    <xf numFmtId="0" fontId="19" fillId="0" borderId="0" xfId="0" applyFont="1" applyAlignment="1">
      <alignment vertical="center"/>
    </xf>
    <xf numFmtId="0" fontId="20" fillId="0" borderId="0" xfId="0" applyFont="1" applyAlignment="1">
      <alignment horizontal="right" vertical="center"/>
    </xf>
    <xf numFmtId="0" fontId="20" fillId="0" borderId="0" xfId="0" applyFont="1" applyBorder="1" applyAlignment="1">
      <alignment horizontal="right" vertical="center"/>
    </xf>
    <xf numFmtId="168" fontId="19" fillId="0" borderId="65" xfId="0" applyNumberFormat="1" applyFont="1" applyBorder="1" applyAlignment="1">
      <alignment horizontal="center" vertical="center"/>
    </xf>
    <xf numFmtId="0" fontId="20" fillId="0" borderId="0" xfId="0" applyFont="1" applyAlignment="1">
      <alignment vertical="center"/>
    </xf>
    <xf numFmtId="168" fontId="19" fillId="0" borderId="66" xfId="0" applyNumberFormat="1" applyFont="1" applyBorder="1" applyAlignment="1">
      <alignment horizontal="center" vertical="center"/>
    </xf>
    <xf numFmtId="0" fontId="19" fillId="0" borderId="66" xfId="0" applyFont="1" applyBorder="1" applyAlignment="1">
      <alignment horizontal="center" vertical="center"/>
    </xf>
    <xf numFmtId="0" fontId="20" fillId="0" borderId="0" xfId="0" applyFont="1" applyBorder="1" applyAlignment="1">
      <alignment horizontal="center" vertical="center"/>
    </xf>
    <xf numFmtId="0" fontId="20" fillId="0" borderId="67" xfId="0" applyFont="1" applyBorder="1" applyAlignment="1">
      <alignment horizontal="center" vertical="center"/>
    </xf>
    <xf numFmtId="0" fontId="19" fillId="0" borderId="67" xfId="0" applyFont="1" applyBorder="1" applyAlignment="1">
      <alignment horizontal="center" vertical="center"/>
    </xf>
    <xf numFmtId="0" fontId="19" fillId="0" borderId="0" xfId="0" applyFont="1" applyBorder="1" applyAlignment="1">
      <alignment horizontal="right" vertical="center"/>
    </xf>
    <xf numFmtId="0" fontId="19" fillId="0" borderId="68" xfId="0" applyFont="1" applyBorder="1" applyAlignment="1">
      <alignment vertical="top" wrapText="1"/>
    </xf>
    <xf numFmtId="0" fontId="19" fillId="0" borderId="69" xfId="0" applyFont="1" applyBorder="1" applyAlignment="1">
      <alignment vertical="top" wrapText="1"/>
    </xf>
    <xf numFmtId="0" fontId="19" fillId="0" borderId="70" xfId="0" applyFont="1" applyBorder="1" applyAlignment="1">
      <alignment vertical="top" wrapText="1"/>
    </xf>
    <xf numFmtId="0" fontId="19" fillId="0" borderId="71" xfId="0" applyFont="1" applyBorder="1" applyAlignment="1">
      <alignment vertical="top" wrapText="1"/>
    </xf>
    <xf numFmtId="0" fontId="19" fillId="0" borderId="0" xfId="0" applyFont="1" applyBorder="1" applyAlignment="1">
      <alignment vertical="top" wrapText="1"/>
    </xf>
    <xf numFmtId="0" fontId="19" fillId="0" borderId="72" xfId="0" applyFont="1" applyBorder="1" applyAlignment="1">
      <alignment vertical="top" wrapText="1"/>
    </xf>
    <xf numFmtId="0" fontId="19" fillId="0" borderId="73" xfId="0" applyFont="1" applyBorder="1" applyAlignment="1">
      <alignment vertical="top" wrapText="1"/>
    </xf>
    <xf numFmtId="0" fontId="19" fillId="0" borderId="65" xfId="0" applyFont="1" applyBorder="1" applyAlignment="1">
      <alignment vertical="top" wrapText="1"/>
    </xf>
    <xf numFmtId="0" fontId="19" fillId="0" borderId="74" xfId="0" applyFont="1" applyBorder="1" applyAlignment="1">
      <alignment vertical="top" wrapText="1"/>
    </xf>
    <xf numFmtId="0" fontId="0" fillId="5" borderId="29" xfId="0" applyFont="1" applyFill="1" applyBorder="1" applyAlignment="1">
      <alignment horizontal="center" vertical="center"/>
    </xf>
    <xf numFmtId="167" fontId="0" fillId="5" borderId="29" xfId="0" applyNumberFormat="1" applyFont="1" applyFill="1" applyBorder="1" applyAlignment="1">
      <alignment horizontal="center" vertical="center"/>
    </xf>
    <xf numFmtId="0" fontId="0" fillId="7" borderId="29" xfId="0" applyFont="1" applyFill="1" applyBorder="1" applyAlignment="1">
      <alignment horizontal="center" vertical="center"/>
    </xf>
    <xf numFmtId="167" fontId="0" fillId="7" borderId="29" xfId="0" applyNumberFormat="1" applyFont="1" applyFill="1" applyBorder="1" applyAlignment="1">
      <alignment horizontal="center" vertical="center"/>
    </xf>
    <xf numFmtId="167" fontId="9" fillId="0" borderId="31" xfId="0" applyNumberFormat="1" applyFont="1" applyBorder="1" applyAlignment="1">
      <alignment horizontal="center" vertical="center"/>
    </xf>
    <xf numFmtId="167" fontId="9" fillId="0" borderId="32" xfId="0" applyNumberFormat="1" applyFont="1" applyBorder="1" applyAlignment="1">
      <alignment horizontal="center" vertical="center"/>
    </xf>
    <xf numFmtId="167" fontId="9" fillId="0" borderId="33" xfId="0" applyNumberFormat="1" applyFont="1" applyBorder="1" applyAlignment="1">
      <alignment horizontal="center" vertical="center"/>
    </xf>
    <xf numFmtId="0" fontId="0" fillId="0" borderId="29" xfId="0" applyFont="1" applyBorder="1"/>
    <xf numFmtId="169" fontId="0" fillId="4" borderId="13" xfId="0" applyNumberFormat="1" applyFont="1" applyFill="1" applyBorder="1" applyAlignment="1">
      <alignment horizontal="center" vertical="center"/>
    </xf>
    <xf numFmtId="169" fontId="0" fillId="5" borderId="14" xfId="0" applyNumberFormat="1" applyFont="1" applyFill="1" applyBorder="1" applyAlignment="1">
      <alignment horizontal="center" vertical="center"/>
    </xf>
    <xf numFmtId="169" fontId="0" fillId="5" borderId="20" xfId="0" applyNumberFormat="1" applyFont="1" applyFill="1" applyBorder="1" applyAlignment="1">
      <alignment vertical="center"/>
    </xf>
    <xf numFmtId="169" fontId="0" fillId="4" borderId="20" xfId="0" applyNumberFormat="1" applyFont="1" applyFill="1" applyBorder="1" applyAlignment="1">
      <alignment vertical="center"/>
    </xf>
    <xf numFmtId="169" fontId="0" fillId="0" borderId="21" xfId="0" applyNumberFormat="1" applyFont="1" applyBorder="1" applyAlignment="1">
      <alignment horizontal="center" vertical="center"/>
    </xf>
    <xf numFmtId="0" fontId="9" fillId="0" borderId="25" xfId="0" applyFont="1" applyBorder="1" applyAlignment="1">
      <alignment horizontal="center" vertical="center" shrinkToFit="1"/>
    </xf>
    <xf numFmtId="0" fontId="9" fillId="0" borderId="26" xfId="0" applyFont="1" applyBorder="1" applyAlignment="1">
      <alignment horizontal="center" vertical="center" shrinkToFit="1"/>
    </xf>
    <xf numFmtId="0" fontId="9" fillId="0" borderId="27" xfId="0" applyFont="1" applyBorder="1" applyAlignment="1">
      <alignment horizontal="center" vertical="center" shrinkToFit="1"/>
    </xf>
    <xf numFmtId="0" fontId="9" fillId="0" borderId="28" xfId="0" applyFont="1" applyBorder="1" applyAlignment="1">
      <alignment horizontal="center" vertical="center" shrinkToFit="1"/>
    </xf>
    <xf numFmtId="0" fontId="9" fillId="0" borderId="29" xfId="0" applyFont="1" applyBorder="1" applyAlignment="1">
      <alignment horizontal="center" vertical="center" shrinkToFit="1"/>
    </xf>
    <xf numFmtId="0" fontId="9" fillId="0" borderId="30" xfId="0" applyFont="1" applyBorder="1" applyAlignment="1">
      <alignment horizontal="center" vertical="center" shrinkToFit="1"/>
    </xf>
    <xf numFmtId="0" fontId="9" fillId="0" borderId="31" xfId="0" applyFont="1" applyBorder="1" applyAlignment="1">
      <alignment horizontal="center" vertical="center" shrinkToFit="1"/>
    </xf>
    <xf numFmtId="0" fontId="9" fillId="0" borderId="32" xfId="0" applyFont="1" applyBorder="1" applyAlignment="1">
      <alignment horizontal="center" vertical="center" shrinkToFit="1"/>
    </xf>
    <xf numFmtId="0" fontId="9" fillId="0" borderId="33" xfId="0" applyFont="1" applyBorder="1" applyAlignment="1">
      <alignment horizontal="center" vertical="center" shrinkToFit="1"/>
    </xf>
    <xf numFmtId="0" fontId="0" fillId="0" borderId="0" xfId="0" applyFont="1" applyBorder="1" applyAlignment="1">
      <alignment horizontal="center" vertical="center"/>
    </xf>
    <xf numFmtId="0" fontId="0" fillId="0" borderId="2" xfId="0" applyFont="1" applyBorder="1" applyAlignment="1">
      <alignment horizontal="center" vertical="center"/>
    </xf>
    <xf numFmtId="0" fontId="0" fillId="0" borderId="0" xfId="0" applyFont="1" applyAlignment="1">
      <alignment horizontal="center" vertical="center"/>
    </xf>
    <xf numFmtId="0" fontId="0" fillId="0" borderId="75" xfId="0" applyFont="1" applyFill="1" applyBorder="1" applyAlignment="1">
      <alignment horizontal="center" vertical="center"/>
    </xf>
    <xf numFmtId="0" fontId="19" fillId="0" borderId="0" xfId="0" applyFont="1" applyAlignment="1">
      <alignment horizontal="right" vertical="center"/>
    </xf>
    <xf numFmtId="0" fontId="21" fillId="0" borderId="0" xfId="0" applyFont="1" applyAlignment="1">
      <alignment horizontal="right" vertical="center"/>
    </xf>
    <xf numFmtId="0" fontId="21" fillId="0" borderId="12" xfId="0" applyFont="1" applyBorder="1" applyAlignment="1">
      <alignment vertical="center"/>
    </xf>
    <xf numFmtId="0" fontId="21" fillId="8" borderId="21" xfId="0" applyFont="1" applyFill="1" applyBorder="1" applyAlignment="1">
      <alignment horizontal="center"/>
    </xf>
    <xf numFmtId="0" fontId="21" fillId="8" borderId="21" xfId="0" applyFont="1" applyFill="1" applyBorder="1" applyAlignment="1">
      <alignment horizontal="left"/>
    </xf>
    <xf numFmtId="170" fontId="21" fillId="0" borderId="0" xfId="0" applyNumberFormat="1" applyFont="1" applyFill="1" applyBorder="1" applyAlignment="1">
      <alignment vertical="center" wrapText="1"/>
    </xf>
    <xf numFmtId="170" fontId="21" fillId="8" borderId="21" xfId="0" applyNumberFormat="1" applyFont="1" applyFill="1" applyBorder="1" applyAlignment="1">
      <alignment horizontal="center" vertical="center" wrapText="1"/>
    </xf>
    <xf numFmtId="170" fontId="21" fillId="8" borderId="22" xfId="0" applyNumberFormat="1" applyFont="1" applyFill="1" applyBorder="1" applyAlignment="1">
      <alignment horizontal="center" vertical="center" wrapText="1"/>
    </xf>
    <xf numFmtId="0" fontId="9" fillId="0" borderId="21" xfId="0" applyFont="1" applyBorder="1" applyAlignment="1">
      <alignment vertical="center"/>
    </xf>
    <xf numFmtId="168" fontId="9" fillId="0" borderId="21" xfId="0" applyNumberFormat="1" applyFont="1" applyBorder="1" applyAlignment="1">
      <alignment horizontal="center" vertical="center" shrinkToFit="1"/>
    </xf>
    <xf numFmtId="2" fontId="0" fillId="6" borderId="24" xfId="0" applyNumberFormat="1" applyFont="1" applyFill="1" applyBorder="1" applyAlignment="1">
      <alignment horizontal="center" vertical="center"/>
    </xf>
    <xf numFmtId="2" fontId="0" fillId="6" borderId="29" xfId="0" applyNumberFormat="1" applyFont="1" applyFill="1" applyBorder="1" applyAlignment="1">
      <alignment horizontal="center" vertical="center"/>
    </xf>
    <xf numFmtId="0" fontId="19" fillId="0" borderId="66" xfId="0" applyFont="1" applyBorder="1" applyAlignment="1">
      <alignment horizontal="center" vertical="center"/>
    </xf>
    <xf numFmtId="168" fontId="19" fillId="0" borderId="66" xfId="0" applyNumberFormat="1" applyFont="1" applyBorder="1" applyAlignment="1">
      <alignment horizontal="center" vertical="center"/>
    </xf>
    <xf numFmtId="0" fontId="19" fillId="0" borderId="65" xfId="0" applyFont="1" applyBorder="1" applyAlignment="1">
      <alignment horizontal="center" vertical="center"/>
    </xf>
    <xf numFmtId="0" fontId="0" fillId="0" borderId="0" xfId="0" applyFont="1" applyBorder="1" applyAlignment="1">
      <alignment horizontal="center" vertical="center"/>
    </xf>
    <xf numFmtId="0" fontId="0" fillId="0" borderId="2" xfId="0" applyFont="1" applyBorder="1" applyAlignment="1">
      <alignment horizontal="center" vertical="center"/>
    </xf>
    <xf numFmtId="0" fontId="0" fillId="0" borderId="9" xfId="0" applyFont="1" applyBorder="1" applyAlignment="1">
      <alignment horizontal="center" vertical="center"/>
    </xf>
    <xf numFmtId="0" fontId="9" fillId="0" borderId="0" xfId="0" applyFont="1" applyAlignment="1">
      <alignment horizontal="center" vertical="center"/>
    </xf>
    <xf numFmtId="0" fontId="9" fillId="0" borderId="36" xfId="0" applyFont="1" applyBorder="1" applyAlignment="1">
      <alignment horizontal="center" vertical="center"/>
    </xf>
    <xf numFmtId="0" fontId="9" fillId="0" borderId="9" xfId="0" applyFont="1" applyBorder="1" applyAlignment="1">
      <alignment horizontal="center" vertical="center"/>
    </xf>
    <xf numFmtId="0" fontId="0" fillId="0" borderId="36" xfId="0" applyFont="1" applyBorder="1" applyAlignment="1">
      <alignment horizontal="center" vertical="center"/>
    </xf>
    <xf numFmtId="0" fontId="0" fillId="0" borderId="2" xfId="0" applyFont="1" applyBorder="1" applyAlignment="1">
      <alignment horizontal="center" vertical="center" wrapText="1"/>
    </xf>
    <xf numFmtId="0" fontId="0" fillId="0" borderId="12" xfId="0" applyFont="1" applyBorder="1" applyAlignment="1">
      <alignment horizontal="center" vertical="center" wrapText="1"/>
    </xf>
    <xf numFmtId="0" fontId="9" fillId="0" borderId="0" xfId="0" applyFont="1" applyBorder="1" applyAlignment="1">
      <alignment horizontal="center" vertical="center" wrapText="1"/>
    </xf>
    <xf numFmtId="0" fontId="9" fillId="0" borderId="2" xfId="0" applyFont="1" applyBorder="1" applyAlignment="1">
      <alignment horizontal="center" vertical="center" wrapText="1"/>
    </xf>
    <xf numFmtId="0" fontId="9" fillId="0" borderId="0" xfId="0" applyFont="1" applyBorder="1" applyAlignment="1">
      <alignment horizontal="center" vertical="center"/>
    </xf>
    <xf numFmtId="0" fontId="0" fillId="0" borderId="8" xfId="0" applyFont="1" applyBorder="1" applyAlignment="1">
      <alignment horizontal="center" vertical="center"/>
    </xf>
    <xf numFmtId="0" fontId="9" fillId="0" borderId="21" xfId="0" applyFont="1" applyBorder="1" applyAlignment="1">
      <alignment horizontal="left" vertical="center"/>
    </xf>
    <xf numFmtId="0" fontId="9" fillId="0" borderId="6" xfId="0" applyFont="1" applyBorder="1" applyAlignment="1">
      <alignment horizontal="center" vertical="center"/>
    </xf>
    <xf numFmtId="166" fontId="9" fillId="0" borderId="22" xfId="0" applyNumberFormat="1" applyFont="1" applyBorder="1" applyAlignment="1">
      <alignment horizontal="left" vertical="center"/>
    </xf>
    <xf numFmtId="0" fontId="9" fillId="0" borderId="22" xfId="0" applyFont="1" applyBorder="1" applyAlignment="1">
      <alignment horizontal="left" vertical="center"/>
    </xf>
    <xf numFmtId="166" fontId="9" fillId="0" borderId="21" xfId="0" applyNumberFormat="1" applyFont="1" applyBorder="1" applyAlignment="1">
      <alignment horizontal="left" vertical="center"/>
    </xf>
    <xf numFmtId="0" fontId="0" fillId="0" borderId="0" xfId="0" applyAlignment="1">
      <alignment horizontal="center"/>
    </xf>
    <xf numFmtId="0" fontId="0" fillId="0" borderId="0" xfId="0" applyFont="1" applyAlignment="1">
      <alignment horizontal="center" vertical="center"/>
    </xf>
  </cellXfs>
  <cellStyles count="7">
    <cellStyle name="Fail" xfId="6" xr:uid="{00000000-0005-0000-0000-000000000000}"/>
    <cellStyle name="Heading" xfId="3" xr:uid="{00000000-0005-0000-0000-000001000000}"/>
    <cellStyle name="Heading1" xfId="4" xr:uid="{00000000-0005-0000-0000-000002000000}"/>
    <cellStyle name="Normal" xfId="0" builtinId="0"/>
    <cellStyle name="Pass" xfId="5" xr:uid="{00000000-0005-0000-0000-000004000000}"/>
    <cellStyle name="Result" xfId="1" xr:uid="{00000000-0005-0000-0000-000005000000}"/>
    <cellStyle name="Result2" xfId="2" xr:uid="{00000000-0005-0000-0000-000006000000}"/>
  </cellStyles>
  <dxfs count="37">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s>
  <tableStyles count="0" defaultTableStyle="TableStyleMedium2" defaultPivotStyle="PivotStyleLight16"/>
  <colors>
    <indexedColors>
      <rgbColor rgb="FF000000"/>
      <rgbColor rgb="FFE6E6E6"/>
      <rgbColor rgb="FFFF0000"/>
      <rgbColor rgb="FF3DEB3D"/>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23B8DC"/>
      <rgbColor rgb="FF99CC00"/>
      <rgbColor rgb="FFFFCC00"/>
      <rgbColor rgb="FFFF9900"/>
      <rgbColor rgb="FFFF6633"/>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tif"/></Relationships>
</file>

<file path=xl/drawings/drawing1.xml><?xml version="1.0" encoding="utf-8"?>
<xdr:wsDr xmlns:xdr="http://schemas.openxmlformats.org/drawingml/2006/spreadsheetDrawing" xmlns:a="http://schemas.openxmlformats.org/drawingml/2006/main">
  <xdr:twoCellAnchor editAs="absolute">
    <xdr:from>
      <xdr:col>1</xdr:col>
      <xdr:colOff>77400</xdr:colOff>
      <xdr:row>12</xdr:row>
      <xdr:rowOff>163080</xdr:rowOff>
    </xdr:from>
    <xdr:to>
      <xdr:col>2</xdr:col>
      <xdr:colOff>277560</xdr:colOff>
      <xdr:row>14</xdr:row>
      <xdr:rowOff>57600</xdr:rowOff>
    </xdr:to>
    <xdr:pic>
      <xdr:nvPicPr>
        <xdr:cNvPr id="2" name="Image 1">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a:stretch/>
      </xdr:blipFill>
      <xdr:spPr>
        <a:xfrm>
          <a:off x="1649520" y="2540520"/>
          <a:ext cx="974160" cy="290520"/>
        </a:xfrm>
        <a:prstGeom prst="rect">
          <a:avLst/>
        </a:prstGeom>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40"/>
  <sheetViews>
    <sheetView zoomScaleNormal="100" workbookViewId="0">
      <selection activeCell="J26" sqref="J26"/>
    </sheetView>
  </sheetViews>
  <sheetFormatPr defaultColWidth="9.33203125" defaultRowHeight="13.2" x14ac:dyDescent="0.25"/>
  <cols>
    <col min="1" max="1" width="24.77734375" style="6" customWidth="1"/>
    <col min="2" max="2" width="12.109375" style="6" customWidth="1"/>
    <col min="3" max="3" width="13.6640625" style="6" customWidth="1"/>
    <col min="4" max="4" width="25" style="6" customWidth="1"/>
    <col min="5" max="5" width="16" style="6" customWidth="1"/>
    <col min="6" max="6" width="22" style="6" customWidth="1"/>
    <col min="7" max="1020" width="9.6640625" style="6" customWidth="1"/>
    <col min="1021" max="1025" width="12.77734375" style="6" customWidth="1"/>
    <col min="1026" max="16384" width="9.33203125" style="6"/>
  </cols>
  <sheetData>
    <row r="1" spans="1:10" ht="15.6" customHeight="1" x14ac:dyDescent="0.25">
      <c r="A1" s="215" t="s">
        <v>0</v>
      </c>
      <c r="B1" s="216"/>
      <c r="C1" s="216"/>
      <c r="D1" s="216"/>
      <c r="E1" s="216"/>
      <c r="F1" s="216"/>
      <c r="G1" s="1"/>
      <c r="J1" s="245" t="s">
        <v>331</v>
      </c>
    </row>
    <row r="2" spans="1:10" ht="15.6" customHeight="1" x14ac:dyDescent="0.25">
      <c r="A2" s="2"/>
      <c r="B2" s="2"/>
      <c r="C2" s="2"/>
      <c r="D2" s="2"/>
      <c r="E2" s="2"/>
      <c r="F2" s="2"/>
      <c r="G2" s="1"/>
      <c r="J2" s="245" t="s">
        <v>332</v>
      </c>
    </row>
    <row r="3" spans="1:10" ht="15.6" customHeight="1" x14ac:dyDescent="0.25">
      <c r="A3" s="217" t="s">
        <v>1</v>
      </c>
      <c r="B3" s="218"/>
      <c r="C3" s="218"/>
      <c r="D3" s="218"/>
      <c r="E3" s="218"/>
      <c r="F3" s="218"/>
      <c r="G3" s="1"/>
    </row>
    <row r="4" spans="1:10" ht="15.6" customHeight="1" x14ac:dyDescent="0.25">
      <c r="A4" s="217" t="s">
        <v>2</v>
      </c>
      <c r="B4" s="218"/>
      <c r="C4" s="218"/>
      <c r="D4" s="2"/>
      <c r="E4" s="2"/>
      <c r="F4" s="2"/>
      <c r="G4" s="1"/>
      <c r="J4" s="245" t="s">
        <v>331</v>
      </c>
    </row>
    <row r="5" spans="1:10" ht="15.6" customHeight="1" x14ac:dyDescent="0.25">
      <c r="A5" s="2"/>
      <c r="B5" s="2"/>
      <c r="C5" s="2"/>
      <c r="D5" s="3"/>
      <c r="E5" s="2"/>
      <c r="F5" s="2"/>
      <c r="G5" s="1"/>
      <c r="J5" s="245" t="s">
        <v>332</v>
      </c>
    </row>
    <row r="6" spans="1:10" ht="15.6" customHeight="1" x14ac:dyDescent="0.25">
      <c r="A6" s="219" t="s">
        <v>3</v>
      </c>
      <c r="B6" s="278" t="str">
        <f>Sheet1!F10</f>
        <v/>
      </c>
      <c r="C6" s="278"/>
      <c r="D6" s="220" t="s">
        <v>4</v>
      </c>
      <c r="E6" s="278" t="str">
        <f>Sheet1!R14</f>
        <v/>
      </c>
      <c r="F6" s="278"/>
      <c r="G6" s="1"/>
      <c r="J6" s="245" t="s">
        <v>333</v>
      </c>
    </row>
    <row r="7" spans="1:10" ht="15.6" customHeight="1" x14ac:dyDescent="0.25">
      <c r="A7" s="219" t="s">
        <v>5</v>
      </c>
      <c r="B7" s="276"/>
      <c r="C7" s="276"/>
      <c r="D7" s="220" t="s">
        <v>6</v>
      </c>
      <c r="E7" s="276" t="str">
        <f>Sheet1!F16</f>
        <v/>
      </c>
      <c r="F7" s="276"/>
      <c r="G7" s="1"/>
    </row>
    <row r="8" spans="1:10" ht="15.6" customHeight="1" x14ac:dyDescent="0.25">
      <c r="A8" s="219" t="s">
        <v>7</v>
      </c>
      <c r="B8" s="276"/>
      <c r="C8" s="276"/>
      <c r="D8" s="220" t="s">
        <v>8</v>
      </c>
      <c r="E8" s="276" t="str">
        <f>Sheet1!F17</f>
        <v/>
      </c>
      <c r="F8" s="276"/>
      <c r="G8" s="1"/>
    </row>
    <row r="9" spans="1:10" ht="15.6" customHeight="1" x14ac:dyDescent="0.25">
      <c r="A9" s="219" t="s">
        <v>9</v>
      </c>
      <c r="B9" s="276"/>
      <c r="C9" s="276"/>
      <c r="D9" s="220" t="s">
        <v>10</v>
      </c>
      <c r="E9" s="276" t="str">
        <f>Sheet1!K17</f>
        <v/>
      </c>
      <c r="F9" s="276"/>
      <c r="G9" s="1"/>
    </row>
    <row r="10" spans="1:10" ht="15.6" customHeight="1" x14ac:dyDescent="0.25">
      <c r="A10" s="2"/>
      <c r="B10" s="2"/>
      <c r="C10" s="2"/>
      <c r="D10" s="220" t="s">
        <v>11</v>
      </c>
      <c r="E10" s="277" t="str">
        <f>Sheet1!K16</f>
        <v/>
      </c>
      <c r="F10" s="277"/>
      <c r="G10" s="1"/>
    </row>
    <row r="11" spans="1:10" ht="15.6" customHeight="1" x14ac:dyDescent="0.25">
      <c r="A11" s="219" t="s">
        <v>12</v>
      </c>
      <c r="B11" s="278"/>
      <c r="C11" s="278"/>
      <c r="D11" s="3"/>
      <c r="E11" s="2"/>
      <c r="F11" s="2"/>
      <c r="G11" s="1"/>
    </row>
    <row r="12" spans="1:10" ht="15.6" customHeight="1" x14ac:dyDescent="0.25">
      <c r="A12" s="2"/>
      <c r="B12" s="2"/>
      <c r="D12" s="220" t="s">
        <v>13</v>
      </c>
      <c r="E12" s="221">
        <f>Sheet1!P7</f>
        <v>0</v>
      </c>
      <c r="F12" s="2"/>
      <c r="G12" s="1"/>
    </row>
    <row r="13" spans="1:10" ht="15.6" customHeight="1" x14ac:dyDescent="0.25">
      <c r="A13" s="222" t="s">
        <v>14</v>
      </c>
      <c r="B13" s="278" t="s">
        <v>15</v>
      </c>
      <c r="C13" s="278"/>
      <c r="D13" s="220" t="s">
        <v>16</v>
      </c>
      <c r="E13" s="223"/>
      <c r="F13" s="2"/>
      <c r="G13" s="1"/>
    </row>
    <row r="14" spans="1:10" ht="15.6" customHeight="1" x14ac:dyDescent="0.25">
      <c r="A14" s="222" t="s">
        <v>17</v>
      </c>
      <c r="B14" s="224"/>
      <c r="C14" s="224"/>
      <c r="D14" s="3"/>
      <c r="E14" s="2"/>
      <c r="F14" s="2"/>
      <c r="G14" s="1"/>
    </row>
    <row r="15" spans="1:10" ht="15.6" customHeight="1" thickBot="1" x14ac:dyDescent="0.3">
      <c r="A15" s="2"/>
      <c r="B15" s="2"/>
      <c r="C15" s="2"/>
      <c r="D15" s="3"/>
      <c r="E15" s="2"/>
      <c r="F15" s="2"/>
      <c r="G15" s="1"/>
    </row>
    <row r="16" spans="1:10" ht="15.6" customHeight="1" thickBot="1" x14ac:dyDescent="0.3">
      <c r="A16" s="225" t="s">
        <v>18</v>
      </c>
      <c r="B16" s="225"/>
      <c r="C16" s="226" t="s">
        <v>19</v>
      </c>
      <c r="E16" s="220" t="s">
        <v>20</v>
      </c>
      <c r="F16" s="226" t="s">
        <v>21</v>
      </c>
      <c r="G16" s="1"/>
    </row>
    <row r="17" spans="1:7" ht="15.6" customHeight="1" thickBot="1" x14ac:dyDescent="0.3">
      <c r="A17" s="4"/>
      <c r="B17" s="3"/>
      <c r="C17" s="3"/>
      <c r="D17" s="3"/>
      <c r="E17" s="3"/>
      <c r="F17" s="224"/>
      <c r="G17" s="1"/>
    </row>
    <row r="18" spans="1:7" ht="15.6" customHeight="1" thickBot="1" x14ac:dyDescent="0.3">
      <c r="B18" s="228" t="s">
        <v>22</v>
      </c>
      <c r="C18" s="227"/>
      <c r="E18" s="228" t="s">
        <v>23</v>
      </c>
      <c r="F18" s="227"/>
      <c r="G18" s="1"/>
    </row>
    <row r="19" spans="1:7" ht="15.6" customHeight="1" thickBot="1" x14ac:dyDescent="0.3">
      <c r="B19" s="228" t="s">
        <v>24</v>
      </c>
      <c r="C19" s="227" t="str">
        <f>Sheet1!L138</f>
        <v/>
      </c>
      <c r="E19" s="228" t="s">
        <v>25</v>
      </c>
      <c r="F19" s="227"/>
      <c r="G19" s="1"/>
    </row>
    <row r="20" spans="1:7" ht="15.6" customHeight="1" thickBot="1" x14ac:dyDescent="0.3">
      <c r="B20" s="228" t="s">
        <v>26</v>
      </c>
      <c r="C20" s="227" t="str">
        <f>Sheet1!L141</f>
        <v/>
      </c>
      <c r="E20" s="228" t="s">
        <v>27</v>
      </c>
      <c r="F20" s="227"/>
      <c r="G20" s="1"/>
    </row>
    <row r="21" spans="1:7" ht="15.6" customHeight="1" thickBot="1" x14ac:dyDescent="0.3">
      <c r="B21" s="228" t="s">
        <v>28</v>
      </c>
      <c r="C21" s="227" t="str">
        <f>Sheet1!L140</f>
        <v/>
      </c>
      <c r="E21" s="228" t="s">
        <v>29</v>
      </c>
      <c r="F21" s="227"/>
      <c r="G21" s="1"/>
    </row>
    <row r="22" spans="1:7" ht="15.6" customHeight="1" thickBot="1" x14ac:dyDescent="0.3">
      <c r="B22" s="228" t="s">
        <v>30</v>
      </c>
      <c r="C22" s="227"/>
      <c r="E22" s="228" t="s">
        <v>31</v>
      </c>
      <c r="F22" s="227"/>
      <c r="G22" s="1"/>
    </row>
    <row r="23" spans="1:7" ht="15.6" customHeight="1" thickBot="1" x14ac:dyDescent="0.3">
      <c r="B23" s="228" t="s">
        <v>32</v>
      </c>
      <c r="C23" s="227" t="str">
        <f>Sheet1!K171</f>
        <v/>
      </c>
      <c r="E23" s="228" t="s">
        <v>33</v>
      </c>
      <c r="F23" s="227"/>
      <c r="G23" s="1"/>
    </row>
    <row r="24" spans="1:7" ht="15.6" customHeight="1" thickBot="1" x14ac:dyDescent="0.3">
      <c r="B24" s="228" t="s">
        <v>34</v>
      </c>
      <c r="C24" s="227" t="str">
        <f>Sheet1!F191</f>
        <v/>
      </c>
      <c r="D24" s="2"/>
      <c r="E24" s="2"/>
      <c r="F24" s="2"/>
      <c r="G24" s="1"/>
    </row>
    <row r="25" spans="1:7" ht="15.6" customHeight="1" thickBot="1" x14ac:dyDescent="0.3">
      <c r="B25" s="228" t="s">
        <v>35</v>
      </c>
      <c r="C25" s="227" t="str">
        <f>Sheet1!H152</f>
        <v/>
      </c>
      <c r="D25" s="2"/>
      <c r="E25" s="2"/>
      <c r="F25" s="2"/>
      <c r="G25" s="1"/>
    </row>
    <row r="26" spans="1:7" ht="15.6" customHeight="1" thickBot="1" x14ac:dyDescent="0.3">
      <c r="B26" s="228" t="s">
        <v>36</v>
      </c>
      <c r="C26" s="227" t="str">
        <f>Sheet1!C187</f>
        <v/>
      </c>
      <c r="D26" s="2"/>
      <c r="E26" s="2"/>
      <c r="F26" s="2"/>
      <c r="G26" s="1"/>
    </row>
    <row r="27" spans="1:7" ht="15.6" customHeight="1" thickBot="1" x14ac:dyDescent="0.3">
      <c r="B27" s="228" t="s">
        <v>37</v>
      </c>
      <c r="C27" s="227"/>
      <c r="D27" s="2"/>
      <c r="E27" s="2"/>
      <c r="F27" s="2"/>
      <c r="G27" s="1"/>
    </row>
    <row r="28" spans="1:7" ht="15.6" customHeight="1" thickBot="1" x14ac:dyDescent="0.3">
      <c r="B28" s="228" t="s">
        <v>38</v>
      </c>
      <c r="C28" s="227"/>
      <c r="D28" s="2"/>
      <c r="E28" s="2"/>
      <c r="F28" s="2"/>
      <c r="G28" s="1"/>
    </row>
    <row r="29" spans="1:7" ht="15.6" customHeight="1" thickBot="1" x14ac:dyDescent="0.3">
      <c r="B29" s="228" t="s">
        <v>39</v>
      </c>
      <c r="C29" s="227"/>
      <c r="D29" s="2"/>
      <c r="E29" s="2"/>
      <c r="F29" s="2"/>
      <c r="G29" s="1"/>
    </row>
    <row r="30" spans="1:7" ht="15.6" customHeight="1" x14ac:dyDescent="0.25">
      <c r="A30" s="2"/>
      <c r="B30" s="2"/>
      <c r="C30" s="2"/>
      <c r="D30" s="2"/>
      <c r="E30" s="2"/>
      <c r="F30" s="2"/>
      <c r="G30" s="1"/>
    </row>
    <row r="31" spans="1:7" ht="15.6" customHeight="1" thickBot="1" x14ac:dyDescent="0.3">
      <c r="A31" s="222" t="s">
        <v>40</v>
      </c>
      <c r="B31" s="2"/>
      <c r="C31" s="2"/>
      <c r="D31" s="2"/>
      <c r="E31" s="2"/>
      <c r="F31" s="2"/>
      <c r="G31" s="1"/>
    </row>
    <row r="32" spans="1:7" ht="15.6" customHeight="1" x14ac:dyDescent="0.25">
      <c r="A32" s="229"/>
      <c r="B32" s="230"/>
      <c r="C32" s="230"/>
      <c r="D32" s="230"/>
      <c r="E32" s="230"/>
      <c r="F32" s="231"/>
      <c r="G32" s="1"/>
    </row>
    <row r="33" spans="1:7" ht="15.6" customHeight="1" x14ac:dyDescent="0.25">
      <c r="A33" s="232"/>
      <c r="B33" s="233"/>
      <c r="C33" s="233"/>
      <c r="D33" s="233"/>
      <c r="E33" s="233"/>
      <c r="F33" s="234"/>
      <c r="G33" s="1"/>
    </row>
    <row r="34" spans="1:7" ht="15.6" customHeight="1" x14ac:dyDescent="0.25">
      <c r="A34" s="232"/>
      <c r="B34" s="233"/>
      <c r="C34" s="233"/>
      <c r="D34" s="233"/>
      <c r="E34" s="233"/>
      <c r="F34" s="234"/>
      <c r="G34" s="1"/>
    </row>
    <row r="35" spans="1:7" ht="15.6" customHeight="1" x14ac:dyDescent="0.25">
      <c r="A35" s="232"/>
      <c r="B35" s="233"/>
      <c r="C35" s="233"/>
      <c r="D35" s="233"/>
      <c r="E35" s="233"/>
      <c r="F35" s="234"/>
      <c r="G35" s="1"/>
    </row>
    <row r="36" spans="1:7" ht="15.6" customHeight="1" x14ac:dyDescent="0.25">
      <c r="A36" s="232"/>
      <c r="B36" s="233"/>
      <c r="C36" s="233"/>
      <c r="D36" s="233"/>
      <c r="E36" s="233"/>
      <c r="F36" s="234"/>
      <c r="G36" s="1"/>
    </row>
    <row r="37" spans="1:7" ht="15.6" customHeight="1" x14ac:dyDescent="0.25">
      <c r="A37" s="232"/>
      <c r="B37" s="233"/>
      <c r="C37" s="233"/>
      <c r="D37" s="233"/>
      <c r="E37" s="233"/>
      <c r="F37" s="234"/>
      <c r="G37" s="1"/>
    </row>
    <row r="38" spans="1:7" ht="15.6" customHeight="1" x14ac:dyDescent="0.25">
      <c r="A38" s="232"/>
      <c r="B38" s="233"/>
      <c r="C38" s="233"/>
      <c r="D38" s="233"/>
      <c r="E38" s="233"/>
      <c r="F38" s="234"/>
      <c r="G38" s="1"/>
    </row>
    <row r="39" spans="1:7" ht="15.6" customHeight="1" x14ac:dyDescent="0.25">
      <c r="A39" s="232"/>
      <c r="B39" s="233"/>
      <c r="C39" s="233"/>
      <c r="D39" s="233"/>
      <c r="E39" s="233"/>
      <c r="F39" s="234"/>
      <c r="G39" s="1"/>
    </row>
    <row r="40" spans="1:7" ht="15.6" customHeight="1" thickBot="1" x14ac:dyDescent="0.3">
      <c r="A40" s="235"/>
      <c r="B40" s="236"/>
      <c r="C40" s="236"/>
      <c r="D40" s="236"/>
      <c r="E40" s="236"/>
      <c r="F40" s="237"/>
      <c r="G40" s="1"/>
    </row>
  </sheetData>
  <mergeCells count="11">
    <mergeCell ref="B6:C6"/>
    <mergeCell ref="E6:F6"/>
    <mergeCell ref="B7:C7"/>
    <mergeCell ref="E7:F7"/>
    <mergeCell ref="B8:C8"/>
    <mergeCell ref="E8:F8"/>
    <mergeCell ref="B9:C9"/>
    <mergeCell ref="E9:F9"/>
    <mergeCell ref="E10:F10"/>
    <mergeCell ref="B11:C11"/>
    <mergeCell ref="B13:C13"/>
  </mergeCells>
  <dataValidations count="2">
    <dataValidation type="list" allowBlank="1" showInputMessage="1" showErrorMessage="1" sqref="C18:C29" xr:uid="{00000000-0002-0000-0000-000000000000}">
      <formula1>$J$1:$J$2</formula1>
    </dataValidation>
    <dataValidation type="list" allowBlank="1" showInputMessage="1" showErrorMessage="1" sqref="F18:F23" xr:uid="{00000000-0002-0000-0000-000001000000}">
      <formula1>$J$4:$J$6</formula1>
    </dataValidation>
  </dataValidations>
  <pageMargins left="0.78749999999999998" right="0.78749999999999998" top="0.88611111111111096" bottom="1.0249999999999999" header="0.78749999999999998" footer="0.78749999999999998"/>
  <pageSetup scale="69" orientation="portrait" useFirstPageNumber="1" horizontalDpi="300" verticalDpi="300" r:id="rId1"/>
  <headerFooter>
    <oddFooter>&amp;C&amp;"Arial,Regular"Page &amp;P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D264"/>
  <sheetViews>
    <sheetView tabSelected="1" topLeftCell="B39" zoomScaleNormal="100" workbookViewId="0">
      <selection activeCell="M46" sqref="M46"/>
    </sheetView>
  </sheetViews>
  <sheetFormatPr defaultColWidth="9.33203125" defaultRowHeight="13.2" x14ac:dyDescent="0.25"/>
  <cols>
    <col min="1" max="1" width="3" style="9" customWidth="1"/>
    <col min="2" max="2" width="2.77734375" style="15" customWidth="1"/>
    <col min="3" max="13" width="12.77734375" style="15" customWidth="1"/>
    <col min="14" max="14" width="2.77734375" style="15" customWidth="1"/>
    <col min="15" max="30" width="12.77734375" style="15" customWidth="1"/>
    <col min="31" max="32" width="12.77734375" style="20" customWidth="1"/>
    <col min="33" max="16384" width="9.33203125" style="20"/>
  </cols>
  <sheetData>
    <row r="1" spans="1:30" ht="14.1" customHeight="1" x14ac:dyDescent="0.25">
      <c r="A1" s="9">
        <v>1</v>
      </c>
      <c r="B1" s="12"/>
      <c r="C1" s="13"/>
      <c r="D1" s="13"/>
      <c r="E1" s="13"/>
      <c r="F1" s="13"/>
      <c r="G1" s="13"/>
      <c r="H1" s="13"/>
      <c r="I1" s="13"/>
      <c r="J1" s="13"/>
      <c r="K1" s="13"/>
      <c r="L1" s="13"/>
      <c r="M1" s="14"/>
      <c r="O1" s="16" t="s">
        <v>330</v>
      </c>
      <c r="P1" s="17"/>
      <c r="Q1" s="17"/>
      <c r="R1" s="17"/>
      <c r="S1" s="17"/>
      <c r="T1" s="17"/>
      <c r="U1" s="17"/>
      <c r="V1" s="17"/>
      <c r="W1" s="17"/>
      <c r="X1" s="17"/>
      <c r="Y1" s="18"/>
      <c r="AA1" s="19" t="s">
        <v>41</v>
      </c>
    </row>
    <row r="2" spans="1:30" ht="14.1" customHeight="1" x14ac:dyDescent="0.25">
      <c r="A2" s="9">
        <v>2</v>
      </c>
      <c r="B2" s="21"/>
      <c r="H2" s="22" t="s">
        <v>42</v>
      </c>
      <c r="M2" s="23"/>
      <c r="O2" s="24"/>
      <c r="T2" s="22" t="s">
        <v>42</v>
      </c>
      <c r="Y2" s="25"/>
      <c r="AA2" s="26" t="s">
        <v>335</v>
      </c>
    </row>
    <row r="3" spans="1:30" ht="14.1" customHeight="1" x14ac:dyDescent="0.25">
      <c r="A3" s="9">
        <v>3</v>
      </c>
      <c r="B3" s="21"/>
      <c r="H3" s="22" t="s">
        <v>43</v>
      </c>
      <c r="M3" s="23"/>
      <c r="O3" s="24"/>
      <c r="T3" s="22" t="s">
        <v>43</v>
      </c>
      <c r="Y3" s="25"/>
      <c r="AA3" s="27" t="str">
        <f>IF(AB7="","",AB7)</f>
        <v/>
      </c>
    </row>
    <row r="4" spans="1:30" ht="14.1" customHeight="1" x14ac:dyDescent="0.25">
      <c r="A4" s="9">
        <v>4</v>
      </c>
      <c r="B4" s="21"/>
      <c r="M4" s="23"/>
      <c r="O4" s="24"/>
      <c r="Y4" s="25"/>
      <c r="AA4" s="28" t="s">
        <v>44</v>
      </c>
      <c r="AB4" s="29" t="s">
        <v>334</v>
      </c>
    </row>
    <row r="5" spans="1:30" ht="14.1" customHeight="1" x14ac:dyDescent="0.25">
      <c r="A5" s="9">
        <v>5</v>
      </c>
      <c r="B5" s="21"/>
      <c r="H5" s="22" t="s">
        <v>45</v>
      </c>
      <c r="M5" s="23"/>
      <c r="O5" s="24"/>
      <c r="T5" s="22" t="s">
        <v>45</v>
      </c>
      <c r="Y5" s="25"/>
    </row>
    <row r="6" spans="1:30" ht="14.1" customHeight="1" thickBot="1" x14ac:dyDescent="0.3">
      <c r="A6" s="9">
        <v>6</v>
      </c>
      <c r="B6" s="30"/>
      <c r="C6" s="31"/>
      <c r="D6" s="31"/>
      <c r="E6" s="31"/>
      <c r="F6" s="31"/>
      <c r="G6" s="31"/>
      <c r="H6" s="31"/>
      <c r="I6" s="31"/>
      <c r="J6" s="31"/>
      <c r="K6" s="31"/>
      <c r="L6" s="31"/>
      <c r="M6" s="32"/>
      <c r="O6" s="33"/>
      <c r="P6" s="34"/>
      <c r="Q6" s="34"/>
      <c r="R6" s="34"/>
      <c r="S6" s="34"/>
      <c r="T6" s="34"/>
      <c r="U6" s="34"/>
      <c r="V6" s="34"/>
      <c r="W6" s="34"/>
      <c r="X6" s="34"/>
      <c r="Y6" s="35"/>
      <c r="AA6" s="36" t="s">
        <v>46</v>
      </c>
      <c r="AB6" s="15" t="s">
        <v>47</v>
      </c>
      <c r="AD6" s="15" t="s">
        <v>48</v>
      </c>
    </row>
    <row r="7" spans="1:30" ht="14.1" customHeight="1" thickTop="1" x14ac:dyDescent="0.25">
      <c r="A7" s="9">
        <v>7</v>
      </c>
      <c r="O7" s="15" t="s">
        <v>49</v>
      </c>
      <c r="P7" s="246"/>
      <c r="W7" s="15" t="s">
        <v>50</v>
      </c>
      <c r="X7" s="37" t="str">
        <f>IF(Y7&lt;&gt;"",Y7,IF(AB9="","",AB9))</f>
        <v>Eugene Mah</v>
      </c>
      <c r="Y7" s="38" t="s">
        <v>15</v>
      </c>
      <c r="AA7" s="28" t="s">
        <v>41</v>
      </c>
      <c r="AB7" s="39"/>
      <c r="AC7" s="40" t="str">
        <f t="shared" ref="AC7:AC18" si="0">IF(AB7&lt;&gt;AD7,"Change","")</f>
        <v>Change</v>
      </c>
      <c r="AD7" s="41" t="str">
        <f>IF(OR(AA2="",AA2=0),"",AA2)</f>
        <v>First,CTDI,ACRPhantom</v>
      </c>
    </row>
    <row r="8" spans="1:30" ht="14.1" customHeight="1" thickBot="1" x14ac:dyDescent="0.3">
      <c r="A8" s="9">
        <v>8</v>
      </c>
      <c r="H8" s="42" t="s">
        <v>51</v>
      </c>
      <c r="O8" s="15" t="s">
        <v>52</v>
      </c>
      <c r="P8" s="247" t="str">
        <f>IF(AB8="","",AB8)</f>
        <v/>
      </c>
      <c r="AA8" s="28" t="s">
        <v>53</v>
      </c>
      <c r="AB8" s="248"/>
      <c r="AC8" s="40" t="str">
        <f t="shared" si="0"/>
        <v/>
      </c>
      <c r="AD8" s="249" t="str">
        <f>IF(P7="","",P7)</f>
        <v/>
      </c>
    </row>
    <row r="9" spans="1:30" ht="14.1" customHeight="1" thickTop="1" x14ac:dyDescent="0.25">
      <c r="A9" s="9">
        <v>9</v>
      </c>
      <c r="B9" s="12"/>
      <c r="C9" s="13"/>
      <c r="D9" s="43" t="s">
        <v>54</v>
      </c>
      <c r="E9" s="13"/>
      <c r="F9" s="13"/>
      <c r="G9" s="13"/>
      <c r="H9" s="13"/>
      <c r="I9" s="13"/>
      <c r="J9" s="13"/>
      <c r="K9" s="13"/>
      <c r="L9" s="13"/>
      <c r="M9" s="14"/>
      <c r="O9" s="44"/>
      <c r="P9" s="45" t="s">
        <v>54</v>
      </c>
      <c r="Q9" s="17"/>
      <c r="R9" s="17"/>
      <c r="S9" s="46" t="s">
        <v>55</v>
      </c>
      <c r="T9" s="17"/>
      <c r="U9" s="17"/>
      <c r="V9" s="17"/>
      <c r="W9" s="46" t="s">
        <v>55</v>
      </c>
      <c r="X9" s="17"/>
      <c r="Y9" s="18"/>
      <c r="AA9" s="28" t="s">
        <v>56</v>
      </c>
      <c r="AB9" s="39"/>
      <c r="AC9" s="40" t="str">
        <f t="shared" si="0"/>
        <v>Change</v>
      </c>
      <c r="AD9" s="47" t="str">
        <f>IF(X7="","",X7)</f>
        <v>Eugene Mah</v>
      </c>
    </row>
    <row r="10" spans="1:30" ht="14.1" customHeight="1" x14ac:dyDescent="0.25">
      <c r="A10" s="9">
        <v>10</v>
      </c>
      <c r="B10" s="21"/>
      <c r="E10" s="48" t="s">
        <v>57</v>
      </c>
      <c r="F10" s="292" t="str">
        <f>IF(R10="","",R10)</f>
        <v/>
      </c>
      <c r="G10" s="292"/>
      <c r="J10" s="48" t="s">
        <v>58</v>
      </c>
      <c r="K10" s="292" t="str">
        <f>IF(V10="","",V10)</f>
        <v/>
      </c>
      <c r="L10" s="292"/>
      <c r="M10" s="23"/>
      <c r="O10" s="24"/>
      <c r="Q10" s="28" t="s">
        <v>57</v>
      </c>
      <c r="R10" s="49" t="str">
        <f>IF(S10&lt;&gt;"",S10,IF(AB10="","",AB10))</f>
        <v/>
      </c>
      <c r="S10" s="50"/>
      <c r="U10" s="28" t="s">
        <v>58</v>
      </c>
      <c r="V10" s="49" t="str">
        <f>IF(W10&lt;&gt;"",W10,IF(AB15="","",AB15))</f>
        <v/>
      </c>
      <c r="W10" s="50"/>
      <c r="Y10" s="25"/>
      <c r="AA10" s="28" t="s">
        <v>57</v>
      </c>
      <c r="AB10" s="39"/>
      <c r="AC10" s="40" t="str">
        <f t="shared" si="0"/>
        <v/>
      </c>
      <c r="AD10" s="47" t="str">
        <f>IF(R10="","",R10)</f>
        <v/>
      </c>
    </row>
    <row r="11" spans="1:30" ht="14.1" customHeight="1" x14ac:dyDescent="0.25">
      <c r="A11" s="9">
        <v>11</v>
      </c>
      <c r="B11" s="21"/>
      <c r="E11" s="48" t="s">
        <v>59</v>
      </c>
      <c r="F11" s="295" t="str">
        <f>IF(R11="","",R11)</f>
        <v/>
      </c>
      <c r="G11" s="295"/>
      <c r="J11" s="48" t="s">
        <v>60</v>
      </c>
      <c r="K11" s="292" t="str">
        <f>IF(V11="","",V11)</f>
        <v/>
      </c>
      <c r="L11" s="292"/>
      <c r="M11" s="23"/>
      <c r="O11" s="24"/>
      <c r="Q11" s="28" t="s">
        <v>59</v>
      </c>
      <c r="R11" s="49" t="str">
        <f>IF(S11&lt;&gt;"",S11,IF(AB11="","",AB11))</f>
        <v/>
      </c>
      <c r="S11" s="50"/>
      <c r="U11" s="28" t="s">
        <v>60</v>
      </c>
      <c r="V11" s="49" t="str">
        <f>IF(W11&lt;&gt;"",W11,IF(AB16="","",AB16))</f>
        <v/>
      </c>
      <c r="W11" s="50"/>
      <c r="Y11" s="25"/>
      <c r="AA11" s="28" t="s">
        <v>59</v>
      </c>
      <c r="AB11" s="39"/>
      <c r="AC11" s="40" t="str">
        <f t="shared" si="0"/>
        <v/>
      </c>
      <c r="AD11" s="47" t="str">
        <f>IF(R11="","",R11)</f>
        <v/>
      </c>
    </row>
    <row r="12" spans="1:30" ht="14.1" customHeight="1" x14ac:dyDescent="0.25">
      <c r="A12" s="9">
        <v>12</v>
      </c>
      <c r="B12" s="21"/>
      <c r="E12" s="48" t="s">
        <v>61</v>
      </c>
      <c r="F12" s="295" t="str">
        <f>IF(R12="","",R12)</f>
        <v/>
      </c>
      <c r="G12" s="295"/>
      <c r="J12" s="48" t="s">
        <v>62</v>
      </c>
      <c r="K12" s="296" t="str">
        <f>IF(V12="","",V12)</f>
        <v/>
      </c>
      <c r="L12" s="296"/>
      <c r="M12" s="23"/>
      <c r="O12" s="24"/>
      <c r="Q12" s="28" t="s">
        <v>61</v>
      </c>
      <c r="R12" s="49" t="str">
        <f>IF(S12&lt;&gt;"",S12,IF(AB12="","",AB12))</f>
        <v/>
      </c>
      <c r="S12" s="50"/>
      <c r="U12" s="28" t="s">
        <v>62</v>
      </c>
      <c r="V12" s="51" t="str">
        <f>IF(W12&lt;&gt;"",W12,IF(AB17="","",AB17))</f>
        <v/>
      </c>
      <c r="W12" s="52"/>
      <c r="Y12" s="25"/>
      <c r="AA12" s="28" t="s">
        <v>61</v>
      </c>
      <c r="AB12" s="39"/>
      <c r="AC12" s="40" t="str">
        <f t="shared" si="0"/>
        <v/>
      </c>
      <c r="AD12" s="47" t="str">
        <f>IF(R12="","",R12)</f>
        <v/>
      </c>
    </row>
    <row r="13" spans="1:30" ht="14.1" customHeight="1" x14ac:dyDescent="0.25">
      <c r="A13" s="9">
        <v>13</v>
      </c>
      <c r="B13" s="21"/>
      <c r="E13" s="48" t="s">
        <v>63</v>
      </c>
      <c r="F13" s="295" t="str">
        <f>IF(R13="","",R13)</f>
        <v/>
      </c>
      <c r="G13" s="295"/>
      <c r="J13" s="48" t="s">
        <v>64</v>
      </c>
      <c r="K13" s="292" t="str">
        <f>IF(V13="","",V13)</f>
        <v/>
      </c>
      <c r="L13" s="292"/>
      <c r="M13" s="23"/>
      <c r="O13" s="24"/>
      <c r="Q13" s="28" t="s">
        <v>63</v>
      </c>
      <c r="R13" s="49" t="str">
        <f>IF(S13&lt;&gt;"",S13,IF(AB13="","",AB13))</f>
        <v/>
      </c>
      <c r="S13" s="50"/>
      <c r="U13" s="28" t="s">
        <v>64</v>
      </c>
      <c r="V13" s="49" t="str">
        <f>IF(W13&lt;&gt;"",W13,IF(AB18="","",AB18))</f>
        <v/>
      </c>
      <c r="W13" s="50"/>
      <c r="Y13" s="25"/>
      <c r="AA13" s="28" t="s">
        <v>63</v>
      </c>
      <c r="AB13" s="39"/>
      <c r="AC13" s="40" t="str">
        <f t="shared" si="0"/>
        <v/>
      </c>
      <c r="AD13" s="47" t="str">
        <f>IF(R13="","",R13)</f>
        <v/>
      </c>
    </row>
    <row r="14" spans="1:30" ht="14.1" customHeight="1" x14ac:dyDescent="0.25">
      <c r="A14" s="9">
        <v>14</v>
      </c>
      <c r="B14" s="21"/>
      <c r="E14" s="28"/>
      <c r="M14" s="23"/>
      <c r="O14" s="24"/>
      <c r="Q14" s="28" t="s">
        <v>65</v>
      </c>
      <c r="R14" s="49" t="str">
        <f>IF(S14&lt;&gt;"",S14,IF(AB14="","",AB14))</f>
        <v/>
      </c>
      <c r="S14" s="50"/>
      <c r="U14" s="28"/>
      <c r="V14" s="53"/>
      <c r="W14" s="54"/>
      <c r="Y14" s="25"/>
      <c r="AA14" s="28" t="s">
        <v>65</v>
      </c>
      <c r="AB14" s="39"/>
      <c r="AC14" s="40" t="str">
        <f t="shared" si="0"/>
        <v/>
      </c>
      <c r="AD14" s="47" t="str">
        <f>IF(R14="","",R14)</f>
        <v/>
      </c>
    </row>
    <row r="15" spans="1:30" ht="14.1" customHeight="1" x14ac:dyDescent="0.25">
      <c r="A15" s="9">
        <v>15</v>
      </c>
      <c r="B15" s="21"/>
      <c r="D15" s="55" t="s">
        <v>66</v>
      </c>
      <c r="M15" s="23"/>
      <c r="O15" s="24"/>
      <c r="Y15" s="25"/>
      <c r="AA15" s="28" t="s">
        <v>58</v>
      </c>
      <c r="AB15" s="39"/>
      <c r="AC15" s="40" t="str">
        <f t="shared" si="0"/>
        <v/>
      </c>
      <c r="AD15" s="47" t="str">
        <f>IF(V10="","",V10)</f>
        <v/>
      </c>
    </row>
    <row r="16" spans="1:30" ht="14.1" customHeight="1" x14ac:dyDescent="0.25">
      <c r="A16" s="9">
        <v>16</v>
      </c>
      <c r="B16" s="21"/>
      <c r="E16" s="48" t="s">
        <v>67</v>
      </c>
      <c r="F16" s="292" t="str">
        <f>IF(R17="","",R17)</f>
        <v/>
      </c>
      <c r="G16" s="292"/>
      <c r="J16" s="48" t="s">
        <v>68</v>
      </c>
      <c r="K16" s="296" t="str">
        <f>IF(V17="","",V17)</f>
        <v/>
      </c>
      <c r="L16" s="296"/>
      <c r="M16" s="23"/>
      <c r="O16" s="24"/>
      <c r="P16" s="56" t="s">
        <v>66</v>
      </c>
      <c r="Y16" s="25"/>
      <c r="AA16" s="28" t="s">
        <v>60</v>
      </c>
      <c r="AB16" s="39"/>
      <c r="AC16" s="40" t="str">
        <f t="shared" si="0"/>
        <v/>
      </c>
      <c r="AD16" s="47" t="str">
        <f>IF(V11="","",V11)</f>
        <v/>
      </c>
    </row>
    <row r="17" spans="1:30" ht="14.1" customHeight="1" x14ac:dyDescent="0.25">
      <c r="A17" s="9">
        <v>17</v>
      </c>
      <c r="B17" s="21"/>
      <c r="E17" s="48" t="s">
        <v>69</v>
      </c>
      <c r="F17" s="295" t="str">
        <f>IF(R18="","",R18)</f>
        <v/>
      </c>
      <c r="G17" s="295"/>
      <c r="J17" s="48" t="s">
        <v>70</v>
      </c>
      <c r="K17" s="292" t="str">
        <f>IF(V18="","",V18)</f>
        <v/>
      </c>
      <c r="L17" s="292"/>
      <c r="M17" s="23"/>
      <c r="O17" s="24"/>
      <c r="Q17" s="28" t="s">
        <v>67</v>
      </c>
      <c r="R17" s="49" t="str">
        <f>IF(S17&lt;&gt;"",S17,IF(AB21="","",AB21))</f>
        <v/>
      </c>
      <c r="S17" s="50"/>
      <c r="U17" s="28" t="s">
        <v>68</v>
      </c>
      <c r="V17" s="51" t="str">
        <f>IF(W17&lt;&gt;"",W17,IF(AB23="","",AB23))</f>
        <v/>
      </c>
      <c r="W17" s="52"/>
      <c r="Y17" s="25"/>
      <c r="AA17" s="28" t="s">
        <v>62</v>
      </c>
      <c r="AB17" s="57"/>
      <c r="AC17" s="40" t="str">
        <f t="shared" si="0"/>
        <v/>
      </c>
      <c r="AD17" s="58" t="str">
        <f>IF(V12="","",V12)</f>
        <v/>
      </c>
    </row>
    <row r="18" spans="1:30" ht="14.1" customHeight="1" x14ac:dyDescent="0.25">
      <c r="A18" s="9">
        <v>18</v>
      </c>
      <c r="B18" s="21"/>
      <c r="J18" s="48" t="s">
        <v>71</v>
      </c>
      <c r="K18" s="292" t="str">
        <f>IF(V19="","",V19)</f>
        <v/>
      </c>
      <c r="L18" s="292"/>
      <c r="M18" s="23"/>
      <c r="O18" s="24"/>
      <c r="Q18" s="28" t="s">
        <v>69</v>
      </c>
      <c r="R18" s="49" t="str">
        <f>IF(S18&lt;&gt;"",S18,IF(AB22="","",AB22))</f>
        <v/>
      </c>
      <c r="S18" s="50"/>
      <c r="U18" s="28" t="s">
        <v>70</v>
      </c>
      <c r="V18" s="49" t="str">
        <f>IF(W18&lt;&gt;"",W18,IF(AB24="","",AB24))</f>
        <v/>
      </c>
      <c r="W18" s="50"/>
      <c r="Y18" s="25"/>
      <c r="AA18" s="28" t="s">
        <v>72</v>
      </c>
      <c r="AB18" s="39"/>
      <c r="AC18" s="40" t="str">
        <f t="shared" si="0"/>
        <v/>
      </c>
      <c r="AD18" s="47" t="str">
        <f>IF(V13="","",V13)</f>
        <v/>
      </c>
    </row>
    <row r="19" spans="1:30" ht="14.1" customHeight="1" x14ac:dyDescent="0.25">
      <c r="A19" s="9">
        <v>19</v>
      </c>
      <c r="B19" s="21"/>
      <c r="D19" s="55" t="s">
        <v>73</v>
      </c>
      <c r="I19" s="20"/>
      <c r="J19" s="20"/>
      <c r="K19" s="20"/>
      <c r="L19" s="20"/>
      <c r="M19" s="23"/>
      <c r="O19" s="24"/>
      <c r="Q19" s="28"/>
      <c r="R19" s="53"/>
      <c r="S19" s="53"/>
      <c r="U19" s="28" t="s">
        <v>74</v>
      </c>
      <c r="V19" s="49" t="str">
        <f>IF(W19&lt;&gt;"",W19,IF(AB25="","",AB25))</f>
        <v/>
      </c>
      <c r="W19" s="50"/>
      <c r="Y19" s="25"/>
      <c r="AA19" s="20"/>
      <c r="AB19" s="20"/>
      <c r="AC19" s="20"/>
      <c r="AD19" s="20"/>
    </row>
    <row r="20" spans="1:30" ht="14.1" customHeight="1" x14ac:dyDescent="0.25">
      <c r="A20" s="9">
        <v>20</v>
      </c>
      <c r="B20" s="21"/>
      <c r="E20" s="48" t="s">
        <v>75</v>
      </c>
      <c r="F20" s="292" t="str">
        <f>IF(R21="","",R21)</f>
        <v/>
      </c>
      <c r="G20" s="292"/>
      <c r="I20" s="59" t="s">
        <v>76</v>
      </c>
      <c r="M20" s="23"/>
      <c r="O20" s="24"/>
      <c r="P20" s="56" t="s">
        <v>73</v>
      </c>
      <c r="U20" s="20"/>
      <c r="V20" s="20"/>
      <c r="W20" s="20"/>
      <c r="Y20" s="25"/>
      <c r="AA20" s="36" t="s">
        <v>77</v>
      </c>
    </row>
    <row r="21" spans="1:30" ht="14.1" customHeight="1" x14ac:dyDescent="0.25">
      <c r="A21" s="9">
        <v>21</v>
      </c>
      <c r="B21" s="21"/>
      <c r="E21" s="48" t="s">
        <v>68</v>
      </c>
      <c r="F21" s="294" t="str">
        <f>IF(R22="","",R22)</f>
        <v/>
      </c>
      <c r="G21" s="294"/>
      <c r="J21" s="48" t="s">
        <v>78</v>
      </c>
      <c r="K21" s="292" t="str">
        <f>IF(V22="","",V22)</f>
        <v/>
      </c>
      <c r="L21" s="292"/>
      <c r="M21" s="23"/>
      <c r="O21" s="24"/>
      <c r="Q21" s="28" t="s">
        <v>75</v>
      </c>
      <c r="R21" s="49" t="str">
        <f>IF(S21&lt;&gt;"",S21,IF(AB28="","",AB28))</f>
        <v/>
      </c>
      <c r="S21" s="50"/>
      <c r="U21" s="60" t="s">
        <v>76</v>
      </c>
      <c r="Y21" s="25"/>
      <c r="AA21" s="28" t="s">
        <v>67</v>
      </c>
      <c r="AB21" s="39"/>
      <c r="AC21" s="40" t="str">
        <f>IF(AB21&lt;&gt;AD21,"Change","")</f>
        <v/>
      </c>
      <c r="AD21" s="47" t="str">
        <f>IF(R17="","",R17)</f>
        <v/>
      </c>
    </row>
    <row r="22" spans="1:30" ht="14.1" customHeight="1" x14ac:dyDescent="0.25">
      <c r="A22" s="9">
        <v>22</v>
      </c>
      <c r="B22" s="21"/>
      <c r="D22" s="55" t="s">
        <v>79</v>
      </c>
      <c r="J22" s="48" t="s">
        <v>80</v>
      </c>
      <c r="K22" s="292" t="str">
        <f>IF(V23="","",V23)</f>
        <v/>
      </c>
      <c r="L22" s="292"/>
      <c r="M22" s="23"/>
      <c r="O22" s="24"/>
      <c r="Q22" s="28" t="s">
        <v>68</v>
      </c>
      <c r="R22" s="51" t="str">
        <f>IF(S22&lt;&gt;"",S22,IF(AB29="","",AB29))</f>
        <v/>
      </c>
      <c r="S22" s="52"/>
      <c r="U22" s="28" t="s">
        <v>78</v>
      </c>
      <c r="V22" s="49" t="str">
        <f>IF(W22&lt;&gt;"",W22,IF(AB36="","",AB36))</f>
        <v/>
      </c>
      <c r="W22" s="50"/>
      <c r="Y22" s="25"/>
      <c r="AA22" s="28" t="s">
        <v>69</v>
      </c>
      <c r="AB22" s="39"/>
      <c r="AC22" s="40" t="str">
        <f>IF(AB22&lt;&gt;AD22,"Change","")</f>
        <v/>
      </c>
      <c r="AD22" s="47" t="str">
        <f>IF(R18="","",R18)</f>
        <v/>
      </c>
    </row>
    <row r="23" spans="1:30" ht="14.1" customHeight="1" x14ac:dyDescent="0.25">
      <c r="A23" s="9">
        <v>23</v>
      </c>
      <c r="B23" s="21"/>
      <c r="E23" s="48" t="s">
        <v>67</v>
      </c>
      <c r="F23" s="292" t="str">
        <f>IF(R24="","",R24)</f>
        <v/>
      </c>
      <c r="G23" s="292"/>
      <c r="J23" s="48" t="s">
        <v>81</v>
      </c>
      <c r="K23" s="292" t="str">
        <f>IF(V24="","",V24)</f>
        <v/>
      </c>
      <c r="L23" s="292"/>
      <c r="M23" s="23"/>
      <c r="O23" s="24"/>
      <c r="P23" s="56" t="s">
        <v>79</v>
      </c>
      <c r="U23" s="28" t="s">
        <v>80</v>
      </c>
      <c r="V23" s="49" t="str">
        <f>IF(W23&lt;&gt;"",W23,IF(AB37="","",AB37))</f>
        <v/>
      </c>
      <c r="W23" s="50"/>
      <c r="Y23" s="25"/>
      <c r="AA23" s="28" t="s">
        <v>68</v>
      </c>
      <c r="AB23" s="57"/>
      <c r="AC23" s="40" t="str">
        <f>IF(AB23&lt;&gt;AD23,"Change","")</f>
        <v/>
      </c>
      <c r="AD23" s="58" t="str">
        <f>IF(V17="","",V17)</f>
        <v/>
      </c>
    </row>
    <row r="24" spans="1:30" ht="14.1" customHeight="1" x14ac:dyDescent="0.25">
      <c r="A24" s="9">
        <v>24</v>
      </c>
      <c r="B24" s="21"/>
      <c r="E24" s="48" t="s">
        <v>69</v>
      </c>
      <c r="F24" s="292" t="str">
        <f>IF(R25="","",R25)</f>
        <v/>
      </c>
      <c r="G24" s="292"/>
      <c r="M24" s="23"/>
      <c r="O24" s="24"/>
      <c r="Q24" s="28" t="s">
        <v>67</v>
      </c>
      <c r="R24" s="49" t="str">
        <f>IF(S24&lt;&gt;"",S24,IF(AB30="","",AB30))</f>
        <v/>
      </c>
      <c r="S24" s="50"/>
      <c r="U24" s="28" t="s">
        <v>81</v>
      </c>
      <c r="V24" s="49" t="str">
        <f>IF(W24&lt;&gt;"",W24,IF(AB38="","",AB38))</f>
        <v/>
      </c>
      <c r="W24" s="50"/>
      <c r="Y24" s="25"/>
      <c r="AA24" s="28" t="s">
        <v>70</v>
      </c>
      <c r="AB24" s="39"/>
      <c r="AC24" s="40" t="str">
        <f>IF(AB24&lt;&gt;AD24,"Change","")</f>
        <v/>
      </c>
      <c r="AD24" s="47" t="str">
        <f>IF(V18="","",V18)</f>
        <v/>
      </c>
    </row>
    <row r="25" spans="1:30" ht="14.1" customHeight="1" x14ac:dyDescent="0.25">
      <c r="A25" s="9">
        <v>25</v>
      </c>
      <c r="B25" s="21"/>
      <c r="E25" s="48" t="s">
        <v>70</v>
      </c>
      <c r="F25" s="292" t="str">
        <f>IF(R26="","",R26)</f>
        <v/>
      </c>
      <c r="G25" s="292"/>
      <c r="J25" s="55" t="s">
        <v>82</v>
      </c>
      <c r="M25" s="23"/>
      <c r="O25" s="24"/>
      <c r="Q25" s="28" t="s">
        <v>69</v>
      </c>
      <c r="R25" s="49" t="str">
        <f>IF(S25&lt;&gt;"",S25,IF(AB31="","",AB31))</f>
        <v/>
      </c>
      <c r="S25" s="50"/>
      <c r="Y25" s="25"/>
      <c r="AA25" s="28" t="s">
        <v>74</v>
      </c>
      <c r="AB25" s="39"/>
      <c r="AC25" s="40" t="str">
        <f>IF(AB25&lt;&gt;AD25,"Change","")</f>
        <v/>
      </c>
      <c r="AD25" s="47" t="str">
        <f>IF(V19="","",V19)</f>
        <v/>
      </c>
    </row>
    <row r="26" spans="1:30" ht="14.1" customHeight="1" x14ac:dyDescent="0.25">
      <c r="A26" s="9">
        <v>26</v>
      </c>
      <c r="B26" s="21"/>
      <c r="D26" s="55" t="s">
        <v>83</v>
      </c>
      <c r="F26" s="20"/>
      <c r="J26" s="48" t="s">
        <v>84</v>
      </c>
      <c r="K26" s="292" t="str">
        <f>IF(V27="","",V27)</f>
        <v/>
      </c>
      <c r="L26" s="292"/>
      <c r="M26" s="23"/>
      <c r="O26" s="24"/>
      <c r="Q26" s="28" t="s">
        <v>70</v>
      </c>
      <c r="R26" s="49" t="str">
        <f>IF(S26&lt;&gt;"",S26,IF(AB32="","",AB32))</f>
        <v/>
      </c>
      <c r="S26" s="50"/>
      <c r="U26" s="56" t="s">
        <v>82</v>
      </c>
      <c r="Y26" s="25"/>
      <c r="AA26" s="20"/>
      <c r="AB26" s="20"/>
      <c r="AC26" s="20"/>
      <c r="AD26" s="20"/>
    </row>
    <row r="27" spans="1:30" ht="14.1" customHeight="1" x14ac:dyDescent="0.25">
      <c r="A27" s="9">
        <v>27</v>
      </c>
      <c r="B27" s="21"/>
      <c r="E27" s="48" t="s">
        <v>67</v>
      </c>
      <c r="F27" s="292" t="str">
        <f>IF(R28="","",R28)</f>
        <v/>
      </c>
      <c r="G27" s="292"/>
      <c r="J27" s="48" t="s">
        <v>85</v>
      </c>
      <c r="K27" s="292" t="str">
        <f>IF(V28="","",V28)</f>
        <v/>
      </c>
      <c r="L27" s="292"/>
      <c r="M27" s="23"/>
      <c r="O27" s="24"/>
      <c r="P27" s="56" t="s">
        <v>83</v>
      </c>
      <c r="U27" s="28" t="s">
        <v>84</v>
      </c>
      <c r="V27" s="49" t="str">
        <f>IF(W27&lt;&gt;"",W27,IF(AB39="","",AB39))</f>
        <v/>
      </c>
      <c r="W27" s="50"/>
      <c r="Y27" s="25"/>
      <c r="AA27" s="56" t="s">
        <v>86</v>
      </c>
    </row>
    <row r="28" spans="1:30" ht="14.1" customHeight="1" x14ac:dyDescent="0.25">
      <c r="A28" s="9">
        <v>28</v>
      </c>
      <c r="B28" s="21"/>
      <c r="E28" s="48" t="s">
        <v>69</v>
      </c>
      <c r="F28" s="292" t="str">
        <f>IF(R29="","",R29)</f>
        <v/>
      </c>
      <c r="G28" s="292"/>
      <c r="M28" s="23"/>
      <c r="O28" s="24"/>
      <c r="Q28" s="28" t="s">
        <v>67</v>
      </c>
      <c r="R28" s="49" t="str">
        <f>IF(S28&lt;&gt;"",S28,IF(AB33="","",AB33))</f>
        <v/>
      </c>
      <c r="S28" s="50"/>
      <c r="U28" s="28" t="s">
        <v>85</v>
      </c>
      <c r="V28" s="49" t="str">
        <f>IF(W28&lt;&gt;"",W28,IF(AB40="","",AB40))</f>
        <v/>
      </c>
      <c r="W28" s="50"/>
      <c r="Y28" s="25"/>
      <c r="AA28" s="28" t="s">
        <v>75</v>
      </c>
      <c r="AB28" s="39"/>
      <c r="AC28" s="40" t="str">
        <f t="shared" ref="AC28:AC40" si="1">IF(AB28&lt;&gt;AD28,"Change","")</f>
        <v/>
      </c>
      <c r="AD28" s="47" t="str">
        <f>IF(R21="","",R21)</f>
        <v/>
      </c>
    </row>
    <row r="29" spans="1:30" ht="14.1" customHeight="1" x14ac:dyDescent="0.25">
      <c r="A29" s="9">
        <v>29</v>
      </c>
      <c r="B29" s="21"/>
      <c r="E29" s="48" t="s">
        <v>70</v>
      </c>
      <c r="F29" s="292" t="str">
        <f>IF(R30="","",R30)</f>
        <v/>
      </c>
      <c r="G29" s="292"/>
      <c r="M29" s="23"/>
      <c r="O29" s="24"/>
      <c r="Q29" s="28" t="s">
        <v>69</v>
      </c>
      <c r="R29" s="49" t="str">
        <f>IF(S29&lt;&gt;"",S29,IF(AB34="","",AB34))</f>
        <v/>
      </c>
      <c r="S29" s="50"/>
      <c r="Y29" s="25"/>
      <c r="AA29" s="28" t="s">
        <v>68</v>
      </c>
      <c r="AB29" s="57"/>
      <c r="AC29" s="40" t="str">
        <f t="shared" si="1"/>
        <v/>
      </c>
      <c r="AD29" s="47" t="str">
        <f>IF(R22="","",R22)</f>
        <v/>
      </c>
    </row>
    <row r="30" spans="1:30" ht="14.1" customHeight="1" thickBot="1" x14ac:dyDescent="0.3">
      <c r="A30" s="9">
        <v>30</v>
      </c>
      <c r="B30" s="30"/>
      <c r="C30" s="31"/>
      <c r="D30" s="31"/>
      <c r="E30" s="61"/>
      <c r="F30" s="61"/>
      <c r="G30" s="31"/>
      <c r="H30" s="31"/>
      <c r="I30" s="31"/>
      <c r="J30" s="31"/>
      <c r="K30" s="31"/>
      <c r="L30" s="31"/>
      <c r="M30" s="32"/>
      <c r="O30" s="24"/>
      <c r="Q30" s="28" t="s">
        <v>70</v>
      </c>
      <c r="R30" s="49" t="str">
        <f>IF(S30&lt;&gt;"",S30,IF(AB35="","",AB35))</f>
        <v/>
      </c>
      <c r="S30" s="50"/>
      <c r="Y30" s="25"/>
      <c r="AA30" s="28" t="s">
        <v>67</v>
      </c>
      <c r="AB30" s="39"/>
      <c r="AC30" s="40" t="str">
        <f t="shared" si="1"/>
        <v/>
      </c>
      <c r="AD30" s="47" t="str">
        <f>IF(R24="","",R24)</f>
        <v/>
      </c>
    </row>
    <row r="31" spans="1:30" ht="14.1" customHeight="1" thickTop="1" thickBot="1" x14ac:dyDescent="0.3">
      <c r="A31" s="9">
        <v>31</v>
      </c>
      <c r="O31" s="33"/>
      <c r="P31" s="34"/>
      <c r="Q31" s="34"/>
      <c r="R31" s="34"/>
      <c r="S31" s="34"/>
      <c r="T31" s="34"/>
      <c r="U31" s="34"/>
      <c r="V31" s="34"/>
      <c r="W31" s="34"/>
      <c r="X31" s="34"/>
      <c r="Y31" s="35"/>
      <c r="AA31" s="28" t="s">
        <v>69</v>
      </c>
      <c r="AB31" s="39"/>
      <c r="AC31" s="40" t="str">
        <f t="shared" si="1"/>
        <v/>
      </c>
      <c r="AD31" s="47" t="str">
        <f>IF(R25="","",R25)</f>
        <v/>
      </c>
    </row>
    <row r="32" spans="1:30" ht="14.1" customHeight="1" thickTop="1" x14ac:dyDescent="0.25">
      <c r="A32" s="9">
        <v>32</v>
      </c>
      <c r="B32" s="12"/>
      <c r="C32" s="62" t="s">
        <v>87</v>
      </c>
      <c r="D32" s="13"/>
      <c r="E32" s="13"/>
      <c r="F32" s="63" t="s">
        <v>88</v>
      </c>
      <c r="G32" s="13"/>
      <c r="H32" s="13"/>
      <c r="I32" s="13"/>
      <c r="J32" s="13"/>
      <c r="K32" s="13"/>
      <c r="L32" s="293" t="s">
        <v>89</v>
      </c>
      <c r="M32" s="293"/>
      <c r="AA32" s="28" t="s">
        <v>70</v>
      </c>
      <c r="AB32" s="39"/>
      <c r="AC32" s="40" t="str">
        <f t="shared" si="1"/>
        <v/>
      </c>
      <c r="AD32" s="47" t="str">
        <f>IF(R26="","",R26)</f>
        <v/>
      </c>
    </row>
    <row r="33" spans="1:30" ht="14.1" customHeight="1" thickBot="1" x14ac:dyDescent="0.3">
      <c r="A33" s="9">
        <v>33</v>
      </c>
      <c r="B33" s="21"/>
      <c r="C33" s="64" t="s">
        <v>90</v>
      </c>
      <c r="E33" s="65" t="s">
        <v>91</v>
      </c>
      <c r="L33" s="66" t="str">
        <f t="shared" ref="L33:L38" si="2">IF(O37="","TBD",IF(O37=1,"YES",IF(O37=3,"NA","")))</f>
        <v>TBD</v>
      </c>
      <c r="M33" s="67" t="str">
        <f t="shared" ref="M33:M38" si="3">IF(O37=2,"NO","")</f>
        <v/>
      </c>
      <c r="S33" s="56"/>
      <c r="T33" s="42" t="s">
        <v>92</v>
      </c>
      <c r="AA33" s="28" t="s">
        <v>67</v>
      </c>
      <c r="AB33" s="39"/>
      <c r="AC33" s="40" t="str">
        <f t="shared" si="1"/>
        <v/>
      </c>
      <c r="AD33" s="47" t="str">
        <f>IF(R28="","",R28)</f>
        <v/>
      </c>
    </row>
    <row r="34" spans="1:30" ht="14.1" customHeight="1" x14ac:dyDescent="0.25">
      <c r="A34" s="9">
        <v>34</v>
      </c>
      <c r="B34" s="21"/>
      <c r="C34" s="64" t="s">
        <v>93</v>
      </c>
      <c r="E34" s="65" t="s">
        <v>94</v>
      </c>
      <c r="L34" s="66" t="str">
        <f t="shared" si="2"/>
        <v>TBD</v>
      </c>
      <c r="M34" s="67" t="str">
        <f t="shared" si="3"/>
        <v/>
      </c>
      <c r="O34" s="68" t="s">
        <v>95</v>
      </c>
      <c r="P34" s="17"/>
      <c r="Q34" s="17"/>
      <c r="R34" s="17"/>
      <c r="S34" s="17"/>
      <c r="T34" s="17"/>
      <c r="U34" s="17"/>
      <c r="V34" s="17"/>
      <c r="W34" s="17"/>
      <c r="X34" s="17"/>
      <c r="Y34" s="18"/>
      <c r="AA34" s="28" t="s">
        <v>69</v>
      </c>
      <c r="AB34" s="39"/>
      <c r="AC34" s="40" t="str">
        <f t="shared" si="1"/>
        <v/>
      </c>
      <c r="AD34" s="47" t="str">
        <f>IF(R29="","",R29)</f>
        <v/>
      </c>
    </row>
    <row r="35" spans="1:30" ht="14.1" customHeight="1" x14ac:dyDescent="0.25">
      <c r="A35" s="9">
        <v>35</v>
      </c>
      <c r="B35" s="21"/>
      <c r="C35" s="69"/>
      <c r="E35" s="69" t="s">
        <v>96</v>
      </c>
      <c r="L35" s="66" t="str">
        <f t="shared" si="2"/>
        <v>TBD</v>
      </c>
      <c r="M35" s="67" t="str">
        <f t="shared" si="3"/>
        <v/>
      </c>
      <c r="O35" s="24"/>
      <c r="Y35" s="25"/>
      <c r="AA35" s="28" t="s">
        <v>70</v>
      </c>
      <c r="AB35" s="39"/>
      <c r="AC35" s="40" t="str">
        <f t="shared" si="1"/>
        <v/>
      </c>
      <c r="AD35" s="47" t="str">
        <f>IF(R30="","",R30)</f>
        <v/>
      </c>
    </row>
    <row r="36" spans="1:30" ht="14.1" customHeight="1" x14ac:dyDescent="0.25">
      <c r="A36" s="9">
        <v>36</v>
      </c>
      <c r="B36" s="21"/>
      <c r="C36" s="64" t="s">
        <v>97</v>
      </c>
      <c r="E36" s="65" t="s">
        <v>98</v>
      </c>
      <c r="L36" s="66" t="str">
        <f t="shared" si="2"/>
        <v>TBD</v>
      </c>
      <c r="M36" s="67" t="str">
        <f t="shared" si="3"/>
        <v/>
      </c>
      <c r="O36" s="24"/>
      <c r="T36" s="70" t="s">
        <v>88</v>
      </c>
      <c r="Y36" s="25"/>
      <c r="AA36" s="28" t="s">
        <v>78</v>
      </c>
      <c r="AB36" s="39"/>
      <c r="AC36" s="40" t="str">
        <f t="shared" si="1"/>
        <v/>
      </c>
      <c r="AD36" s="47" t="str">
        <f>IF(V22="","",V22)</f>
        <v/>
      </c>
    </row>
    <row r="37" spans="1:30" ht="14.1" customHeight="1" x14ac:dyDescent="0.25">
      <c r="A37" s="9">
        <v>37</v>
      </c>
      <c r="B37" s="21"/>
      <c r="C37" s="69"/>
      <c r="E37" s="65" t="s">
        <v>99</v>
      </c>
      <c r="L37" s="66" t="str">
        <f t="shared" si="2"/>
        <v>TBD</v>
      </c>
      <c r="M37" s="67" t="str">
        <f t="shared" si="3"/>
        <v/>
      </c>
      <c r="O37" s="71"/>
      <c r="P37" s="29" t="s">
        <v>91</v>
      </c>
      <c r="Y37" s="25"/>
      <c r="AA37" s="28" t="s">
        <v>80</v>
      </c>
      <c r="AB37" s="39"/>
      <c r="AC37" s="40" t="str">
        <f t="shared" si="1"/>
        <v/>
      </c>
      <c r="AD37" s="47" t="str">
        <f>IF(V23="","",V23)</f>
        <v/>
      </c>
    </row>
    <row r="38" spans="1:30" ht="14.1" customHeight="1" x14ac:dyDescent="0.25">
      <c r="A38" s="9">
        <v>38</v>
      </c>
      <c r="B38" s="21"/>
      <c r="C38" s="69"/>
      <c r="E38" s="65" t="s">
        <v>100</v>
      </c>
      <c r="L38" s="66" t="str">
        <f t="shared" si="2"/>
        <v>TBD</v>
      </c>
      <c r="M38" s="67" t="str">
        <f t="shared" si="3"/>
        <v/>
      </c>
      <c r="O38" s="71"/>
      <c r="P38" s="29" t="s">
        <v>94</v>
      </c>
      <c r="Y38" s="25"/>
      <c r="AA38" s="28" t="s">
        <v>81</v>
      </c>
      <c r="AB38" s="39"/>
      <c r="AC38" s="40" t="str">
        <f t="shared" si="1"/>
        <v/>
      </c>
      <c r="AD38" s="47" t="str">
        <f>IF(V24="","",V24)</f>
        <v/>
      </c>
    </row>
    <row r="39" spans="1:30" ht="14.1" customHeight="1" x14ac:dyDescent="0.25">
      <c r="A39" s="9">
        <v>39</v>
      </c>
      <c r="B39" s="21"/>
      <c r="C39" s="69"/>
      <c r="L39" s="69"/>
      <c r="M39" s="72"/>
      <c r="O39" s="71"/>
      <c r="P39" s="15" t="s">
        <v>96</v>
      </c>
      <c r="Y39" s="25"/>
      <c r="AA39" s="28" t="s">
        <v>84</v>
      </c>
      <c r="AB39" s="39"/>
      <c r="AC39" s="40" t="str">
        <f t="shared" si="1"/>
        <v/>
      </c>
      <c r="AD39" s="47" t="str">
        <f>IF(V27="","",V27)</f>
        <v/>
      </c>
    </row>
    <row r="40" spans="1:30" ht="14.1" customHeight="1" x14ac:dyDescent="0.25">
      <c r="A40" s="9">
        <v>40</v>
      </c>
      <c r="B40" s="21"/>
      <c r="C40" s="69"/>
      <c r="F40" s="70" t="s">
        <v>101</v>
      </c>
      <c r="L40" s="69"/>
      <c r="M40" s="72"/>
      <c r="O40" s="71"/>
      <c r="P40" s="29" t="s">
        <v>98</v>
      </c>
      <c r="Y40" s="25"/>
      <c r="AA40" s="28" t="s">
        <v>85</v>
      </c>
      <c r="AB40" s="39"/>
      <c r="AC40" s="40" t="str">
        <f t="shared" si="1"/>
        <v/>
      </c>
      <c r="AD40" s="47" t="str">
        <f>IF(V28="","",V28)</f>
        <v/>
      </c>
    </row>
    <row r="41" spans="1:30" ht="14.1" customHeight="1" x14ac:dyDescent="0.25">
      <c r="A41" s="9">
        <v>41</v>
      </c>
      <c r="B41" s="21"/>
      <c r="C41" s="69"/>
      <c r="E41" s="65" t="s">
        <v>102</v>
      </c>
      <c r="L41" s="66" t="str">
        <f>IF(O44="","TBD",IF(O44=1,"YES",IF(O44=3,"NA","")))</f>
        <v>TBD</v>
      </c>
      <c r="M41" s="67" t="str">
        <f>IF(O44=2,"NO","")</f>
        <v/>
      </c>
      <c r="O41" s="71"/>
      <c r="P41" s="29" t="s">
        <v>99</v>
      </c>
      <c r="Y41" s="25"/>
      <c r="AA41" s="36" t="s">
        <v>103</v>
      </c>
    </row>
    <row r="42" spans="1:30" ht="14.1" customHeight="1" x14ac:dyDescent="0.25">
      <c r="A42" s="9">
        <v>42</v>
      </c>
      <c r="B42" s="21"/>
      <c r="C42" s="69"/>
      <c r="E42" s="69" t="s">
        <v>104</v>
      </c>
      <c r="L42" s="66" t="str">
        <f>IF(O45="","TBD",IF(O45=1,"YES",IF(O45=3,"NA","")))</f>
        <v>TBD</v>
      </c>
      <c r="M42" s="67" t="str">
        <f>IF(O45=2,"NO","")</f>
        <v/>
      </c>
      <c r="O42" s="71"/>
      <c r="P42" s="29" t="s">
        <v>100</v>
      </c>
      <c r="Y42" s="25"/>
      <c r="AA42" s="36" t="s">
        <v>105</v>
      </c>
    </row>
    <row r="43" spans="1:30" ht="14.1" customHeight="1" x14ac:dyDescent="0.25">
      <c r="A43" s="9">
        <v>43</v>
      </c>
      <c r="B43" s="21"/>
      <c r="C43" s="69"/>
      <c r="E43" s="69" t="s">
        <v>106</v>
      </c>
      <c r="L43" s="66" t="str">
        <f>IF(O46="","TBD",IF(O46=1,"YES",IF(O46=3,"NA","")))</f>
        <v>TBD</v>
      </c>
      <c r="M43" s="67" t="str">
        <f>IF(O46=2,"NO","")</f>
        <v/>
      </c>
      <c r="O43" s="24"/>
      <c r="T43" s="70" t="s">
        <v>101</v>
      </c>
      <c r="Y43" s="25"/>
      <c r="AA43" s="28" t="s">
        <v>107</v>
      </c>
      <c r="AB43" s="39"/>
      <c r="AC43" s="40" t="str">
        <f t="shared" ref="AC43:AC59" si="4">IF(AB43&lt;&gt;AD43,"Change","")</f>
        <v/>
      </c>
      <c r="AD43" s="47" t="str">
        <f t="shared" ref="AD43:AD59" si="5">IF(Q72="","",Q72)</f>
        <v/>
      </c>
    </row>
    <row r="44" spans="1:30" ht="14.1" customHeight="1" x14ac:dyDescent="0.25">
      <c r="A44" s="9">
        <v>44</v>
      </c>
      <c r="B44" s="21"/>
      <c r="C44" s="69"/>
      <c r="E44" s="69" t="s">
        <v>108</v>
      </c>
      <c r="L44" s="66" t="str">
        <f>IF(O47="","TBD",IF(O47=1,"YES",IF(O47=3,"NA","")))</f>
        <v>TBD</v>
      </c>
      <c r="M44" s="67" t="str">
        <f>IF(O47=2,"NO","")</f>
        <v/>
      </c>
      <c r="O44" s="71"/>
      <c r="P44" s="29" t="s">
        <v>102</v>
      </c>
      <c r="Y44" s="25"/>
      <c r="AA44" s="28" t="s">
        <v>109</v>
      </c>
      <c r="AB44" s="39"/>
      <c r="AC44" s="40" t="str">
        <f t="shared" si="4"/>
        <v/>
      </c>
      <c r="AD44" s="47" t="str">
        <f t="shared" si="5"/>
        <v/>
      </c>
    </row>
    <row r="45" spans="1:30" ht="14.1" customHeight="1" x14ac:dyDescent="0.25">
      <c r="A45" s="9">
        <v>45</v>
      </c>
      <c r="B45" s="21"/>
      <c r="C45" s="69"/>
      <c r="E45" s="69" t="s">
        <v>110</v>
      </c>
      <c r="L45" s="66" t="str">
        <f>IF(O48="","TBD",IF(O48=1,"YES",IF(O48=3,"NA","")))</f>
        <v>TBD</v>
      </c>
      <c r="M45" s="67" t="str">
        <f>IF(O48=2,"NO","")</f>
        <v/>
      </c>
      <c r="O45" s="71"/>
      <c r="P45" s="15" t="s">
        <v>104</v>
      </c>
      <c r="Y45" s="25"/>
      <c r="AA45" s="28" t="s">
        <v>111</v>
      </c>
      <c r="AB45" s="39"/>
      <c r="AC45" s="40" t="str">
        <f t="shared" si="4"/>
        <v/>
      </c>
      <c r="AD45" s="47" t="str">
        <f t="shared" si="5"/>
        <v/>
      </c>
    </row>
    <row r="46" spans="1:30" ht="14.1" customHeight="1" x14ac:dyDescent="0.25">
      <c r="A46" s="9">
        <v>46</v>
      </c>
      <c r="B46" s="21"/>
      <c r="C46" s="69"/>
      <c r="E46" s="69" t="s">
        <v>350</v>
      </c>
      <c r="L46" s="66" t="str">
        <f>IF(O49="","TBD",IF(O49=1,"YES",IF(O49=3,"NA","")))</f>
        <v>TBD</v>
      </c>
      <c r="M46" s="67" t="str">
        <f>IF(O49=2,"NO","")</f>
        <v/>
      </c>
      <c r="O46" s="71"/>
      <c r="P46" s="15" t="s">
        <v>106</v>
      </c>
      <c r="Y46" s="25"/>
      <c r="AA46" s="28" t="s">
        <v>112</v>
      </c>
      <c r="AB46" s="39"/>
      <c r="AC46" s="40" t="str">
        <f t="shared" si="4"/>
        <v/>
      </c>
      <c r="AD46" s="47" t="str">
        <f t="shared" si="5"/>
        <v/>
      </c>
    </row>
    <row r="47" spans="1:30" ht="14.1" customHeight="1" x14ac:dyDescent="0.25">
      <c r="A47" s="9">
        <v>47</v>
      </c>
      <c r="B47" s="21"/>
      <c r="C47" s="69"/>
      <c r="E47" s="69" t="s">
        <v>113</v>
      </c>
      <c r="L47" s="66" t="str">
        <f t="shared" ref="L47:L56" si="6">IF(O51="","TBD",IF(O51=1,"YES",IF(O51=3,"NA","")))</f>
        <v>TBD</v>
      </c>
      <c r="M47" s="67" t="str">
        <f t="shared" ref="M47:M56" si="7">IF(O51=2,"NO","")</f>
        <v/>
      </c>
      <c r="O47" s="71"/>
      <c r="P47" s="15" t="s">
        <v>108</v>
      </c>
      <c r="Y47" s="25"/>
      <c r="AA47" s="28" t="s">
        <v>114</v>
      </c>
      <c r="AB47" s="39"/>
      <c r="AC47" s="40" t="str">
        <f t="shared" si="4"/>
        <v/>
      </c>
      <c r="AD47" s="47" t="str">
        <f t="shared" si="5"/>
        <v/>
      </c>
    </row>
    <row r="48" spans="1:30" ht="14.1" customHeight="1" x14ac:dyDescent="0.25">
      <c r="A48" s="9">
        <v>48</v>
      </c>
      <c r="B48" s="21"/>
      <c r="C48" s="69"/>
      <c r="E48" s="69" t="s">
        <v>115</v>
      </c>
      <c r="L48" s="66" t="str">
        <f t="shared" si="6"/>
        <v>TBD</v>
      </c>
      <c r="M48" s="67" t="str">
        <f t="shared" si="7"/>
        <v/>
      </c>
      <c r="O48" s="71"/>
      <c r="P48" s="15" t="s">
        <v>110</v>
      </c>
      <c r="Y48" s="25"/>
      <c r="AA48" s="28" t="s">
        <v>116</v>
      </c>
      <c r="AB48" s="39"/>
      <c r="AC48" s="40" t="str">
        <f t="shared" si="4"/>
        <v/>
      </c>
      <c r="AD48" s="47" t="str">
        <f t="shared" si="5"/>
        <v/>
      </c>
    </row>
    <row r="49" spans="1:30" ht="14.1" customHeight="1" x14ac:dyDescent="0.25">
      <c r="A49" s="9">
        <v>49</v>
      </c>
      <c r="B49" s="21"/>
      <c r="C49" s="69"/>
      <c r="E49" s="69" t="s">
        <v>117</v>
      </c>
      <c r="L49" s="66" t="str">
        <f t="shared" si="6"/>
        <v>TBD</v>
      </c>
      <c r="M49" s="67" t="str">
        <f t="shared" si="7"/>
        <v/>
      </c>
      <c r="O49" s="71"/>
      <c r="P49" s="15" t="s">
        <v>350</v>
      </c>
      <c r="Y49" s="25"/>
      <c r="AA49" s="28" t="s">
        <v>118</v>
      </c>
      <c r="AB49" s="39"/>
      <c r="AC49" s="40" t="str">
        <f t="shared" si="4"/>
        <v/>
      </c>
      <c r="AD49" s="47" t="str">
        <f t="shared" si="5"/>
        <v/>
      </c>
    </row>
    <row r="50" spans="1:30" ht="14.1" customHeight="1" x14ac:dyDescent="0.25">
      <c r="A50" s="9">
        <v>50</v>
      </c>
      <c r="B50" s="21"/>
      <c r="C50" s="69"/>
      <c r="E50" s="65" t="s">
        <v>119</v>
      </c>
      <c r="L50" s="66" t="str">
        <f t="shared" si="6"/>
        <v>TBD</v>
      </c>
      <c r="M50" s="67" t="str">
        <f t="shared" si="7"/>
        <v/>
      </c>
      <c r="O50" s="263"/>
      <c r="Y50" s="25"/>
      <c r="AA50" s="28" t="s">
        <v>120</v>
      </c>
      <c r="AB50" s="39"/>
      <c r="AC50" s="40" t="str">
        <f t="shared" si="4"/>
        <v/>
      </c>
      <c r="AD50" s="47" t="str">
        <f t="shared" si="5"/>
        <v/>
      </c>
    </row>
    <row r="51" spans="1:30" ht="14.1" customHeight="1" x14ac:dyDescent="0.25">
      <c r="A51" s="9">
        <v>51</v>
      </c>
      <c r="B51" s="21"/>
      <c r="C51" s="69" t="s">
        <v>121</v>
      </c>
      <c r="E51" s="69" t="s">
        <v>122</v>
      </c>
      <c r="L51" s="66" t="str">
        <f t="shared" si="6"/>
        <v>TBD</v>
      </c>
      <c r="M51" s="67" t="str">
        <f t="shared" si="7"/>
        <v/>
      </c>
      <c r="O51" s="71"/>
      <c r="P51" s="15" t="s">
        <v>113</v>
      </c>
      <c r="Y51" s="25"/>
      <c r="AA51" s="28" t="s">
        <v>123</v>
      </c>
      <c r="AB51" s="39"/>
      <c r="AC51" s="40" t="str">
        <f t="shared" si="4"/>
        <v/>
      </c>
      <c r="AD51" s="47" t="str">
        <f t="shared" si="5"/>
        <v/>
      </c>
    </row>
    <row r="52" spans="1:30" ht="14.1" customHeight="1" x14ac:dyDescent="0.25">
      <c r="A52" s="9">
        <v>52</v>
      </c>
      <c r="B52" s="21"/>
      <c r="C52" s="69" t="s">
        <v>124</v>
      </c>
      <c r="E52" s="69" t="s">
        <v>125</v>
      </c>
      <c r="L52" s="66" t="str">
        <f t="shared" si="6"/>
        <v>TBD</v>
      </c>
      <c r="M52" s="67" t="str">
        <f t="shared" si="7"/>
        <v/>
      </c>
      <c r="O52" s="71"/>
      <c r="P52" s="15" t="s">
        <v>115</v>
      </c>
      <c r="Y52" s="25"/>
      <c r="AA52" s="28" t="s">
        <v>126</v>
      </c>
      <c r="AB52" s="39"/>
      <c r="AC52" s="40" t="str">
        <f t="shared" si="4"/>
        <v/>
      </c>
      <c r="AD52" s="47" t="str">
        <f t="shared" si="5"/>
        <v/>
      </c>
    </row>
    <row r="53" spans="1:30" ht="14.1" customHeight="1" x14ac:dyDescent="0.25">
      <c r="A53" s="9">
        <v>53</v>
      </c>
      <c r="B53" s="21"/>
      <c r="C53" s="69" t="s">
        <v>127</v>
      </c>
      <c r="E53" s="69" t="s">
        <v>128</v>
      </c>
      <c r="L53" s="66" t="str">
        <f t="shared" si="6"/>
        <v>TBD</v>
      </c>
      <c r="M53" s="67" t="str">
        <f t="shared" si="7"/>
        <v/>
      </c>
      <c r="O53" s="71"/>
      <c r="P53" s="15" t="s">
        <v>117</v>
      </c>
      <c r="Y53" s="25"/>
      <c r="AA53" s="28" t="s">
        <v>129</v>
      </c>
      <c r="AB53" s="39"/>
      <c r="AC53" s="40" t="str">
        <f t="shared" si="4"/>
        <v/>
      </c>
      <c r="AD53" s="47" t="str">
        <f t="shared" si="5"/>
        <v/>
      </c>
    </row>
    <row r="54" spans="1:30" ht="14.1" customHeight="1" x14ac:dyDescent="0.25">
      <c r="A54" s="9">
        <v>54</v>
      </c>
      <c r="B54" s="21"/>
      <c r="C54" s="69" t="s">
        <v>130</v>
      </c>
      <c r="E54" s="69" t="s">
        <v>131</v>
      </c>
      <c r="L54" s="66" t="str">
        <f t="shared" si="6"/>
        <v>TBD</v>
      </c>
      <c r="M54" s="67" t="str">
        <f t="shared" si="7"/>
        <v/>
      </c>
      <c r="O54" s="71"/>
      <c r="P54" s="29" t="s">
        <v>119</v>
      </c>
      <c r="Y54" s="25"/>
      <c r="AA54" s="28" t="s">
        <v>132</v>
      </c>
      <c r="AB54" s="39"/>
      <c r="AC54" s="40" t="str">
        <f t="shared" si="4"/>
        <v/>
      </c>
      <c r="AD54" s="47" t="str">
        <f t="shared" si="5"/>
        <v/>
      </c>
    </row>
    <row r="55" spans="1:30" ht="14.1" customHeight="1" x14ac:dyDescent="0.25">
      <c r="A55" s="9">
        <v>55</v>
      </c>
      <c r="B55" s="21"/>
      <c r="C55" s="69" t="s">
        <v>337</v>
      </c>
      <c r="E55" s="69" t="s">
        <v>133</v>
      </c>
      <c r="L55" s="66" t="str">
        <f t="shared" si="6"/>
        <v>TBD</v>
      </c>
      <c r="M55" s="67" t="str">
        <f t="shared" si="7"/>
        <v/>
      </c>
      <c r="O55" s="71"/>
      <c r="P55" s="15" t="s">
        <v>122</v>
      </c>
      <c r="Y55" s="25"/>
      <c r="AA55" s="28" t="s">
        <v>134</v>
      </c>
      <c r="AB55" s="39"/>
      <c r="AC55" s="40" t="str">
        <f t="shared" si="4"/>
        <v/>
      </c>
      <c r="AD55" s="47" t="str">
        <f t="shared" si="5"/>
        <v/>
      </c>
    </row>
    <row r="56" spans="1:30" ht="14.1" customHeight="1" x14ac:dyDescent="0.25">
      <c r="A56" s="9">
        <v>56</v>
      </c>
      <c r="B56" s="21"/>
      <c r="C56" s="69" t="s">
        <v>338</v>
      </c>
      <c r="E56" s="69" t="s">
        <v>135</v>
      </c>
      <c r="L56" s="66" t="str">
        <f t="shared" si="6"/>
        <v>TBD</v>
      </c>
      <c r="M56" s="67" t="str">
        <f t="shared" si="7"/>
        <v/>
      </c>
      <c r="O56" s="71"/>
      <c r="P56" s="15" t="s">
        <v>136</v>
      </c>
      <c r="Y56" s="25"/>
      <c r="AA56" s="28" t="s">
        <v>137</v>
      </c>
      <c r="AB56" s="39"/>
      <c r="AC56" s="40" t="str">
        <f t="shared" si="4"/>
        <v/>
      </c>
      <c r="AD56" s="47" t="str">
        <f t="shared" si="5"/>
        <v/>
      </c>
    </row>
    <row r="57" spans="1:30" ht="14.1" customHeight="1" x14ac:dyDescent="0.25">
      <c r="A57" s="9">
        <v>57</v>
      </c>
      <c r="B57" s="21"/>
      <c r="C57" s="69" t="s">
        <v>338</v>
      </c>
      <c r="E57" s="69" t="s">
        <v>339</v>
      </c>
      <c r="L57" s="66" t="str">
        <f t="shared" ref="L57" si="8">IF(O61="","TBD",IF(O61=1,"YES",IF(O61=3,"NA","")))</f>
        <v>TBD</v>
      </c>
      <c r="M57" s="67" t="str">
        <f t="shared" ref="M57" si="9">IF(O61=2,"NO","")</f>
        <v/>
      </c>
      <c r="O57" s="71"/>
      <c r="P57" s="15" t="s">
        <v>138</v>
      </c>
      <c r="Y57" s="25"/>
      <c r="AA57" s="28" t="s">
        <v>139</v>
      </c>
      <c r="AB57" s="39"/>
      <c r="AC57" s="40" t="str">
        <f t="shared" si="4"/>
        <v/>
      </c>
      <c r="AD57" s="47" t="str">
        <f t="shared" si="5"/>
        <v/>
      </c>
    </row>
    <row r="58" spans="1:30" ht="14.1" customHeight="1" x14ac:dyDescent="0.25">
      <c r="A58" s="9">
        <v>58</v>
      </c>
      <c r="B58" s="21"/>
      <c r="C58" s="69"/>
      <c r="M58" s="72"/>
      <c r="O58" s="71"/>
      <c r="P58" s="15" t="s">
        <v>141</v>
      </c>
      <c r="Y58" s="25"/>
      <c r="AA58" s="28" t="s">
        <v>142</v>
      </c>
      <c r="AB58" s="39"/>
      <c r="AC58" s="40" t="str">
        <f t="shared" si="4"/>
        <v/>
      </c>
      <c r="AD58" s="47" t="str">
        <f t="shared" si="5"/>
        <v/>
      </c>
    </row>
    <row r="59" spans="1:30" ht="14.1" customHeight="1" x14ac:dyDescent="0.25">
      <c r="A59" s="9">
        <v>59</v>
      </c>
      <c r="B59" s="21"/>
      <c r="C59" s="69"/>
      <c r="F59" s="70" t="s">
        <v>140</v>
      </c>
      <c r="L59" s="69"/>
      <c r="M59" s="72"/>
      <c r="O59" s="71"/>
      <c r="P59" s="15" t="s">
        <v>133</v>
      </c>
      <c r="Y59" s="25"/>
      <c r="AA59" s="28" t="s">
        <v>143</v>
      </c>
      <c r="AB59" s="39"/>
      <c r="AC59" s="40" t="str">
        <f t="shared" si="4"/>
        <v/>
      </c>
      <c r="AD59" s="47" t="str">
        <f t="shared" si="5"/>
        <v/>
      </c>
    </row>
    <row r="60" spans="1:30" ht="14.1" customHeight="1" x14ac:dyDescent="0.25">
      <c r="A60" s="9">
        <v>60</v>
      </c>
      <c r="B60" s="21"/>
      <c r="C60" s="69"/>
      <c r="E60" s="69" t="s">
        <v>346</v>
      </c>
      <c r="L60" s="66" t="str">
        <f>IF(O63="","TBD",IF(O63=1,"YES",IF(O63=3,"NA","")))</f>
        <v>NA</v>
      </c>
      <c r="M60" s="67" t="str">
        <f>IF(O63=2,"NO","")</f>
        <v/>
      </c>
      <c r="O60" s="71"/>
      <c r="P60" s="15" t="s">
        <v>135</v>
      </c>
      <c r="Y60" s="25"/>
      <c r="AA60" s="36" t="s">
        <v>144</v>
      </c>
    </row>
    <row r="61" spans="1:30" ht="14.1" customHeight="1" x14ac:dyDescent="0.25">
      <c r="A61" s="9">
        <v>61</v>
      </c>
      <c r="B61" s="21"/>
      <c r="C61" s="69"/>
      <c r="E61" s="69" t="s">
        <v>347</v>
      </c>
      <c r="L61" s="66" t="str">
        <f>IF(O64="","TBD",IF(O64=1,"YES",IF(O64=3,"NA","")))</f>
        <v>NA</v>
      </c>
      <c r="M61" s="67" t="str">
        <f>IF(O64=2,"NO","")</f>
        <v/>
      </c>
      <c r="O61" s="71"/>
      <c r="P61" s="15" t="s">
        <v>339</v>
      </c>
      <c r="Y61" s="25"/>
      <c r="AA61" s="28" t="s">
        <v>107</v>
      </c>
      <c r="AB61" s="39"/>
      <c r="AC61" s="40" t="str">
        <f t="shared" ref="AC61:AC77" si="10">IF(AB61&lt;&gt;AD61,"Change","")</f>
        <v/>
      </c>
      <c r="AD61" s="47" t="str">
        <f t="shared" ref="AD61:AD77" si="11">IF(R72="","",R72)</f>
        <v/>
      </c>
    </row>
    <row r="62" spans="1:30" ht="14.1" customHeight="1" x14ac:dyDescent="0.25">
      <c r="A62" s="9">
        <v>62</v>
      </c>
      <c r="B62" s="21"/>
      <c r="C62" s="69"/>
      <c r="E62" s="69" t="s">
        <v>348</v>
      </c>
      <c r="L62" s="66" t="str">
        <f>IF(O65="","TBD",IF(O65=1,"YES",IF(O65=3,"NA","")))</f>
        <v>NA</v>
      </c>
      <c r="M62" s="67" t="str">
        <f>IF(O65=2,"NO","")</f>
        <v/>
      </c>
      <c r="O62" s="24"/>
      <c r="T62" s="70" t="s">
        <v>140</v>
      </c>
      <c r="Y62" s="25"/>
      <c r="AA62" s="28" t="s">
        <v>109</v>
      </c>
      <c r="AB62" s="39"/>
      <c r="AC62" s="40" t="str">
        <f t="shared" si="10"/>
        <v/>
      </c>
      <c r="AD62" s="47" t="str">
        <f t="shared" si="11"/>
        <v/>
      </c>
    </row>
    <row r="63" spans="1:30" ht="14.1" customHeight="1" x14ac:dyDescent="0.25">
      <c r="A63" s="9">
        <v>63</v>
      </c>
      <c r="B63" s="21"/>
      <c r="E63" s="69" t="s">
        <v>349</v>
      </c>
      <c r="L63" s="66" t="str">
        <f>IF(O66="","TBD",IF(O66=1,"YES",IF(O66=3,"NA","")))</f>
        <v>NA</v>
      </c>
      <c r="M63" s="67" t="str">
        <f>IF(O66=2,"NO","")</f>
        <v/>
      </c>
      <c r="O63" s="73">
        <f>IF(S121="",3,IF(S121&lt;Y120,1,2))</f>
        <v>3</v>
      </c>
      <c r="P63" s="15" t="s">
        <v>346</v>
      </c>
      <c r="Y63" s="25"/>
      <c r="AA63" s="28" t="s">
        <v>111</v>
      </c>
      <c r="AB63" s="39"/>
      <c r="AC63" s="40" t="str">
        <f t="shared" si="10"/>
        <v/>
      </c>
      <c r="AD63" s="47" t="str">
        <f t="shared" si="11"/>
        <v/>
      </c>
    </row>
    <row r="64" spans="1:30" ht="14.1" customHeight="1" thickBot="1" x14ac:dyDescent="0.3">
      <c r="A64" s="9">
        <v>64</v>
      </c>
      <c r="B64" s="30"/>
      <c r="C64" s="31"/>
      <c r="D64" s="31"/>
      <c r="E64" s="31"/>
      <c r="F64" s="31"/>
      <c r="G64" s="31"/>
      <c r="H64" s="31"/>
      <c r="I64" s="31"/>
      <c r="J64" s="31"/>
      <c r="K64" s="31"/>
      <c r="L64" s="31"/>
      <c r="M64" s="32"/>
      <c r="O64" s="73">
        <f>IF(Q121="",3,IF(Q121&lt;Y119,1,2))</f>
        <v>3</v>
      </c>
      <c r="P64" s="15" t="s">
        <v>347</v>
      </c>
      <c r="Y64" s="25"/>
      <c r="AA64" s="28" t="s">
        <v>112</v>
      </c>
      <c r="AB64" s="39"/>
      <c r="AC64" s="40" t="str">
        <f t="shared" si="10"/>
        <v/>
      </c>
      <c r="AD64" s="47" t="str">
        <f t="shared" si="11"/>
        <v/>
      </c>
    </row>
    <row r="65" spans="1:30" ht="14.1" customHeight="1" thickTop="1" x14ac:dyDescent="0.25">
      <c r="A65" s="9">
        <v>65</v>
      </c>
      <c r="C65" s="28" t="s">
        <v>49</v>
      </c>
      <c r="D65" s="250" t="str">
        <f>IF($P$7="","",$P$7)</f>
        <v/>
      </c>
      <c r="L65" s="28" t="s">
        <v>50</v>
      </c>
      <c r="M65" s="74" t="str">
        <f>IF($X$7="","",$X$7)</f>
        <v>Eugene Mah</v>
      </c>
      <c r="O65" s="73">
        <f>IF(T121="",3,IF(T121&lt;Y122,1,2))</f>
        <v>3</v>
      </c>
      <c r="P65" s="15" t="s">
        <v>348</v>
      </c>
      <c r="Y65" s="25"/>
      <c r="AA65" s="28" t="s">
        <v>114</v>
      </c>
      <c r="AB65" s="39"/>
      <c r="AC65" s="40" t="str">
        <f t="shared" si="10"/>
        <v/>
      </c>
      <c r="AD65" s="47" t="str">
        <f t="shared" si="11"/>
        <v/>
      </c>
    </row>
    <row r="66" spans="1:30" ht="14.1" customHeight="1" x14ac:dyDescent="0.25">
      <c r="A66" s="9">
        <v>66</v>
      </c>
      <c r="C66" s="28" t="s">
        <v>145</v>
      </c>
      <c r="D66" s="75" t="str">
        <f>IF($R$14="","",$R$14)</f>
        <v/>
      </c>
      <c r="L66" s="28" t="s">
        <v>63</v>
      </c>
      <c r="M66" s="74" t="str">
        <f>IF($R$13="","",$R$13)</f>
        <v/>
      </c>
      <c r="O66" s="73">
        <f>IF(U121="",3,IF(U121&lt;Y123,1,2))</f>
        <v>3</v>
      </c>
      <c r="P66" s="15" t="s">
        <v>349</v>
      </c>
      <c r="Y66" s="25"/>
      <c r="AA66" s="28" t="s">
        <v>116</v>
      </c>
      <c r="AB66" s="39"/>
      <c r="AC66" s="40" t="str">
        <f t="shared" si="10"/>
        <v/>
      </c>
      <c r="AD66" s="47" t="str">
        <f t="shared" si="11"/>
        <v/>
      </c>
    </row>
    <row r="67" spans="1:30" ht="14.1" customHeight="1" thickBot="1" x14ac:dyDescent="0.3">
      <c r="A67" s="9">
        <v>1</v>
      </c>
      <c r="M67" s="76" t="str">
        <f>$H$2</f>
        <v>Medical University of South Carolina</v>
      </c>
      <c r="O67" s="33"/>
      <c r="P67" s="34"/>
      <c r="Q67" s="34"/>
      <c r="R67" s="34"/>
      <c r="S67" s="34"/>
      <c r="T67" s="34"/>
      <c r="U67" s="34"/>
      <c r="V67" s="34"/>
      <c r="W67" s="34"/>
      <c r="X67" s="34"/>
      <c r="Y67" s="35"/>
      <c r="AA67" s="28" t="s">
        <v>118</v>
      </c>
      <c r="AB67" s="39"/>
      <c r="AC67" s="40" t="str">
        <f t="shared" si="10"/>
        <v/>
      </c>
      <c r="AD67" s="47" t="str">
        <f t="shared" si="11"/>
        <v/>
      </c>
    </row>
    <row r="68" spans="1:30" ht="14.1" customHeight="1" thickBot="1" x14ac:dyDescent="0.3">
      <c r="A68" s="9">
        <v>2</v>
      </c>
      <c r="H68" s="42" t="s">
        <v>92</v>
      </c>
      <c r="M68" s="36" t="str">
        <f>$H$5</f>
        <v>CT System Compliance Inspection</v>
      </c>
      <c r="AA68" s="28" t="s">
        <v>120</v>
      </c>
      <c r="AB68" s="39"/>
      <c r="AC68" s="40" t="str">
        <f t="shared" si="10"/>
        <v/>
      </c>
      <c r="AD68" s="47" t="str">
        <f t="shared" si="11"/>
        <v/>
      </c>
    </row>
    <row r="69" spans="1:30" ht="14.1" customHeight="1" thickTop="1" thickBot="1" x14ac:dyDescent="0.3">
      <c r="A69" s="9">
        <v>3</v>
      </c>
      <c r="B69" s="12"/>
      <c r="C69" s="13"/>
      <c r="D69" s="13"/>
      <c r="E69" s="13"/>
      <c r="F69" s="13"/>
      <c r="G69" s="13"/>
      <c r="H69" s="63" t="s">
        <v>103</v>
      </c>
      <c r="I69" s="13"/>
      <c r="J69" s="13"/>
      <c r="K69" s="13"/>
      <c r="L69" s="13"/>
      <c r="M69" s="14"/>
      <c r="T69" s="42" t="s">
        <v>103</v>
      </c>
      <c r="AA69" s="28" t="s">
        <v>123</v>
      </c>
      <c r="AB69" s="39"/>
      <c r="AC69" s="40" t="str">
        <f t="shared" si="10"/>
        <v/>
      </c>
      <c r="AD69" s="47" t="str">
        <f t="shared" si="11"/>
        <v/>
      </c>
    </row>
    <row r="70" spans="1:30" ht="14.1" customHeight="1" x14ac:dyDescent="0.25">
      <c r="A70" s="9">
        <v>4</v>
      </c>
      <c r="B70" s="21"/>
      <c r="E70" s="69"/>
      <c r="F70" s="290" t="s">
        <v>146</v>
      </c>
      <c r="G70" s="290"/>
      <c r="H70" s="290"/>
      <c r="I70" s="290" t="s">
        <v>147</v>
      </c>
      <c r="J70" s="290"/>
      <c r="M70" s="23"/>
      <c r="O70" s="44"/>
      <c r="P70" s="17"/>
      <c r="Q70" s="291" t="s">
        <v>146</v>
      </c>
      <c r="R70" s="291"/>
      <c r="S70" s="291"/>
      <c r="T70" s="291" t="s">
        <v>147</v>
      </c>
      <c r="U70" s="291"/>
      <c r="V70" s="17"/>
      <c r="W70" s="17"/>
      <c r="X70" s="17"/>
      <c r="Y70" s="18"/>
      <c r="AA70" s="28" t="s">
        <v>126</v>
      </c>
      <c r="AB70" s="39"/>
      <c r="AC70" s="40" t="str">
        <f t="shared" si="10"/>
        <v/>
      </c>
      <c r="AD70" s="47" t="str">
        <f t="shared" si="11"/>
        <v/>
      </c>
    </row>
    <row r="71" spans="1:30" ht="14.1" customHeight="1" thickBot="1" x14ac:dyDescent="0.3">
      <c r="A71" s="9">
        <v>5</v>
      </c>
      <c r="B71" s="21"/>
      <c r="E71" s="69"/>
      <c r="F71" s="8" t="s">
        <v>148</v>
      </c>
      <c r="G71" s="8" t="s">
        <v>149</v>
      </c>
      <c r="H71" s="8" t="s">
        <v>150</v>
      </c>
      <c r="I71" s="8" t="s">
        <v>148</v>
      </c>
      <c r="J71" s="8" t="s">
        <v>150</v>
      </c>
      <c r="M71" s="23"/>
      <c r="O71" s="24"/>
      <c r="Q71" s="9" t="s">
        <v>148</v>
      </c>
      <c r="R71" s="9" t="s">
        <v>149</v>
      </c>
      <c r="S71" s="9" t="s">
        <v>150</v>
      </c>
      <c r="T71" s="9" t="s">
        <v>148</v>
      </c>
      <c r="U71" s="9" t="s">
        <v>150</v>
      </c>
      <c r="Y71" s="25"/>
      <c r="AA71" s="28" t="s">
        <v>129</v>
      </c>
      <c r="AB71" s="39"/>
      <c r="AC71" s="40" t="str">
        <f t="shared" si="10"/>
        <v/>
      </c>
      <c r="AD71" s="47" t="str">
        <f t="shared" si="11"/>
        <v/>
      </c>
    </row>
    <row r="72" spans="1:30" ht="14.1" customHeight="1" x14ac:dyDescent="0.25">
      <c r="A72" s="9">
        <v>6</v>
      </c>
      <c r="B72" s="21"/>
      <c r="E72" s="48" t="s">
        <v>107</v>
      </c>
      <c r="F72" s="251" t="str">
        <f t="shared" ref="F72:F88" si="12">IF(Q72="","",Q72)</f>
        <v/>
      </c>
      <c r="G72" s="252" t="str">
        <f t="shared" ref="G72:G88" si="13">IF(R72="","",R72)</f>
        <v/>
      </c>
      <c r="H72" s="252" t="str">
        <f t="shared" ref="H72:H88" si="14">IF(S72="","",S72)</f>
        <v/>
      </c>
      <c r="I72" s="252" t="str">
        <f t="shared" ref="I72:I88" si="15">IF(T72="","",T72)</f>
        <v/>
      </c>
      <c r="J72" s="253" t="str">
        <f t="shared" ref="J72:J88" si="16">IF(U72="","",U72)</f>
        <v/>
      </c>
      <c r="M72" s="23"/>
      <c r="O72" s="24"/>
      <c r="P72" s="28" t="s">
        <v>107</v>
      </c>
      <c r="Q72" s="238" t="str">
        <f t="shared" ref="Q72:Q88" si="17">IF(Q91&lt;&gt;"",Q91,IF(AB43="","",AB43))</f>
        <v/>
      </c>
      <c r="R72" s="238" t="str">
        <f t="shared" ref="R72:R88" si="18">IF(R91&lt;&gt;"",R91,IF(AB61="","",AB61))</f>
        <v/>
      </c>
      <c r="S72" s="238" t="str">
        <f t="shared" ref="S72:S88" si="19">IF(S91&lt;&gt;"",S91,IF(AB79="","",AB79))</f>
        <v/>
      </c>
      <c r="T72" s="238" t="str">
        <f t="shared" ref="T72:T88" si="20">IF(T91&lt;&gt;"",T91,IF(AB97="","",AB97))</f>
        <v/>
      </c>
      <c r="U72" s="238" t="str">
        <f t="shared" ref="U72:U88" si="21">IF(U91&lt;&gt;"",U91,IF(AB115="","",AB115))</f>
        <v/>
      </c>
      <c r="Y72" s="25"/>
      <c r="AA72" s="28" t="s">
        <v>132</v>
      </c>
      <c r="AB72" s="39"/>
      <c r="AC72" s="40" t="str">
        <f t="shared" si="10"/>
        <v/>
      </c>
      <c r="AD72" s="47" t="str">
        <f t="shared" si="11"/>
        <v/>
      </c>
    </row>
    <row r="73" spans="1:30" ht="14.1" customHeight="1" x14ac:dyDescent="0.25">
      <c r="A73" s="9">
        <v>7</v>
      </c>
      <c r="B73" s="21"/>
      <c r="E73" s="48" t="s">
        <v>109</v>
      </c>
      <c r="F73" s="254" t="str">
        <f t="shared" si="12"/>
        <v/>
      </c>
      <c r="G73" s="255" t="str">
        <f t="shared" si="13"/>
        <v/>
      </c>
      <c r="H73" s="255" t="str">
        <f t="shared" si="14"/>
        <v/>
      </c>
      <c r="I73" s="255" t="str">
        <f t="shared" si="15"/>
        <v/>
      </c>
      <c r="J73" s="256" t="str">
        <f t="shared" si="16"/>
        <v/>
      </c>
      <c r="M73" s="23"/>
      <c r="O73" s="24"/>
      <c r="P73" s="28" t="s">
        <v>109</v>
      </c>
      <c r="Q73" s="239" t="str">
        <f t="shared" si="17"/>
        <v/>
      </c>
      <c r="R73" s="239" t="str">
        <f t="shared" si="18"/>
        <v/>
      </c>
      <c r="S73" s="239" t="str">
        <f t="shared" si="19"/>
        <v/>
      </c>
      <c r="T73" s="239" t="str">
        <f t="shared" si="20"/>
        <v/>
      </c>
      <c r="U73" s="239" t="str">
        <f t="shared" si="21"/>
        <v/>
      </c>
      <c r="Y73" s="25"/>
      <c r="AA73" s="28" t="s">
        <v>134</v>
      </c>
      <c r="AB73" s="39"/>
      <c r="AC73" s="40" t="str">
        <f t="shared" si="10"/>
        <v/>
      </c>
      <c r="AD73" s="47" t="str">
        <f t="shared" si="11"/>
        <v/>
      </c>
    </row>
    <row r="74" spans="1:30" ht="14.1" customHeight="1" x14ac:dyDescent="0.25">
      <c r="A74" s="9">
        <v>8</v>
      </c>
      <c r="B74" s="21"/>
      <c r="E74" s="48" t="s">
        <v>111</v>
      </c>
      <c r="F74" s="254" t="str">
        <f t="shared" si="12"/>
        <v/>
      </c>
      <c r="G74" s="255" t="str">
        <f t="shared" si="13"/>
        <v/>
      </c>
      <c r="H74" s="255" t="str">
        <f t="shared" si="14"/>
        <v/>
      </c>
      <c r="I74" s="255" t="str">
        <f t="shared" si="15"/>
        <v/>
      </c>
      <c r="J74" s="256" t="str">
        <f t="shared" si="16"/>
        <v/>
      </c>
      <c r="M74" s="23"/>
      <c r="O74" s="24"/>
      <c r="P74" s="28" t="s">
        <v>111</v>
      </c>
      <c r="Q74" s="238" t="str">
        <f t="shared" si="17"/>
        <v/>
      </c>
      <c r="R74" s="238" t="str">
        <f t="shared" si="18"/>
        <v/>
      </c>
      <c r="S74" s="238" t="str">
        <f t="shared" si="19"/>
        <v/>
      </c>
      <c r="T74" s="238" t="str">
        <f t="shared" si="20"/>
        <v/>
      </c>
      <c r="U74" s="238" t="str">
        <f t="shared" si="21"/>
        <v/>
      </c>
      <c r="Y74" s="25"/>
      <c r="AA74" s="28" t="s">
        <v>137</v>
      </c>
      <c r="AB74" s="39"/>
      <c r="AC74" s="40" t="str">
        <f t="shared" si="10"/>
        <v/>
      </c>
      <c r="AD74" s="47" t="str">
        <f t="shared" si="11"/>
        <v/>
      </c>
    </row>
    <row r="75" spans="1:30" ht="14.1" customHeight="1" x14ac:dyDescent="0.25">
      <c r="A75" s="9">
        <v>9</v>
      </c>
      <c r="B75" s="21"/>
      <c r="E75" s="48" t="s">
        <v>112</v>
      </c>
      <c r="F75" s="254" t="str">
        <f t="shared" si="12"/>
        <v/>
      </c>
      <c r="G75" s="255" t="str">
        <f t="shared" si="13"/>
        <v/>
      </c>
      <c r="H75" s="255" t="str">
        <f t="shared" si="14"/>
        <v/>
      </c>
      <c r="I75" s="255" t="str">
        <f t="shared" si="15"/>
        <v/>
      </c>
      <c r="J75" s="256" t="str">
        <f t="shared" si="16"/>
        <v/>
      </c>
      <c r="M75" s="23"/>
      <c r="O75" s="24"/>
      <c r="P75" s="28" t="s">
        <v>112</v>
      </c>
      <c r="Q75" s="238" t="str">
        <f t="shared" si="17"/>
        <v/>
      </c>
      <c r="R75" s="238" t="str">
        <f t="shared" si="18"/>
        <v/>
      </c>
      <c r="S75" s="238" t="str">
        <f t="shared" si="19"/>
        <v/>
      </c>
      <c r="T75" s="238" t="str">
        <f t="shared" si="20"/>
        <v/>
      </c>
      <c r="U75" s="238" t="str">
        <f t="shared" si="21"/>
        <v/>
      </c>
      <c r="Y75" s="25"/>
      <c r="AA75" s="28" t="s">
        <v>139</v>
      </c>
      <c r="AB75" s="39"/>
      <c r="AC75" s="40" t="str">
        <f t="shared" si="10"/>
        <v/>
      </c>
      <c r="AD75" s="47" t="str">
        <f t="shared" si="11"/>
        <v/>
      </c>
    </row>
    <row r="76" spans="1:30" ht="14.1" customHeight="1" x14ac:dyDescent="0.25">
      <c r="A76" s="9">
        <v>10</v>
      </c>
      <c r="B76" s="21"/>
      <c r="E76" s="48" t="s">
        <v>114</v>
      </c>
      <c r="F76" s="254" t="str">
        <f t="shared" si="12"/>
        <v/>
      </c>
      <c r="G76" s="255" t="str">
        <f t="shared" si="13"/>
        <v/>
      </c>
      <c r="H76" s="255" t="str">
        <f t="shared" si="14"/>
        <v/>
      </c>
      <c r="I76" s="255" t="str">
        <f t="shared" si="15"/>
        <v/>
      </c>
      <c r="J76" s="256" t="str">
        <f t="shared" si="16"/>
        <v/>
      </c>
      <c r="M76" s="23"/>
      <c r="O76" s="24"/>
      <c r="P76" s="28" t="s">
        <v>114</v>
      </c>
      <c r="Q76" s="238" t="str">
        <f t="shared" si="17"/>
        <v/>
      </c>
      <c r="R76" s="238" t="str">
        <f t="shared" si="18"/>
        <v/>
      </c>
      <c r="S76" s="238" t="str">
        <f t="shared" si="19"/>
        <v/>
      </c>
      <c r="T76" s="238" t="str">
        <f t="shared" si="20"/>
        <v/>
      </c>
      <c r="U76" s="238" t="str">
        <f t="shared" si="21"/>
        <v/>
      </c>
      <c r="Y76" s="25"/>
      <c r="AA76" s="28" t="s">
        <v>142</v>
      </c>
      <c r="AB76" s="39"/>
      <c r="AC76" s="40" t="str">
        <f t="shared" si="10"/>
        <v/>
      </c>
      <c r="AD76" s="47" t="str">
        <f t="shared" si="11"/>
        <v/>
      </c>
    </row>
    <row r="77" spans="1:30" ht="14.1" customHeight="1" x14ac:dyDescent="0.25">
      <c r="A77" s="9">
        <v>11</v>
      </c>
      <c r="B77" s="21"/>
      <c r="E77" s="48" t="s">
        <v>116</v>
      </c>
      <c r="F77" s="254" t="str">
        <f t="shared" si="12"/>
        <v/>
      </c>
      <c r="G77" s="255" t="str">
        <f t="shared" si="13"/>
        <v/>
      </c>
      <c r="H77" s="255" t="str">
        <f t="shared" si="14"/>
        <v/>
      </c>
      <c r="I77" s="255" t="str">
        <f t="shared" si="15"/>
        <v/>
      </c>
      <c r="J77" s="256" t="str">
        <f t="shared" si="16"/>
        <v/>
      </c>
      <c r="M77" s="23"/>
      <c r="O77" s="24"/>
      <c r="P77" s="28" t="s">
        <v>116</v>
      </c>
      <c r="Q77" s="238" t="str">
        <f t="shared" si="17"/>
        <v/>
      </c>
      <c r="R77" s="238" t="str">
        <f t="shared" si="18"/>
        <v/>
      </c>
      <c r="S77" s="238" t="str">
        <f t="shared" si="19"/>
        <v/>
      </c>
      <c r="T77" s="238" t="str">
        <f t="shared" si="20"/>
        <v/>
      </c>
      <c r="U77" s="238" t="str">
        <f t="shared" si="21"/>
        <v/>
      </c>
      <c r="Y77" s="25"/>
      <c r="AA77" s="28" t="s">
        <v>143</v>
      </c>
      <c r="AB77" s="39"/>
      <c r="AC77" s="40" t="str">
        <f t="shared" si="10"/>
        <v/>
      </c>
      <c r="AD77" s="47" t="str">
        <f t="shared" si="11"/>
        <v/>
      </c>
    </row>
    <row r="78" spans="1:30" ht="14.1" customHeight="1" x14ac:dyDescent="0.25">
      <c r="A78" s="9">
        <v>12</v>
      </c>
      <c r="B78" s="21"/>
      <c r="E78" s="48" t="s">
        <v>118</v>
      </c>
      <c r="F78" s="254" t="str">
        <f t="shared" si="12"/>
        <v/>
      </c>
      <c r="G78" s="255" t="str">
        <f t="shared" si="13"/>
        <v/>
      </c>
      <c r="H78" s="255" t="str">
        <f t="shared" si="14"/>
        <v/>
      </c>
      <c r="I78" s="255" t="str">
        <f t="shared" si="15"/>
        <v/>
      </c>
      <c r="J78" s="256" t="str">
        <f t="shared" si="16"/>
        <v/>
      </c>
      <c r="M78" s="23"/>
      <c r="O78" s="24"/>
      <c r="P78" s="28" t="s">
        <v>118</v>
      </c>
      <c r="Q78" s="238" t="str">
        <f t="shared" si="17"/>
        <v/>
      </c>
      <c r="R78" s="238" t="str">
        <f t="shared" si="18"/>
        <v/>
      </c>
      <c r="S78" s="238" t="str">
        <f t="shared" si="19"/>
        <v/>
      </c>
      <c r="T78" s="238" t="str">
        <f t="shared" si="20"/>
        <v/>
      </c>
      <c r="U78" s="238" t="str">
        <f t="shared" si="21"/>
        <v/>
      </c>
      <c r="Y78" s="25"/>
      <c r="AA78" s="36" t="s">
        <v>151</v>
      </c>
      <c r="AB78" s="20"/>
      <c r="AC78" s="20"/>
      <c r="AD78" s="20"/>
    </row>
    <row r="79" spans="1:30" ht="14.1" customHeight="1" x14ac:dyDescent="0.25">
      <c r="A79" s="9">
        <v>13</v>
      </c>
      <c r="B79" s="21"/>
      <c r="E79" s="48" t="s">
        <v>120</v>
      </c>
      <c r="F79" s="254" t="str">
        <f t="shared" si="12"/>
        <v/>
      </c>
      <c r="G79" s="255" t="str">
        <f t="shared" si="13"/>
        <v/>
      </c>
      <c r="H79" s="255" t="str">
        <f t="shared" si="14"/>
        <v/>
      </c>
      <c r="I79" s="255" t="str">
        <f t="shared" si="15"/>
        <v/>
      </c>
      <c r="J79" s="256" t="str">
        <f t="shared" si="16"/>
        <v/>
      </c>
      <c r="M79" s="23"/>
      <c r="O79" s="24"/>
      <c r="P79" s="28" t="s">
        <v>120</v>
      </c>
      <c r="Q79" s="238" t="str">
        <f t="shared" si="17"/>
        <v/>
      </c>
      <c r="R79" s="238" t="str">
        <f t="shared" si="18"/>
        <v/>
      </c>
      <c r="S79" s="238" t="str">
        <f t="shared" si="19"/>
        <v/>
      </c>
      <c r="T79" s="238" t="str">
        <f t="shared" si="20"/>
        <v/>
      </c>
      <c r="U79" s="238" t="str">
        <f t="shared" si="21"/>
        <v/>
      </c>
      <c r="Y79" s="25"/>
      <c r="AA79" s="28" t="s">
        <v>107</v>
      </c>
      <c r="AB79" s="39"/>
      <c r="AC79" s="40" t="str">
        <f t="shared" ref="AC79:AC95" si="22">IF(AB79&lt;&gt;AD79,"Change","")</f>
        <v/>
      </c>
      <c r="AD79" s="47" t="str">
        <f t="shared" ref="AD79:AD95" si="23">IF(S72="","",S72)</f>
        <v/>
      </c>
    </row>
    <row r="80" spans="1:30" ht="14.1" customHeight="1" x14ac:dyDescent="0.25">
      <c r="A80" s="9">
        <v>14</v>
      </c>
      <c r="B80" s="21"/>
      <c r="E80" s="48" t="s">
        <v>123</v>
      </c>
      <c r="F80" s="254" t="str">
        <f t="shared" si="12"/>
        <v/>
      </c>
      <c r="G80" s="255" t="str">
        <f t="shared" si="13"/>
        <v/>
      </c>
      <c r="H80" s="255" t="str">
        <f t="shared" si="14"/>
        <v/>
      </c>
      <c r="I80" s="255" t="str">
        <f t="shared" si="15"/>
        <v/>
      </c>
      <c r="J80" s="256" t="str">
        <f t="shared" si="16"/>
        <v/>
      </c>
      <c r="M80" s="23"/>
      <c r="O80" s="24"/>
      <c r="P80" s="28" t="s">
        <v>123</v>
      </c>
      <c r="Q80" s="238" t="str">
        <f t="shared" si="17"/>
        <v/>
      </c>
      <c r="R80" s="238" t="str">
        <f t="shared" si="18"/>
        <v/>
      </c>
      <c r="S80" s="238" t="str">
        <f t="shared" si="19"/>
        <v/>
      </c>
      <c r="T80" s="238" t="str">
        <f t="shared" si="20"/>
        <v/>
      </c>
      <c r="U80" s="238" t="str">
        <f t="shared" si="21"/>
        <v/>
      </c>
      <c r="Y80" s="25"/>
      <c r="AA80" s="28" t="s">
        <v>109</v>
      </c>
      <c r="AB80" s="39"/>
      <c r="AC80" s="40" t="str">
        <f t="shared" si="22"/>
        <v/>
      </c>
      <c r="AD80" s="47" t="str">
        <f t="shared" si="23"/>
        <v/>
      </c>
    </row>
    <row r="81" spans="1:30" ht="14.1" customHeight="1" x14ac:dyDescent="0.25">
      <c r="A81" s="9">
        <v>15</v>
      </c>
      <c r="B81" s="21"/>
      <c r="E81" s="48" t="s">
        <v>126</v>
      </c>
      <c r="F81" s="254" t="str">
        <f t="shared" si="12"/>
        <v/>
      </c>
      <c r="G81" s="255" t="str">
        <f t="shared" si="13"/>
        <v/>
      </c>
      <c r="H81" s="255" t="str">
        <f t="shared" si="14"/>
        <v/>
      </c>
      <c r="I81" s="255" t="str">
        <f t="shared" si="15"/>
        <v/>
      </c>
      <c r="J81" s="256" t="str">
        <f t="shared" si="16"/>
        <v/>
      </c>
      <c r="M81" s="23"/>
      <c r="O81" s="24"/>
      <c r="P81" s="28" t="s">
        <v>126</v>
      </c>
      <c r="Q81" s="238" t="str">
        <f t="shared" si="17"/>
        <v/>
      </c>
      <c r="R81" s="238" t="str">
        <f t="shared" si="18"/>
        <v/>
      </c>
      <c r="S81" s="238" t="str">
        <f t="shared" si="19"/>
        <v/>
      </c>
      <c r="T81" s="238" t="str">
        <f t="shared" si="20"/>
        <v/>
      </c>
      <c r="U81" s="238" t="str">
        <f t="shared" si="21"/>
        <v/>
      </c>
      <c r="Y81" s="25"/>
      <c r="AA81" s="28" t="s">
        <v>111</v>
      </c>
      <c r="AB81" s="39"/>
      <c r="AC81" s="40" t="str">
        <f t="shared" si="22"/>
        <v/>
      </c>
      <c r="AD81" s="47" t="str">
        <f t="shared" si="23"/>
        <v/>
      </c>
    </row>
    <row r="82" spans="1:30" ht="14.1" customHeight="1" x14ac:dyDescent="0.25">
      <c r="A82" s="9">
        <v>16</v>
      </c>
      <c r="B82" s="21"/>
      <c r="E82" s="48" t="s">
        <v>129</v>
      </c>
      <c r="F82" s="254" t="str">
        <f t="shared" si="12"/>
        <v/>
      </c>
      <c r="G82" s="255" t="str">
        <f t="shared" si="13"/>
        <v/>
      </c>
      <c r="H82" s="255" t="str">
        <f t="shared" si="14"/>
        <v/>
      </c>
      <c r="I82" s="255" t="str">
        <f t="shared" si="15"/>
        <v/>
      </c>
      <c r="J82" s="256" t="str">
        <f t="shared" si="16"/>
        <v/>
      </c>
      <c r="M82" s="23"/>
      <c r="O82" s="24"/>
      <c r="P82" s="28" t="s">
        <v>129</v>
      </c>
      <c r="Q82" s="238" t="str">
        <f t="shared" si="17"/>
        <v/>
      </c>
      <c r="R82" s="238" t="str">
        <f t="shared" si="18"/>
        <v/>
      </c>
      <c r="S82" s="238" t="str">
        <f t="shared" si="19"/>
        <v/>
      </c>
      <c r="T82" s="238" t="str">
        <f t="shared" si="20"/>
        <v/>
      </c>
      <c r="U82" s="238" t="str">
        <f t="shared" si="21"/>
        <v/>
      </c>
      <c r="Y82" s="25"/>
      <c r="AA82" s="28" t="s">
        <v>112</v>
      </c>
      <c r="AB82" s="39"/>
      <c r="AC82" s="40" t="str">
        <f t="shared" si="22"/>
        <v/>
      </c>
      <c r="AD82" s="47" t="str">
        <f t="shared" si="23"/>
        <v/>
      </c>
    </row>
    <row r="83" spans="1:30" ht="14.1" customHeight="1" x14ac:dyDescent="0.25">
      <c r="A83" s="9">
        <v>17</v>
      </c>
      <c r="B83" s="21"/>
      <c r="E83" s="48" t="s">
        <v>132</v>
      </c>
      <c r="F83" s="254" t="str">
        <f t="shared" si="12"/>
        <v/>
      </c>
      <c r="G83" s="255" t="str">
        <f t="shared" si="13"/>
        <v/>
      </c>
      <c r="H83" s="255" t="str">
        <f t="shared" si="14"/>
        <v/>
      </c>
      <c r="I83" s="255" t="str">
        <f t="shared" si="15"/>
        <v/>
      </c>
      <c r="J83" s="256" t="str">
        <f t="shared" si="16"/>
        <v/>
      </c>
      <c r="M83" s="23"/>
      <c r="O83" s="24"/>
      <c r="P83" s="28" t="s">
        <v>132</v>
      </c>
      <c r="Q83" s="238" t="str">
        <f t="shared" si="17"/>
        <v/>
      </c>
      <c r="R83" s="238" t="str">
        <f t="shared" si="18"/>
        <v/>
      </c>
      <c r="S83" s="238" t="str">
        <f t="shared" si="19"/>
        <v/>
      </c>
      <c r="T83" s="238" t="str">
        <f t="shared" si="20"/>
        <v/>
      </c>
      <c r="U83" s="238" t="str">
        <f t="shared" si="21"/>
        <v/>
      </c>
      <c r="Y83" s="25"/>
      <c r="AA83" s="28" t="s">
        <v>114</v>
      </c>
      <c r="AB83" s="39"/>
      <c r="AC83" s="40" t="str">
        <f t="shared" si="22"/>
        <v/>
      </c>
      <c r="AD83" s="47" t="str">
        <f t="shared" si="23"/>
        <v/>
      </c>
    </row>
    <row r="84" spans="1:30" ht="14.1" customHeight="1" x14ac:dyDescent="0.25">
      <c r="A84" s="9">
        <v>18</v>
      </c>
      <c r="B84" s="21"/>
      <c r="E84" s="48" t="s">
        <v>134</v>
      </c>
      <c r="F84" s="254" t="str">
        <f t="shared" si="12"/>
        <v/>
      </c>
      <c r="G84" s="255" t="str">
        <f t="shared" si="13"/>
        <v/>
      </c>
      <c r="H84" s="255" t="str">
        <f t="shared" si="14"/>
        <v/>
      </c>
      <c r="I84" s="255" t="str">
        <f t="shared" si="15"/>
        <v/>
      </c>
      <c r="J84" s="256" t="str">
        <f t="shared" si="16"/>
        <v/>
      </c>
      <c r="M84" s="23"/>
      <c r="O84" s="24"/>
      <c r="P84" s="28" t="s">
        <v>134</v>
      </c>
      <c r="Q84" s="238" t="str">
        <f t="shared" si="17"/>
        <v/>
      </c>
      <c r="R84" s="238" t="str">
        <f t="shared" si="18"/>
        <v/>
      </c>
      <c r="S84" s="238" t="str">
        <f t="shared" si="19"/>
        <v/>
      </c>
      <c r="T84" s="238" t="str">
        <f t="shared" si="20"/>
        <v/>
      </c>
      <c r="U84" s="238" t="str">
        <f t="shared" si="21"/>
        <v/>
      </c>
      <c r="Y84" s="25"/>
      <c r="AA84" s="28" t="s">
        <v>116</v>
      </c>
      <c r="AB84" s="39"/>
      <c r="AC84" s="40" t="str">
        <f t="shared" si="22"/>
        <v/>
      </c>
      <c r="AD84" s="47" t="str">
        <f t="shared" si="23"/>
        <v/>
      </c>
    </row>
    <row r="85" spans="1:30" ht="14.1" customHeight="1" x14ac:dyDescent="0.25">
      <c r="A85" s="9">
        <v>19</v>
      </c>
      <c r="B85" s="21"/>
      <c r="E85" s="48" t="s">
        <v>137</v>
      </c>
      <c r="F85" s="254" t="str">
        <f t="shared" si="12"/>
        <v/>
      </c>
      <c r="G85" s="255" t="str">
        <f t="shared" si="13"/>
        <v/>
      </c>
      <c r="H85" s="255" t="str">
        <f t="shared" si="14"/>
        <v/>
      </c>
      <c r="I85" s="255" t="str">
        <f t="shared" si="15"/>
        <v/>
      </c>
      <c r="J85" s="256" t="str">
        <f t="shared" si="16"/>
        <v/>
      </c>
      <c r="M85" s="23"/>
      <c r="O85" s="24"/>
      <c r="P85" s="28" t="s">
        <v>137</v>
      </c>
      <c r="Q85" s="238" t="str">
        <f t="shared" si="17"/>
        <v/>
      </c>
      <c r="R85" s="238" t="str">
        <f t="shared" si="18"/>
        <v/>
      </c>
      <c r="S85" s="238" t="str">
        <f t="shared" si="19"/>
        <v/>
      </c>
      <c r="T85" s="238" t="str">
        <f t="shared" si="20"/>
        <v/>
      </c>
      <c r="U85" s="238" t="str">
        <f t="shared" si="21"/>
        <v/>
      </c>
      <c r="Y85" s="25"/>
      <c r="AA85" s="28" t="s">
        <v>118</v>
      </c>
      <c r="AB85" s="39"/>
      <c r="AC85" s="40" t="str">
        <f t="shared" si="22"/>
        <v/>
      </c>
      <c r="AD85" s="47" t="str">
        <f t="shared" si="23"/>
        <v/>
      </c>
    </row>
    <row r="86" spans="1:30" ht="14.1" customHeight="1" x14ac:dyDescent="0.25">
      <c r="A86" s="9">
        <v>20</v>
      </c>
      <c r="B86" s="21"/>
      <c r="E86" s="48" t="s">
        <v>139</v>
      </c>
      <c r="F86" s="254" t="str">
        <f t="shared" si="12"/>
        <v/>
      </c>
      <c r="G86" s="255" t="str">
        <f t="shared" si="13"/>
        <v/>
      </c>
      <c r="H86" s="255" t="str">
        <f t="shared" si="14"/>
        <v/>
      </c>
      <c r="I86" s="255" t="str">
        <f t="shared" si="15"/>
        <v/>
      </c>
      <c r="J86" s="256" t="str">
        <f t="shared" si="16"/>
        <v/>
      </c>
      <c r="M86" s="23"/>
      <c r="O86" s="24"/>
      <c r="P86" s="28" t="s">
        <v>139</v>
      </c>
      <c r="Q86" s="238" t="str">
        <f t="shared" si="17"/>
        <v/>
      </c>
      <c r="R86" s="238" t="str">
        <f t="shared" si="18"/>
        <v/>
      </c>
      <c r="S86" s="238" t="str">
        <f t="shared" si="19"/>
        <v/>
      </c>
      <c r="T86" s="238" t="str">
        <f t="shared" si="20"/>
        <v/>
      </c>
      <c r="U86" s="238" t="str">
        <f t="shared" si="21"/>
        <v/>
      </c>
      <c r="Y86" s="25"/>
      <c r="AA86" s="28" t="s">
        <v>120</v>
      </c>
      <c r="AB86" s="39"/>
      <c r="AC86" s="40" t="str">
        <f t="shared" si="22"/>
        <v/>
      </c>
      <c r="AD86" s="47" t="str">
        <f t="shared" si="23"/>
        <v/>
      </c>
    </row>
    <row r="87" spans="1:30" ht="14.1" customHeight="1" x14ac:dyDescent="0.25">
      <c r="A87" s="9">
        <v>21</v>
      </c>
      <c r="B87" s="21"/>
      <c r="E87" s="48" t="s">
        <v>142</v>
      </c>
      <c r="F87" s="254" t="str">
        <f t="shared" si="12"/>
        <v/>
      </c>
      <c r="G87" s="255" t="str">
        <f t="shared" si="13"/>
        <v/>
      </c>
      <c r="H87" s="255" t="str">
        <f t="shared" si="14"/>
        <v/>
      </c>
      <c r="I87" s="255" t="str">
        <f t="shared" si="15"/>
        <v/>
      </c>
      <c r="J87" s="256" t="str">
        <f t="shared" si="16"/>
        <v/>
      </c>
      <c r="M87" s="23"/>
      <c r="O87" s="24"/>
      <c r="P87" s="28" t="s">
        <v>142</v>
      </c>
      <c r="Q87" s="238" t="str">
        <f t="shared" si="17"/>
        <v/>
      </c>
      <c r="R87" s="238" t="str">
        <f t="shared" si="18"/>
        <v/>
      </c>
      <c r="S87" s="238" t="str">
        <f t="shared" si="19"/>
        <v/>
      </c>
      <c r="T87" s="238" t="str">
        <f t="shared" si="20"/>
        <v/>
      </c>
      <c r="U87" s="238" t="str">
        <f t="shared" si="21"/>
        <v/>
      </c>
      <c r="Y87" s="25"/>
      <c r="AA87" s="28" t="s">
        <v>123</v>
      </c>
      <c r="AB87" s="39"/>
      <c r="AC87" s="40" t="str">
        <f t="shared" si="22"/>
        <v/>
      </c>
      <c r="AD87" s="47" t="str">
        <f t="shared" si="23"/>
        <v/>
      </c>
    </row>
    <row r="88" spans="1:30" ht="14.1" customHeight="1" thickBot="1" x14ac:dyDescent="0.3">
      <c r="A88" s="9">
        <v>22</v>
      </c>
      <c r="B88" s="21"/>
      <c r="E88" s="48" t="s">
        <v>143</v>
      </c>
      <c r="F88" s="257" t="str">
        <f t="shared" si="12"/>
        <v/>
      </c>
      <c r="G88" s="258" t="str">
        <f t="shared" si="13"/>
        <v/>
      </c>
      <c r="H88" s="258" t="str">
        <f t="shared" si="14"/>
        <v/>
      </c>
      <c r="I88" s="258" t="str">
        <f t="shared" si="15"/>
        <v/>
      </c>
      <c r="J88" s="259" t="str">
        <f t="shared" si="16"/>
        <v/>
      </c>
      <c r="M88" s="23"/>
      <c r="O88" s="24"/>
      <c r="P88" s="28" t="s">
        <v>143</v>
      </c>
      <c r="Q88" s="238" t="str">
        <f t="shared" si="17"/>
        <v/>
      </c>
      <c r="R88" s="238" t="str">
        <f t="shared" si="18"/>
        <v/>
      </c>
      <c r="S88" s="238" t="str">
        <f t="shared" si="19"/>
        <v/>
      </c>
      <c r="T88" s="238" t="str">
        <f t="shared" si="20"/>
        <v/>
      </c>
      <c r="U88" s="238" t="str">
        <f t="shared" si="21"/>
        <v/>
      </c>
      <c r="Y88" s="25"/>
      <c r="AA88" s="28" t="s">
        <v>126</v>
      </c>
      <c r="AB88" s="39"/>
      <c r="AC88" s="40" t="str">
        <f t="shared" si="22"/>
        <v/>
      </c>
      <c r="AD88" s="47" t="str">
        <f t="shared" si="23"/>
        <v/>
      </c>
    </row>
    <row r="89" spans="1:30" ht="14.1" customHeight="1" thickBot="1" x14ac:dyDescent="0.3">
      <c r="A89" s="9">
        <v>23</v>
      </c>
      <c r="B89" s="86"/>
      <c r="C89" s="34"/>
      <c r="D89" s="34"/>
      <c r="E89" s="34"/>
      <c r="F89" s="34"/>
      <c r="G89" s="34"/>
      <c r="H89" s="34"/>
      <c r="I89" s="34"/>
      <c r="J89" s="34"/>
      <c r="K89" s="34"/>
      <c r="L89" s="34"/>
      <c r="M89" s="87"/>
      <c r="O89" s="24"/>
      <c r="P89" s="53"/>
      <c r="Q89" s="279" t="s">
        <v>146</v>
      </c>
      <c r="R89" s="279"/>
      <c r="S89" s="279"/>
      <c r="T89" s="279" t="s">
        <v>147</v>
      </c>
      <c r="U89" s="279"/>
      <c r="Y89" s="25"/>
      <c r="AA89" s="28" t="s">
        <v>129</v>
      </c>
      <c r="AB89" s="39"/>
      <c r="AC89" s="40" t="str">
        <f t="shared" si="22"/>
        <v/>
      </c>
      <c r="AD89" s="47" t="str">
        <f t="shared" si="23"/>
        <v/>
      </c>
    </row>
    <row r="90" spans="1:30" ht="14.1" customHeight="1" x14ac:dyDescent="0.25">
      <c r="A90" s="9">
        <v>24</v>
      </c>
      <c r="B90" s="21"/>
      <c r="C90" s="88" t="s">
        <v>152</v>
      </c>
      <c r="M90" s="23"/>
      <c r="O90" s="24"/>
      <c r="Q90" s="9" t="s">
        <v>148</v>
      </c>
      <c r="R90" s="9" t="s">
        <v>149</v>
      </c>
      <c r="S90" s="9" t="s">
        <v>150</v>
      </c>
      <c r="T90" s="9" t="s">
        <v>148</v>
      </c>
      <c r="U90" s="9" t="s">
        <v>150</v>
      </c>
      <c r="Y90" s="25"/>
      <c r="AA90" s="28" t="s">
        <v>132</v>
      </c>
      <c r="AB90" s="39"/>
      <c r="AC90" s="40" t="str">
        <f t="shared" si="22"/>
        <v/>
      </c>
      <c r="AD90" s="47" t="str">
        <f t="shared" si="23"/>
        <v/>
      </c>
    </row>
    <row r="91" spans="1:30" ht="14.1" customHeight="1" x14ac:dyDescent="0.25">
      <c r="A91" s="9">
        <v>25</v>
      </c>
      <c r="B91" s="21"/>
      <c r="C91" s="48" t="s">
        <v>340</v>
      </c>
      <c r="D91" s="165" t="str">
        <f>IF(P112="","",P112)</f>
        <v>Piranha</v>
      </c>
      <c r="G91" s="264" t="s">
        <v>343</v>
      </c>
      <c r="H91" s="273" t="str">
        <f>IF(S112="","",S112)</f>
        <v/>
      </c>
      <c r="M91" s="23"/>
      <c r="O91" s="24"/>
      <c r="P91" s="28" t="s">
        <v>107</v>
      </c>
      <c r="Q91" s="240"/>
      <c r="R91" s="240"/>
      <c r="S91" s="240"/>
      <c r="T91" s="240"/>
      <c r="U91" s="240"/>
      <c r="Y91" s="25"/>
      <c r="AA91" s="28" t="s">
        <v>134</v>
      </c>
      <c r="AB91" s="39"/>
      <c r="AC91" s="40" t="str">
        <f t="shared" si="22"/>
        <v/>
      </c>
      <c r="AD91" s="47" t="str">
        <f t="shared" si="23"/>
        <v/>
      </c>
    </row>
    <row r="92" spans="1:30" ht="14.1" customHeight="1" x14ac:dyDescent="0.25">
      <c r="A92" s="9">
        <v>26</v>
      </c>
      <c r="B92" s="21"/>
      <c r="C92" s="48" t="s">
        <v>342</v>
      </c>
      <c r="D92" s="272" t="str">
        <f>IF(P113="","",P113)</f>
        <v/>
      </c>
      <c r="G92" s="264" t="s">
        <v>344</v>
      </c>
      <c r="H92" s="273" t="str">
        <f>IF(S113="","",S113)</f>
        <v/>
      </c>
      <c r="M92" s="23"/>
      <c r="O92" s="24"/>
      <c r="P92" s="28" t="s">
        <v>109</v>
      </c>
      <c r="Q92" s="241"/>
      <c r="R92" s="241"/>
      <c r="S92" s="241"/>
      <c r="T92" s="241" t="str">
        <f>IF(OR(T93="",T95=""),"",T93/T95)</f>
        <v/>
      </c>
      <c r="U92" s="241" t="str">
        <f>IF(OR(U93="",U95=""),"",U93/U95)</f>
        <v/>
      </c>
      <c r="Y92" s="25"/>
      <c r="AA92" s="28" t="s">
        <v>137</v>
      </c>
      <c r="AB92" s="39"/>
      <c r="AC92" s="40" t="str">
        <f t="shared" si="22"/>
        <v/>
      </c>
      <c r="AD92" s="47" t="str">
        <f t="shared" si="23"/>
        <v/>
      </c>
    </row>
    <row r="93" spans="1:30" ht="14.1" customHeight="1" thickBot="1" x14ac:dyDescent="0.3">
      <c r="A93" s="9">
        <v>27</v>
      </c>
      <c r="B93" s="21"/>
      <c r="M93" s="23"/>
      <c r="O93" s="24"/>
      <c r="P93" s="28" t="s">
        <v>111</v>
      </c>
      <c r="Q93" s="240"/>
      <c r="R93" s="240"/>
      <c r="S93" s="240"/>
      <c r="T93" s="240" t="str">
        <f>IF(OR(T94="",T103=""),"",T94*T103)</f>
        <v/>
      </c>
      <c r="U93" s="240" t="str">
        <f>IF(OR(U94="",U103=""),"",U94*U103)</f>
        <v/>
      </c>
      <c r="Y93" s="25"/>
      <c r="AA93" s="28" t="s">
        <v>139</v>
      </c>
      <c r="AB93" s="39"/>
      <c r="AC93" s="40" t="str">
        <f t="shared" si="22"/>
        <v/>
      </c>
      <c r="AD93" s="47" t="str">
        <f t="shared" si="23"/>
        <v/>
      </c>
    </row>
    <row r="94" spans="1:30" ht="14.1" customHeight="1" x14ac:dyDescent="0.25">
      <c r="A94" s="9">
        <v>28</v>
      </c>
      <c r="B94" s="21"/>
      <c r="E94" s="69"/>
      <c r="F94" s="283" t="s">
        <v>146</v>
      </c>
      <c r="G94" s="283"/>
      <c r="H94" s="283"/>
      <c r="I94" s="284" t="s">
        <v>147</v>
      </c>
      <c r="J94" s="284"/>
      <c r="M94" s="23"/>
      <c r="O94" s="24"/>
      <c r="P94" s="28" t="s">
        <v>112</v>
      </c>
      <c r="Q94" s="240"/>
      <c r="R94" s="240"/>
      <c r="S94" s="240"/>
      <c r="T94" s="240"/>
      <c r="U94" s="240"/>
      <c r="Y94" s="25"/>
      <c r="AA94" s="28" t="s">
        <v>142</v>
      </c>
      <c r="AB94" s="39"/>
      <c r="AC94" s="40" t="str">
        <f t="shared" si="22"/>
        <v/>
      </c>
      <c r="AD94" s="47" t="str">
        <f t="shared" si="23"/>
        <v/>
      </c>
    </row>
    <row r="95" spans="1:30" ht="14.1" customHeight="1" thickBot="1" x14ac:dyDescent="0.3">
      <c r="A95" s="9">
        <v>29</v>
      </c>
      <c r="B95" s="21"/>
      <c r="E95" s="69"/>
      <c r="F95" s="89" t="s">
        <v>148</v>
      </c>
      <c r="G95" s="90" t="s">
        <v>149</v>
      </c>
      <c r="H95" s="91" t="s">
        <v>150</v>
      </c>
      <c r="I95" s="90" t="s">
        <v>148</v>
      </c>
      <c r="J95" s="91" t="s">
        <v>150</v>
      </c>
      <c r="K95" s="56" t="s">
        <v>153</v>
      </c>
      <c r="M95" s="23"/>
      <c r="O95" s="24"/>
      <c r="P95" s="28" t="s">
        <v>114</v>
      </c>
      <c r="Q95" s="240"/>
      <c r="R95" s="240"/>
      <c r="S95" s="240"/>
      <c r="T95" s="240"/>
      <c r="U95" s="240"/>
      <c r="Y95" s="25"/>
      <c r="AA95" s="28" t="s">
        <v>143</v>
      </c>
      <c r="AB95" s="39"/>
      <c r="AC95" s="40" t="str">
        <f t="shared" si="22"/>
        <v/>
      </c>
      <c r="AD95" s="47" t="str">
        <f t="shared" si="23"/>
        <v/>
      </c>
    </row>
    <row r="96" spans="1:30" ht="14.1" customHeight="1" thickBot="1" x14ac:dyDescent="0.3">
      <c r="A96" s="9">
        <v>30</v>
      </c>
      <c r="B96" s="21"/>
      <c r="D96" s="53"/>
      <c r="E96" s="48" t="s">
        <v>154</v>
      </c>
      <c r="F96" s="92" t="str">
        <f>IF(F88="","",F88)</f>
        <v/>
      </c>
      <c r="G96" s="93" t="str">
        <f>IF(G88="","",G88)</f>
        <v/>
      </c>
      <c r="H96" s="94" t="str">
        <f>IF(H88="","",H88)</f>
        <v/>
      </c>
      <c r="I96" s="93" t="str">
        <f>IF(I88="","",I88)</f>
        <v/>
      </c>
      <c r="J96" s="94" t="str">
        <f>IF(J88="","",J88)</f>
        <v/>
      </c>
      <c r="K96" s="15" t="s">
        <v>155</v>
      </c>
      <c r="M96" s="23"/>
      <c r="O96" s="24"/>
      <c r="P96" s="28" t="s">
        <v>116</v>
      </c>
      <c r="Q96" s="240"/>
      <c r="R96" s="240"/>
      <c r="S96" s="240"/>
      <c r="T96" s="240"/>
      <c r="U96" s="240"/>
      <c r="Y96" s="25"/>
      <c r="AA96" s="36" t="s">
        <v>159</v>
      </c>
    </row>
    <row r="97" spans="1:30" ht="14.1" customHeight="1" x14ac:dyDescent="0.25">
      <c r="A97" s="9">
        <v>31</v>
      </c>
      <c r="B97" s="21"/>
      <c r="D97" s="288" t="s">
        <v>156</v>
      </c>
      <c r="E97" s="289"/>
      <c r="F97" s="95" t="str">
        <f t="shared" ref="F97:J102" si="24">IF(Q118="","",Q118)</f>
        <v/>
      </c>
      <c r="G97" s="96" t="str">
        <f t="shared" si="24"/>
        <v/>
      </c>
      <c r="H97" s="97" t="str">
        <f t="shared" si="24"/>
        <v/>
      </c>
      <c r="I97" s="96" t="str">
        <f t="shared" si="24"/>
        <v/>
      </c>
      <c r="J97" s="97" t="str">
        <f t="shared" si="24"/>
        <v/>
      </c>
      <c r="K97" s="20"/>
      <c r="L97" s="98" t="s">
        <v>157</v>
      </c>
      <c r="M97" s="99" t="s">
        <v>19</v>
      </c>
      <c r="O97" s="24"/>
      <c r="P97" s="28" t="s">
        <v>118</v>
      </c>
      <c r="Q97" s="240"/>
      <c r="R97" s="240"/>
      <c r="S97" s="240"/>
      <c r="T97" s="240"/>
      <c r="U97" s="240"/>
      <c r="Y97" s="25"/>
      <c r="AA97" s="28" t="s">
        <v>107</v>
      </c>
      <c r="AB97" s="39"/>
      <c r="AC97" s="40" t="str">
        <f t="shared" ref="AC97:AC113" si="25">IF(AB97&lt;&gt;AD97,"Change","")</f>
        <v/>
      </c>
      <c r="AD97" s="47" t="str">
        <f t="shared" ref="AD97:AD113" si="26">IF(T72="","",T72)</f>
        <v/>
      </c>
    </row>
    <row r="98" spans="1:30" ht="14.1" customHeight="1" thickBot="1" x14ac:dyDescent="0.3">
      <c r="A98" s="9">
        <v>32</v>
      </c>
      <c r="B98" s="21"/>
      <c r="D98" s="288"/>
      <c r="E98" s="289"/>
      <c r="F98" s="100" t="str">
        <f t="shared" si="24"/>
        <v/>
      </c>
      <c r="G98" s="101" t="str">
        <f t="shared" si="24"/>
        <v/>
      </c>
      <c r="H98" s="102" t="str">
        <f t="shared" si="24"/>
        <v/>
      </c>
      <c r="I98" s="101" t="str">
        <f t="shared" si="24"/>
        <v/>
      </c>
      <c r="J98" s="102" t="str">
        <f t="shared" si="24"/>
        <v/>
      </c>
      <c r="K98" s="20"/>
      <c r="L98" s="103" t="s">
        <v>158</v>
      </c>
      <c r="M98" s="104" t="s">
        <v>158</v>
      </c>
      <c r="O98" s="24"/>
      <c r="P98" s="28" t="s">
        <v>120</v>
      </c>
      <c r="Q98" s="240"/>
      <c r="R98" s="240"/>
      <c r="S98" s="240"/>
      <c r="T98" s="240"/>
      <c r="U98" s="240"/>
      <c r="Y98" s="25"/>
      <c r="AA98" s="28" t="s">
        <v>109</v>
      </c>
      <c r="AB98" s="39"/>
      <c r="AC98" s="40" t="str">
        <f t="shared" si="25"/>
        <v/>
      </c>
      <c r="AD98" s="47" t="str">
        <f t="shared" si="26"/>
        <v/>
      </c>
    </row>
    <row r="99" spans="1:30" ht="14.1" customHeight="1" thickBot="1" x14ac:dyDescent="0.3">
      <c r="A99" s="9">
        <v>33</v>
      </c>
      <c r="B99" s="21"/>
      <c r="D99" s="288"/>
      <c r="E99" s="289"/>
      <c r="F99" s="105" t="str">
        <f t="shared" si="24"/>
        <v/>
      </c>
      <c r="G99" s="106" t="str">
        <f t="shared" si="24"/>
        <v/>
      </c>
      <c r="H99" s="107" t="str">
        <f t="shared" si="24"/>
        <v/>
      </c>
      <c r="I99" s="106" t="str">
        <f t="shared" si="24"/>
        <v/>
      </c>
      <c r="J99" s="107" t="str">
        <f t="shared" si="24"/>
        <v/>
      </c>
      <c r="K99" s="108" t="s">
        <v>105</v>
      </c>
      <c r="L99" s="109">
        <v>25</v>
      </c>
      <c r="M99" s="110">
        <v>30</v>
      </c>
      <c r="O99" s="24"/>
      <c r="P99" s="28" t="s">
        <v>123</v>
      </c>
      <c r="Q99" s="240"/>
      <c r="R99" s="240"/>
      <c r="S99" s="240"/>
      <c r="T99" s="240"/>
      <c r="U99" s="240"/>
      <c r="Y99" s="25"/>
      <c r="AA99" s="28" t="s">
        <v>111</v>
      </c>
      <c r="AB99" s="39"/>
      <c r="AC99" s="40" t="str">
        <f t="shared" si="25"/>
        <v/>
      </c>
      <c r="AD99" s="47" t="str">
        <f t="shared" si="26"/>
        <v/>
      </c>
    </row>
    <row r="100" spans="1:30" ht="14.1" customHeight="1" thickBot="1" x14ac:dyDescent="0.3">
      <c r="A100" s="9">
        <v>34</v>
      </c>
      <c r="B100" s="21"/>
      <c r="D100" s="53"/>
      <c r="E100" s="48" t="s">
        <v>160</v>
      </c>
      <c r="F100" s="111" t="str">
        <f t="shared" si="24"/>
        <v/>
      </c>
      <c r="G100" s="112" t="str">
        <f t="shared" si="24"/>
        <v/>
      </c>
      <c r="H100" s="113" t="str">
        <f t="shared" si="24"/>
        <v/>
      </c>
      <c r="I100" s="114" t="str">
        <f t="shared" si="24"/>
        <v/>
      </c>
      <c r="J100" s="115" t="str">
        <f t="shared" si="24"/>
        <v/>
      </c>
      <c r="K100" s="116" t="s">
        <v>161</v>
      </c>
      <c r="L100" s="117">
        <v>75</v>
      </c>
      <c r="M100" s="118">
        <v>80</v>
      </c>
      <c r="O100" s="24"/>
      <c r="P100" s="28" t="s">
        <v>126</v>
      </c>
      <c r="Q100" s="240"/>
      <c r="R100" s="240"/>
      <c r="S100" s="240"/>
      <c r="T100" s="240"/>
      <c r="U100" s="240"/>
      <c r="Y100" s="25"/>
      <c r="AA100" s="28" t="s">
        <v>112</v>
      </c>
      <c r="AB100" s="39"/>
      <c r="AC100" s="40" t="str">
        <f t="shared" si="25"/>
        <v/>
      </c>
      <c r="AD100" s="47" t="str">
        <f t="shared" si="26"/>
        <v/>
      </c>
    </row>
    <row r="101" spans="1:30" ht="14.1" customHeight="1" x14ac:dyDescent="0.25">
      <c r="A101" s="9">
        <v>35</v>
      </c>
      <c r="B101" s="21"/>
      <c r="D101" s="53"/>
      <c r="E101" s="48" t="s">
        <v>162</v>
      </c>
      <c r="F101" s="77" t="str">
        <f t="shared" si="24"/>
        <v/>
      </c>
      <c r="G101" s="78" t="str">
        <f t="shared" si="24"/>
        <v/>
      </c>
      <c r="H101" s="79" t="str">
        <f t="shared" si="24"/>
        <v/>
      </c>
      <c r="I101" s="78" t="str">
        <f t="shared" si="24"/>
        <v/>
      </c>
      <c r="J101" s="79" t="str">
        <f t="shared" si="24"/>
        <v/>
      </c>
      <c r="K101" s="116" t="s">
        <v>163</v>
      </c>
      <c r="L101" s="117">
        <v>15</v>
      </c>
      <c r="M101" s="118">
        <v>20</v>
      </c>
      <c r="O101" s="24"/>
      <c r="P101" s="28" t="s">
        <v>129</v>
      </c>
      <c r="Q101" s="240"/>
      <c r="R101" s="240"/>
      <c r="S101" s="240"/>
      <c r="T101" s="240"/>
      <c r="U101" s="240"/>
      <c r="Y101" s="25"/>
      <c r="AA101" s="28" t="s">
        <v>114</v>
      </c>
      <c r="AB101" s="39"/>
      <c r="AC101" s="40" t="str">
        <f t="shared" si="25"/>
        <v/>
      </c>
      <c r="AD101" s="47" t="str">
        <f t="shared" si="26"/>
        <v/>
      </c>
    </row>
    <row r="102" spans="1:30" ht="14.1" customHeight="1" thickBot="1" x14ac:dyDescent="0.3">
      <c r="A102" s="9">
        <v>36</v>
      </c>
      <c r="B102" s="21"/>
      <c r="E102" s="48" t="s">
        <v>164</v>
      </c>
      <c r="F102" s="83" t="str">
        <f t="shared" si="24"/>
        <v/>
      </c>
      <c r="G102" s="84" t="str">
        <f t="shared" si="24"/>
        <v/>
      </c>
      <c r="H102" s="85" t="str">
        <f t="shared" si="24"/>
        <v/>
      </c>
      <c r="I102" s="84" t="str">
        <f t="shared" si="24"/>
        <v/>
      </c>
      <c r="J102" s="85" t="str">
        <f t="shared" si="24"/>
        <v/>
      </c>
      <c r="K102" s="116" t="s">
        <v>165</v>
      </c>
      <c r="L102" s="117">
        <v>7.5</v>
      </c>
      <c r="M102" s="118">
        <v>10</v>
      </c>
      <c r="O102" s="24"/>
      <c r="P102" s="28" t="s">
        <v>132</v>
      </c>
      <c r="Q102" s="240"/>
      <c r="R102" s="240"/>
      <c r="S102" s="240"/>
      <c r="T102" s="240" t="str">
        <f>IF(OR(T100="",T101="",T103=""),"",(T101*T100)*T103)</f>
        <v/>
      </c>
      <c r="U102" s="240" t="str">
        <f>IF(OR(U100="",U101="",U103=""),"",(U101*U100)*U103)</f>
        <v/>
      </c>
      <c r="Y102" s="25"/>
      <c r="AA102" s="28" t="s">
        <v>116</v>
      </c>
      <c r="AB102" s="39"/>
      <c r="AC102" s="40" t="str">
        <f t="shared" si="25"/>
        <v/>
      </c>
      <c r="AD102" s="47" t="str">
        <f t="shared" si="26"/>
        <v/>
      </c>
    </row>
    <row r="103" spans="1:30" ht="14.1" customHeight="1" thickBot="1" x14ac:dyDescent="0.3">
      <c r="A103" s="9">
        <v>37</v>
      </c>
      <c r="B103" s="21"/>
      <c r="E103" s="48" t="s">
        <v>166</v>
      </c>
      <c r="F103" s="119" t="str">
        <f t="shared" ref="F103:J106" si="27">IF(Q125="","",Q125)</f>
        <v/>
      </c>
      <c r="G103" s="120" t="str">
        <f t="shared" si="27"/>
        <v/>
      </c>
      <c r="H103" s="121" t="str">
        <f t="shared" si="27"/>
        <v/>
      </c>
      <c r="I103" s="120" t="str">
        <f t="shared" si="27"/>
        <v/>
      </c>
      <c r="J103" s="121" t="str">
        <f t="shared" si="27"/>
        <v/>
      </c>
      <c r="K103" s="122" t="s">
        <v>167</v>
      </c>
      <c r="L103" s="123">
        <v>35</v>
      </c>
      <c r="M103" s="124">
        <v>40</v>
      </c>
      <c r="O103" s="24"/>
      <c r="P103" s="28" t="s">
        <v>134</v>
      </c>
      <c r="Q103" s="240"/>
      <c r="R103" s="240"/>
      <c r="S103" s="240"/>
      <c r="T103" s="240"/>
      <c r="U103" s="240"/>
      <c r="Y103" s="25"/>
      <c r="AA103" s="28" t="s">
        <v>118</v>
      </c>
      <c r="AB103" s="39"/>
      <c r="AC103" s="40" t="str">
        <f t="shared" si="25"/>
        <v/>
      </c>
      <c r="AD103" s="47" t="str">
        <f t="shared" si="26"/>
        <v/>
      </c>
    </row>
    <row r="104" spans="1:30" ht="14.1" customHeight="1" thickBot="1" x14ac:dyDescent="0.3">
      <c r="A104" s="9">
        <v>38</v>
      </c>
      <c r="B104" s="21"/>
      <c r="E104" s="48" t="s">
        <v>168</v>
      </c>
      <c r="F104" s="125" t="str">
        <f t="shared" si="27"/>
        <v/>
      </c>
      <c r="G104" s="126" t="str">
        <f t="shared" si="27"/>
        <v/>
      </c>
      <c r="H104" s="127" t="str">
        <f t="shared" si="27"/>
        <v/>
      </c>
      <c r="I104" s="126" t="str">
        <f t="shared" si="27"/>
        <v/>
      </c>
      <c r="J104" s="127" t="str">
        <f t="shared" si="27"/>
        <v/>
      </c>
      <c r="M104" s="23"/>
      <c r="O104" s="24"/>
      <c r="P104" s="28" t="s">
        <v>137</v>
      </c>
      <c r="Q104" s="240"/>
      <c r="R104" s="240"/>
      <c r="S104" s="240"/>
      <c r="T104" s="240"/>
      <c r="U104" s="240"/>
      <c r="Y104" s="25"/>
      <c r="AA104" s="28" t="s">
        <v>120</v>
      </c>
      <c r="AB104" s="39"/>
      <c r="AC104" s="40" t="str">
        <f t="shared" si="25"/>
        <v/>
      </c>
      <c r="AD104" s="47" t="str">
        <f t="shared" si="26"/>
        <v/>
      </c>
    </row>
    <row r="105" spans="1:30" ht="14.1" customHeight="1" thickBot="1" x14ac:dyDescent="0.3">
      <c r="A105" s="9">
        <v>39</v>
      </c>
      <c r="B105" s="21"/>
      <c r="C105" s="20"/>
      <c r="D105" s="20"/>
      <c r="E105" s="48" t="s">
        <v>169</v>
      </c>
      <c r="F105" s="92" t="str">
        <f t="shared" si="27"/>
        <v/>
      </c>
      <c r="G105" s="93" t="str">
        <f t="shared" si="27"/>
        <v/>
      </c>
      <c r="H105" s="94" t="str">
        <f t="shared" si="27"/>
        <v/>
      </c>
      <c r="I105" s="93" t="str">
        <f t="shared" si="27"/>
        <v/>
      </c>
      <c r="J105" s="94" t="str">
        <f t="shared" si="27"/>
        <v/>
      </c>
      <c r="M105" s="23"/>
      <c r="O105" s="24"/>
      <c r="P105" s="28" t="s">
        <v>139</v>
      </c>
      <c r="Q105" s="240"/>
      <c r="R105" s="240"/>
      <c r="S105" s="240"/>
      <c r="T105" s="240"/>
      <c r="U105" s="240"/>
      <c r="Y105" s="25"/>
      <c r="AA105" s="28" t="s">
        <v>123</v>
      </c>
      <c r="AB105" s="39"/>
      <c r="AC105" s="40" t="str">
        <f t="shared" si="25"/>
        <v/>
      </c>
      <c r="AD105" s="47" t="str">
        <f t="shared" si="26"/>
        <v/>
      </c>
    </row>
    <row r="106" spans="1:30" ht="14.1" customHeight="1" thickBot="1" x14ac:dyDescent="0.3">
      <c r="A106" s="9">
        <v>40</v>
      </c>
      <c r="B106" s="21"/>
      <c r="C106" s="20"/>
      <c r="D106" s="20"/>
      <c r="E106" s="48" t="s">
        <v>170</v>
      </c>
      <c r="F106" s="128" t="str">
        <f t="shared" si="27"/>
        <v/>
      </c>
      <c r="G106" s="129" t="str">
        <f t="shared" si="27"/>
        <v/>
      </c>
      <c r="H106" s="130" t="str">
        <f t="shared" si="27"/>
        <v/>
      </c>
      <c r="I106" s="129" t="str">
        <f t="shared" si="27"/>
        <v/>
      </c>
      <c r="J106" s="130" t="str">
        <f t="shared" si="27"/>
        <v/>
      </c>
      <c r="M106" s="23"/>
      <c r="O106" s="24"/>
      <c r="P106" s="28" t="s">
        <v>142</v>
      </c>
      <c r="Q106" s="240"/>
      <c r="R106" s="240"/>
      <c r="S106" s="240"/>
      <c r="T106" s="240"/>
      <c r="U106" s="240"/>
      <c r="Y106" s="25"/>
      <c r="AA106" s="28" t="s">
        <v>126</v>
      </c>
      <c r="AB106" s="39"/>
      <c r="AC106" s="40" t="str">
        <f t="shared" si="25"/>
        <v/>
      </c>
      <c r="AD106" s="47" t="str">
        <f t="shared" si="26"/>
        <v/>
      </c>
    </row>
    <row r="107" spans="1:30" ht="14.1" customHeight="1" x14ac:dyDescent="0.25">
      <c r="A107" s="9">
        <v>41</v>
      </c>
      <c r="B107" s="21"/>
      <c r="C107" s="20"/>
      <c r="D107" s="20"/>
      <c r="E107" s="36" t="str">
        <f>P130</f>
        <v>Criteria:</v>
      </c>
      <c r="F107" s="20" t="str">
        <f>Q130</f>
        <v>CTDI is within 5% of previous year.</v>
      </c>
      <c r="G107" s="20"/>
      <c r="H107" s="20"/>
      <c r="I107" s="20"/>
      <c r="J107" s="20"/>
      <c r="M107" s="23"/>
      <c r="O107" s="24"/>
      <c r="P107" s="28" t="s">
        <v>143</v>
      </c>
      <c r="Q107" s="240"/>
      <c r="R107" s="240"/>
      <c r="S107" s="240"/>
      <c r="T107" s="240"/>
      <c r="U107" s="240"/>
      <c r="Y107" s="25"/>
      <c r="AA107" s="28" t="s">
        <v>129</v>
      </c>
      <c r="AB107" s="39"/>
      <c r="AC107" s="40" t="str">
        <f t="shared" si="25"/>
        <v/>
      </c>
      <c r="AD107" s="47" t="str">
        <f t="shared" si="26"/>
        <v/>
      </c>
    </row>
    <row r="108" spans="1:30" ht="14.1" customHeight="1" thickBot="1" x14ac:dyDescent="0.3">
      <c r="A108" s="9">
        <v>42</v>
      </c>
      <c r="B108" s="21"/>
      <c r="C108" s="20"/>
      <c r="D108" s="20"/>
      <c r="E108" s="20"/>
      <c r="F108" s="20" t="str">
        <f>Q131</f>
        <v>Measured CTDI is within 20% of indicated CTDI</v>
      </c>
      <c r="G108" s="20"/>
      <c r="H108" s="20"/>
      <c r="I108" s="20"/>
      <c r="J108" s="20"/>
      <c r="M108" s="23"/>
      <c r="O108" s="33"/>
      <c r="P108" s="34"/>
      <c r="Q108" s="34"/>
      <c r="R108" s="34"/>
      <c r="S108" s="34"/>
      <c r="T108" s="34"/>
      <c r="U108" s="34"/>
      <c r="V108" s="34"/>
      <c r="W108" s="34"/>
      <c r="X108" s="34"/>
      <c r="Y108" s="35"/>
      <c r="AA108" s="28" t="s">
        <v>132</v>
      </c>
      <c r="AB108" s="39"/>
      <c r="AC108" s="40" t="str">
        <f t="shared" si="25"/>
        <v/>
      </c>
      <c r="AD108" s="47" t="str">
        <f t="shared" si="26"/>
        <v/>
      </c>
    </row>
    <row r="109" spans="1:30" ht="14.1" customHeight="1" x14ac:dyDescent="0.25">
      <c r="A109" s="9">
        <v>43</v>
      </c>
      <c r="B109" s="21"/>
      <c r="J109" s="20"/>
      <c r="M109" s="23"/>
      <c r="AA109" s="28" t="s">
        <v>134</v>
      </c>
      <c r="AB109" s="39"/>
      <c r="AC109" s="40" t="str">
        <f t="shared" si="25"/>
        <v/>
      </c>
      <c r="AD109" s="47" t="str">
        <f t="shared" si="26"/>
        <v/>
      </c>
    </row>
    <row r="110" spans="1:30" ht="14.1" customHeight="1" thickBot="1" x14ac:dyDescent="0.3">
      <c r="A110" s="9">
        <v>44</v>
      </c>
      <c r="B110" s="21"/>
      <c r="C110" s="131" t="s">
        <v>171</v>
      </c>
      <c r="J110" s="20"/>
      <c r="M110" s="23"/>
      <c r="T110" s="42" t="s">
        <v>92</v>
      </c>
      <c r="AA110" s="28" t="s">
        <v>137</v>
      </c>
      <c r="AB110" s="39"/>
      <c r="AC110" s="40" t="str">
        <f t="shared" si="25"/>
        <v/>
      </c>
      <c r="AD110" s="47" t="str">
        <f t="shared" si="26"/>
        <v/>
      </c>
    </row>
    <row r="111" spans="1:30" ht="14.1" customHeight="1" x14ac:dyDescent="0.25">
      <c r="A111" s="9">
        <v>45</v>
      </c>
      <c r="B111" s="21"/>
      <c r="D111" s="48" t="s">
        <v>172</v>
      </c>
      <c r="E111" s="77" t="str">
        <f t="shared" ref="E111:H114" si="28">IF(Q133="","",Q133)</f>
        <v/>
      </c>
      <c r="F111" s="78" t="str">
        <f t="shared" si="28"/>
        <v/>
      </c>
      <c r="G111" s="78" t="str">
        <f t="shared" si="28"/>
        <v/>
      </c>
      <c r="H111" s="79" t="str">
        <f t="shared" si="28"/>
        <v/>
      </c>
      <c r="J111" s="20"/>
      <c r="M111" s="23"/>
      <c r="O111" s="132" t="s">
        <v>152</v>
      </c>
      <c r="P111" s="17"/>
      <c r="Q111" s="17"/>
      <c r="R111" s="17"/>
      <c r="S111" s="17"/>
      <c r="T111" s="17"/>
      <c r="U111" s="17"/>
      <c r="V111" s="17"/>
      <c r="W111" s="17"/>
      <c r="X111" s="17"/>
      <c r="Y111" s="18"/>
      <c r="AA111" s="28" t="s">
        <v>139</v>
      </c>
      <c r="AB111" s="39"/>
      <c r="AC111" s="40" t="str">
        <f t="shared" si="25"/>
        <v/>
      </c>
      <c r="AD111" s="47" t="str">
        <f t="shared" si="26"/>
        <v/>
      </c>
    </row>
    <row r="112" spans="1:30" ht="14.1" customHeight="1" x14ac:dyDescent="0.25">
      <c r="A112" s="9">
        <v>46</v>
      </c>
      <c r="B112" s="21"/>
      <c r="D112" s="48" t="s">
        <v>173</v>
      </c>
      <c r="E112" s="80" t="str">
        <f t="shared" si="28"/>
        <v/>
      </c>
      <c r="F112" s="81" t="str">
        <f t="shared" si="28"/>
        <v/>
      </c>
      <c r="G112" s="81" t="str">
        <f t="shared" si="28"/>
        <v/>
      </c>
      <c r="H112" s="82" t="str">
        <f t="shared" si="28"/>
        <v/>
      </c>
      <c r="J112" s="20"/>
      <c r="M112" s="23"/>
      <c r="O112" s="266" t="s">
        <v>340</v>
      </c>
      <c r="P112" s="267" t="s">
        <v>341</v>
      </c>
      <c r="R112" s="265" t="s">
        <v>343</v>
      </c>
      <c r="S112" s="270"/>
      <c r="T112" s="269"/>
      <c r="Y112" s="25"/>
      <c r="AA112" s="28" t="s">
        <v>142</v>
      </c>
      <c r="AB112" s="39"/>
      <c r="AC112" s="40" t="str">
        <f t="shared" si="25"/>
        <v/>
      </c>
      <c r="AD112" s="47" t="str">
        <f t="shared" si="26"/>
        <v/>
      </c>
    </row>
    <row r="113" spans="1:30" ht="14.1" customHeight="1" x14ac:dyDescent="0.25">
      <c r="A113" s="9">
        <v>47</v>
      </c>
      <c r="B113" s="21"/>
      <c r="D113" s="48" t="s">
        <v>174</v>
      </c>
      <c r="E113" s="80" t="str">
        <f t="shared" si="28"/>
        <v/>
      </c>
      <c r="F113" s="81" t="str">
        <f t="shared" si="28"/>
        <v/>
      </c>
      <c r="G113" s="81" t="str">
        <f t="shared" si="28"/>
        <v/>
      </c>
      <c r="H113" s="82" t="str">
        <f t="shared" si="28"/>
        <v/>
      </c>
      <c r="J113" s="20"/>
      <c r="M113" s="23"/>
      <c r="O113" s="266" t="s">
        <v>342</v>
      </c>
      <c r="P113" s="268"/>
      <c r="R113" s="265" t="s">
        <v>343</v>
      </c>
      <c r="S113" s="271"/>
      <c r="T113" s="269"/>
      <c r="Y113" s="25"/>
      <c r="AA113" s="28" t="s">
        <v>143</v>
      </c>
      <c r="AB113" s="39"/>
      <c r="AC113" s="40" t="str">
        <f t="shared" si="25"/>
        <v/>
      </c>
      <c r="AD113" s="47" t="str">
        <f t="shared" si="26"/>
        <v/>
      </c>
    </row>
    <row r="114" spans="1:30" ht="14.1" customHeight="1" thickBot="1" x14ac:dyDescent="0.3">
      <c r="A114" s="9">
        <v>48</v>
      </c>
      <c r="B114" s="21"/>
      <c r="D114" s="48" t="s">
        <v>175</v>
      </c>
      <c r="E114" s="80" t="str">
        <f t="shared" si="28"/>
        <v/>
      </c>
      <c r="F114" s="81" t="str">
        <f t="shared" si="28"/>
        <v/>
      </c>
      <c r="G114" s="81" t="str">
        <f t="shared" si="28"/>
        <v/>
      </c>
      <c r="H114" s="82" t="str">
        <f t="shared" si="28"/>
        <v/>
      </c>
      <c r="J114" s="20"/>
      <c r="M114" s="23"/>
      <c r="O114" s="24"/>
      <c r="Y114" s="25"/>
      <c r="AA114" s="36" t="s">
        <v>178</v>
      </c>
    </row>
    <row r="115" spans="1:30" ht="14.1" customHeight="1" thickBot="1" x14ac:dyDescent="0.3">
      <c r="A115" s="9">
        <v>49</v>
      </c>
      <c r="B115" s="21"/>
      <c r="D115" s="48" t="s">
        <v>329</v>
      </c>
      <c r="E115" s="242" t="str">
        <f>IF(Q140="","",Q140)</f>
        <v/>
      </c>
      <c r="F115" s="243" t="str">
        <f>IF(R140="","",R140)</f>
        <v/>
      </c>
      <c r="G115" s="243" t="str">
        <f>IF(S140="","",S140)</f>
        <v/>
      </c>
      <c r="H115" s="244" t="str">
        <f>IF(T140="","",T140)</f>
        <v/>
      </c>
      <c r="J115" s="20"/>
      <c r="M115" s="23"/>
      <c r="O115" s="24"/>
      <c r="Q115" s="285" t="s">
        <v>146</v>
      </c>
      <c r="R115" s="285"/>
      <c r="S115" s="285"/>
      <c r="T115" s="281" t="s">
        <v>147</v>
      </c>
      <c r="U115" s="281"/>
      <c r="W115" s="56" t="s">
        <v>153</v>
      </c>
      <c r="Y115" s="25"/>
      <c r="AA115" s="28" t="s">
        <v>107</v>
      </c>
      <c r="AB115" s="39"/>
      <c r="AC115" s="40" t="str">
        <f t="shared" ref="AC115:AC131" si="29">IF(AB115&lt;&gt;AD115,"Change","")</f>
        <v/>
      </c>
      <c r="AD115" s="47" t="str">
        <f t="shared" ref="AD115:AD131" si="30">IF(U72="","",U72)</f>
        <v/>
      </c>
    </row>
    <row r="116" spans="1:30" ht="14.1" customHeight="1" thickBot="1" x14ac:dyDescent="0.3">
      <c r="A116" s="9">
        <v>50</v>
      </c>
      <c r="B116" s="21"/>
      <c r="D116" s="213"/>
      <c r="E116" s="214"/>
      <c r="F116" s="214"/>
      <c r="G116" s="214"/>
      <c r="H116" s="214"/>
      <c r="J116" s="20"/>
      <c r="M116" s="23"/>
      <c r="O116" s="24"/>
      <c r="Q116" s="103" t="s">
        <v>148</v>
      </c>
      <c r="R116" s="133" t="s">
        <v>149</v>
      </c>
      <c r="S116" s="134" t="s">
        <v>150</v>
      </c>
      <c r="T116" s="133" t="s">
        <v>148</v>
      </c>
      <c r="U116" s="134" t="s">
        <v>150</v>
      </c>
      <c r="W116" s="15" t="s">
        <v>155</v>
      </c>
      <c r="Y116" s="25"/>
      <c r="AA116" s="28" t="s">
        <v>109</v>
      </c>
      <c r="AB116" s="39"/>
      <c r="AC116" s="40" t="str">
        <f t="shared" si="29"/>
        <v/>
      </c>
      <c r="AD116" s="47" t="str">
        <f t="shared" si="30"/>
        <v/>
      </c>
    </row>
    <row r="117" spans="1:30" ht="14.1" customHeight="1" thickBot="1" x14ac:dyDescent="0.3">
      <c r="A117" s="9">
        <v>51</v>
      </c>
      <c r="B117" s="21"/>
      <c r="D117" s="48" t="s">
        <v>169</v>
      </c>
      <c r="E117" s="92" t="str">
        <f>IF(Q141="","",Q141)</f>
        <v/>
      </c>
      <c r="F117" s="93" t="str">
        <f>IF(R141="","",R141)</f>
        <v/>
      </c>
      <c r="G117" s="93" t="str">
        <f>IF(S141="","",S141)</f>
        <v/>
      </c>
      <c r="H117" s="94" t="str">
        <f>IF(T141="","",T141)</f>
        <v/>
      </c>
      <c r="J117" s="20"/>
      <c r="M117" s="23"/>
      <c r="O117" s="24"/>
      <c r="P117" s="28" t="s">
        <v>177</v>
      </c>
      <c r="Q117" s="135" t="str">
        <f>IF(Q88="","",Q88)</f>
        <v/>
      </c>
      <c r="R117" s="136" t="str">
        <f>IF(R88="","",R88)</f>
        <v/>
      </c>
      <c r="S117" s="137" t="str">
        <f>IF(S88="","",S88)</f>
        <v/>
      </c>
      <c r="T117" s="136" t="str">
        <f>IF(T88="","",T88)</f>
        <v/>
      </c>
      <c r="U117" s="137" t="str">
        <f>IF(U88="","",U88)</f>
        <v/>
      </c>
      <c r="W117" s="20"/>
      <c r="X117" s="98" t="s">
        <v>157</v>
      </c>
      <c r="Y117" s="7" t="s">
        <v>19</v>
      </c>
      <c r="AA117" s="28" t="s">
        <v>111</v>
      </c>
      <c r="AB117" s="39"/>
      <c r="AC117" s="40" t="str">
        <f t="shared" si="29"/>
        <v/>
      </c>
      <c r="AD117" s="47" t="str">
        <f t="shared" si="30"/>
        <v/>
      </c>
    </row>
    <row r="118" spans="1:30" ht="14.1" customHeight="1" thickBot="1" x14ac:dyDescent="0.3">
      <c r="A118" s="9">
        <v>52</v>
      </c>
      <c r="B118" s="21"/>
      <c r="E118" s="36" t="s">
        <v>153</v>
      </c>
      <c r="F118" s="15" t="str">
        <f>V134</f>
        <v>Beam profile is within 3mm or 30% of specified value</v>
      </c>
      <c r="I118" s="20"/>
      <c r="J118" s="20"/>
      <c r="M118" s="23"/>
      <c r="O118" s="287" t="s">
        <v>156</v>
      </c>
      <c r="P118" s="286"/>
      <c r="Q118" s="138"/>
      <c r="R118" s="139"/>
      <c r="S118" s="140"/>
      <c r="T118" s="139"/>
      <c r="U118" s="140"/>
      <c r="W118" s="20"/>
      <c r="X118" s="103" t="s">
        <v>158</v>
      </c>
      <c r="Y118" s="134" t="s">
        <v>158</v>
      </c>
      <c r="AA118" s="28" t="s">
        <v>112</v>
      </c>
      <c r="AB118" s="39"/>
      <c r="AC118" s="40" t="str">
        <f t="shared" si="29"/>
        <v/>
      </c>
      <c r="AD118" s="47" t="str">
        <f t="shared" si="30"/>
        <v/>
      </c>
    </row>
    <row r="119" spans="1:30" ht="14.1" customHeight="1" x14ac:dyDescent="0.25">
      <c r="A119" s="9">
        <v>53</v>
      </c>
      <c r="B119" s="21"/>
      <c r="E119" s="20"/>
      <c r="F119" s="20"/>
      <c r="G119" s="20"/>
      <c r="H119" s="20"/>
      <c r="I119" s="20"/>
      <c r="J119" s="20"/>
      <c r="M119" s="23"/>
      <c r="O119" s="287"/>
      <c r="P119" s="286"/>
      <c r="Q119" s="141"/>
      <c r="R119" s="142"/>
      <c r="S119" s="143"/>
      <c r="T119" s="142"/>
      <c r="U119" s="143"/>
      <c r="W119" s="108" t="s">
        <v>105</v>
      </c>
      <c r="X119" s="109">
        <v>25</v>
      </c>
      <c r="Y119" s="144">
        <v>30</v>
      </c>
      <c r="AA119" s="28" t="s">
        <v>114</v>
      </c>
      <c r="AB119" s="39"/>
      <c r="AC119" s="40" t="str">
        <f t="shared" si="29"/>
        <v/>
      </c>
      <c r="AD119" s="47" t="str">
        <f t="shared" si="30"/>
        <v/>
      </c>
    </row>
    <row r="120" spans="1:30" ht="14.1" customHeight="1" thickBot="1" x14ac:dyDescent="0.3">
      <c r="A120" s="9">
        <v>54</v>
      </c>
      <c r="B120" s="21"/>
      <c r="M120" s="23"/>
      <c r="O120" s="287"/>
      <c r="P120" s="286"/>
      <c r="Q120" s="145"/>
      <c r="R120" s="146"/>
      <c r="S120" s="147"/>
      <c r="T120" s="146"/>
      <c r="U120" s="147"/>
      <c r="W120" s="116" t="s">
        <v>161</v>
      </c>
      <c r="X120" s="117">
        <v>75</v>
      </c>
      <c r="Y120" s="148">
        <v>80</v>
      </c>
      <c r="AA120" s="28" t="s">
        <v>116</v>
      </c>
      <c r="AB120" s="39"/>
      <c r="AC120" s="40" t="str">
        <f t="shared" si="29"/>
        <v/>
      </c>
      <c r="AD120" s="47" t="str">
        <f t="shared" si="30"/>
        <v/>
      </c>
    </row>
    <row r="121" spans="1:30" ht="14.1" customHeight="1" thickBot="1" x14ac:dyDescent="0.3">
      <c r="A121" s="9">
        <v>55</v>
      </c>
      <c r="B121" s="21"/>
      <c r="C121" s="131" t="s">
        <v>36</v>
      </c>
      <c r="M121" s="23"/>
      <c r="O121" s="24"/>
      <c r="P121" s="28" t="s">
        <v>160</v>
      </c>
      <c r="Q121" s="149" t="str">
        <f>IF(OR(Q118="",Q119="",Q120=""),"",AVERAGE(Q118:Q120))</f>
        <v/>
      </c>
      <c r="R121" s="150" t="str">
        <f>IF(OR(R118="",R119="",R120=""),"",AVERAGE(R118:R120))</f>
        <v/>
      </c>
      <c r="S121" s="151" t="str">
        <f>IF(OR(S118="",S119="",S120=""),"",AVERAGE(S118:S120))</f>
        <v/>
      </c>
      <c r="T121" s="150" t="str">
        <f>IF(OR(T118="",T119="",T120=""),"",AVERAGE(T118:T120))</f>
        <v/>
      </c>
      <c r="U121" s="151" t="str">
        <f>IF(OR(U118="",U119="",U120=""),"",AVERAGE(U118:U120))</f>
        <v/>
      </c>
      <c r="W121" s="116" t="s">
        <v>163</v>
      </c>
      <c r="X121" s="117">
        <v>15</v>
      </c>
      <c r="Y121" s="148">
        <v>20</v>
      </c>
      <c r="AA121" s="28" t="s">
        <v>118</v>
      </c>
      <c r="AB121" s="39"/>
      <c r="AC121" s="40" t="str">
        <f t="shared" si="29"/>
        <v/>
      </c>
      <c r="AD121" s="47" t="str">
        <f t="shared" si="30"/>
        <v/>
      </c>
    </row>
    <row r="122" spans="1:30" ht="14.1" customHeight="1" x14ac:dyDescent="0.25">
      <c r="A122" s="9">
        <v>56</v>
      </c>
      <c r="B122" s="21"/>
      <c r="C122" s="165" t="str">
        <f>IF(O144="","",IF(O144=1,"Pass","Fail"))</f>
        <v/>
      </c>
      <c r="D122" s="69" t="str">
        <f>P144</f>
        <v>Water phantom is free from rings, streaks, lines, cupping artifacts</v>
      </c>
      <c r="M122" s="23"/>
      <c r="O122" s="24"/>
      <c r="P122" s="28" t="s">
        <v>179</v>
      </c>
      <c r="Q122" s="138"/>
      <c r="R122" s="139"/>
      <c r="S122" s="140"/>
      <c r="T122" s="139"/>
      <c r="U122" s="140"/>
      <c r="W122" s="116" t="s">
        <v>165</v>
      </c>
      <c r="X122" s="117">
        <v>7.5</v>
      </c>
      <c r="Y122" s="148">
        <v>10</v>
      </c>
      <c r="AA122" s="28" t="s">
        <v>120</v>
      </c>
      <c r="AB122" s="39"/>
      <c r="AC122" s="40" t="str">
        <f t="shared" si="29"/>
        <v/>
      </c>
      <c r="AD122" s="47" t="str">
        <f t="shared" si="30"/>
        <v/>
      </c>
    </row>
    <row r="123" spans="1:30" ht="14.1" customHeight="1" thickBot="1" x14ac:dyDescent="0.3">
      <c r="A123" s="9">
        <v>57</v>
      </c>
      <c r="B123" s="21"/>
      <c r="M123" s="23"/>
      <c r="O123" s="24"/>
      <c r="P123" s="28" t="s">
        <v>180</v>
      </c>
      <c r="Q123" s="145"/>
      <c r="R123" s="146"/>
      <c r="S123" s="147"/>
      <c r="T123" s="146"/>
      <c r="U123" s="147"/>
      <c r="W123" s="122" t="s">
        <v>167</v>
      </c>
      <c r="X123" s="123">
        <v>35</v>
      </c>
      <c r="Y123" s="152">
        <v>40</v>
      </c>
      <c r="AA123" s="28" t="s">
        <v>123</v>
      </c>
      <c r="AB123" s="39"/>
      <c r="AC123" s="40" t="str">
        <f t="shared" si="29"/>
        <v/>
      </c>
      <c r="AD123" s="47" t="str">
        <f t="shared" si="30"/>
        <v/>
      </c>
    </row>
    <row r="124" spans="1:30" ht="14.1" customHeight="1" thickBot="1" x14ac:dyDescent="0.3">
      <c r="A124" s="9">
        <v>58</v>
      </c>
      <c r="B124" s="21"/>
      <c r="C124" s="164" t="s">
        <v>184</v>
      </c>
      <c r="M124" s="23"/>
      <c r="O124" s="24"/>
      <c r="P124" s="28" t="s">
        <v>181</v>
      </c>
      <c r="Q124" s="153" t="str">
        <f>IF(AB133="","",AB133)</f>
        <v/>
      </c>
      <c r="R124" s="154" t="str">
        <f>IF(AB134="","",AB134)</f>
        <v/>
      </c>
      <c r="S124" s="155" t="str">
        <f>IF(AB135="","",AB135)</f>
        <v/>
      </c>
      <c r="T124" s="154" t="str">
        <f>IF(AB136="","",AB136)</f>
        <v/>
      </c>
      <c r="U124" s="155" t="str">
        <f>IF(AB137="","",AB137)</f>
        <v/>
      </c>
      <c r="Y124" s="25"/>
      <c r="AA124" s="28" t="s">
        <v>126</v>
      </c>
      <c r="AB124" s="39"/>
      <c r="AC124" s="40" t="str">
        <f t="shared" si="29"/>
        <v/>
      </c>
      <c r="AD124" s="47" t="str">
        <f t="shared" si="30"/>
        <v/>
      </c>
    </row>
    <row r="125" spans="1:30" ht="14.1" customHeight="1" x14ac:dyDescent="0.25">
      <c r="A125" s="9">
        <v>59</v>
      </c>
      <c r="B125" s="21"/>
      <c r="C125" s="165" t="str">
        <f>IF(O204="","",IF(O204=3,"NA",IF(O204=1,"Pass","Fail")))</f>
        <v/>
      </c>
      <c r="D125" s="69" t="s">
        <v>185</v>
      </c>
      <c r="F125" s="165" t="str">
        <f>IF(O207="","",O207)</f>
        <v/>
      </c>
      <c r="G125" s="166" t="s">
        <v>186</v>
      </c>
      <c r="I125" s="20"/>
      <c r="J125" s="20"/>
      <c r="M125" s="23"/>
      <c r="O125" s="157"/>
      <c r="P125" s="28" t="s">
        <v>182</v>
      </c>
      <c r="Q125" s="158" t="str">
        <f>IF(OR(Q124="",Q121=""),"",ABS(Q121-Q124)/Q124)</f>
        <v/>
      </c>
      <c r="R125" s="159" t="str">
        <f>IF(OR(R124="",R121=""),"",ABS(R121-R124)/R124)</f>
        <v/>
      </c>
      <c r="S125" s="160" t="str">
        <f>IF(OR(S124="",S121=""),"",ABS(S121-S124)/S124)</f>
        <v/>
      </c>
      <c r="T125" s="159" t="str">
        <f>IF(OR(T124="",T121=""),"",ABS(T121-T124)/T124)</f>
        <v/>
      </c>
      <c r="U125" s="160" t="str">
        <f>IF(OR(U124="",U121=""),"",ABS(U121-U124)/U124)</f>
        <v/>
      </c>
      <c r="V125" s="20"/>
      <c r="W125" s="20"/>
      <c r="X125" s="20"/>
      <c r="Y125" s="25"/>
      <c r="AA125" s="28" t="s">
        <v>129</v>
      </c>
      <c r="AB125" s="39"/>
      <c r="AC125" s="40" t="str">
        <f t="shared" si="29"/>
        <v/>
      </c>
      <c r="AD125" s="47" t="str">
        <f t="shared" si="30"/>
        <v/>
      </c>
    </row>
    <row r="126" spans="1:30" ht="14.1" customHeight="1" thickBot="1" x14ac:dyDescent="0.3">
      <c r="A126" s="9">
        <v>60</v>
      </c>
      <c r="B126" s="21"/>
      <c r="C126" s="212" t="str">
        <f>IF(O205="","",IF(O205=3,"NA",IF(O205=1,"Pass","Fail")))</f>
        <v/>
      </c>
      <c r="D126" s="69" t="s">
        <v>188</v>
      </c>
      <c r="E126" s="53"/>
      <c r="F126" s="165" t="str">
        <f>IF(O208="","",O208)</f>
        <v/>
      </c>
      <c r="G126" s="166" t="s">
        <v>189</v>
      </c>
      <c r="H126" s="53"/>
      <c r="I126" s="20"/>
      <c r="J126" s="20"/>
      <c r="M126" s="23"/>
      <c r="O126" s="157"/>
      <c r="P126" s="28" t="s">
        <v>183</v>
      </c>
      <c r="Q126" s="161" t="str">
        <f>IF(OR(Q117="",Q121=""),"",ABS(Q121-Q117)/Q117)</f>
        <v/>
      </c>
      <c r="R126" s="162" t="str">
        <f>IF(OR(R117="",R121=""),"",ABS(R121-R117)/R117)</f>
        <v/>
      </c>
      <c r="S126" s="163" t="str">
        <f>IF(OR(S117="",S121=""),"",ABS(S121-S117)/S117)</f>
        <v/>
      </c>
      <c r="T126" s="162" t="str">
        <f>IF(OR(T117="",T121=""),"",ABS(T121-T117)/T117)</f>
        <v/>
      </c>
      <c r="U126" s="163" t="str">
        <f>IF(OR(U117="",U121=""),"",ABS(U121-U117)/U117)</f>
        <v/>
      </c>
      <c r="V126" s="20"/>
      <c r="W126" s="20"/>
      <c r="X126" s="20"/>
      <c r="Y126" s="25"/>
      <c r="AA126" s="28" t="s">
        <v>132</v>
      </c>
      <c r="AB126" s="39"/>
      <c r="AC126" s="40" t="str">
        <f t="shared" si="29"/>
        <v/>
      </c>
      <c r="AD126" s="47" t="str">
        <f t="shared" si="30"/>
        <v/>
      </c>
    </row>
    <row r="127" spans="1:30" ht="14.1" customHeight="1" thickBot="1" x14ac:dyDescent="0.3">
      <c r="A127" s="9">
        <v>61</v>
      </c>
      <c r="B127" s="21"/>
      <c r="C127" s="212" t="str">
        <f>IF(O206="","",IF(O206=3,"NA",IF(O206=1,"Pass","Fail")))</f>
        <v/>
      </c>
      <c r="D127" s="69" t="s">
        <v>191</v>
      </c>
      <c r="F127" s="167" t="str">
        <f>IF(T211="","",T211)</f>
        <v/>
      </c>
      <c r="G127" s="166" t="s">
        <v>192</v>
      </c>
      <c r="M127" s="23"/>
      <c r="O127" s="24"/>
      <c r="P127" s="28" t="s">
        <v>169</v>
      </c>
      <c r="Q127" s="135" t="str">
        <f>IF(Q121="","",IF(AND(Q121&lt;=Y119,Q125&lt;=0.05,Q126&lt;=0.2),"Pass","Fail"))</f>
        <v/>
      </c>
      <c r="R127" s="136" t="str">
        <f>IF(R121="","",IF(AND(R121&lt;=Y119,R126&lt;=0.2),"Pass","Fail"))</f>
        <v/>
      </c>
      <c r="S127" s="137" t="str">
        <f>IF(S121="","",IF(AND(S121&lt;=Y120,S126&lt;=0.2),"Pass","Fail"))</f>
        <v/>
      </c>
      <c r="T127" s="136" t="str">
        <f>IF(T121="","",IF(AND(T121&lt;=Y122,T125&lt;=0.05,T126&lt;=0.2),"Pass","Fail"))</f>
        <v/>
      </c>
      <c r="U127" s="137" t="str">
        <f>IF(U121="","",IF(AND(U121&lt;=Y123,U125&lt;=0.05,U126&lt;=0.2),"Pass","Fail"))</f>
        <v/>
      </c>
      <c r="V127" s="20"/>
      <c r="W127" s="20"/>
      <c r="Y127" s="25"/>
      <c r="AA127" s="28" t="s">
        <v>134</v>
      </c>
      <c r="AB127" s="39"/>
      <c r="AC127" s="40" t="str">
        <f t="shared" si="29"/>
        <v/>
      </c>
      <c r="AD127" s="47" t="str">
        <f t="shared" si="30"/>
        <v/>
      </c>
    </row>
    <row r="128" spans="1:30" ht="14.1" customHeight="1" x14ac:dyDescent="0.25">
      <c r="A128" s="9">
        <v>62</v>
      </c>
      <c r="B128" s="21"/>
      <c r="M128" s="23"/>
      <c r="O128" s="24"/>
      <c r="P128" s="28" t="s">
        <v>187</v>
      </c>
      <c r="Q128" s="150" t="str">
        <f>IF(OR(Q121="",Q75=""),"",Q121/(Q75/100))</f>
        <v/>
      </c>
      <c r="R128" s="150" t="str">
        <f>IF(OR(R121="",R75=""),"",R121/(R75/100))</f>
        <v/>
      </c>
      <c r="S128" s="150" t="str">
        <f>IF(OR(S121="",S75=""),"",S121/(S75/100))</f>
        <v/>
      </c>
      <c r="T128" s="150" t="str">
        <f>IF(OR(T121="",T75=""),"",T121/(T75/100))</f>
        <v/>
      </c>
      <c r="U128" s="150" t="str">
        <f>IF(OR(U121="",U75=""),"",U121/(U75/100))</f>
        <v/>
      </c>
      <c r="V128" s="20"/>
      <c r="W128" s="20"/>
      <c r="Y128" s="25"/>
      <c r="AA128" s="28" t="s">
        <v>137</v>
      </c>
      <c r="AB128" s="39"/>
      <c r="AC128" s="40" t="str">
        <f t="shared" si="29"/>
        <v/>
      </c>
      <c r="AD128" s="47" t="str">
        <f t="shared" si="30"/>
        <v/>
      </c>
    </row>
    <row r="129" spans="1:30" ht="14.1" customHeight="1" x14ac:dyDescent="0.25">
      <c r="A129" s="9">
        <v>63</v>
      </c>
      <c r="B129" s="21"/>
      <c r="F129" s="20"/>
      <c r="G129" s="20"/>
      <c r="M129" s="23"/>
      <c r="O129" s="24"/>
      <c r="P129" s="28" t="s">
        <v>190</v>
      </c>
      <c r="Q129" s="154" t="str">
        <f>IF(AB139="","",AB139)</f>
        <v/>
      </c>
      <c r="R129" s="154" t="str">
        <f>IF(AB140="","",AB140)</f>
        <v/>
      </c>
      <c r="S129" s="154" t="str">
        <f>IF(AB141="","",AB141)</f>
        <v/>
      </c>
      <c r="T129" s="154" t="str">
        <f>IF(AB142="","",AB142)</f>
        <v/>
      </c>
      <c r="U129" s="154" t="str">
        <f>IF(AB143="","",AB143)</f>
        <v/>
      </c>
      <c r="V129" s="20"/>
      <c r="W129" s="20"/>
      <c r="X129" s="20"/>
      <c r="Y129" s="25"/>
      <c r="AA129" s="28" t="s">
        <v>139</v>
      </c>
      <c r="AB129" s="39"/>
      <c r="AC129" s="40" t="str">
        <f t="shared" si="29"/>
        <v/>
      </c>
      <c r="AD129" s="47" t="str">
        <f t="shared" si="30"/>
        <v/>
      </c>
    </row>
    <row r="130" spans="1:30" ht="14.1" customHeight="1" thickBot="1" x14ac:dyDescent="0.3">
      <c r="A130" s="9">
        <v>64</v>
      </c>
      <c r="B130" s="30"/>
      <c r="C130" s="31"/>
      <c r="D130" s="31"/>
      <c r="E130" s="31"/>
      <c r="F130" s="31"/>
      <c r="G130" s="31"/>
      <c r="H130" s="31"/>
      <c r="I130" s="31"/>
      <c r="J130" s="31"/>
      <c r="K130" s="31"/>
      <c r="L130" s="31"/>
      <c r="M130" s="32"/>
      <c r="O130" s="24"/>
      <c r="P130" s="36" t="s">
        <v>153</v>
      </c>
      <c r="Q130" s="20" t="s">
        <v>193</v>
      </c>
      <c r="R130" s="20"/>
      <c r="S130" s="20"/>
      <c r="T130" s="20"/>
      <c r="U130" s="20"/>
      <c r="V130" s="20"/>
      <c r="W130" s="20"/>
      <c r="X130" s="20"/>
      <c r="Y130" s="25"/>
      <c r="AA130" s="28" t="s">
        <v>142</v>
      </c>
      <c r="AB130" s="39"/>
      <c r="AC130" s="40" t="str">
        <f t="shared" si="29"/>
        <v/>
      </c>
      <c r="AD130" s="47" t="str">
        <f t="shared" si="30"/>
        <v/>
      </c>
    </row>
    <row r="131" spans="1:30" ht="14.1" customHeight="1" thickTop="1" x14ac:dyDescent="0.25">
      <c r="A131" s="9">
        <v>65</v>
      </c>
      <c r="C131" s="28" t="s">
        <v>49</v>
      </c>
      <c r="D131" s="250" t="str">
        <f>IF($P$7="","",$P$7)</f>
        <v/>
      </c>
      <c r="L131" s="28" t="s">
        <v>50</v>
      </c>
      <c r="M131" s="74" t="str">
        <f>IF($X$7="","",$X$7)</f>
        <v>Eugene Mah</v>
      </c>
      <c r="O131" s="24"/>
      <c r="P131" s="20"/>
      <c r="Q131" s="20" t="s">
        <v>194</v>
      </c>
      <c r="R131" s="20"/>
      <c r="S131" s="20"/>
      <c r="T131" s="20"/>
      <c r="U131" s="20"/>
      <c r="V131" s="20"/>
      <c r="W131" s="20"/>
      <c r="X131" s="20"/>
      <c r="Y131" s="25"/>
      <c r="AA131" s="28" t="s">
        <v>143</v>
      </c>
      <c r="AB131" s="39"/>
      <c r="AC131" s="40" t="str">
        <f t="shared" si="29"/>
        <v/>
      </c>
      <c r="AD131" s="47" t="str">
        <f t="shared" si="30"/>
        <v/>
      </c>
    </row>
    <row r="132" spans="1:30" ht="14.1" customHeight="1" thickBot="1" x14ac:dyDescent="0.3">
      <c r="A132" s="9">
        <v>66</v>
      </c>
      <c r="C132" s="28" t="s">
        <v>145</v>
      </c>
      <c r="D132" s="75" t="str">
        <f>IF($R$14="","",$R$14)</f>
        <v/>
      </c>
      <c r="L132" s="28" t="s">
        <v>63</v>
      </c>
      <c r="M132" s="74" t="str">
        <f>IF($R$13="","",$R$13)</f>
        <v/>
      </c>
      <c r="O132" s="168" t="s">
        <v>171</v>
      </c>
      <c r="Y132" s="25"/>
      <c r="AA132" s="36" t="s">
        <v>152</v>
      </c>
    </row>
    <row r="133" spans="1:30" ht="14.1" customHeight="1" x14ac:dyDescent="0.25">
      <c r="A133" s="9">
        <v>1</v>
      </c>
      <c r="M133" s="76" t="str">
        <f>$H$2</f>
        <v>Medical University of South Carolina</v>
      </c>
      <c r="O133" s="24"/>
      <c r="P133" s="28" t="s">
        <v>172</v>
      </c>
      <c r="Q133" s="169"/>
      <c r="R133" s="170"/>
      <c r="S133" s="170"/>
      <c r="T133" s="171"/>
      <c r="Y133" s="25"/>
      <c r="AA133" s="28" t="s">
        <v>105</v>
      </c>
      <c r="AB133" s="39"/>
      <c r="AC133" s="40" t="str">
        <f>IF(AB133&lt;&gt;AD133,"Change","")</f>
        <v/>
      </c>
      <c r="AD133" s="47" t="str">
        <f>IF(Q121="","",Q121)</f>
        <v/>
      </c>
    </row>
    <row r="134" spans="1:30" ht="14.1" customHeight="1" thickBot="1" x14ac:dyDescent="0.3">
      <c r="A134" s="9">
        <v>2</v>
      </c>
      <c r="H134" s="42" t="s">
        <v>92</v>
      </c>
      <c r="M134" s="36" t="str">
        <f>$H$5</f>
        <v>CT System Compliance Inspection</v>
      </c>
      <c r="O134" s="24"/>
      <c r="P134" s="28" t="s">
        <v>173</v>
      </c>
      <c r="Q134" s="172"/>
      <c r="R134" s="173"/>
      <c r="S134" s="173"/>
      <c r="T134" s="174"/>
      <c r="U134" s="36" t="s">
        <v>153</v>
      </c>
      <c r="V134" s="15" t="s">
        <v>195</v>
      </c>
      <c r="Y134" s="25"/>
      <c r="AA134" s="28" t="s">
        <v>144</v>
      </c>
      <c r="AB134" s="39"/>
      <c r="AC134" s="40" t="str">
        <f>IF(AB134&lt;&gt;AD134,"Change","")</f>
        <v/>
      </c>
      <c r="AD134" s="47" t="str">
        <f>IF(R121="","",R121)</f>
        <v/>
      </c>
    </row>
    <row r="135" spans="1:30" ht="14.1" customHeight="1" thickTop="1" x14ac:dyDescent="0.25">
      <c r="A135" s="9">
        <v>3</v>
      </c>
      <c r="B135" s="12"/>
      <c r="C135" s="178" t="s">
        <v>196</v>
      </c>
      <c r="D135" s="13"/>
      <c r="E135" s="13"/>
      <c r="F135" s="13"/>
      <c r="G135" s="13"/>
      <c r="H135" s="13"/>
      <c r="I135" s="13"/>
      <c r="J135" s="13"/>
      <c r="K135" s="13"/>
      <c r="L135" s="13"/>
      <c r="M135" s="14"/>
      <c r="O135" s="24"/>
      <c r="P135" s="28" t="s">
        <v>174</v>
      </c>
      <c r="Q135" s="172"/>
      <c r="R135" s="173"/>
      <c r="S135" s="173"/>
      <c r="T135" s="174"/>
      <c r="Y135" s="25"/>
      <c r="AA135" s="28" t="s">
        <v>151</v>
      </c>
      <c r="AB135" s="39"/>
      <c r="AC135" s="40" t="str">
        <f>IF(AB135&lt;&gt;AD135,"Change","")</f>
        <v/>
      </c>
      <c r="AD135" s="47" t="str">
        <f>IF(S121="","",S121)</f>
        <v/>
      </c>
    </row>
    <row r="136" spans="1:30" ht="14.1" customHeight="1" thickBot="1" x14ac:dyDescent="0.3">
      <c r="A136" s="9">
        <v>4</v>
      </c>
      <c r="B136" s="21"/>
      <c r="C136" s="53"/>
      <c r="D136" s="48" t="s">
        <v>197</v>
      </c>
      <c r="E136" s="165">
        <f>IF(Q149="","",Q149)</f>
        <v>0</v>
      </c>
      <c r="F136" s="69" t="s">
        <v>198</v>
      </c>
      <c r="G136" s="20"/>
      <c r="H136" s="48" t="s">
        <v>199</v>
      </c>
      <c r="I136" s="165">
        <f>IF(T149="","",T149)</f>
        <v>1</v>
      </c>
      <c r="J136" s="69" t="s">
        <v>198</v>
      </c>
      <c r="M136" s="23"/>
      <c r="O136" s="24"/>
      <c r="P136" s="28" t="s">
        <v>175</v>
      </c>
      <c r="Q136" s="175"/>
      <c r="R136" s="176"/>
      <c r="S136" s="176"/>
      <c r="T136" s="177"/>
      <c r="Y136" s="25"/>
      <c r="AA136" s="28" t="s">
        <v>159</v>
      </c>
      <c r="AB136" s="39"/>
      <c r="AC136" s="40" t="str">
        <f>IF(AB136&lt;&gt;AD136,"Change","")</f>
        <v/>
      </c>
      <c r="AD136" s="47" t="str">
        <f>IF(T121="","",T121)</f>
        <v/>
      </c>
    </row>
    <row r="137" spans="1:30" ht="14.1" customHeight="1" x14ac:dyDescent="0.25">
      <c r="A137" s="9">
        <v>5</v>
      </c>
      <c r="B137" s="21"/>
      <c r="C137" s="53"/>
      <c r="M137" s="23"/>
      <c r="O137" s="24"/>
      <c r="P137" s="286" t="s">
        <v>176</v>
      </c>
      <c r="Q137" s="172"/>
      <c r="R137" s="173"/>
      <c r="S137" s="173"/>
      <c r="T137" s="174"/>
      <c r="Y137" s="25"/>
      <c r="AA137" s="28" t="s">
        <v>178</v>
      </c>
      <c r="AB137" s="39"/>
      <c r="AC137" s="40" t="str">
        <f>IF(AB137&lt;&gt;AD137,"Change","")</f>
        <v/>
      </c>
      <c r="AD137" s="47" t="str">
        <f>IF(U121="","",U121)</f>
        <v/>
      </c>
    </row>
    <row r="138" spans="1:30" ht="14.1" customHeight="1" x14ac:dyDescent="0.25">
      <c r="A138" s="9">
        <v>6</v>
      </c>
      <c r="B138" s="21"/>
      <c r="C138" s="53"/>
      <c r="D138" s="20"/>
      <c r="E138" s="69"/>
      <c r="F138" s="8" t="s">
        <v>201</v>
      </c>
      <c r="G138" s="8" t="s">
        <v>150</v>
      </c>
      <c r="K138" s="48" t="s">
        <v>202</v>
      </c>
      <c r="L138" s="165" t="str">
        <f>IF(V152="","",IF(V152=1,"Pass","Fail"))</f>
        <v/>
      </c>
      <c r="M138" s="23"/>
      <c r="O138" s="24"/>
      <c r="P138" s="286"/>
      <c r="Q138" s="172"/>
      <c r="R138" s="173"/>
      <c r="S138" s="173"/>
      <c r="T138" s="174"/>
      <c r="Y138" s="25"/>
      <c r="AA138" s="36" t="s">
        <v>203</v>
      </c>
      <c r="AB138" s="20"/>
      <c r="AC138" s="20"/>
      <c r="AD138" s="20"/>
    </row>
    <row r="139" spans="1:30" ht="14.1" customHeight="1" thickBot="1" x14ac:dyDescent="0.3">
      <c r="A139" s="9">
        <v>7</v>
      </c>
      <c r="B139" s="21"/>
      <c r="C139" s="53"/>
      <c r="D139" s="20"/>
      <c r="E139" s="48" t="s">
        <v>204</v>
      </c>
      <c r="F139" s="81" t="str">
        <f>IF(Q152="","",Q152)</f>
        <v/>
      </c>
      <c r="G139" s="81" t="str">
        <f>IF(R152="","",R152)</f>
        <v/>
      </c>
      <c r="H139" s="20" t="s">
        <v>198</v>
      </c>
      <c r="J139" s="20"/>
      <c r="K139" s="48" t="s">
        <v>205</v>
      </c>
      <c r="L139" s="212" t="str">
        <f>IF(V153="","",IF(V153=1,"Pass","Fail"))</f>
        <v/>
      </c>
      <c r="M139" s="23"/>
      <c r="O139" s="24"/>
      <c r="P139" s="286"/>
      <c r="Q139" s="175"/>
      <c r="R139" s="176"/>
      <c r="S139" s="176"/>
      <c r="T139" s="177"/>
      <c r="Y139" s="25"/>
      <c r="AA139" s="28" t="s">
        <v>105</v>
      </c>
      <c r="AB139" s="39"/>
      <c r="AD139" s="47" t="str">
        <f>IF(Q128="","",Q128)</f>
        <v/>
      </c>
    </row>
    <row r="140" spans="1:30" ht="14.1" customHeight="1" thickBot="1" x14ac:dyDescent="0.3">
      <c r="A140" s="9">
        <v>8</v>
      </c>
      <c r="B140" s="21"/>
      <c r="C140" s="53"/>
      <c r="D140" s="20"/>
      <c r="E140" s="48" t="s">
        <v>206</v>
      </c>
      <c r="F140" s="81" t="str">
        <f>IF(Q153="","",IF(Q153=1,"YES","NO"))</f>
        <v/>
      </c>
      <c r="G140" s="81" t="str">
        <f>IF(R153="","",IF(R153=1,"YES","NO"))</f>
        <v/>
      </c>
      <c r="H140" s="20"/>
      <c r="J140" s="20"/>
      <c r="K140" s="48" t="s">
        <v>207</v>
      </c>
      <c r="L140" s="212" t="str">
        <f>IF(V154="","",IF(V154=1,"Pass","Fail"))</f>
        <v/>
      </c>
      <c r="M140" s="23"/>
      <c r="O140" s="24"/>
      <c r="P140" s="28" t="s">
        <v>200</v>
      </c>
      <c r="Q140" s="179" t="str">
        <f>IF(OR(Q139="",Q138="",Q137=""),"",AVERAGE(Q137:Q139))</f>
        <v/>
      </c>
      <c r="R140" s="180" t="str">
        <f>IF(OR(R139="",R138="",R137=""),"",AVERAGE(R137:R139))</f>
        <v/>
      </c>
      <c r="S140" s="180" t="str">
        <f>IF(OR(S139="",S138="",S137=""),"",AVERAGE(S137:S139))</f>
        <v/>
      </c>
      <c r="T140" s="181" t="str">
        <f>IF(OR(T139="",T138="",T137=""),"",AVERAGE(T137:T139))</f>
        <v/>
      </c>
      <c r="Y140" s="25"/>
      <c r="AA140" s="28" t="s">
        <v>144</v>
      </c>
      <c r="AB140" s="39"/>
      <c r="AD140" s="47" t="str">
        <f>IF(R128="","",R128)</f>
        <v/>
      </c>
    </row>
    <row r="141" spans="1:30" ht="14.1" customHeight="1" thickBot="1" x14ac:dyDescent="0.3">
      <c r="A141" s="9">
        <v>9</v>
      </c>
      <c r="B141" s="21"/>
      <c r="C141" s="53"/>
      <c r="D141" s="20"/>
      <c r="E141" s="20"/>
      <c r="F141" s="20"/>
      <c r="H141" s="20"/>
      <c r="J141" s="20"/>
      <c r="K141" s="48" t="s">
        <v>208</v>
      </c>
      <c r="L141" s="212" t="str">
        <f>IF(V155="","",IF(V155=1,"Pass","Fail"))</f>
        <v/>
      </c>
      <c r="M141" s="23"/>
      <c r="O141" s="24"/>
      <c r="P141" s="28" t="s">
        <v>169</v>
      </c>
      <c r="Q141" s="135" t="str">
        <f>IF(Q140="","",IF(OR(ABS(Q136-Q140)&lt;=3,ABS(AVERAGE(Q137:Q139)-Q136)/Q136&lt;0.3),"Pass","Fail"))</f>
        <v/>
      </c>
      <c r="R141" s="136" t="str">
        <f t="shared" ref="R141:T141" si="31">IF(R140="","",IF(OR(ABS(R136-R140)&lt;=3,ABS(AVERAGE(R137:R139)-R136)/R136&lt;0.3),"Pass","Fail"))</f>
        <v/>
      </c>
      <c r="S141" s="136" t="str">
        <f t="shared" si="31"/>
        <v/>
      </c>
      <c r="T141" s="137" t="str">
        <f t="shared" si="31"/>
        <v/>
      </c>
      <c r="Y141" s="25"/>
      <c r="AA141" s="28" t="s">
        <v>151</v>
      </c>
      <c r="AB141" s="39"/>
      <c r="AC141" s="20"/>
      <c r="AD141" s="47" t="str">
        <f>IF(S128="","",S128)</f>
        <v/>
      </c>
    </row>
    <row r="142" spans="1:30" ht="14.1" customHeight="1" x14ac:dyDescent="0.25">
      <c r="A142" s="9">
        <v>10</v>
      </c>
      <c r="B142" s="21"/>
      <c r="C142" s="53"/>
      <c r="M142" s="23"/>
      <c r="O142" s="24"/>
      <c r="P142" s="20"/>
      <c r="Q142" s="20"/>
      <c r="R142" s="20"/>
      <c r="S142" s="20"/>
      <c r="T142" s="20"/>
      <c r="U142" s="20"/>
      <c r="V142" s="20"/>
      <c r="W142" s="20"/>
      <c r="X142" s="20"/>
      <c r="Y142" s="25"/>
      <c r="AA142" s="28" t="s">
        <v>159</v>
      </c>
      <c r="AB142" s="39"/>
      <c r="AC142" s="20"/>
      <c r="AD142" s="47" t="str">
        <f>IF(T128="","",T128)</f>
        <v/>
      </c>
    </row>
    <row r="143" spans="1:30" ht="14.1" customHeight="1" thickBot="1" x14ac:dyDescent="0.3">
      <c r="A143" s="9">
        <v>11</v>
      </c>
      <c r="B143" s="21"/>
      <c r="C143" s="164" t="s">
        <v>35</v>
      </c>
      <c r="M143" s="23"/>
      <c r="O143" s="168" t="s">
        <v>36</v>
      </c>
      <c r="P143" s="20"/>
      <c r="Q143" s="20"/>
      <c r="R143" s="20"/>
      <c r="S143" s="20"/>
      <c r="T143" s="20"/>
      <c r="U143" s="20"/>
      <c r="V143" s="20"/>
      <c r="W143" s="20"/>
      <c r="X143" s="20"/>
      <c r="Y143" s="25"/>
      <c r="AA143" s="28" t="s">
        <v>178</v>
      </c>
      <c r="AB143" s="39"/>
      <c r="AC143" s="20"/>
      <c r="AD143" s="47" t="str">
        <f>IF(U128="","",U128)</f>
        <v/>
      </c>
    </row>
    <row r="144" spans="1:30" ht="14.1" customHeight="1" x14ac:dyDescent="0.25">
      <c r="A144" s="9">
        <v>12</v>
      </c>
      <c r="B144" s="21"/>
      <c r="C144" s="53"/>
      <c r="D144" s="48" t="s">
        <v>107</v>
      </c>
      <c r="E144" s="77">
        <v>80</v>
      </c>
      <c r="F144" s="78">
        <v>100</v>
      </c>
      <c r="G144" s="78">
        <v>110</v>
      </c>
      <c r="H144" s="78">
        <v>120</v>
      </c>
      <c r="I144" s="78">
        <v>130</v>
      </c>
      <c r="J144" s="78">
        <v>140</v>
      </c>
      <c r="K144" s="79">
        <v>150</v>
      </c>
      <c r="M144" s="23"/>
      <c r="O144" s="71"/>
      <c r="P144" s="20" t="s">
        <v>209</v>
      </c>
      <c r="Q144" s="20"/>
      <c r="R144" s="20"/>
      <c r="S144" s="20"/>
      <c r="T144" s="20"/>
      <c r="U144" s="20"/>
      <c r="V144" s="20"/>
      <c r="W144" s="20"/>
      <c r="X144" s="20"/>
      <c r="Y144" s="25"/>
      <c r="AA144" s="20"/>
      <c r="AB144" s="20"/>
      <c r="AC144" s="20"/>
      <c r="AD144" s="20"/>
    </row>
    <row r="145" spans="1:30" ht="14.1" customHeight="1" thickBot="1" x14ac:dyDescent="0.3">
      <c r="A145" s="9">
        <v>13</v>
      </c>
      <c r="B145" s="21"/>
      <c r="C145" s="53"/>
      <c r="D145" s="48" t="s">
        <v>111</v>
      </c>
      <c r="E145" s="80" t="str">
        <f t="shared" ref="E145:K151" si="32">IF(P158="","",P158)</f>
        <v/>
      </c>
      <c r="F145" s="81" t="str">
        <f t="shared" si="32"/>
        <v/>
      </c>
      <c r="G145" s="81" t="str">
        <f t="shared" si="32"/>
        <v/>
      </c>
      <c r="H145" s="81" t="str">
        <f t="shared" si="32"/>
        <v/>
      </c>
      <c r="I145" s="81" t="str">
        <f t="shared" si="32"/>
        <v/>
      </c>
      <c r="J145" s="81" t="str">
        <f t="shared" si="32"/>
        <v/>
      </c>
      <c r="K145" s="82" t="str">
        <f t="shared" si="32"/>
        <v/>
      </c>
      <c r="M145" s="23"/>
      <c r="O145" s="33"/>
      <c r="P145" s="34"/>
      <c r="Q145" s="34"/>
      <c r="R145" s="34"/>
      <c r="S145" s="34"/>
      <c r="T145" s="34"/>
      <c r="U145" s="34"/>
      <c r="V145" s="34"/>
      <c r="W145" s="34"/>
      <c r="X145" s="34"/>
      <c r="Y145" s="35"/>
      <c r="AA145" s="36" t="s">
        <v>210</v>
      </c>
      <c r="AB145" s="182"/>
      <c r="AC145" s="40" t="str">
        <f>IF(AB145&lt;&gt;AD145,"Change","")</f>
        <v/>
      </c>
      <c r="AD145" s="41" t="str">
        <f>IF(Q215="","",Q215)</f>
        <v/>
      </c>
    </row>
    <row r="146" spans="1:30" ht="14.1" customHeight="1" x14ac:dyDescent="0.25">
      <c r="A146" s="9">
        <v>14</v>
      </c>
      <c r="B146" s="21"/>
      <c r="C146" s="53"/>
      <c r="D146" s="48" t="s">
        <v>211</v>
      </c>
      <c r="E146" s="80" t="str">
        <f t="shared" si="32"/>
        <v/>
      </c>
      <c r="F146" s="81" t="str">
        <f t="shared" si="32"/>
        <v/>
      </c>
      <c r="G146" s="81" t="str">
        <f t="shared" si="32"/>
        <v/>
      </c>
      <c r="H146" s="81" t="str">
        <f t="shared" si="32"/>
        <v/>
      </c>
      <c r="I146" s="81" t="str">
        <f t="shared" si="32"/>
        <v/>
      </c>
      <c r="J146" s="81" t="str">
        <f t="shared" si="32"/>
        <v/>
      </c>
      <c r="K146" s="82" t="str">
        <f t="shared" si="32"/>
        <v/>
      </c>
      <c r="M146" s="23"/>
      <c r="AA146" s="28"/>
      <c r="AB146" s="184"/>
      <c r="AC146" s="20"/>
      <c r="AD146" s="184"/>
    </row>
    <row r="147" spans="1:30" ht="14.1" customHeight="1" thickBot="1" x14ac:dyDescent="0.3">
      <c r="A147" s="9">
        <v>15</v>
      </c>
      <c r="B147" s="21"/>
      <c r="C147" s="53"/>
      <c r="D147" s="48" t="s">
        <v>213</v>
      </c>
      <c r="E147" s="80" t="str">
        <f t="shared" si="32"/>
        <v/>
      </c>
      <c r="F147" s="81" t="str">
        <f t="shared" si="32"/>
        <v/>
      </c>
      <c r="G147" s="81" t="str">
        <f t="shared" si="32"/>
        <v/>
      </c>
      <c r="H147" s="81" t="str">
        <f t="shared" si="32"/>
        <v/>
      </c>
      <c r="I147" s="81" t="str">
        <f t="shared" si="32"/>
        <v/>
      </c>
      <c r="J147" s="81" t="str">
        <f t="shared" si="32"/>
        <v/>
      </c>
      <c r="K147" s="82" t="str">
        <f t="shared" si="32"/>
        <v/>
      </c>
      <c r="M147" s="23"/>
      <c r="T147" s="42" t="s">
        <v>92</v>
      </c>
      <c r="AA147" s="28"/>
      <c r="AB147" s="182"/>
      <c r="AC147" s="40" t="str">
        <f>IF(AB147&lt;&gt;AD147,"Change","")</f>
        <v/>
      </c>
      <c r="AD147" s="41" t="str">
        <f>IF(Q217="","",Q217)</f>
        <v/>
      </c>
    </row>
    <row r="148" spans="1:30" ht="14.1" customHeight="1" x14ac:dyDescent="0.25">
      <c r="A148" s="9">
        <v>16</v>
      </c>
      <c r="B148" s="21"/>
      <c r="C148" s="53"/>
      <c r="D148" s="48" t="s">
        <v>214</v>
      </c>
      <c r="E148" s="80" t="str">
        <f t="shared" si="32"/>
        <v/>
      </c>
      <c r="F148" s="81" t="str">
        <f t="shared" si="32"/>
        <v/>
      </c>
      <c r="G148" s="81" t="str">
        <f t="shared" si="32"/>
        <v/>
      </c>
      <c r="H148" s="81" t="str">
        <f t="shared" si="32"/>
        <v/>
      </c>
      <c r="I148" s="81" t="str">
        <f t="shared" si="32"/>
        <v/>
      </c>
      <c r="J148" s="81" t="str">
        <f t="shared" si="32"/>
        <v/>
      </c>
      <c r="K148" s="82" t="str">
        <f t="shared" si="32"/>
        <v/>
      </c>
      <c r="M148" s="23"/>
      <c r="O148" s="132" t="s">
        <v>196</v>
      </c>
      <c r="P148" s="17"/>
      <c r="Q148" s="17"/>
      <c r="R148" s="17"/>
      <c r="S148" s="17"/>
      <c r="T148" s="17"/>
      <c r="U148" s="17"/>
      <c r="V148" s="17"/>
      <c r="W148" s="17"/>
      <c r="X148" s="17"/>
      <c r="Y148" s="18"/>
      <c r="AA148" s="28"/>
      <c r="AB148" s="184"/>
      <c r="AC148" s="20"/>
      <c r="AD148" s="184"/>
    </row>
    <row r="149" spans="1:30" ht="14.1" customHeight="1" x14ac:dyDescent="0.25">
      <c r="A149" s="9">
        <v>17</v>
      </c>
      <c r="B149" s="21"/>
      <c r="C149" s="53"/>
      <c r="D149" s="48" t="s">
        <v>216</v>
      </c>
      <c r="E149" s="80" t="str">
        <f t="shared" si="32"/>
        <v/>
      </c>
      <c r="F149" s="81" t="str">
        <f t="shared" si="32"/>
        <v/>
      </c>
      <c r="G149" s="81" t="str">
        <f t="shared" si="32"/>
        <v/>
      </c>
      <c r="H149" s="81" t="str">
        <f t="shared" si="32"/>
        <v/>
      </c>
      <c r="I149" s="81" t="str">
        <f t="shared" si="32"/>
        <v/>
      </c>
      <c r="J149" s="81" t="str">
        <f t="shared" si="32"/>
        <v/>
      </c>
      <c r="K149" s="82" t="str">
        <f t="shared" si="32"/>
        <v/>
      </c>
      <c r="M149" s="23"/>
      <c r="O149" s="24"/>
      <c r="P149" s="28" t="s">
        <v>197</v>
      </c>
      <c r="Q149" s="183">
        <v>0</v>
      </c>
      <c r="R149" s="15" t="s">
        <v>198</v>
      </c>
      <c r="S149" s="28" t="s">
        <v>212</v>
      </c>
      <c r="T149" s="183">
        <v>1</v>
      </c>
      <c r="U149" s="15" t="s">
        <v>198</v>
      </c>
      <c r="Y149" s="25"/>
      <c r="AA149" s="28"/>
      <c r="AB149" s="182"/>
      <c r="AC149" s="40" t="str">
        <f>IF(AB149&lt;&gt;AD149,"Change","")</f>
        <v/>
      </c>
      <c r="AD149" s="41" t="str">
        <f>IF(Q219="","",Q219)</f>
        <v/>
      </c>
    </row>
    <row r="150" spans="1:30" ht="14.1" customHeight="1" x14ac:dyDescent="0.25">
      <c r="A150" s="9">
        <v>18</v>
      </c>
      <c r="B150" s="21"/>
      <c r="C150" s="53"/>
      <c r="D150" s="48" t="s">
        <v>217</v>
      </c>
      <c r="E150" s="80" t="str">
        <f t="shared" si="32"/>
        <v/>
      </c>
      <c r="F150" s="81" t="str">
        <f t="shared" si="32"/>
        <v/>
      </c>
      <c r="G150" s="81" t="str">
        <f t="shared" si="32"/>
        <v/>
      </c>
      <c r="H150" s="81" t="str">
        <f t="shared" si="32"/>
        <v/>
      </c>
      <c r="I150" s="81" t="str">
        <f t="shared" si="32"/>
        <v/>
      </c>
      <c r="J150" s="81" t="str">
        <f t="shared" si="32"/>
        <v/>
      </c>
      <c r="K150" s="82" t="str">
        <f t="shared" si="32"/>
        <v/>
      </c>
      <c r="M150" s="23"/>
      <c r="O150" s="24"/>
      <c r="Y150" s="25"/>
      <c r="AA150" s="28"/>
      <c r="AB150" s="184"/>
      <c r="AD150" s="184"/>
    </row>
    <row r="151" spans="1:30" ht="14.1" customHeight="1" thickBot="1" x14ac:dyDescent="0.3">
      <c r="A151" s="9">
        <v>19</v>
      </c>
      <c r="B151" s="21"/>
      <c r="C151" s="53"/>
      <c r="D151" s="48" t="s">
        <v>219</v>
      </c>
      <c r="E151" s="83" t="str">
        <f t="shared" si="32"/>
        <v/>
      </c>
      <c r="F151" s="84" t="str">
        <f t="shared" si="32"/>
        <v/>
      </c>
      <c r="G151" s="84" t="str">
        <f t="shared" si="32"/>
        <v/>
      </c>
      <c r="H151" s="84" t="str">
        <f t="shared" si="32"/>
        <v/>
      </c>
      <c r="I151" s="84" t="str">
        <f t="shared" si="32"/>
        <v/>
      </c>
      <c r="J151" s="84" t="str">
        <f t="shared" si="32"/>
        <v/>
      </c>
      <c r="K151" s="85" t="str">
        <f t="shared" si="32"/>
        <v/>
      </c>
      <c r="M151" s="23"/>
      <c r="O151" s="24"/>
      <c r="Q151" s="262" t="s">
        <v>201</v>
      </c>
      <c r="R151" s="262" t="s">
        <v>150</v>
      </c>
      <c r="U151" s="20"/>
      <c r="V151" s="15" t="s">
        <v>215</v>
      </c>
      <c r="Y151" s="25"/>
      <c r="AA151" s="28"/>
      <c r="AB151" s="182"/>
      <c r="AC151" s="40" t="str">
        <f>IF(AB151&lt;&gt;AD151,"Change","")</f>
        <v/>
      </c>
      <c r="AD151" s="41" t="str">
        <f>IF(Q221="","",Q221)</f>
        <v/>
      </c>
    </row>
    <row r="152" spans="1:30" ht="14.1" customHeight="1" thickBot="1" x14ac:dyDescent="0.3">
      <c r="A152" s="9">
        <v>20</v>
      </c>
      <c r="B152" s="21"/>
      <c r="C152" s="53"/>
      <c r="G152" s="48" t="s">
        <v>169</v>
      </c>
      <c r="H152" s="185" t="str">
        <f>IF(S165="","",IF(S165=1,"Pass","Fail"))</f>
        <v/>
      </c>
      <c r="M152" s="23"/>
      <c r="O152" s="24"/>
      <c r="P152" s="28" t="s">
        <v>204</v>
      </c>
      <c r="Q152" s="142"/>
      <c r="R152" s="142"/>
      <c r="S152" s="29" t="s">
        <v>198</v>
      </c>
      <c r="T152" s="20"/>
      <c r="U152" s="28" t="s">
        <v>202</v>
      </c>
      <c r="V152" s="183"/>
      <c r="Y152" s="25"/>
      <c r="AA152" s="28"/>
      <c r="AB152" s="184"/>
      <c r="AD152" s="184"/>
    </row>
    <row r="153" spans="1:30" ht="14.1" customHeight="1" x14ac:dyDescent="0.25">
      <c r="A153" s="9">
        <v>21</v>
      </c>
      <c r="B153" s="21"/>
      <c r="C153" s="53"/>
      <c r="E153" s="36" t="s">
        <v>220</v>
      </c>
      <c r="F153" s="15" t="str">
        <f>Q166</f>
        <v>Water HU is 0 +/- 5, air HU is within acceptable range at all kVp</v>
      </c>
      <c r="G153" s="20"/>
      <c r="M153" s="23"/>
      <c r="O153" s="24"/>
      <c r="P153" s="28" t="s">
        <v>218</v>
      </c>
      <c r="Q153" s="142"/>
      <c r="R153" s="142"/>
      <c r="S153" s="28"/>
      <c r="T153" s="20"/>
      <c r="U153" s="28" t="s">
        <v>205</v>
      </c>
      <c r="V153" s="183"/>
      <c r="Y153" s="25"/>
      <c r="AA153" s="28"/>
      <c r="AB153" s="182"/>
      <c r="AC153" s="40" t="str">
        <f>IF(AB153&lt;&gt;AD153,"Change","")</f>
        <v/>
      </c>
      <c r="AD153" s="41" t="str">
        <f>IF(Q223="","",Q223)</f>
        <v/>
      </c>
    </row>
    <row r="154" spans="1:30" ht="14.1" customHeight="1" x14ac:dyDescent="0.25">
      <c r="A154" s="9">
        <v>22</v>
      </c>
      <c r="B154" s="21"/>
      <c r="C154" s="53"/>
      <c r="F154" s="15" t="str">
        <f>Q167</f>
        <v>CT number for inserts using the adult abdomen protocol is within the acceptable range at 120 or 130 kVp</v>
      </c>
      <c r="G154" s="20"/>
      <c r="M154" s="23"/>
      <c r="O154" s="24"/>
      <c r="P154" s="20"/>
      <c r="Q154" s="20"/>
      <c r="T154" s="20"/>
      <c r="U154" s="28" t="s">
        <v>207</v>
      </c>
      <c r="V154" s="183"/>
      <c r="Y154" s="25"/>
      <c r="AA154" s="28"/>
      <c r="AB154" s="184"/>
      <c r="AD154" s="184"/>
    </row>
    <row r="155" spans="1:30" ht="14.1" customHeight="1" x14ac:dyDescent="0.25">
      <c r="A155" s="9">
        <v>23</v>
      </c>
      <c r="B155" s="21"/>
      <c r="C155" s="53"/>
      <c r="M155" s="23"/>
      <c r="O155" s="24"/>
      <c r="T155" s="20"/>
      <c r="U155" s="28" t="s">
        <v>208</v>
      </c>
      <c r="V155" s="183"/>
      <c r="Y155" s="25"/>
      <c r="AA155" s="28"/>
      <c r="AB155" s="182"/>
      <c r="AC155" s="40" t="str">
        <f>IF(AB155&lt;&gt;AD155,"Change","")</f>
        <v/>
      </c>
      <c r="AD155" s="41" t="str">
        <f>IF(Q225="","",Q225)</f>
        <v/>
      </c>
    </row>
    <row r="156" spans="1:30" ht="14.1" customHeight="1" thickBot="1" x14ac:dyDescent="0.3">
      <c r="A156" s="9">
        <v>24</v>
      </c>
      <c r="B156" s="21"/>
      <c r="C156" s="164" t="s">
        <v>224</v>
      </c>
      <c r="M156" s="23"/>
      <c r="O156" s="168" t="s">
        <v>35</v>
      </c>
      <c r="Y156" s="25"/>
      <c r="AA156" s="28"/>
      <c r="AB156" s="184"/>
      <c r="AD156" s="184"/>
    </row>
    <row r="157" spans="1:30" ht="14.1" customHeight="1" x14ac:dyDescent="0.25">
      <c r="A157" s="9">
        <v>25</v>
      </c>
      <c r="B157" s="21"/>
      <c r="C157" s="53"/>
      <c r="E157" s="48" t="s">
        <v>225</v>
      </c>
      <c r="F157" s="77" t="str">
        <f t="shared" ref="F157:J163" si="33">IF(Q170="","",Q170)</f>
        <v/>
      </c>
      <c r="G157" s="78" t="str">
        <f t="shared" si="33"/>
        <v/>
      </c>
      <c r="H157" s="78" t="str">
        <f t="shared" si="33"/>
        <v/>
      </c>
      <c r="I157" s="78" t="str">
        <f t="shared" si="33"/>
        <v/>
      </c>
      <c r="J157" s="79" t="str">
        <f t="shared" si="33"/>
        <v/>
      </c>
      <c r="M157" s="23"/>
      <c r="O157" s="186" t="s">
        <v>107</v>
      </c>
      <c r="P157" s="117">
        <v>80</v>
      </c>
      <c r="Q157" s="117">
        <v>100</v>
      </c>
      <c r="R157" s="117">
        <v>110</v>
      </c>
      <c r="S157" s="117">
        <v>120</v>
      </c>
      <c r="T157" s="117">
        <v>130</v>
      </c>
      <c r="U157" s="117">
        <v>140</v>
      </c>
      <c r="V157" s="117">
        <v>150</v>
      </c>
      <c r="W157" s="187"/>
      <c r="X157" s="279" t="s">
        <v>221</v>
      </c>
      <c r="Y157" s="280"/>
      <c r="AA157" s="28"/>
      <c r="AB157" s="182"/>
      <c r="AC157" s="40" t="str">
        <f>IF(AB157&lt;&gt;AD157,"Change","")</f>
        <v/>
      </c>
      <c r="AD157" s="41" t="str">
        <f>IF(Q227="","",Q227)</f>
        <v/>
      </c>
    </row>
    <row r="158" spans="1:30" ht="14.1" customHeight="1" x14ac:dyDescent="0.25">
      <c r="A158" s="9">
        <v>26</v>
      </c>
      <c r="B158" s="21"/>
      <c r="C158" s="53"/>
      <c r="E158" s="48" t="s">
        <v>226</v>
      </c>
      <c r="F158" s="80" t="str">
        <f t="shared" si="33"/>
        <v/>
      </c>
      <c r="G158" s="81" t="str">
        <f t="shared" si="33"/>
        <v/>
      </c>
      <c r="H158" s="81" t="str">
        <f t="shared" si="33"/>
        <v/>
      </c>
      <c r="I158" s="81" t="str">
        <f t="shared" si="33"/>
        <v/>
      </c>
      <c r="J158" s="82" t="str">
        <f t="shared" si="33"/>
        <v/>
      </c>
      <c r="M158" s="23"/>
      <c r="O158" s="186" t="s">
        <v>111</v>
      </c>
      <c r="P158" s="142"/>
      <c r="Q158" s="142"/>
      <c r="R158" s="142"/>
      <c r="S158" s="142"/>
      <c r="T158" s="142"/>
      <c r="U158" s="142"/>
      <c r="V158" s="142"/>
      <c r="W158" s="187"/>
      <c r="X158" s="262" t="s">
        <v>222</v>
      </c>
      <c r="Y158" s="261" t="s">
        <v>223</v>
      </c>
      <c r="AA158" s="28"/>
      <c r="AB158" s="184"/>
      <c r="AD158" s="184"/>
    </row>
    <row r="159" spans="1:30" ht="14.1" customHeight="1" x14ac:dyDescent="0.25">
      <c r="A159" s="9">
        <v>27</v>
      </c>
      <c r="B159" s="21"/>
      <c r="C159" s="53"/>
      <c r="E159" s="48" t="s">
        <v>227</v>
      </c>
      <c r="F159" s="80" t="str">
        <f t="shared" si="33"/>
        <v/>
      </c>
      <c r="G159" s="81" t="str">
        <f t="shared" si="33"/>
        <v/>
      </c>
      <c r="H159" s="81" t="str">
        <f t="shared" si="33"/>
        <v/>
      </c>
      <c r="I159" s="81" t="str">
        <f t="shared" si="33"/>
        <v/>
      </c>
      <c r="J159" s="82" t="str">
        <f t="shared" si="33"/>
        <v/>
      </c>
      <c r="M159" s="23"/>
      <c r="O159" s="186" t="s">
        <v>211</v>
      </c>
      <c r="P159" s="142"/>
      <c r="Q159" s="142"/>
      <c r="R159" s="142"/>
      <c r="S159" s="142"/>
      <c r="T159" s="142"/>
      <c r="U159" s="142"/>
      <c r="V159" s="142"/>
      <c r="W159" s="188" t="s">
        <v>211</v>
      </c>
      <c r="X159" s="117">
        <v>-107</v>
      </c>
      <c r="Y159" s="148">
        <v>-84</v>
      </c>
      <c r="AA159" s="28"/>
      <c r="AB159" s="182"/>
      <c r="AC159" s="40" t="str">
        <f>IF(AB159&lt;&gt;AD159,"Change","")</f>
        <v/>
      </c>
      <c r="AD159" s="41" t="str">
        <f>IF(Q229="","",Q229)</f>
        <v/>
      </c>
    </row>
    <row r="160" spans="1:30" ht="14.1" customHeight="1" x14ac:dyDescent="0.25">
      <c r="A160" s="9">
        <v>28</v>
      </c>
      <c r="B160" s="21"/>
      <c r="C160" s="53"/>
      <c r="E160" s="48" t="s">
        <v>200</v>
      </c>
      <c r="F160" s="80" t="str">
        <f t="shared" si="33"/>
        <v/>
      </c>
      <c r="G160" s="81" t="str">
        <f t="shared" si="33"/>
        <v/>
      </c>
      <c r="H160" s="81" t="str">
        <f t="shared" si="33"/>
        <v/>
      </c>
      <c r="I160" s="81" t="str">
        <f t="shared" si="33"/>
        <v/>
      </c>
      <c r="J160" s="82" t="str">
        <f t="shared" si="33"/>
        <v/>
      </c>
      <c r="M160" s="23"/>
      <c r="O160" s="186" t="s">
        <v>213</v>
      </c>
      <c r="P160" s="142"/>
      <c r="Q160" s="142"/>
      <c r="R160" s="142"/>
      <c r="S160" s="142"/>
      <c r="T160" s="142"/>
      <c r="U160" s="142"/>
      <c r="V160" s="142"/>
      <c r="W160" s="188" t="s">
        <v>213</v>
      </c>
      <c r="X160" s="117">
        <v>-7</v>
      </c>
      <c r="Y160" s="148">
        <v>7</v>
      </c>
      <c r="AA160" s="28"/>
      <c r="AB160" s="184"/>
      <c r="AD160" s="29"/>
    </row>
    <row r="161" spans="1:30" ht="14.1" customHeight="1" x14ac:dyDescent="0.25">
      <c r="A161" s="9">
        <v>29</v>
      </c>
      <c r="B161" s="21"/>
      <c r="C161" s="53"/>
      <c r="E161" s="48" t="s">
        <v>228</v>
      </c>
      <c r="F161" s="80" t="str">
        <f t="shared" si="33"/>
        <v/>
      </c>
      <c r="G161" s="81" t="str">
        <f t="shared" si="33"/>
        <v/>
      </c>
      <c r="H161" s="81" t="str">
        <f t="shared" si="33"/>
        <v/>
      </c>
      <c r="I161" s="81" t="str">
        <f t="shared" si="33"/>
        <v/>
      </c>
      <c r="J161" s="82" t="str">
        <f t="shared" si="33"/>
        <v/>
      </c>
      <c r="M161" s="23"/>
      <c r="O161" s="186" t="s">
        <v>214</v>
      </c>
      <c r="P161" s="142"/>
      <c r="Q161" s="142"/>
      <c r="R161" s="142"/>
      <c r="S161" s="142"/>
      <c r="T161" s="142"/>
      <c r="U161" s="142"/>
      <c r="V161" s="142"/>
      <c r="W161" s="188" t="s">
        <v>216</v>
      </c>
      <c r="X161" s="117">
        <v>110</v>
      </c>
      <c r="Y161" s="148">
        <v>135</v>
      </c>
      <c r="AA161" s="28"/>
      <c r="AB161" s="182"/>
      <c r="AC161" s="40" t="str">
        <f>IF(AB161&lt;&gt;AD161,"Change","")</f>
        <v/>
      </c>
      <c r="AD161" s="41" t="str">
        <f>IF(Q231="","",Q231)</f>
        <v/>
      </c>
    </row>
    <row r="162" spans="1:30" ht="14.1" customHeight="1" thickBot="1" x14ac:dyDescent="0.3">
      <c r="A162" s="9">
        <v>30</v>
      </c>
      <c r="B162" s="21"/>
      <c r="C162" s="53"/>
      <c r="E162" s="48" t="s">
        <v>229</v>
      </c>
      <c r="F162" s="83" t="str">
        <f t="shared" si="33"/>
        <v/>
      </c>
      <c r="G162" s="84" t="str">
        <f t="shared" si="33"/>
        <v/>
      </c>
      <c r="H162" s="84" t="str">
        <f t="shared" si="33"/>
        <v/>
      </c>
      <c r="I162" s="84" t="str">
        <f t="shared" si="33"/>
        <v/>
      </c>
      <c r="J162" s="85" t="str">
        <f t="shared" si="33"/>
        <v/>
      </c>
      <c r="M162" s="23"/>
      <c r="O162" s="186" t="s">
        <v>216</v>
      </c>
      <c r="P162" s="142"/>
      <c r="Q162" s="142"/>
      <c r="R162" s="142"/>
      <c r="S162" s="142"/>
      <c r="T162" s="142"/>
      <c r="U162" s="142"/>
      <c r="V162" s="142"/>
      <c r="W162" s="188" t="s">
        <v>217</v>
      </c>
      <c r="X162" s="117">
        <v>850</v>
      </c>
      <c r="Y162" s="148">
        <v>970</v>
      </c>
      <c r="AA162" s="28"/>
      <c r="AB162" s="184"/>
      <c r="AD162" s="184"/>
    </row>
    <row r="163" spans="1:30" ht="14.1" customHeight="1" thickBot="1" x14ac:dyDescent="0.3">
      <c r="A163" s="9">
        <v>31</v>
      </c>
      <c r="B163" s="21"/>
      <c r="C163" s="53"/>
      <c r="E163" s="48" t="s">
        <v>169</v>
      </c>
      <c r="F163" s="92" t="str">
        <f t="shared" si="33"/>
        <v/>
      </c>
      <c r="G163" s="93" t="str">
        <f t="shared" si="33"/>
        <v/>
      </c>
      <c r="H163" s="93" t="str">
        <f t="shared" si="33"/>
        <v/>
      </c>
      <c r="I163" s="93" t="str">
        <f t="shared" si="33"/>
        <v/>
      </c>
      <c r="J163" s="94" t="str">
        <f t="shared" si="33"/>
        <v/>
      </c>
      <c r="M163" s="23"/>
      <c r="O163" s="186" t="s">
        <v>217</v>
      </c>
      <c r="P163" s="142"/>
      <c r="Q163" s="142"/>
      <c r="R163" s="142"/>
      <c r="S163" s="142"/>
      <c r="T163" s="142"/>
      <c r="U163" s="142"/>
      <c r="V163" s="142"/>
      <c r="W163" s="188" t="s">
        <v>219</v>
      </c>
      <c r="X163" s="117">
        <v>-1005</v>
      </c>
      <c r="Y163" s="148">
        <v>-970</v>
      </c>
      <c r="AA163" s="28"/>
      <c r="AB163" s="182"/>
      <c r="AC163" s="40" t="str">
        <f>IF(AB163&lt;&gt;AD163,"Change","")</f>
        <v/>
      </c>
      <c r="AD163" s="41" t="str">
        <f>IF(Q233="","",Q233)</f>
        <v/>
      </c>
    </row>
    <row r="164" spans="1:30" ht="14.1" customHeight="1" thickBot="1" x14ac:dyDescent="0.3">
      <c r="A164" s="9">
        <v>32</v>
      </c>
      <c r="B164" s="21"/>
      <c r="C164" s="53"/>
      <c r="F164" s="36" t="s">
        <v>153</v>
      </c>
      <c r="G164" s="15" t="str">
        <f>R177</f>
        <v>Slice thickness is within 1.5mm of the set thickness</v>
      </c>
      <c r="M164" s="23"/>
      <c r="O164" s="186" t="s">
        <v>219</v>
      </c>
      <c r="P164" s="142"/>
      <c r="Q164" s="142"/>
      <c r="R164" s="142"/>
      <c r="S164" s="142"/>
      <c r="T164" s="142"/>
      <c r="U164" s="142"/>
      <c r="V164" s="142"/>
      <c r="W164" s="187"/>
      <c r="Y164" s="25"/>
      <c r="AA164" s="28"/>
      <c r="AB164" s="184"/>
      <c r="AD164" s="184"/>
    </row>
    <row r="165" spans="1:30" ht="14.1" customHeight="1" thickBot="1" x14ac:dyDescent="0.3">
      <c r="A165" s="9">
        <v>33</v>
      </c>
      <c r="B165" s="21"/>
      <c r="C165" s="53"/>
      <c r="G165" s="15" t="str">
        <f>R178</f>
        <v>CT number for water is 0 +/- 5</v>
      </c>
      <c r="M165" s="23"/>
      <c r="O165" s="24"/>
      <c r="R165" s="28" t="s">
        <v>169</v>
      </c>
      <c r="S165" s="189"/>
      <c r="T165" s="15" t="s">
        <v>215</v>
      </c>
      <c r="Y165" s="25"/>
      <c r="AA165" s="28"/>
      <c r="AB165" s="182"/>
      <c r="AC165" s="40" t="str">
        <f>IF(AB165&lt;&gt;AD165,"Change","")</f>
        <v/>
      </c>
      <c r="AD165" s="41" t="str">
        <f>IF(Q235="","",Q235)</f>
        <v/>
      </c>
    </row>
    <row r="166" spans="1:30" ht="14.1" customHeight="1" x14ac:dyDescent="0.25">
      <c r="A166" s="9">
        <v>34</v>
      </c>
      <c r="B166" s="21"/>
      <c r="C166" s="53"/>
      <c r="M166" s="23"/>
      <c r="O166" s="24"/>
      <c r="P166" s="36" t="s">
        <v>220</v>
      </c>
      <c r="Q166" s="15" t="s">
        <v>230</v>
      </c>
      <c r="Y166" s="25"/>
      <c r="AA166" s="28"/>
      <c r="AB166" s="184"/>
      <c r="AD166" s="184"/>
    </row>
    <row r="167" spans="1:30" ht="14.1" customHeight="1" x14ac:dyDescent="0.25">
      <c r="A167" s="9">
        <v>35</v>
      </c>
      <c r="B167" s="21"/>
      <c r="C167" s="164" t="s">
        <v>232</v>
      </c>
      <c r="M167" s="23"/>
      <c r="O167" s="24"/>
      <c r="Q167" s="15" t="s">
        <v>231</v>
      </c>
      <c r="Y167" s="25"/>
      <c r="AA167" s="28"/>
      <c r="AB167" s="182"/>
      <c r="AC167" s="40" t="str">
        <f>IF(AB167&lt;&gt;AD167,"Change","")</f>
        <v/>
      </c>
      <c r="AD167" s="41" t="str">
        <f>IF(Q237="","",Q237)</f>
        <v/>
      </c>
    </row>
    <row r="168" spans="1:30" ht="14.1" customHeight="1" x14ac:dyDescent="0.25">
      <c r="A168" s="9">
        <v>36</v>
      </c>
      <c r="B168" s="21"/>
      <c r="C168" s="53"/>
      <c r="D168" s="69"/>
      <c r="E168" s="282" t="s">
        <v>146</v>
      </c>
      <c r="F168" s="282"/>
      <c r="G168" s="282" t="s">
        <v>147</v>
      </c>
      <c r="H168" s="282"/>
      <c r="M168" s="23"/>
      <c r="O168" s="24"/>
      <c r="Y168" s="25"/>
      <c r="AA168" s="28"/>
      <c r="AB168" s="184"/>
      <c r="AD168" s="184"/>
    </row>
    <row r="169" spans="1:30" ht="14.1" customHeight="1" thickBot="1" x14ac:dyDescent="0.3">
      <c r="A169" s="9">
        <v>37</v>
      </c>
      <c r="B169" s="21"/>
      <c r="C169" s="53"/>
      <c r="D169" s="69"/>
      <c r="E169" s="8" t="s">
        <v>148</v>
      </c>
      <c r="F169" s="8" t="s">
        <v>150</v>
      </c>
      <c r="G169" s="8" t="s">
        <v>148</v>
      </c>
      <c r="H169" s="8" t="s">
        <v>150</v>
      </c>
      <c r="M169" s="23"/>
      <c r="O169" s="168" t="s">
        <v>224</v>
      </c>
      <c r="Y169" s="25"/>
      <c r="AA169" s="28"/>
      <c r="AB169" s="182"/>
      <c r="AC169" s="40" t="str">
        <f>IF(AB169&lt;&gt;AD169,"Change","")</f>
        <v/>
      </c>
      <c r="AD169" s="41" t="str">
        <f>IF(Q239="","",Q239)</f>
        <v/>
      </c>
    </row>
    <row r="170" spans="1:30" ht="14.1" customHeight="1" thickBot="1" x14ac:dyDescent="0.3">
      <c r="A170" s="9">
        <v>38</v>
      </c>
      <c r="B170" s="21"/>
      <c r="C170" s="53"/>
      <c r="D170" s="48" t="s">
        <v>233</v>
      </c>
      <c r="E170" s="77" t="str">
        <f t="shared" ref="E170:H174" si="34">IF(P183="","",P183)</f>
        <v/>
      </c>
      <c r="F170" s="78" t="str">
        <f t="shared" si="34"/>
        <v/>
      </c>
      <c r="G170" s="78" t="str">
        <f t="shared" si="34"/>
        <v/>
      </c>
      <c r="H170" s="79" t="str">
        <f t="shared" si="34"/>
        <v/>
      </c>
      <c r="J170" s="48" t="s">
        <v>234</v>
      </c>
      <c r="K170" s="185" t="str">
        <f>IF(V183="","",IF(V183=3,"NA",IF(V183=1,"Pass","Fail")))</f>
        <v/>
      </c>
      <c r="M170" s="23"/>
      <c r="O170" s="186"/>
      <c r="P170" s="28" t="s">
        <v>225</v>
      </c>
      <c r="Q170" s="138"/>
      <c r="R170" s="139"/>
      <c r="S170" s="139"/>
      <c r="T170" s="139"/>
      <c r="U170" s="140"/>
      <c r="Y170" s="25"/>
      <c r="AA170" s="28"/>
      <c r="AB170" s="184"/>
      <c r="AD170" s="184"/>
    </row>
    <row r="171" spans="1:30" ht="14.1" customHeight="1" thickBot="1" x14ac:dyDescent="0.3">
      <c r="A171" s="9">
        <v>39</v>
      </c>
      <c r="B171" s="21"/>
      <c r="C171" s="53"/>
      <c r="D171" s="48" t="s">
        <v>235</v>
      </c>
      <c r="E171" s="80" t="str">
        <f t="shared" si="34"/>
        <v/>
      </c>
      <c r="F171" s="81" t="str">
        <f t="shared" si="34"/>
        <v/>
      </c>
      <c r="G171" s="81" t="str">
        <f t="shared" si="34"/>
        <v/>
      </c>
      <c r="H171" s="82" t="str">
        <f t="shared" si="34"/>
        <v/>
      </c>
      <c r="J171" s="48" t="s">
        <v>169</v>
      </c>
      <c r="K171" s="185" t="str">
        <f>IF(X183="","",X183)</f>
        <v/>
      </c>
      <c r="M171" s="23"/>
      <c r="O171" s="186"/>
      <c r="P171" s="28" t="s">
        <v>226</v>
      </c>
      <c r="Q171" s="141"/>
      <c r="R171" s="142"/>
      <c r="S171" s="142"/>
      <c r="T171" s="142"/>
      <c r="U171" s="143"/>
      <c r="Y171" s="25"/>
      <c r="AA171" s="28"/>
      <c r="AB171" s="182"/>
      <c r="AC171" s="40" t="str">
        <f>IF(AB171&lt;&gt;AD171,"Change","")</f>
        <v/>
      </c>
      <c r="AD171" s="41" t="str">
        <f>IF(Q241="","",Q241)</f>
        <v/>
      </c>
    </row>
    <row r="172" spans="1:30" ht="14.1" customHeight="1" x14ac:dyDescent="0.25">
      <c r="A172" s="9">
        <v>40</v>
      </c>
      <c r="B172" s="21"/>
      <c r="C172" s="53"/>
      <c r="D172" s="48" t="s">
        <v>236</v>
      </c>
      <c r="E172" s="80" t="str">
        <f t="shared" si="34"/>
        <v/>
      </c>
      <c r="F172" s="81" t="str">
        <f t="shared" si="34"/>
        <v/>
      </c>
      <c r="G172" s="81" t="str">
        <f t="shared" si="34"/>
        <v/>
      </c>
      <c r="H172" s="82" t="str">
        <f t="shared" si="34"/>
        <v/>
      </c>
      <c r="M172" s="23"/>
      <c r="O172" s="186"/>
      <c r="P172" s="28" t="s">
        <v>227</v>
      </c>
      <c r="Q172" s="141"/>
      <c r="R172" s="142"/>
      <c r="S172" s="142"/>
      <c r="T172" s="142"/>
      <c r="U172" s="143"/>
      <c r="Y172" s="25"/>
      <c r="AA172" s="28"/>
      <c r="AB172" s="184"/>
      <c r="AD172" s="184"/>
    </row>
    <row r="173" spans="1:30" ht="14.1" customHeight="1" x14ac:dyDescent="0.25">
      <c r="A173" s="9">
        <v>41</v>
      </c>
      <c r="B173" s="21"/>
      <c r="C173" s="53"/>
      <c r="D173" s="48" t="s">
        <v>237</v>
      </c>
      <c r="E173" s="80" t="str">
        <f t="shared" si="34"/>
        <v/>
      </c>
      <c r="F173" s="81" t="str">
        <f t="shared" si="34"/>
        <v/>
      </c>
      <c r="G173" s="81" t="str">
        <f t="shared" si="34"/>
        <v/>
      </c>
      <c r="H173" s="82" t="str">
        <f t="shared" si="34"/>
        <v/>
      </c>
      <c r="M173" s="23"/>
      <c r="O173" s="186"/>
      <c r="P173" s="28" t="s">
        <v>200</v>
      </c>
      <c r="Q173" s="190" t="str">
        <f>IF(OR(Q171="",Q172=""),"",AVERAGE(Q171:Q172))</f>
        <v/>
      </c>
      <c r="R173" s="117" t="str">
        <f>IF(OR(R171="",R172=""),"",AVERAGE(R171:R172))</f>
        <v/>
      </c>
      <c r="S173" s="117" t="str">
        <f>IF(OR(S171="",S172=""),"",AVERAGE(S171:S172))</f>
        <v/>
      </c>
      <c r="T173" s="117" t="str">
        <f>IF(OR(T171="",T172=""),"",AVERAGE(T171:T172))</f>
        <v/>
      </c>
      <c r="U173" s="148" t="str">
        <f>IF(OR(U171="",U172=""),"",AVERAGE(U171:U172))</f>
        <v/>
      </c>
      <c r="Y173" s="25"/>
      <c r="AA173" s="28"/>
      <c r="AB173" s="182"/>
      <c r="AC173" s="40" t="str">
        <f>IF(AB173&lt;&gt;AD173,"Change","")</f>
        <v/>
      </c>
      <c r="AD173" s="41" t="str">
        <f>IF(Q243="","",Q243)</f>
        <v/>
      </c>
    </row>
    <row r="174" spans="1:30" ht="14.1" customHeight="1" thickBot="1" x14ac:dyDescent="0.3">
      <c r="A174" s="9">
        <v>42</v>
      </c>
      <c r="B174" s="21"/>
      <c r="C174" s="53"/>
      <c r="D174" s="48" t="s">
        <v>238</v>
      </c>
      <c r="E174" s="105" t="str">
        <f t="shared" si="34"/>
        <v/>
      </c>
      <c r="F174" s="106" t="str">
        <f t="shared" si="34"/>
        <v/>
      </c>
      <c r="G174" s="106" t="str">
        <f t="shared" si="34"/>
        <v/>
      </c>
      <c r="H174" s="107" t="str">
        <f t="shared" si="34"/>
        <v/>
      </c>
      <c r="M174" s="23"/>
      <c r="O174" s="186"/>
      <c r="P174" s="28" t="s">
        <v>228</v>
      </c>
      <c r="Q174" s="141"/>
      <c r="R174" s="142"/>
      <c r="S174" s="142"/>
      <c r="T174" s="142"/>
      <c r="U174" s="143"/>
      <c r="Y174" s="25"/>
      <c r="AA174" s="28"/>
      <c r="AB174" s="184"/>
      <c r="AD174" s="184"/>
    </row>
    <row r="175" spans="1:30" ht="14.1" customHeight="1" thickBot="1" x14ac:dyDescent="0.3">
      <c r="A175" s="9">
        <v>43</v>
      </c>
      <c r="B175" s="21"/>
      <c r="C175" s="53"/>
      <c r="F175" s="36" t="s">
        <v>153</v>
      </c>
      <c r="G175" s="29" t="str">
        <f>V184</f>
        <v xml:space="preserve">All four 6mm rods are visible </v>
      </c>
      <c r="M175" s="23"/>
      <c r="O175" s="186"/>
      <c r="P175" s="28" t="s">
        <v>229</v>
      </c>
      <c r="Q175" s="145"/>
      <c r="R175" s="146"/>
      <c r="S175" s="146"/>
      <c r="T175" s="146"/>
      <c r="U175" s="147"/>
      <c r="Y175" s="25"/>
      <c r="AA175" s="28"/>
      <c r="AB175" s="182"/>
      <c r="AC175" s="40" t="str">
        <f>IF(AB175&lt;&gt;AD175,"Change","")</f>
        <v/>
      </c>
      <c r="AD175" s="41" t="str">
        <f>IF(Q245="","",Q245)</f>
        <v/>
      </c>
    </row>
    <row r="176" spans="1:30" ht="14.1" customHeight="1" thickBot="1" x14ac:dyDescent="0.3">
      <c r="A176" s="9">
        <v>44</v>
      </c>
      <c r="B176" s="21"/>
      <c r="C176" s="53"/>
      <c r="G176" s="29" t="str">
        <f>V185</f>
        <v>CNR &gt; 1.0 for adult abdomen and head protocols</v>
      </c>
      <c r="M176" s="23"/>
      <c r="O176" s="24"/>
      <c r="P176" s="28" t="s">
        <v>169</v>
      </c>
      <c r="Q176" s="135" t="str">
        <f>IF(OR(Q173="",Q174=""),"",IF(AND(ABS(Q173-Q170)&lt;=1.5,ABS(Q174)&lt;=5),"Pass","Fail"))</f>
        <v/>
      </c>
      <c r="R176" s="136" t="str">
        <f>IF(OR(R173="",R174=""),"",IF(AND(ABS(R173-R170)&lt;=1.5,ABS(R174)&lt;=5),"Pass","Fail"))</f>
        <v/>
      </c>
      <c r="S176" s="136" t="str">
        <f>IF(OR(S173="",S174=""),"",IF(AND(ABS(S173-S170)&lt;=1.5,ABS(S174)&lt;=5),"Pass","Fail"))</f>
        <v/>
      </c>
      <c r="T176" s="136" t="str">
        <f>IF(OR(T173="",T174=""),"",IF(AND(ABS(T173-T170)&lt;=1.5,ABS(T174)&lt;=5),"Pass","Fail"))</f>
        <v/>
      </c>
      <c r="U176" s="137" t="str">
        <f>IF(OR(U173="",U174=""),"",IF(AND(ABS(U173-U170)&lt;=1.5,ABS(U174)&lt;=5),"Pass","Fail"))</f>
        <v/>
      </c>
      <c r="Y176" s="25"/>
      <c r="AA176" s="28"/>
      <c r="AB176" s="184"/>
      <c r="AD176" s="29"/>
    </row>
    <row r="177" spans="1:30" ht="14.1" customHeight="1" x14ac:dyDescent="0.25">
      <c r="A177" s="9">
        <v>45</v>
      </c>
      <c r="B177" s="21"/>
      <c r="C177" s="53"/>
      <c r="G177" s="29" t="str">
        <f>V186</f>
        <v>CNR &gt; 0.4 for pediatric abdomen protocol</v>
      </c>
      <c r="M177" s="23"/>
      <c r="O177" s="24"/>
      <c r="Q177" s="36" t="s">
        <v>153</v>
      </c>
      <c r="R177" s="15" t="s">
        <v>239</v>
      </c>
      <c r="Y177" s="25"/>
      <c r="AA177" s="28"/>
      <c r="AB177" s="182"/>
      <c r="AC177" s="40" t="str">
        <f>IF(AB177&lt;&gt;AD177,"Change","")</f>
        <v/>
      </c>
      <c r="AD177" s="41" t="str">
        <f>IF(Q247="","",Q247)</f>
        <v/>
      </c>
    </row>
    <row r="178" spans="1:30" ht="14.1" customHeight="1" x14ac:dyDescent="0.25">
      <c r="A178" s="9">
        <v>46</v>
      </c>
      <c r="B178" s="21"/>
      <c r="C178" s="53"/>
      <c r="G178" s="29" t="str">
        <f>V187</f>
        <v>CNR &gt; 1.0 for pediatric head protocol</v>
      </c>
      <c r="M178" s="23"/>
      <c r="O178" s="24"/>
      <c r="R178" s="15" t="s">
        <v>240</v>
      </c>
      <c r="Y178" s="25"/>
      <c r="AA178" s="28"/>
      <c r="AB178" s="184"/>
      <c r="AD178" s="29"/>
    </row>
    <row r="179" spans="1:30" ht="14.1" customHeight="1" x14ac:dyDescent="0.25">
      <c r="A179" s="9">
        <v>47</v>
      </c>
      <c r="B179" s="21"/>
      <c r="C179" s="164" t="s">
        <v>241</v>
      </c>
      <c r="M179" s="23"/>
      <c r="O179" s="24"/>
      <c r="Q179" s="20"/>
      <c r="R179" s="20"/>
      <c r="Y179" s="25"/>
      <c r="AA179" s="28"/>
      <c r="AB179" s="182"/>
      <c r="AC179" s="40" t="str">
        <f>IF(AB179&lt;&gt;AD179,"Change","")</f>
        <v/>
      </c>
      <c r="AD179" s="41" t="str">
        <f>IF(Q249="","",Q249)</f>
        <v/>
      </c>
    </row>
    <row r="180" spans="1:30" ht="14.1" customHeight="1" thickBot="1" x14ac:dyDescent="0.3">
      <c r="A180" s="9">
        <v>48</v>
      </c>
      <c r="B180" s="21"/>
      <c r="D180" s="8" t="s">
        <v>243</v>
      </c>
      <c r="E180" s="8" t="s">
        <v>244</v>
      </c>
      <c r="F180" s="8" t="str">
        <f>R190</f>
        <v>Diff (Center)</v>
      </c>
      <c r="G180" s="69" t="str">
        <f>S190</f>
        <v>Diff (Mean)</v>
      </c>
      <c r="H180" s="8" t="s">
        <v>245</v>
      </c>
      <c r="I180" s="20"/>
      <c r="J180" s="20"/>
      <c r="M180" s="23"/>
      <c r="O180" s="168" t="s">
        <v>232</v>
      </c>
      <c r="Y180" s="25"/>
      <c r="AA180" s="28"/>
      <c r="AB180" s="184"/>
      <c r="AD180" s="29"/>
    </row>
    <row r="181" spans="1:30" ht="14.1" customHeight="1" x14ac:dyDescent="0.25">
      <c r="A181" s="9">
        <v>49</v>
      </c>
      <c r="B181" s="21"/>
      <c r="C181" s="48" t="s">
        <v>246</v>
      </c>
      <c r="D181" s="77" t="str">
        <f t="shared" ref="D181:H185" si="35">IF(P191="","",P191)</f>
        <v/>
      </c>
      <c r="E181" s="79" t="str">
        <f t="shared" si="35"/>
        <v/>
      </c>
      <c r="F181" s="77" t="str">
        <f t="shared" si="35"/>
        <v/>
      </c>
      <c r="G181" s="78" t="str">
        <f t="shared" si="35"/>
        <v/>
      </c>
      <c r="H181" s="79" t="str">
        <f t="shared" si="35"/>
        <v/>
      </c>
      <c r="I181" s="20"/>
      <c r="J181" s="20"/>
      <c r="M181" s="23"/>
      <c r="O181" s="24"/>
      <c r="P181" s="262" t="s">
        <v>146</v>
      </c>
      <c r="Q181" s="262"/>
      <c r="R181" s="262" t="s">
        <v>147</v>
      </c>
      <c r="S181" s="262"/>
      <c r="Y181" s="25"/>
      <c r="AA181" s="28"/>
      <c r="AB181" s="182"/>
      <c r="AC181" s="40" t="str">
        <f>IF(AB181&lt;&gt;AD181,"Change","")</f>
        <v/>
      </c>
      <c r="AD181" s="41" t="str">
        <f>IF(Q251="","",Q251)</f>
        <v/>
      </c>
    </row>
    <row r="182" spans="1:30" ht="14.1" customHeight="1" thickBot="1" x14ac:dyDescent="0.3">
      <c r="A182" s="9">
        <v>50</v>
      </c>
      <c r="B182" s="21"/>
      <c r="C182" s="48" t="s">
        <v>248</v>
      </c>
      <c r="D182" s="80" t="str">
        <f t="shared" si="35"/>
        <v/>
      </c>
      <c r="E182" s="82" t="str">
        <f t="shared" si="35"/>
        <v/>
      </c>
      <c r="F182" s="80" t="str">
        <f t="shared" si="35"/>
        <v/>
      </c>
      <c r="G182" s="81" t="str">
        <f t="shared" si="35"/>
        <v/>
      </c>
      <c r="H182" s="82" t="str">
        <f t="shared" si="35"/>
        <v/>
      </c>
      <c r="I182" s="20"/>
      <c r="J182" s="20"/>
      <c r="K182" s="20"/>
      <c r="L182" s="20"/>
      <c r="M182" s="23"/>
      <c r="O182" s="24"/>
      <c r="P182" s="262" t="s">
        <v>148</v>
      </c>
      <c r="Q182" s="262" t="s">
        <v>150</v>
      </c>
      <c r="R182" s="262" t="s">
        <v>148</v>
      </c>
      <c r="S182" s="262" t="s">
        <v>150</v>
      </c>
      <c r="V182" s="15" t="s">
        <v>242</v>
      </c>
      <c r="X182" s="20"/>
      <c r="Y182" s="25"/>
    </row>
    <row r="183" spans="1:30" ht="14.1" customHeight="1" thickBot="1" x14ac:dyDescent="0.3">
      <c r="A183" s="9">
        <v>51</v>
      </c>
      <c r="B183" s="21"/>
      <c r="C183" s="48" t="s">
        <v>251</v>
      </c>
      <c r="D183" s="80" t="str">
        <f t="shared" si="35"/>
        <v/>
      </c>
      <c r="E183" s="82" t="str">
        <f t="shared" si="35"/>
        <v/>
      </c>
      <c r="F183" s="80" t="str">
        <f t="shared" si="35"/>
        <v/>
      </c>
      <c r="G183" s="81" t="str">
        <f t="shared" si="35"/>
        <v/>
      </c>
      <c r="H183" s="82" t="str">
        <f t="shared" si="35"/>
        <v/>
      </c>
      <c r="I183" s="20"/>
      <c r="J183" s="20"/>
      <c r="M183" s="23"/>
      <c r="O183" s="186" t="s">
        <v>233</v>
      </c>
      <c r="P183" s="142"/>
      <c r="Q183" s="142"/>
      <c r="R183" s="142"/>
      <c r="S183" s="142"/>
      <c r="U183" s="28" t="s">
        <v>234</v>
      </c>
      <c r="V183" s="189"/>
      <c r="W183" s="28" t="s">
        <v>169</v>
      </c>
      <c r="X183" s="191" t="str">
        <f>IF(V183=3,"NA",IF(OR(P187="",Q187=""),"",IF(AND(P187&gt;=1,Q187&gt;=1),"Pass","Fail")))</f>
        <v/>
      </c>
      <c r="Y183" s="25"/>
    </row>
    <row r="184" spans="1:30" ht="14.1" customHeight="1" x14ac:dyDescent="0.25">
      <c r="A184" s="9">
        <v>52</v>
      </c>
      <c r="B184" s="21"/>
      <c r="C184" s="48" t="s">
        <v>253</v>
      </c>
      <c r="D184" s="80" t="str">
        <f t="shared" si="35"/>
        <v/>
      </c>
      <c r="E184" s="82" t="str">
        <f t="shared" si="35"/>
        <v/>
      </c>
      <c r="F184" s="80" t="str">
        <f t="shared" si="35"/>
        <v/>
      </c>
      <c r="G184" s="81" t="str">
        <f t="shared" si="35"/>
        <v/>
      </c>
      <c r="H184" s="82" t="str">
        <f t="shared" si="35"/>
        <v/>
      </c>
      <c r="I184" s="20"/>
      <c r="J184" s="20"/>
      <c r="M184" s="23"/>
      <c r="O184" s="186" t="s">
        <v>235</v>
      </c>
      <c r="P184" s="142"/>
      <c r="Q184" s="142"/>
      <c r="R184" s="142"/>
      <c r="S184" s="142"/>
      <c r="U184" s="36" t="s">
        <v>153</v>
      </c>
      <c r="V184" s="29" t="s">
        <v>247</v>
      </c>
      <c r="Y184" s="25"/>
    </row>
    <row r="185" spans="1:30" ht="14.1" customHeight="1" thickBot="1" x14ac:dyDescent="0.3">
      <c r="A185" s="9">
        <v>53</v>
      </c>
      <c r="B185" s="21"/>
      <c r="C185" s="48" t="s">
        <v>255</v>
      </c>
      <c r="D185" s="83" t="str">
        <f t="shared" si="35"/>
        <v/>
      </c>
      <c r="E185" s="85" t="str">
        <f t="shared" si="35"/>
        <v/>
      </c>
      <c r="F185" s="83" t="str">
        <f t="shared" si="35"/>
        <v/>
      </c>
      <c r="G185" s="84" t="str">
        <f t="shared" si="35"/>
        <v/>
      </c>
      <c r="H185" s="85" t="str">
        <f t="shared" si="35"/>
        <v/>
      </c>
      <c r="I185" s="20"/>
      <c r="J185" s="20"/>
      <c r="M185" s="23"/>
      <c r="O185" s="186" t="s">
        <v>249</v>
      </c>
      <c r="P185" s="142"/>
      <c r="Q185" s="142"/>
      <c r="R185" s="142"/>
      <c r="S185" s="142"/>
      <c r="V185" s="15" t="s">
        <v>250</v>
      </c>
      <c r="Y185" s="25"/>
    </row>
    <row r="186" spans="1:30" ht="14.1" customHeight="1" x14ac:dyDescent="0.25">
      <c r="A186" s="9">
        <v>54</v>
      </c>
      <c r="B186" s="21"/>
      <c r="C186" s="20"/>
      <c r="D186" s="36" t="s">
        <v>153</v>
      </c>
      <c r="E186" s="15" t="str">
        <f>T196</f>
        <v>CT number of all ROIs is within +/- 5 HU of the central region</v>
      </c>
      <c r="F186" s="20"/>
      <c r="G186" s="20"/>
      <c r="H186" s="20"/>
      <c r="I186" s="20"/>
      <c r="J186" s="20"/>
      <c r="M186" s="23"/>
      <c r="O186" s="186" t="s">
        <v>237</v>
      </c>
      <c r="P186" s="117" t="str">
        <f>IF(OR(P183="",P184=""),"",P183-P184)</f>
        <v/>
      </c>
      <c r="Q186" s="117" t="str">
        <f>IF(OR(Q183="",Q184=""),"",Q183-Q184)</f>
        <v/>
      </c>
      <c r="R186" s="117" t="str">
        <f>IF(OR(R183="",R184=""),"",R183-R184)</f>
        <v/>
      </c>
      <c r="S186" s="117" t="str">
        <f>IF(OR(S183="",S184=""),"",S183-S184)</f>
        <v/>
      </c>
      <c r="V186" s="15" t="s">
        <v>252</v>
      </c>
      <c r="Y186" s="25"/>
    </row>
    <row r="187" spans="1:30" ht="14.1" customHeight="1" x14ac:dyDescent="0.25">
      <c r="A187" s="9">
        <v>55</v>
      </c>
      <c r="B187" s="21"/>
      <c r="C187" s="156" t="str">
        <f>IF(O196="","",IF(O196=1,"Pass","Fail"))</f>
        <v/>
      </c>
      <c r="D187" s="69" t="str">
        <f>P196</f>
        <v>Uniformity image is free from artifacts</v>
      </c>
      <c r="E187" s="20"/>
      <c r="F187" s="20"/>
      <c r="J187" s="20"/>
      <c r="M187" s="23"/>
      <c r="O187" s="186" t="s">
        <v>238</v>
      </c>
      <c r="P187" s="150" t="str">
        <f>IF(OR(P185="",P186=""),"",ABS(P186)/P185)</f>
        <v/>
      </c>
      <c r="Q187" s="150" t="str">
        <f>IF(OR(Q185="",Q186=""),"",ABS(Q186)/Q185)</f>
        <v/>
      </c>
      <c r="R187" s="150" t="str">
        <f>IF(OR(R185="",R186=""),"",ABS(R186)/R185)</f>
        <v/>
      </c>
      <c r="S187" s="150" t="str">
        <f>IF(OR(S185="",S186=""),"",ABS(S186)/S185)</f>
        <v/>
      </c>
      <c r="V187" s="15" t="s">
        <v>254</v>
      </c>
      <c r="Y187" s="25"/>
    </row>
    <row r="188" spans="1:30" ht="14.1" customHeight="1" x14ac:dyDescent="0.25">
      <c r="A188" s="9">
        <v>56</v>
      </c>
      <c r="B188" s="21"/>
      <c r="C188" s="53"/>
      <c r="M188" s="23"/>
      <c r="O188" s="24"/>
      <c r="Y188" s="25"/>
    </row>
    <row r="189" spans="1:30" ht="14.1" customHeight="1" x14ac:dyDescent="0.25">
      <c r="A189" s="9">
        <v>57</v>
      </c>
      <c r="B189" s="21"/>
      <c r="C189" s="164" t="s">
        <v>258</v>
      </c>
      <c r="M189" s="23"/>
      <c r="O189" s="168" t="s">
        <v>241</v>
      </c>
      <c r="Y189" s="25"/>
    </row>
    <row r="190" spans="1:30" ht="14.1" customHeight="1" thickBot="1" x14ac:dyDescent="0.3">
      <c r="A190" s="9">
        <v>58</v>
      </c>
      <c r="B190" s="21"/>
      <c r="C190" s="53"/>
      <c r="E190" s="8" t="s">
        <v>259</v>
      </c>
      <c r="F190" s="8" t="s">
        <v>245</v>
      </c>
      <c r="M190" s="23"/>
      <c r="O190" s="24"/>
      <c r="P190" s="262" t="s">
        <v>243</v>
      </c>
      <c r="Q190" s="262" t="s">
        <v>244</v>
      </c>
      <c r="R190" s="262" t="s">
        <v>256</v>
      </c>
      <c r="S190" s="262" t="s">
        <v>257</v>
      </c>
      <c r="T190" s="262" t="s">
        <v>245</v>
      </c>
      <c r="U190" s="20"/>
      <c r="V190" s="20"/>
      <c r="Y190" s="25"/>
    </row>
    <row r="191" spans="1:30" ht="14.1" customHeight="1" x14ac:dyDescent="0.25">
      <c r="A191" s="9">
        <v>59</v>
      </c>
      <c r="B191" s="21"/>
      <c r="C191" s="53"/>
      <c r="D191" s="48" t="s">
        <v>148</v>
      </c>
      <c r="E191" s="77" t="str">
        <f>IF(P199="","",P199)</f>
        <v/>
      </c>
      <c r="F191" s="79" t="str">
        <f>IF(Q199="","",Q199)</f>
        <v/>
      </c>
      <c r="H191" s="192" t="s">
        <v>220</v>
      </c>
      <c r="I191" s="15" t="str">
        <f>T199</f>
        <v>6 lp/cm for abdomen</v>
      </c>
      <c r="M191" s="23"/>
      <c r="O191" s="186" t="s">
        <v>246</v>
      </c>
      <c r="P191" s="142"/>
      <c r="Q191" s="142"/>
      <c r="R191" s="117" t="str">
        <f>IF(OR($P$191="",P191=""),"",ABS($P$191-P191))</f>
        <v/>
      </c>
      <c r="S191" s="117" t="str">
        <f>IF(P191="","",ABS(AVERAGE($P$191:$P$195)-P191))</f>
        <v/>
      </c>
      <c r="T191" s="117" t="str">
        <f>IF(OR(R191="",S191=""),"",IF(AND(R191&lt;5,S191&lt;5),"Pass","Fail"))</f>
        <v/>
      </c>
      <c r="U191" s="20"/>
      <c r="V191" s="20"/>
      <c r="W191" s="20"/>
      <c r="X191" s="20"/>
      <c r="Y191" s="25"/>
    </row>
    <row r="192" spans="1:30" ht="14.1" customHeight="1" thickBot="1" x14ac:dyDescent="0.3">
      <c r="A192" s="9">
        <v>60</v>
      </c>
      <c r="B192" s="21"/>
      <c r="C192" s="53"/>
      <c r="D192" s="48" t="s">
        <v>260</v>
      </c>
      <c r="E192" s="83" t="str">
        <f>IF(P200="","",P200)</f>
        <v/>
      </c>
      <c r="F192" s="85" t="str">
        <f>IF(Q200="","",Q200)</f>
        <v/>
      </c>
      <c r="H192" s="53"/>
      <c r="I192" s="15" t="str">
        <f>T200</f>
        <v>8 lp/cm for high resolution</v>
      </c>
      <c r="M192" s="23"/>
      <c r="O192" s="186" t="s">
        <v>248</v>
      </c>
      <c r="P192" s="142"/>
      <c r="Q192" s="142"/>
      <c r="R192" s="117" t="str">
        <f>IF(OR($P$191="",P192=""),"",ABS($P$191-P192))</f>
        <v/>
      </c>
      <c r="S192" s="117" t="str">
        <f>IF(P192="","",ABS(AVERAGE($P$191:$P$195)-P192))</f>
        <v/>
      </c>
      <c r="T192" s="117" t="str">
        <f>IF(OR(R192="",S192=""),"",IF(AND(R192&lt;5,S192&lt;5),"Pass","Fail"))</f>
        <v/>
      </c>
      <c r="U192" s="20"/>
      <c r="V192" s="20"/>
      <c r="Y192" s="25"/>
    </row>
    <row r="193" spans="1:25" ht="14.1" customHeight="1" x14ac:dyDescent="0.25">
      <c r="A193" s="9">
        <v>61</v>
      </c>
      <c r="B193" s="21"/>
      <c r="C193" s="53"/>
      <c r="F193" s="192"/>
      <c r="M193" s="23"/>
      <c r="O193" s="186" t="s">
        <v>251</v>
      </c>
      <c r="P193" s="142"/>
      <c r="Q193" s="142"/>
      <c r="R193" s="117" t="str">
        <f>IF(OR($P$191="",P193=""),"",ABS($P$191-P193))</f>
        <v/>
      </c>
      <c r="S193" s="117" t="str">
        <f>IF(P193="","",ABS(AVERAGE($P$191:$P$195)-P193))</f>
        <v/>
      </c>
      <c r="T193" s="117" t="str">
        <f>IF(OR(R193="",S193=""),"",IF(AND(R193&lt;5,S193&lt;5),"Pass","Fail"))</f>
        <v/>
      </c>
      <c r="U193" s="20"/>
      <c r="V193" s="20"/>
      <c r="Y193" s="25"/>
    </row>
    <row r="194" spans="1:25" ht="14.1" customHeight="1" x14ac:dyDescent="0.25">
      <c r="A194" s="9">
        <v>62</v>
      </c>
      <c r="B194" s="21"/>
      <c r="C194" s="20"/>
      <c r="F194" s="53"/>
      <c r="M194" s="23"/>
      <c r="O194" s="186" t="s">
        <v>253</v>
      </c>
      <c r="P194" s="142"/>
      <c r="Q194" s="142"/>
      <c r="R194" s="117" t="str">
        <f>IF(OR($P$191="",P194=""),"",ABS($P$191-P194))</f>
        <v/>
      </c>
      <c r="S194" s="117" t="str">
        <f>IF(P194="","",ABS(AVERAGE($P$191:$P$195)-P194))</f>
        <v/>
      </c>
      <c r="T194" s="117" t="str">
        <f>IF(OR(R194="",S194=""),"",IF(AND(R194&lt;5,S194&lt;5),"Pass","Fail"))</f>
        <v/>
      </c>
      <c r="U194" s="20"/>
      <c r="V194" s="20"/>
      <c r="Y194" s="25"/>
    </row>
    <row r="195" spans="1:25" ht="14.1" customHeight="1" x14ac:dyDescent="0.25">
      <c r="A195" s="9">
        <v>63</v>
      </c>
      <c r="B195" s="21"/>
      <c r="C195" s="20"/>
      <c r="D195" s="20"/>
      <c r="E195" s="20"/>
      <c r="F195" s="20"/>
      <c r="G195" s="20"/>
      <c r="H195" s="20"/>
      <c r="I195" s="20"/>
      <c r="J195" s="20"/>
      <c r="M195" s="23"/>
      <c r="O195" s="186" t="s">
        <v>255</v>
      </c>
      <c r="P195" s="142"/>
      <c r="Q195" s="142"/>
      <c r="R195" s="117" t="str">
        <f>IF(OR($P$191="",P195=""),"",ABS($P$191-P195))</f>
        <v/>
      </c>
      <c r="S195" s="117" t="str">
        <f>IF(P195="","",ABS(AVERAGE($P$191:$P$195)-P195))</f>
        <v/>
      </c>
      <c r="T195" s="117" t="str">
        <f>IF(OR(R195="",S195=""),"",IF(AND(R195&lt;5,S195&lt;5),"Pass","Fail"))</f>
        <v/>
      </c>
      <c r="U195" s="20"/>
      <c r="V195" s="20"/>
      <c r="Y195" s="25"/>
    </row>
    <row r="196" spans="1:25" ht="14.1" customHeight="1" thickBot="1" x14ac:dyDescent="0.3">
      <c r="A196" s="9">
        <v>64</v>
      </c>
      <c r="B196" s="30"/>
      <c r="C196" s="31"/>
      <c r="D196" s="31"/>
      <c r="E196" s="31"/>
      <c r="F196" s="31"/>
      <c r="G196" s="31"/>
      <c r="H196" s="31"/>
      <c r="I196" s="31"/>
      <c r="J196" s="31"/>
      <c r="K196" s="31"/>
      <c r="L196" s="31"/>
      <c r="M196" s="32"/>
      <c r="O196" s="71"/>
      <c r="P196" s="15" t="s">
        <v>261</v>
      </c>
      <c r="S196" s="36" t="s">
        <v>153</v>
      </c>
      <c r="T196" s="15" t="s">
        <v>262</v>
      </c>
      <c r="Y196" s="25"/>
    </row>
    <row r="197" spans="1:25" ht="14.1" customHeight="1" thickTop="1" x14ac:dyDescent="0.25">
      <c r="A197" s="9">
        <v>65</v>
      </c>
      <c r="C197" s="28" t="s">
        <v>49</v>
      </c>
      <c r="D197" s="250" t="str">
        <f>IF($P$7="","",$P$7)</f>
        <v/>
      </c>
      <c r="L197" s="28" t="s">
        <v>50</v>
      </c>
      <c r="M197" s="74" t="str">
        <f>IF($X$7="","",$X$7)</f>
        <v>Eugene Mah</v>
      </c>
      <c r="O197" s="168" t="s">
        <v>258</v>
      </c>
      <c r="Y197" s="25"/>
    </row>
    <row r="198" spans="1:25" ht="14.1" customHeight="1" x14ac:dyDescent="0.25">
      <c r="A198" s="9">
        <v>66</v>
      </c>
      <c r="C198" s="28" t="s">
        <v>145</v>
      </c>
      <c r="D198" s="75" t="str">
        <f>IF($R$14="","",$R$14)</f>
        <v/>
      </c>
      <c r="L198" s="28" t="s">
        <v>63</v>
      </c>
      <c r="M198" s="74" t="str">
        <f>IF($R$13="","",$R$13)</f>
        <v/>
      </c>
      <c r="O198" s="24"/>
      <c r="P198" s="262" t="s">
        <v>259</v>
      </c>
      <c r="Q198" s="262" t="s">
        <v>245</v>
      </c>
      <c r="R198" s="260"/>
      <c r="Y198" s="25"/>
    </row>
    <row r="199" spans="1:25" ht="14.1" customHeight="1" x14ac:dyDescent="0.25">
      <c r="A199" s="9">
        <v>1</v>
      </c>
      <c r="M199" s="76" t="str">
        <f>$H$2</f>
        <v>Medical University of South Carolina</v>
      </c>
      <c r="O199" s="186" t="s">
        <v>148</v>
      </c>
      <c r="P199" s="142"/>
      <c r="Q199" s="117" t="str">
        <f>IF(P199="","",IF(P199&gt;=6,"Pass","Fail"))</f>
        <v/>
      </c>
      <c r="R199" s="260"/>
      <c r="S199" s="192" t="s">
        <v>220</v>
      </c>
      <c r="T199" s="15" t="s">
        <v>263</v>
      </c>
      <c r="Y199" s="25"/>
    </row>
    <row r="200" spans="1:25" ht="14.1" customHeight="1" thickBot="1" x14ac:dyDescent="0.3">
      <c r="A200" s="9">
        <v>2</v>
      </c>
      <c r="H200" s="193" t="s">
        <v>265</v>
      </c>
      <c r="M200" s="36" t="str">
        <f>$H$5</f>
        <v>CT System Compliance Inspection</v>
      </c>
      <c r="O200" s="186" t="s">
        <v>260</v>
      </c>
      <c r="P200" s="142"/>
      <c r="Q200" s="117" t="str">
        <f>IF(P200="","",IF(P200&gt;=8,"Pass","Fail"))</f>
        <v/>
      </c>
      <c r="R200" s="260"/>
      <c r="S200" s="53"/>
      <c r="T200" s="15" t="s">
        <v>264</v>
      </c>
      <c r="Y200" s="25"/>
    </row>
    <row r="201" spans="1:25" ht="14.1" customHeight="1" thickTop="1" x14ac:dyDescent="0.25">
      <c r="A201" s="9">
        <v>3</v>
      </c>
      <c r="B201" s="12"/>
      <c r="C201" s="13"/>
      <c r="D201" s="13"/>
      <c r="E201" s="13"/>
      <c r="F201" s="13"/>
      <c r="G201" s="13"/>
      <c r="H201" s="13"/>
      <c r="I201" s="13"/>
      <c r="J201" s="13"/>
      <c r="K201" s="13"/>
      <c r="L201" s="13"/>
      <c r="M201" s="14"/>
      <c r="O201" s="24"/>
      <c r="Y201" s="25"/>
    </row>
    <row r="202" spans="1:25" ht="14.1" customHeight="1" x14ac:dyDescent="0.25">
      <c r="A202" s="9">
        <v>4</v>
      </c>
      <c r="B202" s="21"/>
      <c r="D202" s="194" t="str">
        <f>IF(Q215="","",IF(LEN(Q215)&lt;=135,Q215,IF(LEN(Q215)&lt;=260,LEFT(Q215,SEARCH(" ",Q215,125)),LEFT(Q215,SEARCH(" ",Q215,130)))))</f>
        <v/>
      </c>
      <c r="E202" s="195"/>
      <c r="F202" s="195"/>
      <c r="G202" s="195"/>
      <c r="H202" s="195"/>
      <c r="I202" s="195"/>
      <c r="J202" s="195"/>
      <c r="K202" s="195"/>
      <c r="L202" s="195"/>
      <c r="M202" s="23"/>
      <c r="O202" s="168" t="s">
        <v>184</v>
      </c>
      <c r="Y202" s="25"/>
    </row>
    <row r="203" spans="1:25" ht="14.1" customHeight="1" x14ac:dyDescent="0.25">
      <c r="A203" s="9">
        <v>5</v>
      </c>
      <c r="B203" s="21"/>
      <c r="D203" s="196" t="str">
        <f>IF(LEN(Q215)&lt;=135,"",IF(LEN(Q215)&lt;=260,RIGHT(Q215,LEN(Q215)-SEARCH(" ",Q215,125)),MID(Q215,SEARCH(" ",Q215,130),IF(LEN(Q215)&lt;=265,LEN(Q215),SEARCH(" ",Q215,255)-SEARCH(" ",Q215,130)))))</f>
        <v/>
      </c>
      <c r="E203" s="197"/>
      <c r="F203" s="197"/>
      <c r="G203" s="197"/>
      <c r="H203" s="197"/>
      <c r="I203" s="197"/>
      <c r="J203" s="197"/>
      <c r="K203" s="197"/>
      <c r="L203" s="197"/>
      <c r="M203" s="23"/>
      <c r="O203" s="24"/>
      <c r="S203" s="20" t="s">
        <v>191</v>
      </c>
      <c r="U203" s="20"/>
      <c r="Y203" s="25"/>
    </row>
    <row r="204" spans="1:25" ht="14.1" customHeight="1" x14ac:dyDescent="0.25">
      <c r="A204" s="9">
        <v>6</v>
      </c>
      <c r="B204" s="21"/>
      <c r="D204" s="196" t="str">
        <f>IF(LEN(Q215)&lt;=265,"",RIGHT(Q215,LEN(Q215)-SEARCH(" ",Q215,255)))</f>
        <v/>
      </c>
      <c r="E204" s="197"/>
      <c r="F204" s="197"/>
      <c r="G204" s="197"/>
      <c r="H204" s="197"/>
      <c r="I204" s="197"/>
      <c r="J204" s="197"/>
      <c r="K204" s="197"/>
      <c r="L204" s="197"/>
      <c r="M204" s="23"/>
      <c r="O204" s="71"/>
      <c r="P204" s="15" t="s">
        <v>185</v>
      </c>
      <c r="R204" s="20"/>
      <c r="S204" s="28" t="s">
        <v>266</v>
      </c>
      <c r="T204" s="275"/>
      <c r="Y204" s="25"/>
    </row>
    <row r="205" spans="1:25" ht="14.1" customHeight="1" x14ac:dyDescent="0.25">
      <c r="A205" s="9">
        <v>7</v>
      </c>
      <c r="B205" s="21"/>
      <c r="D205" s="194" t="str">
        <f>IF(Q217="","",IF(LEN(Q217)&lt;=135,Q217,IF(LEN(Q217)&lt;=260,LEFT(Q217,SEARCH(" ",Q217,125)),LEFT(Q217,SEARCH(" ",Q217,130)))))</f>
        <v/>
      </c>
      <c r="E205" s="195"/>
      <c r="F205" s="195"/>
      <c r="G205" s="195"/>
      <c r="H205" s="195"/>
      <c r="I205" s="195"/>
      <c r="J205" s="195"/>
      <c r="K205" s="195"/>
      <c r="L205" s="195"/>
      <c r="M205" s="23"/>
      <c r="O205" s="71"/>
      <c r="P205" s="15" t="s">
        <v>188</v>
      </c>
      <c r="R205" s="20"/>
      <c r="S205" s="28" t="s">
        <v>267</v>
      </c>
      <c r="T205" s="275"/>
      <c r="Y205" s="25"/>
    </row>
    <row r="206" spans="1:25" ht="14.1" customHeight="1" x14ac:dyDescent="0.25">
      <c r="A206" s="9">
        <v>8</v>
      </c>
      <c r="B206" s="21"/>
      <c r="D206" s="196" t="str">
        <f>IF(LEN(Q217)&lt;=135,"",IF(LEN(Q217)&lt;=260,RIGHT(Q217,LEN(Q217)-SEARCH(" ",Q217,125)),MID(Q217,SEARCH(" ",Q217,130),IF(LEN(Q217)&lt;=265,LEN(Q217),SEARCH(" ",Q217,255)-SEARCH(" ",Q217,130)))))</f>
        <v/>
      </c>
      <c r="E206" s="197"/>
      <c r="F206" s="197"/>
      <c r="G206" s="197"/>
      <c r="H206" s="197"/>
      <c r="I206" s="197"/>
      <c r="J206" s="197"/>
      <c r="K206" s="197"/>
      <c r="L206" s="197"/>
      <c r="M206" s="23"/>
      <c r="O206" s="71"/>
      <c r="P206" s="15" t="s">
        <v>191</v>
      </c>
      <c r="R206" s="20"/>
      <c r="S206" s="28" t="s">
        <v>246</v>
      </c>
      <c r="T206" s="275"/>
      <c r="Y206" s="25"/>
    </row>
    <row r="207" spans="1:25" ht="14.1" customHeight="1" x14ac:dyDescent="0.25">
      <c r="A207" s="9">
        <v>9</v>
      </c>
      <c r="B207" s="21"/>
      <c r="D207" s="196" t="str">
        <f>IF(LEN(Q217)&lt;=265,"",RIGHT(Q217,LEN(Q217)-SEARCH(" ",Q217,255)))</f>
        <v/>
      </c>
      <c r="E207" s="197"/>
      <c r="F207" s="197"/>
      <c r="G207" s="197"/>
      <c r="H207" s="197"/>
      <c r="I207" s="197"/>
      <c r="J207" s="197"/>
      <c r="K207" s="197"/>
      <c r="L207" s="197"/>
      <c r="M207" s="23"/>
      <c r="O207" s="274"/>
      <c r="P207" s="15" t="s">
        <v>186</v>
      </c>
      <c r="Q207" s="20"/>
      <c r="R207" s="20"/>
      <c r="S207" s="28" t="s">
        <v>268</v>
      </c>
      <c r="T207" s="275"/>
      <c r="U207" s="20"/>
      <c r="V207" s="20"/>
      <c r="W207" s="20"/>
      <c r="X207" s="20"/>
      <c r="Y207" s="25"/>
    </row>
    <row r="208" spans="1:25" ht="14.1" customHeight="1" x14ac:dyDescent="0.25">
      <c r="A208" s="9">
        <v>10</v>
      </c>
      <c r="B208" s="21"/>
      <c r="D208" s="194" t="str">
        <f>IF(Q219="","",IF(LEN(Q219)&lt;=135,Q219,IF(LEN(Q219)&lt;=260,LEFT(Q219,SEARCH(" ",Q219,125)),LEFT(Q219,SEARCH(" ",Q219,130)))))</f>
        <v/>
      </c>
      <c r="E208" s="195"/>
      <c r="F208" s="195"/>
      <c r="G208" s="195"/>
      <c r="H208" s="195"/>
      <c r="I208" s="195"/>
      <c r="J208" s="195"/>
      <c r="K208" s="195"/>
      <c r="L208" s="195"/>
      <c r="M208" s="23"/>
      <c r="O208" s="274"/>
      <c r="P208" s="15" t="s">
        <v>189</v>
      </c>
      <c r="Q208" s="20"/>
      <c r="R208" s="20"/>
      <c r="S208" s="28" t="s">
        <v>269</v>
      </c>
      <c r="T208" s="275"/>
      <c r="U208" s="20"/>
      <c r="V208" s="20"/>
      <c r="W208" s="20"/>
      <c r="X208" s="20"/>
      <c r="Y208" s="25"/>
    </row>
    <row r="209" spans="1:25" ht="14.1" customHeight="1" x14ac:dyDescent="0.25">
      <c r="A209" s="9">
        <v>11</v>
      </c>
      <c r="B209" s="21"/>
      <c r="D209" s="196" t="str">
        <f>IF(LEN(Q219)&lt;=135,"",IF(LEN(Q219)&lt;=260,RIGHT(Q219,LEN(Q219)-SEARCH(" ",Q219,125)),MID(Q219,SEARCH(" ",Q219,130),IF(LEN(Q219)&lt;=265,LEN(Q219),SEARCH(" ",Q219,255)-SEARCH(" ",Q219,130)))))</f>
        <v/>
      </c>
      <c r="E209" s="197"/>
      <c r="F209" s="197"/>
      <c r="G209" s="197"/>
      <c r="H209" s="197"/>
      <c r="I209" s="197"/>
      <c r="J209" s="197"/>
      <c r="K209" s="197"/>
      <c r="L209" s="197"/>
      <c r="M209" s="23"/>
      <c r="O209" s="198" t="s">
        <v>220</v>
      </c>
      <c r="P209" s="15" t="s">
        <v>270</v>
      </c>
      <c r="Q209" s="20"/>
      <c r="R209" s="20"/>
      <c r="S209" s="28" t="s">
        <v>271</v>
      </c>
      <c r="T209" s="150" t="str">
        <f>IF(T204="","",AVERAGE(T204:T208))</f>
        <v/>
      </c>
      <c r="U209" s="20"/>
      <c r="V209" s="20"/>
      <c r="W209" s="20"/>
      <c r="X209" s="20"/>
      <c r="Y209" s="25"/>
    </row>
    <row r="210" spans="1:25" ht="14.1" customHeight="1" x14ac:dyDescent="0.25">
      <c r="A210" s="9">
        <v>12</v>
      </c>
      <c r="B210" s="21"/>
      <c r="D210" s="196" t="str">
        <f>IF(LEN(Q219)&lt;=265,"",RIGHT(Q219,LEN(Q219)-SEARCH(" ",Q219,255)))</f>
        <v/>
      </c>
      <c r="E210" s="197"/>
      <c r="F210" s="197"/>
      <c r="G210" s="197"/>
      <c r="H210" s="197"/>
      <c r="I210" s="197"/>
      <c r="J210" s="197"/>
      <c r="K210" s="197"/>
      <c r="L210" s="197"/>
      <c r="M210" s="23"/>
      <c r="O210" s="157"/>
      <c r="P210" s="20" t="s">
        <v>272</v>
      </c>
      <c r="Q210" s="20"/>
      <c r="R210" s="20"/>
      <c r="S210" s="28" t="s">
        <v>273</v>
      </c>
      <c r="T210" s="180" t="str">
        <f>IF(T204="","",STDEV(T204:T208))</f>
        <v/>
      </c>
      <c r="U210" s="20"/>
      <c r="V210" s="20"/>
      <c r="W210" s="20"/>
      <c r="X210" s="20"/>
      <c r="Y210" s="25"/>
    </row>
    <row r="211" spans="1:25" ht="14.1" customHeight="1" thickBot="1" x14ac:dyDescent="0.3">
      <c r="A211" s="9">
        <v>13</v>
      </c>
      <c r="B211" s="21"/>
      <c r="D211" s="194" t="str">
        <f>IF(Q221="","",IF(LEN(Q221)&lt;=135,Q221,IF(LEN(Q221)&lt;=260,LEFT(Q221,SEARCH(" ",Q221,125)),LEFT(Q221,SEARCH(" ",Q221,130)))))</f>
        <v/>
      </c>
      <c r="E211" s="195"/>
      <c r="F211" s="195"/>
      <c r="G211" s="195"/>
      <c r="H211" s="195"/>
      <c r="I211" s="195"/>
      <c r="J211" s="195"/>
      <c r="K211" s="195"/>
      <c r="L211" s="195"/>
      <c r="M211" s="23"/>
      <c r="O211" s="33"/>
      <c r="P211" s="34"/>
      <c r="Q211" s="34"/>
      <c r="R211" s="34"/>
      <c r="S211" s="199" t="s">
        <v>274</v>
      </c>
      <c r="T211" s="200" t="str">
        <f>IF(T204="","",2*(MAX(T204:T208)-MIN(T204:T208))/(MAX(T204:T208)+MIN(T204:T208)))</f>
        <v/>
      </c>
      <c r="U211" s="34"/>
      <c r="V211" s="34"/>
      <c r="W211" s="34"/>
      <c r="X211" s="34"/>
      <c r="Y211" s="35"/>
    </row>
    <row r="212" spans="1:25" ht="14.1" customHeight="1" x14ac:dyDescent="0.25">
      <c r="A212" s="9">
        <v>14</v>
      </c>
      <c r="B212" s="21"/>
      <c r="D212" s="196" t="str">
        <f>IF(LEN(Q221)&lt;=135,"",IF(LEN(Q221)&lt;=260,RIGHT(Q221,LEN(Q221)-SEARCH(" ",Q221,125)),MID(Q221,SEARCH(" ",Q221,130),IF(LEN(Q221)&lt;=265,LEN(Q221),SEARCH(" ",Q221,255)-SEARCH(" ",Q221,130)))))</f>
        <v/>
      </c>
      <c r="E212" s="197"/>
      <c r="F212" s="197"/>
      <c r="G212" s="197"/>
      <c r="H212" s="197"/>
      <c r="I212" s="197"/>
      <c r="J212" s="197"/>
      <c r="K212" s="197"/>
      <c r="L212" s="197"/>
      <c r="M212" s="23"/>
    </row>
    <row r="213" spans="1:25" ht="14.1" customHeight="1" thickBot="1" x14ac:dyDescent="0.3">
      <c r="A213" s="9">
        <v>15</v>
      </c>
      <c r="B213" s="21"/>
      <c r="D213" s="196" t="str">
        <f>IF(LEN(Q221)&lt;=265,"",RIGHT(Q221,LEN(Q221)-SEARCH(" ",Q221,255)))</f>
        <v/>
      </c>
      <c r="E213" s="197"/>
      <c r="F213" s="197"/>
      <c r="G213" s="197"/>
      <c r="H213" s="197"/>
      <c r="I213" s="197"/>
      <c r="J213" s="197"/>
      <c r="K213" s="197"/>
      <c r="L213" s="197"/>
      <c r="M213" s="23"/>
      <c r="T213" s="201" t="s">
        <v>265</v>
      </c>
    </row>
    <row r="214" spans="1:25" ht="14.1" customHeight="1" x14ac:dyDescent="0.25">
      <c r="A214" s="9">
        <v>16</v>
      </c>
      <c r="B214" s="21"/>
      <c r="D214" s="194" t="str">
        <f>IF(Q223="","",IF(LEN(Q223)&lt;=135,Q223,IF(LEN(Q223)&lt;=260,LEFT(Q223,SEARCH(" ",Q223,125)),LEFT(Q223,SEARCH(" ",Q223,130)))))</f>
        <v/>
      </c>
      <c r="E214" s="195"/>
      <c r="F214" s="195"/>
      <c r="G214" s="195"/>
      <c r="H214" s="195"/>
      <c r="I214" s="195"/>
      <c r="J214" s="195"/>
      <c r="K214" s="195"/>
      <c r="L214" s="195"/>
      <c r="M214" s="23"/>
      <c r="O214" s="44"/>
      <c r="P214" s="17"/>
      <c r="Q214" s="17"/>
      <c r="R214" s="17"/>
      <c r="S214" s="202" t="s">
        <v>275</v>
      </c>
      <c r="T214" s="17"/>
      <c r="U214" s="17"/>
      <c r="V214" s="17"/>
      <c r="W214" s="17"/>
      <c r="X214" s="17"/>
      <c r="Y214" s="18"/>
    </row>
    <row r="215" spans="1:25" ht="14.1" customHeight="1" x14ac:dyDescent="0.25">
      <c r="A215" s="9">
        <v>17</v>
      </c>
      <c r="B215" s="21"/>
      <c r="D215" s="196" t="str">
        <f>IF(LEN(Q223)&lt;=135,"",IF(LEN(Q223)&lt;=260,RIGHT(Q223,LEN(Q223)-SEARCH(" ",Q223,125)),MID(Q223,SEARCH(" ",Q223,130),IF(LEN(Q223)&lt;=265,LEN(Q223),SEARCH(" ",Q223,255)-SEARCH(" ",Q223,130)))))</f>
        <v/>
      </c>
      <c r="E215" s="197"/>
      <c r="F215" s="197"/>
      <c r="G215" s="197"/>
      <c r="H215" s="197"/>
      <c r="I215" s="197"/>
      <c r="J215" s="197"/>
      <c r="K215" s="197"/>
      <c r="L215" s="197"/>
      <c r="M215" s="23"/>
      <c r="O215" s="24"/>
      <c r="P215" s="28" t="s">
        <v>276</v>
      </c>
      <c r="Q215" s="203"/>
      <c r="R215" s="204"/>
      <c r="S215" s="205" t="str">
        <f>IF(AB145="","",AB145)</f>
        <v/>
      </c>
      <c r="T215" s="206"/>
      <c r="U215" s="206"/>
      <c r="V215" s="20"/>
      <c r="X215" s="206"/>
      <c r="Y215" s="25"/>
    </row>
    <row r="216" spans="1:25" ht="14.1" customHeight="1" x14ac:dyDescent="0.25">
      <c r="A216" s="9">
        <v>18</v>
      </c>
      <c r="B216" s="21"/>
      <c r="D216" s="196" t="str">
        <f>IF(LEN(Q223)&lt;=265,"",RIGHT(Q223,LEN(Q223)-SEARCH(" ",Q223,255)))</f>
        <v/>
      </c>
      <c r="E216" s="197"/>
      <c r="F216" s="197"/>
      <c r="G216" s="197"/>
      <c r="H216" s="197"/>
      <c r="I216" s="197"/>
      <c r="J216" s="197"/>
      <c r="K216" s="197"/>
      <c r="L216" s="197"/>
      <c r="M216" s="23"/>
      <c r="O216" s="24"/>
      <c r="P216" s="207" t="s">
        <v>277</v>
      </c>
      <c r="Q216" s="208"/>
      <c r="R216" s="209">
        <f>LEN(Q215)</f>
        <v>0</v>
      </c>
      <c r="S216" s="210"/>
      <c r="T216" s="210"/>
      <c r="U216" s="211" t="s">
        <v>278</v>
      </c>
      <c r="V216" s="210"/>
      <c r="W216" s="210"/>
      <c r="X216" s="210"/>
      <c r="Y216" s="25"/>
    </row>
    <row r="217" spans="1:25" ht="14.1" customHeight="1" x14ac:dyDescent="0.25">
      <c r="A217" s="9">
        <v>19</v>
      </c>
      <c r="B217" s="21"/>
      <c r="D217" s="194" t="str">
        <f>IF(Q225="","",IF(LEN(Q225)&lt;=135,Q225,IF(LEN(Q225)&lt;=260,LEFT(Q225,SEARCH(" ",Q225,125)),LEFT(Q225,SEARCH(" ",Q225,130)))))</f>
        <v/>
      </c>
      <c r="E217" s="195"/>
      <c r="F217" s="195"/>
      <c r="G217" s="195"/>
      <c r="H217" s="195"/>
      <c r="I217" s="195"/>
      <c r="J217" s="195"/>
      <c r="K217" s="195"/>
      <c r="L217" s="195"/>
      <c r="M217" s="23"/>
      <c r="O217" s="24"/>
      <c r="P217" s="28" t="s">
        <v>279</v>
      </c>
      <c r="Q217" s="203"/>
      <c r="R217" s="204"/>
      <c r="S217" s="205" t="str">
        <f>IF(AB147="","",AB147)</f>
        <v/>
      </c>
      <c r="T217" s="206"/>
      <c r="U217" s="206"/>
      <c r="V217" s="20"/>
      <c r="X217" s="206"/>
      <c r="Y217" s="25"/>
    </row>
    <row r="218" spans="1:25" ht="14.1" customHeight="1" x14ac:dyDescent="0.25">
      <c r="A218" s="9">
        <v>20</v>
      </c>
      <c r="B218" s="21"/>
      <c r="D218" s="196" t="str">
        <f>IF(LEN(Q225)&lt;=135,"",IF(LEN(Q225)&lt;=260,RIGHT(Q225,LEN(Q225)-SEARCH(" ",Q225,125)),MID(Q225,SEARCH(" ",Q225,130),IF(LEN(Q225)&lt;=265,LEN(Q225),SEARCH(" ",Q225,255)-SEARCH(" ",Q225,130)))))</f>
        <v/>
      </c>
      <c r="E218" s="197"/>
      <c r="F218" s="197"/>
      <c r="G218" s="197"/>
      <c r="H218" s="197"/>
      <c r="I218" s="197"/>
      <c r="J218" s="197"/>
      <c r="K218" s="197"/>
      <c r="L218" s="197"/>
      <c r="M218" s="23"/>
      <c r="O218" s="24"/>
      <c r="P218" s="207" t="s">
        <v>277</v>
      </c>
      <c r="Q218" s="208"/>
      <c r="R218" s="209">
        <f>LEN(Q217)</f>
        <v>0</v>
      </c>
      <c r="S218" s="210"/>
      <c r="T218" s="210"/>
      <c r="U218" s="211" t="s">
        <v>280</v>
      </c>
      <c r="V218" s="210"/>
      <c r="W218" s="210"/>
      <c r="X218" s="210"/>
      <c r="Y218" s="25"/>
    </row>
    <row r="219" spans="1:25" ht="14.1" customHeight="1" x14ac:dyDescent="0.25">
      <c r="A219" s="9">
        <v>21</v>
      </c>
      <c r="B219" s="21"/>
      <c r="D219" s="196" t="str">
        <f>IF(LEN(Q225)&lt;=265,"",RIGHT(Q225,LEN(Q225)-SEARCH(" ",Q225,255)))</f>
        <v/>
      </c>
      <c r="E219" s="197"/>
      <c r="F219" s="197"/>
      <c r="G219" s="197"/>
      <c r="H219" s="197"/>
      <c r="I219" s="197"/>
      <c r="J219" s="197"/>
      <c r="K219" s="197"/>
      <c r="L219" s="197"/>
      <c r="M219" s="23"/>
      <c r="O219" s="24"/>
      <c r="P219" s="28" t="s">
        <v>279</v>
      </c>
      <c r="Q219" s="203"/>
      <c r="R219" s="204"/>
      <c r="S219" s="205" t="str">
        <f>IF(AB149="","",AB149)</f>
        <v/>
      </c>
      <c r="T219" s="206"/>
      <c r="U219" s="206"/>
      <c r="V219" s="20"/>
      <c r="X219" s="206"/>
      <c r="Y219" s="25"/>
    </row>
    <row r="220" spans="1:25" ht="14.1" customHeight="1" x14ac:dyDescent="0.25">
      <c r="A220" s="9">
        <v>22</v>
      </c>
      <c r="B220" s="21"/>
      <c r="D220" s="194" t="str">
        <f>IF(Q227="","",IF(LEN(Q227)&lt;=135,Q227,IF(LEN(Q227)&lt;=260,LEFT(Q227,SEARCH(" ",Q227,125)),LEFT(Q227,SEARCH(" ",Q227,130)))))</f>
        <v/>
      </c>
      <c r="E220" s="195"/>
      <c r="F220" s="195"/>
      <c r="G220" s="195"/>
      <c r="H220" s="195"/>
      <c r="I220" s="195"/>
      <c r="J220" s="195"/>
      <c r="K220" s="195"/>
      <c r="L220" s="195"/>
      <c r="M220" s="23"/>
      <c r="O220" s="24"/>
      <c r="P220" s="207" t="s">
        <v>277</v>
      </c>
      <c r="Q220" s="208"/>
      <c r="R220" s="209">
        <f>LEN(Q219)</f>
        <v>0</v>
      </c>
      <c r="S220" s="210"/>
      <c r="T220" s="210"/>
      <c r="U220" s="211" t="s">
        <v>281</v>
      </c>
      <c r="V220" s="210"/>
      <c r="W220" s="210"/>
      <c r="X220" s="210"/>
      <c r="Y220" s="25"/>
    </row>
    <row r="221" spans="1:25" ht="14.1" customHeight="1" x14ac:dyDescent="0.25">
      <c r="A221" s="9">
        <v>23</v>
      </c>
      <c r="B221" s="21"/>
      <c r="D221" s="196" t="str">
        <f>IF(LEN(Q227)&lt;=135,"",IF(LEN(Q227)&lt;=260,RIGHT(Q227,LEN(Q227)-SEARCH(" ",Q227,125)),MID(Q227,SEARCH(" ",Q227,130),IF(LEN(Q227)&lt;=265,LEN(Q227),SEARCH(" ",Q227,255)-SEARCH(" ",Q227,130)))))</f>
        <v/>
      </c>
      <c r="E221" s="197"/>
      <c r="F221" s="197"/>
      <c r="G221" s="197"/>
      <c r="H221" s="197"/>
      <c r="I221" s="197"/>
      <c r="J221" s="197"/>
      <c r="K221" s="197"/>
      <c r="L221" s="197"/>
      <c r="M221" s="23"/>
      <c r="O221" s="24"/>
      <c r="P221" s="28" t="s">
        <v>279</v>
      </c>
      <c r="Q221" s="203"/>
      <c r="R221" s="204"/>
      <c r="S221" s="205" t="str">
        <f>IF(AB151="","",AB151)</f>
        <v/>
      </c>
      <c r="T221" s="206"/>
      <c r="U221" s="206"/>
      <c r="V221" s="20"/>
      <c r="X221" s="206"/>
      <c r="Y221" s="25"/>
    </row>
    <row r="222" spans="1:25" ht="14.1" customHeight="1" x14ac:dyDescent="0.25">
      <c r="A222" s="9">
        <v>24</v>
      </c>
      <c r="B222" s="21"/>
      <c r="D222" s="196" t="str">
        <f>IF(LEN(Q227)&lt;=265,"",RIGHT(Q227,LEN(Q227)-SEARCH(" ",Q227,255)))</f>
        <v/>
      </c>
      <c r="E222" s="197"/>
      <c r="F222" s="197"/>
      <c r="G222" s="197"/>
      <c r="H222" s="197"/>
      <c r="I222" s="197"/>
      <c r="J222" s="197"/>
      <c r="K222" s="197"/>
      <c r="L222" s="197"/>
      <c r="M222" s="23"/>
      <c r="O222" s="24"/>
      <c r="P222" s="207" t="s">
        <v>277</v>
      </c>
      <c r="Q222" s="208"/>
      <c r="R222" s="209">
        <f>LEN(Q221)</f>
        <v>0</v>
      </c>
      <c r="S222" s="210"/>
      <c r="T222" s="210"/>
      <c r="U222" s="211" t="s">
        <v>282</v>
      </c>
      <c r="V222" s="210"/>
      <c r="W222" s="210"/>
      <c r="X222" s="210"/>
      <c r="Y222" s="25"/>
    </row>
    <row r="223" spans="1:25" ht="14.1" customHeight="1" x14ac:dyDescent="0.25">
      <c r="A223" s="9">
        <v>25</v>
      </c>
      <c r="B223" s="21"/>
      <c r="D223" s="194" t="str">
        <f>IF(Q229="","",IF(LEN(Q229)&lt;=135,Q229,IF(LEN(Q229)&lt;=260,LEFT(Q229,SEARCH(" ",Q229,125)),LEFT(Q229,SEARCH(" ",Q229,130)))))</f>
        <v/>
      </c>
      <c r="E223" s="195"/>
      <c r="F223" s="195"/>
      <c r="G223" s="195"/>
      <c r="H223" s="195"/>
      <c r="I223" s="195"/>
      <c r="J223" s="195"/>
      <c r="K223" s="195"/>
      <c r="L223" s="195"/>
      <c r="M223" s="23"/>
      <c r="O223" s="24"/>
      <c r="P223" s="28" t="s">
        <v>279</v>
      </c>
      <c r="Q223" s="203"/>
      <c r="R223" s="204"/>
      <c r="S223" s="205" t="str">
        <f>IF(AB153="","",AB153)</f>
        <v/>
      </c>
      <c r="T223" s="206"/>
      <c r="U223" s="206"/>
      <c r="V223" s="20"/>
      <c r="X223" s="206"/>
      <c r="Y223" s="25"/>
    </row>
    <row r="224" spans="1:25" ht="14.1" customHeight="1" x14ac:dyDescent="0.25">
      <c r="A224" s="9">
        <v>26</v>
      </c>
      <c r="B224" s="21"/>
      <c r="D224" s="196" t="str">
        <f>IF(LEN(Q229)&lt;=135,"",IF(LEN(Q229)&lt;=260,RIGHT(Q229,LEN(Q229)-SEARCH(" ",Q229,125)),MID(Q229,SEARCH(" ",Q229,130),IF(LEN(Q229)&lt;=265,LEN(Q229),SEARCH(" ",Q229,255)-SEARCH(" ",Q229,130)))))</f>
        <v/>
      </c>
      <c r="E224" s="197"/>
      <c r="F224" s="197"/>
      <c r="G224" s="197"/>
      <c r="H224" s="197"/>
      <c r="I224" s="197"/>
      <c r="J224" s="197"/>
      <c r="K224" s="197"/>
      <c r="L224" s="197"/>
      <c r="M224" s="23"/>
      <c r="O224" s="24"/>
      <c r="P224" s="207" t="s">
        <v>277</v>
      </c>
      <c r="Q224" s="208"/>
      <c r="R224" s="209">
        <f>LEN(Q223)</f>
        <v>0</v>
      </c>
      <c r="S224" s="210"/>
      <c r="T224" s="210"/>
      <c r="U224" s="211" t="s">
        <v>283</v>
      </c>
      <c r="V224" s="210"/>
      <c r="W224" s="210"/>
      <c r="X224" s="210"/>
      <c r="Y224" s="25"/>
    </row>
    <row r="225" spans="1:25" ht="14.1" customHeight="1" x14ac:dyDescent="0.25">
      <c r="A225" s="9">
        <v>27</v>
      </c>
      <c r="B225" s="21"/>
      <c r="D225" s="196" t="str">
        <f>IF(LEN(Q229)&lt;=265,"",RIGHT(Q229,LEN(Q229)-SEARCH(" ",Q229,255)))</f>
        <v/>
      </c>
      <c r="E225" s="197"/>
      <c r="F225" s="197"/>
      <c r="G225" s="197"/>
      <c r="H225" s="197"/>
      <c r="I225" s="197"/>
      <c r="J225" s="197"/>
      <c r="K225" s="197"/>
      <c r="L225" s="197"/>
      <c r="M225" s="23"/>
      <c r="O225" s="24"/>
      <c r="P225" s="28" t="s">
        <v>279</v>
      </c>
      <c r="Q225" s="203"/>
      <c r="R225" s="204"/>
      <c r="S225" s="205" t="str">
        <f>IF(AB155="","",AB155)</f>
        <v/>
      </c>
      <c r="T225" s="206"/>
      <c r="U225" s="206"/>
      <c r="V225" s="20"/>
      <c r="X225" s="206"/>
      <c r="Y225" s="25"/>
    </row>
    <row r="226" spans="1:25" ht="14.1" customHeight="1" x14ac:dyDescent="0.25">
      <c r="A226" s="9">
        <v>28</v>
      </c>
      <c r="B226" s="21"/>
      <c r="D226" s="194" t="str">
        <f>IF(Q231="","",IF(LEN(Q231)&lt;=135,Q231,IF(LEN(Q231)&lt;=260,LEFT(Q231,SEARCH(" ",Q231,125)),LEFT(Q231,SEARCH(" ",Q231,130)))))</f>
        <v/>
      </c>
      <c r="E226" s="195"/>
      <c r="F226" s="195"/>
      <c r="G226" s="195"/>
      <c r="H226" s="195"/>
      <c r="I226" s="195"/>
      <c r="J226" s="195"/>
      <c r="K226" s="195"/>
      <c r="L226" s="195"/>
      <c r="M226" s="23"/>
      <c r="O226" s="24"/>
      <c r="P226" s="207" t="s">
        <v>277</v>
      </c>
      <c r="Q226" s="208"/>
      <c r="R226" s="209">
        <f>LEN(Q225)</f>
        <v>0</v>
      </c>
      <c r="S226" s="210"/>
      <c r="T226" s="210"/>
      <c r="U226" s="210"/>
      <c r="V226" s="210"/>
      <c r="W226" s="210"/>
      <c r="X226" s="210"/>
      <c r="Y226" s="25"/>
    </row>
    <row r="227" spans="1:25" ht="14.1" customHeight="1" x14ac:dyDescent="0.25">
      <c r="A227" s="9">
        <v>29</v>
      </c>
      <c r="B227" s="21"/>
      <c r="D227" s="196" t="str">
        <f>IF(LEN(Q231)&lt;=135,"",IF(LEN(Q231)&lt;=260,RIGHT(Q231,LEN(Q231)-SEARCH(" ",Q231,125)),MID(Q231,SEARCH(" ",Q231,130),IF(LEN(Q231)&lt;=265,LEN(Q231),SEARCH(" ",Q231,255)-SEARCH(" ",Q231,130)))))</f>
        <v/>
      </c>
      <c r="E227" s="197"/>
      <c r="F227" s="197"/>
      <c r="G227" s="197"/>
      <c r="H227" s="197"/>
      <c r="I227" s="197"/>
      <c r="J227" s="197"/>
      <c r="K227" s="197"/>
      <c r="L227" s="197"/>
      <c r="M227" s="23"/>
      <c r="O227" s="24"/>
      <c r="P227" s="28" t="s">
        <v>279</v>
      </c>
      <c r="Q227" s="203"/>
      <c r="R227" s="204"/>
      <c r="S227" s="205" t="str">
        <f>IF(AB157="","",AB157)</f>
        <v/>
      </c>
      <c r="T227" s="206"/>
      <c r="U227" s="206"/>
      <c r="V227" s="20"/>
      <c r="X227" s="206"/>
      <c r="Y227" s="25"/>
    </row>
    <row r="228" spans="1:25" ht="14.1" customHeight="1" x14ac:dyDescent="0.25">
      <c r="A228" s="9">
        <v>30</v>
      </c>
      <c r="B228" s="21"/>
      <c r="D228" s="196" t="str">
        <f>IF(LEN(Q231)&lt;=265,"",RIGHT(Q231,LEN(Q231)-SEARCH(" ",Q231,255)))</f>
        <v/>
      </c>
      <c r="E228" s="197"/>
      <c r="F228" s="197"/>
      <c r="G228" s="197"/>
      <c r="H228" s="197"/>
      <c r="I228" s="197"/>
      <c r="J228" s="197"/>
      <c r="K228" s="197"/>
      <c r="L228" s="197"/>
      <c r="M228" s="23"/>
      <c r="O228" s="24"/>
      <c r="P228" s="207" t="s">
        <v>277</v>
      </c>
      <c r="Q228" s="208"/>
      <c r="R228" s="209">
        <f>LEN(Q227)</f>
        <v>0</v>
      </c>
      <c r="S228" s="210"/>
      <c r="T228" s="210"/>
      <c r="U228" s="210"/>
      <c r="V228" s="210"/>
      <c r="W228" s="210"/>
      <c r="X228" s="210"/>
      <c r="Y228" s="25"/>
    </row>
    <row r="229" spans="1:25" ht="14.1" customHeight="1" x14ac:dyDescent="0.25">
      <c r="A229" s="9">
        <v>31</v>
      </c>
      <c r="B229" s="21"/>
      <c r="D229" s="194" t="str">
        <f>IF(Q233="","",IF(LEN(Q233)&lt;=135,Q233,IF(LEN(Q233)&lt;=260,LEFT(Q233,SEARCH(" ",Q233,125)),LEFT(Q233,SEARCH(" ",Q233,130)))))</f>
        <v/>
      </c>
      <c r="E229" s="195"/>
      <c r="F229" s="195"/>
      <c r="G229" s="195"/>
      <c r="H229" s="195"/>
      <c r="I229" s="195"/>
      <c r="J229" s="195"/>
      <c r="K229" s="195"/>
      <c r="L229" s="195"/>
      <c r="M229" s="23"/>
      <c r="O229" s="24"/>
      <c r="P229" s="28" t="s">
        <v>279</v>
      </c>
      <c r="Q229" s="203"/>
      <c r="R229" s="204"/>
      <c r="S229" s="205" t="str">
        <f>IF(AB159="","",AB159)</f>
        <v/>
      </c>
      <c r="T229" s="206"/>
      <c r="U229" s="206"/>
      <c r="V229" s="20"/>
      <c r="X229" s="206"/>
      <c r="Y229" s="25"/>
    </row>
    <row r="230" spans="1:25" ht="14.1" customHeight="1" x14ac:dyDescent="0.25">
      <c r="A230" s="9">
        <v>32</v>
      </c>
      <c r="B230" s="21"/>
      <c r="D230" s="196" t="str">
        <f>IF(LEN(Q233)&lt;=135,"",IF(LEN(Q233)&lt;=260,RIGHT(Q233,LEN(Q233)-SEARCH(" ",Q233,125)),MID(Q233,SEARCH(" ",Q233,130),IF(LEN(Q233)&lt;=265,LEN(Q233),SEARCH(" ",Q233,255)-SEARCH(" ",Q233,130)))))</f>
        <v/>
      </c>
      <c r="E230" s="197"/>
      <c r="F230" s="197"/>
      <c r="G230" s="197"/>
      <c r="H230" s="197"/>
      <c r="I230" s="197"/>
      <c r="J230" s="197"/>
      <c r="K230" s="197"/>
      <c r="L230" s="197"/>
      <c r="M230" s="23"/>
      <c r="O230" s="24"/>
      <c r="P230" s="207" t="s">
        <v>277</v>
      </c>
      <c r="Q230" s="208"/>
      <c r="R230" s="209">
        <f>LEN(Q229)</f>
        <v>0</v>
      </c>
      <c r="S230" s="210"/>
      <c r="T230" s="210"/>
      <c r="U230" s="210"/>
      <c r="V230" s="210"/>
      <c r="W230" s="210"/>
      <c r="X230" s="210"/>
      <c r="Y230" s="25"/>
    </row>
    <row r="231" spans="1:25" ht="14.1" customHeight="1" x14ac:dyDescent="0.25">
      <c r="A231" s="9">
        <v>33</v>
      </c>
      <c r="B231" s="21"/>
      <c r="D231" s="196" t="str">
        <f>IF(LEN(Q233)&lt;=265,"",RIGHT(Q233,LEN(Q233)-SEARCH(" ",Q233,255)))</f>
        <v/>
      </c>
      <c r="E231" s="197"/>
      <c r="F231" s="197"/>
      <c r="G231" s="197"/>
      <c r="H231" s="197"/>
      <c r="I231" s="197"/>
      <c r="J231" s="197"/>
      <c r="K231" s="197"/>
      <c r="L231" s="197"/>
      <c r="M231" s="23"/>
      <c r="O231" s="24"/>
      <c r="P231" s="28" t="s">
        <v>279</v>
      </c>
      <c r="Q231" s="203"/>
      <c r="R231" s="204"/>
      <c r="S231" s="205" t="str">
        <f>IF(AB161="","",AB161)</f>
        <v/>
      </c>
      <c r="T231" s="206"/>
      <c r="U231" s="206"/>
      <c r="V231" s="20"/>
      <c r="X231" s="206"/>
      <c r="Y231" s="25"/>
    </row>
    <row r="232" spans="1:25" ht="14.1" customHeight="1" x14ac:dyDescent="0.25">
      <c r="A232" s="9">
        <v>34</v>
      </c>
      <c r="B232" s="21"/>
      <c r="D232" s="194" t="str">
        <f>IF(Q235="","",IF(LEN(Q235)&lt;=135,Q235,IF(LEN(Q235)&lt;=260,LEFT(Q235,SEARCH(" ",Q235,125)),LEFT(Q235,SEARCH(" ",Q235,130)))))</f>
        <v/>
      </c>
      <c r="E232" s="195"/>
      <c r="F232" s="195"/>
      <c r="G232" s="195"/>
      <c r="H232" s="195"/>
      <c r="I232" s="195"/>
      <c r="J232" s="195"/>
      <c r="K232" s="195"/>
      <c r="L232" s="195"/>
      <c r="M232" s="23"/>
      <c r="O232" s="24"/>
      <c r="P232" s="207" t="s">
        <v>277</v>
      </c>
      <c r="Q232" s="208"/>
      <c r="R232" s="209">
        <f>LEN(Q231)</f>
        <v>0</v>
      </c>
      <c r="S232" s="210"/>
      <c r="T232" s="210"/>
      <c r="U232" s="210"/>
      <c r="V232" s="210"/>
      <c r="W232" s="210"/>
      <c r="X232" s="210"/>
      <c r="Y232" s="25"/>
    </row>
    <row r="233" spans="1:25" ht="14.1" customHeight="1" x14ac:dyDescent="0.25">
      <c r="A233" s="9">
        <v>35</v>
      </c>
      <c r="B233" s="21"/>
      <c r="D233" s="196" t="str">
        <f>IF(LEN(Q235)&lt;=135,"",IF(LEN(Q235)&lt;=260,RIGHT(Q235,LEN(Q235)-SEARCH(" ",Q235,125)),MID(Q235,SEARCH(" ",Q235,130),IF(LEN(Q235)&lt;=265,LEN(Q235),SEARCH(" ",Q235,255)-SEARCH(" ",Q235,130)))))</f>
        <v/>
      </c>
      <c r="E233" s="197"/>
      <c r="F233" s="197"/>
      <c r="G233" s="197"/>
      <c r="H233" s="197"/>
      <c r="I233" s="197"/>
      <c r="J233" s="197"/>
      <c r="K233" s="197"/>
      <c r="L233" s="197"/>
      <c r="M233" s="23"/>
      <c r="O233" s="24"/>
      <c r="P233" s="28" t="s">
        <v>279</v>
      </c>
      <c r="Q233" s="203"/>
      <c r="R233" s="204"/>
      <c r="S233" s="205" t="str">
        <f>IF(AB163="","",AB163)</f>
        <v/>
      </c>
      <c r="T233" s="206"/>
      <c r="U233" s="206"/>
      <c r="V233" s="20"/>
      <c r="X233" s="206"/>
      <c r="Y233" s="25"/>
    </row>
    <row r="234" spans="1:25" ht="14.1" customHeight="1" x14ac:dyDescent="0.25">
      <c r="A234" s="9">
        <v>36</v>
      </c>
      <c r="B234" s="21"/>
      <c r="D234" s="196" t="str">
        <f>IF(LEN(Q235)&lt;=265,"",RIGHT(Q235,LEN(Q235)-SEARCH(" ",Q235,255)))</f>
        <v/>
      </c>
      <c r="E234" s="197"/>
      <c r="F234" s="197"/>
      <c r="G234" s="197"/>
      <c r="H234" s="197"/>
      <c r="I234" s="197"/>
      <c r="J234" s="197"/>
      <c r="K234" s="197"/>
      <c r="L234" s="197"/>
      <c r="M234" s="23"/>
      <c r="O234" s="24"/>
      <c r="P234" s="207" t="s">
        <v>277</v>
      </c>
      <c r="Q234" s="208"/>
      <c r="R234" s="209">
        <f>LEN(Q233)</f>
        <v>0</v>
      </c>
      <c r="S234" s="210"/>
      <c r="T234" s="210"/>
      <c r="U234" s="210"/>
      <c r="V234" s="210"/>
      <c r="W234" s="210"/>
      <c r="X234" s="210"/>
      <c r="Y234" s="25"/>
    </row>
    <row r="235" spans="1:25" ht="14.1" customHeight="1" x14ac:dyDescent="0.25">
      <c r="A235" s="9">
        <v>37</v>
      </c>
      <c r="B235" s="21"/>
      <c r="D235" s="194" t="str">
        <f>IF(Q237="","",IF(LEN(Q237)&lt;=135,Q237,IF(LEN(Q237)&lt;=260,LEFT(Q237,SEARCH(" ",Q237,125)),LEFT(Q237,SEARCH(" ",Q237,130)))))</f>
        <v/>
      </c>
      <c r="E235" s="195"/>
      <c r="F235" s="195"/>
      <c r="G235" s="195"/>
      <c r="H235" s="195"/>
      <c r="I235" s="195"/>
      <c r="J235" s="195"/>
      <c r="K235" s="195"/>
      <c r="L235" s="195"/>
      <c r="M235" s="23"/>
      <c r="O235" s="24"/>
      <c r="P235" s="28" t="s">
        <v>279</v>
      </c>
      <c r="Q235" s="203"/>
      <c r="R235" s="204"/>
      <c r="S235" s="205" t="str">
        <f>IF(AB165="","",AB165)</f>
        <v/>
      </c>
      <c r="T235" s="206"/>
      <c r="U235" s="206"/>
      <c r="V235" s="20"/>
      <c r="X235" s="206"/>
      <c r="Y235" s="25"/>
    </row>
    <row r="236" spans="1:25" ht="14.1" customHeight="1" x14ac:dyDescent="0.25">
      <c r="A236" s="9">
        <v>38</v>
      </c>
      <c r="B236" s="21"/>
      <c r="D236" s="196" t="str">
        <f>IF(LEN(Q237)&lt;=135,"",IF(LEN(Q237)&lt;=260,RIGHT(Q237,LEN(Q237)-SEARCH(" ",Q237,125)),MID(Q237,SEARCH(" ",Q237,130),IF(LEN(Q237)&lt;=265,LEN(Q237),SEARCH(" ",Q237,255)-SEARCH(" ",Q237,130)))))</f>
        <v/>
      </c>
      <c r="E236" s="197"/>
      <c r="F236" s="197"/>
      <c r="G236" s="197"/>
      <c r="H236" s="197"/>
      <c r="I236" s="197"/>
      <c r="J236" s="197"/>
      <c r="K236" s="197"/>
      <c r="L236" s="197"/>
      <c r="M236" s="23"/>
      <c r="O236" s="24"/>
      <c r="P236" s="207" t="s">
        <v>277</v>
      </c>
      <c r="Q236" s="208"/>
      <c r="R236" s="209">
        <f>LEN(Q235)</f>
        <v>0</v>
      </c>
      <c r="S236" s="210"/>
      <c r="T236" s="210"/>
      <c r="U236" s="210"/>
      <c r="V236" s="210"/>
      <c r="W236" s="210"/>
      <c r="X236" s="210"/>
      <c r="Y236" s="25"/>
    </row>
    <row r="237" spans="1:25" ht="14.1" customHeight="1" x14ac:dyDescent="0.25">
      <c r="A237" s="9">
        <v>39</v>
      </c>
      <c r="B237" s="21"/>
      <c r="D237" s="196" t="str">
        <f>IF(LEN(Q237)&lt;=265,"",RIGHT(Q237,LEN(Q237)-SEARCH(" ",Q237,255)))</f>
        <v/>
      </c>
      <c r="E237" s="197"/>
      <c r="F237" s="197"/>
      <c r="G237" s="197"/>
      <c r="H237" s="197"/>
      <c r="I237" s="197"/>
      <c r="J237" s="197"/>
      <c r="K237" s="197"/>
      <c r="L237" s="197"/>
      <c r="M237" s="23"/>
      <c r="O237" s="24"/>
      <c r="P237" s="28" t="s">
        <v>279</v>
      </c>
      <c r="Q237" s="203"/>
      <c r="R237" s="204"/>
      <c r="S237" s="205" t="str">
        <f>IF(AB167="","",AB167)</f>
        <v/>
      </c>
      <c r="T237" s="206"/>
      <c r="U237" s="206"/>
      <c r="V237" s="20"/>
      <c r="X237" s="206"/>
      <c r="Y237" s="25"/>
    </row>
    <row r="238" spans="1:25" ht="14.1" customHeight="1" x14ac:dyDescent="0.25">
      <c r="A238" s="9">
        <v>40</v>
      </c>
      <c r="B238" s="21"/>
      <c r="D238" s="194" t="str">
        <f>IF(Q239="","",IF(LEN(Q239)&lt;=135,Q239,IF(LEN(Q239)&lt;=260,LEFT(Q239,SEARCH(" ",Q239,125)),LEFT(Q239,SEARCH(" ",Q239,130)))))</f>
        <v/>
      </c>
      <c r="E238" s="195"/>
      <c r="F238" s="195"/>
      <c r="G238" s="195"/>
      <c r="H238" s="195"/>
      <c r="I238" s="195"/>
      <c r="J238" s="195"/>
      <c r="K238" s="195"/>
      <c r="L238" s="195"/>
      <c r="M238" s="23"/>
      <c r="O238" s="24"/>
      <c r="P238" s="207" t="s">
        <v>277</v>
      </c>
      <c r="Q238" s="208"/>
      <c r="R238" s="209">
        <f>LEN(Q237)</f>
        <v>0</v>
      </c>
      <c r="S238" s="210"/>
      <c r="T238" s="210"/>
      <c r="U238" s="210"/>
      <c r="V238" s="210"/>
      <c r="W238" s="210"/>
      <c r="X238" s="210"/>
      <c r="Y238" s="25"/>
    </row>
    <row r="239" spans="1:25" ht="14.1" customHeight="1" x14ac:dyDescent="0.25">
      <c r="A239" s="9">
        <v>41</v>
      </c>
      <c r="B239" s="21"/>
      <c r="D239" s="196" t="str">
        <f>IF(LEN(Q239)&lt;=135,"",IF(LEN(Q239)&lt;=260,RIGHT(Q239,LEN(Q239)-SEARCH(" ",Q239,125)),MID(Q239,SEARCH(" ",Q239,130),IF(LEN(Q239)&lt;=265,LEN(Q239),SEARCH(" ",Q239,255)-SEARCH(" ",Q239,130)))))</f>
        <v/>
      </c>
      <c r="E239" s="197"/>
      <c r="F239" s="197"/>
      <c r="G239" s="197"/>
      <c r="H239" s="197"/>
      <c r="I239" s="197"/>
      <c r="J239" s="197"/>
      <c r="K239" s="197"/>
      <c r="L239" s="197"/>
      <c r="M239" s="23"/>
      <c r="O239" s="24"/>
      <c r="P239" s="28" t="s">
        <v>279</v>
      </c>
      <c r="Q239" s="203"/>
      <c r="R239" s="204"/>
      <c r="S239" s="205" t="str">
        <f>IF(AB169="","",AB169)</f>
        <v/>
      </c>
      <c r="T239" s="206"/>
      <c r="U239" s="206"/>
      <c r="V239" s="20"/>
      <c r="X239" s="206"/>
      <c r="Y239" s="25"/>
    </row>
    <row r="240" spans="1:25" ht="14.1" customHeight="1" x14ac:dyDescent="0.25">
      <c r="A240" s="9">
        <v>42</v>
      </c>
      <c r="B240" s="21"/>
      <c r="D240" s="196" t="str">
        <f>IF(LEN(Q239)&lt;=265,"",RIGHT(Q239,LEN(Q239)-SEARCH(" ",Q239,255)))</f>
        <v/>
      </c>
      <c r="E240" s="197"/>
      <c r="F240" s="197"/>
      <c r="G240" s="197"/>
      <c r="H240" s="197"/>
      <c r="I240" s="197"/>
      <c r="J240" s="197"/>
      <c r="K240" s="197"/>
      <c r="L240" s="197"/>
      <c r="M240" s="23"/>
      <c r="O240" s="24"/>
      <c r="P240" s="207" t="s">
        <v>277</v>
      </c>
      <c r="Q240" s="208"/>
      <c r="R240" s="209">
        <f>LEN(Q239)</f>
        <v>0</v>
      </c>
      <c r="S240" s="210"/>
      <c r="T240" s="210"/>
      <c r="U240" s="210"/>
      <c r="V240" s="210"/>
      <c r="W240" s="210"/>
      <c r="X240" s="210"/>
      <c r="Y240" s="25"/>
    </row>
    <row r="241" spans="1:25" ht="14.1" customHeight="1" x14ac:dyDescent="0.25">
      <c r="A241" s="9">
        <v>43</v>
      </c>
      <c r="B241" s="21"/>
      <c r="D241" s="194" t="str">
        <f>IF(Q241="","",IF(LEN(Q241)&lt;=135,Q241,IF(LEN(Q241)&lt;=260,LEFT(Q241,SEARCH(" ",Q241,125)),LEFT(Q241,SEARCH(" ",Q241,130)))))</f>
        <v/>
      </c>
      <c r="E241" s="195"/>
      <c r="F241" s="195"/>
      <c r="G241" s="195"/>
      <c r="H241" s="195"/>
      <c r="I241" s="195"/>
      <c r="J241" s="195"/>
      <c r="K241" s="195"/>
      <c r="L241" s="195"/>
      <c r="M241" s="23"/>
      <c r="O241" s="24"/>
      <c r="P241" s="28" t="s">
        <v>279</v>
      </c>
      <c r="Q241" s="203"/>
      <c r="R241" s="204"/>
      <c r="S241" s="205" t="str">
        <f>IF(AB171="","",AB171)</f>
        <v/>
      </c>
      <c r="T241" s="206"/>
      <c r="U241" s="206"/>
      <c r="V241" s="20"/>
      <c r="X241" s="206"/>
      <c r="Y241" s="25"/>
    </row>
    <row r="242" spans="1:25" ht="14.1" customHeight="1" x14ac:dyDescent="0.25">
      <c r="A242" s="9">
        <v>44</v>
      </c>
      <c r="B242" s="21"/>
      <c r="D242" s="196" t="str">
        <f>IF(LEN(Q241)&lt;=135,"",IF(LEN(Q241)&lt;=260,RIGHT(Q241,LEN(Q241)-SEARCH(" ",Q241,125)),MID(Q241,SEARCH(" ",Q241,130),IF(LEN(Q241)&lt;=265,LEN(Q241),SEARCH(" ",Q241,255)-SEARCH(" ",Q241,130)))))</f>
        <v/>
      </c>
      <c r="E242" s="197"/>
      <c r="F242" s="197"/>
      <c r="G242" s="197"/>
      <c r="H242" s="197"/>
      <c r="I242" s="197"/>
      <c r="J242" s="197"/>
      <c r="K242" s="197"/>
      <c r="L242" s="197"/>
      <c r="M242" s="23"/>
      <c r="O242" s="24"/>
      <c r="P242" s="207" t="s">
        <v>277</v>
      </c>
      <c r="Q242" s="208"/>
      <c r="R242" s="209">
        <f>LEN(Q241)</f>
        <v>0</v>
      </c>
      <c r="S242" s="210"/>
      <c r="T242" s="210"/>
      <c r="U242" s="210"/>
      <c r="V242" s="210"/>
      <c r="W242" s="210"/>
      <c r="X242" s="210"/>
      <c r="Y242" s="25"/>
    </row>
    <row r="243" spans="1:25" ht="14.1" customHeight="1" x14ac:dyDescent="0.25">
      <c r="A243" s="9">
        <v>45</v>
      </c>
      <c r="B243" s="21"/>
      <c r="D243" s="196" t="str">
        <f>IF(LEN(Q241)&lt;=265,"",RIGHT(Q241,LEN(Q241)-SEARCH(" ",Q241,255)))</f>
        <v/>
      </c>
      <c r="E243" s="197"/>
      <c r="F243" s="197"/>
      <c r="G243" s="197"/>
      <c r="H243" s="197"/>
      <c r="I243" s="197"/>
      <c r="J243" s="197"/>
      <c r="K243" s="197"/>
      <c r="L243" s="197"/>
      <c r="M243" s="23"/>
      <c r="O243" s="24"/>
      <c r="P243" s="28" t="s">
        <v>279</v>
      </c>
      <c r="Q243" s="203"/>
      <c r="R243" s="204"/>
      <c r="S243" s="205" t="str">
        <f>IF(AB173="","",AB173)</f>
        <v/>
      </c>
      <c r="T243" s="206"/>
      <c r="U243" s="206"/>
      <c r="V243" s="20"/>
      <c r="X243" s="206"/>
      <c r="Y243" s="25"/>
    </row>
    <row r="244" spans="1:25" ht="14.1" customHeight="1" x14ac:dyDescent="0.25">
      <c r="A244" s="9">
        <v>46</v>
      </c>
      <c r="B244" s="21"/>
      <c r="D244" s="194" t="str">
        <f>IF(Q243="","",IF(LEN(Q243)&lt;=135,Q243,IF(LEN(Q243)&lt;=260,LEFT(Q243,SEARCH(" ",Q243,125)),LEFT(Q243,SEARCH(" ",Q243,130)))))</f>
        <v/>
      </c>
      <c r="E244" s="195"/>
      <c r="F244" s="195"/>
      <c r="G244" s="195"/>
      <c r="H244" s="195"/>
      <c r="I244" s="195"/>
      <c r="J244" s="195"/>
      <c r="K244" s="195"/>
      <c r="L244" s="195"/>
      <c r="M244" s="23"/>
      <c r="O244" s="24"/>
      <c r="P244" s="207" t="s">
        <v>277</v>
      </c>
      <c r="Q244" s="208"/>
      <c r="R244" s="209">
        <f>LEN(Q243)</f>
        <v>0</v>
      </c>
      <c r="S244" s="210"/>
      <c r="T244" s="210"/>
      <c r="U244" s="210"/>
      <c r="V244" s="210"/>
      <c r="W244" s="210"/>
      <c r="X244" s="210"/>
      <c r="Y244" s="25"/>
    </row>
    <row r="245" spans="1:25" ht="14.1" customHeight="1" x14ac:dyDescent="0.25">
      <c r="A245" s="9">
        <v>47</v>
      </c>
      <c r="B245" s="21"/>
      <c r="D245" s="196" t="str">
        <f>IF(LEN(Q243)&lt;=135,"",IF(LEN(Q243)&lt;=260,RIGHT(Q243,LEN(Q243)-SEARCH(" ",Q243,125)),MID(Q243,SEARCH(" ",Q243,130),IF(LEN(Q243)&lt;=265,LEN(Q243),SEARCH(" ",Q243,255)-SEARCH(" ",Q243,130)))))</f>
        <v/>
      </c>
      <c r="E245" s="197"/>
      <c r="F245" s="197"/>
      <c r="G245" s="197"/>
      <c r="H245" s="197"/>
      <c r="I245" s="197"/>
      <c r="J245" s="197"/>
      <c r="K245" s="197"/>
      <c r="L245" s="197"/>
      <c r="M245" s="23"/>
      <c r="O245" s="24"/>
      <c r="P245" s="28" t="s">
        <v>279</v>
      </c>
      <c r="Q245" s="203"/>
      <c r="R245" s="204"/>
      <c r="S245" s="205" t="str">
        <f>IF(AB175="","",AB175)</f>
        <v/>
      </c>
      <c r="T245" s="206"/>
      <c r="U245" s="206"/>
      <c r="V245" s="20"/>
      <c r="X245" s="206"/>
      <c r="Y245" s="25"/>
    </row>
    <row r="246" spans="1:25" ht="14.1" customHeight="1" x14ac:dyDescent="0.25">
      <c r="A246" s="9">
        <v>48</v>
      </c>
      <c r="B246" s="21"/>
      <c r="D246" s="196" t="str">
        <f>IF(LEN(Q243)&lt;=265,"",RIGHT(Q243,LEN(Q243)-SEARCH(" ",Q243,255)))</f>
        <v/>
      </c>
      <c r="E246" s="197"/>
      <c r="F246" s="197"/>
      <c r="G246" s="197"/>
      <c r="H246" s="197"/>
      <c r="I246" s="197"/>
      <c r="J246" s="197"/>
      <c r="K246" s="197"/>
      <c r="L246" s="197"/>
      <c r="M246" s="23"/>
      <c r="O246" s="24"/>
      <c r="P246" s="207" t="s">
        <v>277</v>
      </c>
      <c r="Q246" s="208"/>
      <c r="R246" s="209">
        <f>LEN(Q245)</f>
        <v>0</v>
      </c>
      <c r="S246" s="210"/>
      <c r="T246" s="210"/>
      <c r="U246" s="210"/>
      <c r="V246" s="210"/>
      <c r="W246" s="210"/>
      <c r="X246" s="210"/>
      <c r="Y246" s="25"/>
    </row>
    <row r="247" spans="1:25" ht="14.1" customHeight="1" x14ac:dyDescent="0.25">
      <c r="A247" s="9">
        <v>49</v>
      </c>
      <c r="B247" s="21"/>
      <c r="D247" s="194" t="str">
        <f>IF(Q245="","",IF(LEN(Q245)&lt;=135,Q245,IF(LEN(Q245)&lt;=260,LEFT(Q245,SEARCH(" ",Q245,125)),LEFT(Q245,SEARCH(" ",Q245,130)))))</f>
        <v/>
      </c>
      <c r="E247" s="195"/>
      <c r="F247" s="195"/>
      <c r="G247" s="195"/>
      <c r="H247" s="195"/>
      <c r="I247" s="195"/>
      <c r="J247" s="195"/>
      <c r="K247" s="195"/>
      <c r="L247" s="195"/>
      <c r="M247" s="23"/>
      <c r="O247" s="24"/>
      <c r="P247" s="28" t="s">
        <v>279</v>
      </c>
      <c r="Q247" s="203"/>
      <c r="R247" s="204"/>
      <c r="S247" s="205" t="str">
        <f>IF(AB177="","",AB177)</f>
        <v/>
      </c>
      <c r="T247" s="206"/>
      <c r="U247" s="206"/>
      <c r="V247" s="20"/>
      <c r="X247" s="206"/>
      <c r="Y247" s="25"/>
    </row>
    <row r="248" spans="1:25" ht="14.1" customHeight="1" x14ac:dyDescent="0.25">
      <c r="A248" s="9">
        <v>50</v>
      </c>
      <c r="B248" s="21"/>
      <c r="D248" s="196" t="str">
        <f>IF(LEN(Q245)&lt;=135,"",IF(LEN(Q245)&lt;=260,RIGHT(Q245,LEN(Q245)-SEARCH(" ",Q245,125)),MID(Q245,SEARCH(" ",Q245,130),IF(LEN(Q245)&lt;=265,LEN(Q245),SEARCH(" ",Q245,255)-SEARCH(" ",Q245,130)))))</f>
        <v/>
      </c>
      <c r="E248" s="197"/>
      <c r="F248" s="197"/>
      <c r="G248" s="197"/>
      <c r="H248" s="197"/>
      <c r="I248" s="197"/>
      <c r="J248" s="197"/>
      <c r="K248" s="197"/>
      <c r="L248" s="197"/>
      <c r="M248" s="23"/>
      <c r="O248" s="24"/>
      <c r="P248" s="207" t="s">
        <v>277</v>
      </c>
      <c r="Q248" s="208"/>
      <c r="R248" s="209">
        <f>LEN(Q247)</f>
        <v>0</v>
      </c>
      <c r="S248" s="210"/>
      <c r="T248" s="210"/>
      <c r="U248" s="210"/>
      <c r="V248" s="210"/>
      <c r="W248" s="210"/>
      <c r="X248" s="210"/>
      <c r="Y248" s="25"/>
    </row>
    <row r="249" spans="1:25" ht="14.1" customHeight="1" x14ac:dyDescent="0.25">
      <c r="A249" s="9">
        <v>51</v>
      </c>
      <c r="B249" s="21"/>
      <c r="D249" s="196" t="str">
        <f>IF(LEN(Q245)&lt;=265,"",RIGHT(Q245,LEN(Q245)-SEARCH(" ",Q245,255)))</f>
        <v/>
      </c>
      <c r="E249" s="197"/>
      <c r="F249" s="197"/>
      <c r="G249" s="197"/>
      <c r="H249" s="197"/>
      <c r="I249" s="197"/>
      <c r="J249" s="197"/>
      <c r="K249" s="197"/>
      <c r="L249" s="197"/>
      <c r="M249" s="23"/>
      <c r="O249" s="24"/>
      <c r="P249" s="28" t="s">
        <v>279</v>
      </c>
      <c r="Q249" s="203"/>
      <c r="R249" s="204"/>
      <c r="S249" s="205" t="str">
        <f>IF(AB179="","",AB179)</f>
        <v/>
      </c>
      <c r="T249" s="206"/>
      <c r="U249" s="206"/>
      <c r="V249" s="20"/>
      <c r="X249" s="206"/>
      <c r="Y249" s="25"/>
    </row>
    <row r="250" spans="1:25" ht="14.1" customHeight="1" x14ac:dyDescent="0.25">
      <c r="A250" s="9">
        <v>52</v>
      </c>
      <c r="B250" s="21"/>
      <c r="D250" s="194" t="str">
        <f>IF(Q247="","",IF(LEN(Q247)&lt;=135,Q247,IF(LEN(Q247)&lt;=260,LEFT(Q247,SEARCH(" ",Q247,125)),LEFT(Q247,SEARCH(" ",Q247,130)))))</f>
        <v/>
      </c>
      <c r="E250" s="195"/>
      <c r="F250" s="195"/>
      <c r="G250" s="195"/>
      <c r="H250" s="195"/>
      <c r="I250" s="195"/>
      <c r="J250" s="195"/>
      <c r="K250" s="195"/>
      <c r="L250" s="195"/>
      <c r="M250" s="23"/>
      <c r="O250" s="24"/>
      <c r="P250" s="207" t="s">
        <v>277</v>
      </c>
      <c r="Q250" s="208"/>
      <c r="R250" s="209">
        <f>LEN(Q249)</f>
        <v>0</v>
      </c>
      <c r="S250" s="210"/>
      <c r="T250" s="210"/>
      <c r="U250" s="210"/>
      <c r="V250" s="210"/>
      <c r="W250" s="210"/>
      <c r="X250" s="210"/>
      <c r="Y250" s="25"/>
    </row>
    <row r="251" spans="1:25" ht="14.1" customHeight="1" x14ac:dyDescent="0.25">
      <c r="A251" s="9">
        <v>53</v>
      </c>
      <c r="B251" s="21"/>
      <c r="D251" s="196" t="str">
        <f>IF(LEN(Q247)&lt;=135,"",IF(LEN(Q247)&lt;=260,RIGHT(Q247,LEN(Q247)-SEARCH(" ",Q247,125)),MID(Q247,SEARCH(" ",Q247,130),IF(LEN(Q247)&lt;=265,LEN(Q247),SEARCH(" ",Q247,255)-SEARCH(" ",Q247,130)))))</f>
        <v/>
      </c>
      <c r="E251" s="197"/>
      <c r="F251" s="197"/>
      <c r="G251" s="197"/>
      <c r="H251" s="197"/>
      <c r="I251" s="197"/>
      <c r="J251" s="197"/>
      <c r="K251" s="197"/>
      <c r="L251" s="197"/>
      <c r="M251" s="23"/>
      <c r="O251" s="24"/>
      <c r="P251" s="28" t="s">
        <v>279</v>
      </c>
      <c r="Q251" s="203"/>
      <c r="R251" s="204"/>
      <c r="S251" s="205" t="str">
        <f>IF(AB181="","",AB181)</f>
        <v/>
      </c>
      <c r="T251" s="206"/>
      <c r="U251" s="206"/>
      <c r="V251" s="20"/>
      <c r="X251" s="206"/>
      <c r="Y251" s="25"/>
    </row>
    <row r="252" spans="1:25" ht="14.1" customHeight="1" x14ac:dyDescent="0.25">
      <c r="A252" s="9">
        <v>54</v>
      </c>
      <c r="B252" s="21"/>
      <c r="D252" s="196" t="str">
        <f>IF(LEN(Q247)&lt;=265,"",RIGHT(Q247,LEN(Q247)-SEARCH(" ",Q247,255)))</f>
        <v/>
      </c>
      <c r="E252" s="197"/>
      <c r="F252" s="197"/>
      <c r="G252" s="197"/>
      <c r="H252" s="197"/>
      <c r="I252" s="197"/>
      <c r="J252" s="197"/>
      <c r="K252" s="197"/>
      <c r="L252" s="197"/>
      <c r="M252" s="23"/>
      <c r="O252" s="24"/>
      <c r="P252" s="207" t="s">
        <v>277</v>
      </c>
      <c r="Q252" s="210"/>
      <c r="R252" s="209">
        <f>LEN(Q251)</f>
        <v>0</v>
      </c>
      <c r="S252" s="210"/>
      <c r="T252" s="210"/>
      <c r="U252" s="210"/>
      <c r="V252" s="210"/>
      <c r="W252" s="210"/>
      <c r="X252" s="210"/>
      <c r="Y252" s="25"/>
    </row>
    <row r="253" spans="1:25" ht="14.1" customHeight="1" thickBot="1" x14ac:dyDescent="0.3">
      <c r="A253" s="9">
        <v>55</v>
      </c>
      <c r="B253" s="21"/>
      <c r="D253" s="194" t="str">
        <f>IF(Q249="","",IF(LEN(Q249)&lt;=135,Q249,IF(LEN(Q249)&lt;=260,LEFT(Q249,SEARCH(" ",Q249,125)),LEFT(Q249,SEARCH(" ",Q249,130)))))</f>
        <v/>
      </c>
      <c r="E253" s="195"/>
      <c r="F253" s="195"/>
      <c r="G253" s="195"/>
      <c r="H253" s="195"/>
      <c r="I253" s="195"/>
      <c r="J253" s="195"/>
      <c r="K253" s="195"/>
      <c r="L253" s="195"/>
      <c r="M253" s="23"/>
      <c r="O253" s="33"/>
      <c r="P253" s="34"/>
      <c r="Q253" s="34"/>
      <c r="R253" s="34"/>
      <c r="S253" s="34"/>
      <c r="T253" s="34"/>
      <c r="U253" s="34"/>
      <c r="V253" s="34"/>
      <c r="W253" s="34"/>
      <c r="X253" s="34"/>
      <c r="Y253" s="35"/>
    </row>
    <row r="254" spans="1:25" ht="14.1" customHeight="1" x14ac:dyDescent="0.25">
      <c r="A254" s="9">
        <v>56</v>
      </c>
      <c r="B254" s="21"/>
      <c r="D254" s="196" t="str">
        <f>IF(LEN(Q249)&lt;=135,"",IF(LEN(Q249)&lt;=260,RIGHT(Q249,LEN(Q249)-SEARCH(" ",Q249,125)),MID(Q249,SEARCH(" ",Q249,130),IF(LEN(Q249)&lt;=265,LEN(Q249),SEARCH(" ",Q249,255)-SEARCH(" ",Q249,130)))))</f>
        <v/>
      </c>
      <c r="E254" s="197"/>
      <c r="F254" s="197"/>
      <c r="G254" s="197"/>
      <c r="H254" s="197"/>
      <c r="I254" s="197"/>
      <c r="J254" s="197"/>
      <c r="K254" s="197"/>
      <c r="L254" s="197"/>
      <c r="M254" s="23"/>
    </row>
    <row r="255" spans="1:25" ht="14.1" customHeight="1" x14ac:dyDescent="0.25">
      <c r="A255" s="9">
        <v>57</v>
      </c>
      <c r="B255" s="21"/>
      <c r="D255" s="196" t="str">
        <f>IF(LEN(Q249)&lt;=265,"",RIGHT(Q249,LEN(Q249)-SEARCH(" ",Q249,255)))</f>
        <v/>
      </c>
      <c r="E255" s="197"/>
      <c r="F255" s="197"/>
      <c r="G255" s="197"/>
      <c r="H255" s="197"/>
      <c r="I255" s="197"/>
      <c r="J255" s="197"/>
      <c r="K255" s="197"/>
      <c r="L255" s="197"/>
      <c r="M255" s="23"/>
    </row>
    <row r="256" spans="1:25" ht="14.1" customHeight="1" x14ac:dyDescent="0.25">
      <c r="A256" s="9">
        <v>58</v>
      </c>
      <c r="B256" s="21"/>
      <c r="D256" s="194" t="str">
        <f>IF(Q251="","",IF(LEN(Q251)&lt;=135,Q251,IF(LEN(Q251)&lt;=260,LEFT(Q251,SEARCH(" ",Q251,125)),LEFT(Q251,SEARCH(" ",Q251,130)))))</f>
        <v/>
      </c>
      <c r="E256" s="195"/>
      <c r="F256" s="195"/>
      <c r="G256" s="195"/>
      <c r="H256" s="195"/>
      <c r="I256" s="195"/>
      <c r="J256" s="195"/>
      <c r="K256" s="195"/>
      <c r="L256" s="195"/>
      <c r="M256" s="23"/>
    </row>
    <row r="257" spans="1:13" ht="14.1" customHeight="1" x14ac:dyDescent="0.25">
      <c r="A257" s="9">
        <v>59</v>
      </c>
      <c r="B257" s="21"/>
      <c r="D257" s="196" t="str">
        <f>IF(LEN(Q251)&lt;=135,"",IF(LEN(Q251)&lt;=260,RIGHT(Q251,LEN(Q251)-SEARCH(" ",Q251,125)),MID(Q251,SEARCH(" ",Q251,130),IF(LEN(Q251)&lt;=265,LEN(Q251),SEARCH(" ",Q251,255)-SEARCH(" ",Q251,130)))))</f>
        <v/>
      </c>
      <c r="E257" s="197"/>
      <c r="F257" s="197"/>
      <c r="G257" s="197"/>
      <c r="H257" s="197"/>
      <c r="I257" s="197"/>
      <c r="J257" s="197"/>
      <c r="K257" s="197"/>
      <c r="L257" s="197"/>
      <c r="M257" s="23"/>
    </row>
    <row r="258" spans="1:13" ht="14.1" customHeight="1" x14ac:dyDescent="0.25">
      <c r="A258" s="9">
        <v>60</v>
      </c>
      <c r="B258" s="21"/>
      <c r="D258" s="196" t="str">
        <f>IF(LEN(Q251)&lt;=265,"",RIGHT(Q251,LEN(Q251)-SEARCH(" ",Q251,255)))</f>
        <v/>
      </c>
      <c r="E258" s="197"/>
      <c r="F258" s="197"/>
      <c r="G258" s="197"/>
      <c r="H258" s="197"/>
      <c r="I258" s="197"/>
      <c r="J258" s="197"/>
      <c r="K258" s="197"/>
      <c r="L258" s="197"/>
      <c r="M258" s="23"/>
    </row>
    <row r="259" spans="1:13" ht="14.1" customHeight="1" x14ac:dyDescent="0.25">
      <c r="A259" s="9">
        <v>61</v>
      </c>
      <c r="B259" s="21"/>
      <c r="M259" s="23"/>
    </row>
    <row r="260" spans="1:13" ht="14.1" customHeight="1" x14ac:dyDescent="0.25">
      <c r="A260" s="9">
        <v>62</v>
      </c>
      <c r="B260" s="21"/>
      <c r="M260" s="23"/>
    </row>
    <row r="261" spans="1:13" ht="14.1" customHeight="1" x14ac:dyDescent="0.25">
      <c r="A261" s="9">
        <v>63</v>
      </c>
      <c r="B261" s="21"/>
      <c r="M261" s="23"/>
    </row>
    <row r="262" spans="1:13" ht="14.1" customHeight="1" x14ac:dyDescent="0.25">
      <c r="A262" s="9">
        <v>64</v>
      </c>
      <c r="B262" s="30"/>
      <c r="C262" s="31"/>
      <c r="D262" s="31"/>
      <c r="E262" s="31"/>
      <c r="F262" s="31"/>
      <c r="G262" s="31"/>
      <c r="H262" s="31"/>
      <c r="I262" s="31"/>
      <c r="J262" s="31"/>
      <c r="K262" s="31"/>
      <c r="L262" s="31"/>
      <c r="M262" s="32"/>
    </row>
    <row r="263" spans="1:13" ht="14.1" customHeight="1" x14ac:dyDescent="0.25">
      <c r="A263" s="9">
        <v>65</v>
      </c>
      <c r="C263" s="28" t="s">
        <v>49</v>
      </c>
      <c r="D263" s="250" t="str">
        <f>IF($P$7="","",$P$7)</f>
        <v/>
      </c>
      <c r="L263" s="28" t="s">
        <v>50</v>
      </c>
      <c r="M263" s="74" t="str">
        <f>IF($X$7="","",$X$7)</f>
        <v>Eugene Mah</v>
      </c>
    </row>
    <row r="264" spans="1:13" ht="14.1" customHeight="1" x14ac:dyDescent="0.25">
      <c r="A264" s="9">
        <v>66</v>
      </c>
      <c r="C264" s="28" t="s">
        <v>145</v>
      </c>
      <c r="D264" s="75" t="str">
        <f>IF($R$14="","",$R$14)</f>
        <v/>
      </c>
      <c r="L264" s="28" t="s">
        <v>63</v>
      </c>
      <c r="M264" s="74" t="str">
        <f>IF($R$13="","",$R$13)</f>
        <v/>
      </c>
    </row>
  </sheetData>
  <mergeCells count="43">
    <mergeCell ref="F10:G10"/>
    <mergeCell ref="K10:L10"/>
    <mergeCell ref="F11:G11"/>
    <mergeCell ref="K11:L11"/>
    <mergeCell ref="F12:G12"/>
    <mergeCell ref="K12:L12"/>
    <mergeCell ref="F13:G13"/>
    <mergeCell ref="K13:L13"/>
    <mergeCell ref="F16:G16"/>
    <mergeCell ref="K16:L16"/>
    <mergeCell ref="F17:G17"/>
    <mergeCell ref="K17:L17"/>
    <mergeCell ref="K18:L18"/>
    <mergeCell ref="F20:G20"/>
    <mergeCell ref="F21:G21"/>
    <mergeCell ref="K21:L21"/>
    <mergeCell ref="K22:L22"/>
    <mergeCell ref="F23:G23"/>
    <mergeCell ref="K23:L23"/>
    <mergeCell ref="F24:G24"/>
    <mergeCell ref="F25:G25"/>
    <mergeCell ref="K26:L26"/>
    <mergeCell ref="F27:G27"/>
    <mergeCell ref="K27:L27"/>
    <mergeCell ref="F28:G28"/>
    <mergeCell ref="F29:G29"/>
    <mergeCell ref="L32:M32"/>
    <mergeCell ref="F70:H70"/>
    <mergeCell ref="I70:J70"/>
    <mergeCell ref="Q70:S70"/>
    <mergeCell ref="T70:U70"/>
    <mergeCell ref="Q89:S89"/>
    <mergeCell ref="T89:U89"/>
    <mergeCell ref="X157:Y157"/>
    <mergeCell ref="T115:U115"/>
    <mergeCell ref="E168:F168"/>
    <mergeCell ref="G168:H168"/>
    <mergeCell ref="F94:H94"/>
    <mergeCell ref="I94:J94"/>
    <mergeCell ref="Q115:S115"/>
    <mergeCell ref="P137:P139"/>
    <mergeCell ref="O118:P120"/>
    <mergeCell ref="D97:E99"/>
  </mergeCells>
  <conditionalFormatting sqref="L33:L38 L60:L63 L41:L57">
    <cfRule type="cellIs" dxfId="36" priority="46" operator="equal">
      <formula>"TBD"</formula>
    </cfRule>
  </conditionalFormatting>
  <conditionalFormatting sqref="Q127:U127 F105:J105">
    <cfRule type="cellIs" dxfId="35" priority="44" operator="equal">
      <formula>"Fail"</formula>
    </cfRule>
  </conditionalFormatting>
  <conditionalFormatting sqref="Q141:T141 E117:H117">
    <cfRule type="cellIs" dxfId="34" priority="42" operator="equal">
      <formula>"Fail"</formula>
    </cfRule>
  </conditionalFormatting>
  <conditionalFormatting sqref="C122">
    <cfRule type="cellIs" dxfId="33" priority="40" operator="equal">
      <formula>"Fail"</formula>
    </cfRule>
    <cfRule type="cellIs" dxfId="32" priority="41" operator="equal">
      <formula>"Pass"</formula>
    </cfRule>
  </conditionalFormatting>
  <conditionalFormatting sqref="C125:C127">
    <cfRule type="cellIs" dxfId="31" priority="38" operator="equal">
      <formula>"Fail"</formula>
    </cfRule>
  </conditionalFormatting>
  <conditionalFormatting sqref="H152">
    <cfRule type="cellIs" dxfId="30" priority="36" operator="equal">
      <formula>"Fail"</formula>
    </cfRule>
  </conditionalFormatting>
  <conditionalFormatting sqref="F163:J163 Q176:U176 K170:K171 F191:F192 Q199:Q200">
    <cfRule type="cellIs" dxfId="29" priority="34" operator="equal">
      <formula>"Fail"</formula>
    </cfRule>
  </conditionalFormatting>
  <conditionalFormatting sqref="T211 F127">
    <cfRule type="cellIs" dxfId="28" priority="33" operator="greaterThan">
      <formula>0.15</formula>
    </cfRule>
  </conditionalFormatting>
  <conditionalFormatting sqref="Q126:U126">
    <cfRule type="cellIs" dxfId="27" priority="27" operator="lessThan">
      <formula>0.2</formula>
    </cfRule>
    <cfRule type="cellIs" dxfId="26" priority="31" operator="greaterThan">
      <formula>0.2</formula>
    </cfRule>
  </conditionalFormatting>
  <conditionalFormatting sqref="Q125:U125">
    <cfRule type="cellIs" dxfId="25" priority="28" operator="lessThan">
      <formula>0.05</formula>
    </cfRule>
    <cfRule type="cellIs" dxfId="24" priority="29" operator="greaterThan">
      <formula>0.05</formula>
    </cfRule>
  </conditionalFormatting>
  <conditionalFormatting sqref="M33:M38 M60:M63 M41:M57">
    <cfRule type="cellIs" dxfId="23" priority="26" operator="equal">
      <formula>"NO"</formula>
    </cfRule>
  </conditionalFormatting>
  <conditionalFormatting sqref="L138:L141">
    <cfRule type="cellIs" dxfId="22" priority="25" operator="equal">
      <formula>"Fail"</formula>
    </cfRule>
  </conditionalFormatting>
  <conditionalFormatting sqref="Q199:Q200">
    <cfRule type="cellIs" dxfId="21" priority="23" operator="equal">
      <formula>"Fail"</formula>
    </cfRule>
    <cfRule type="cellIs" dxfId="20" priority="24" operator="equal">
      <formula>"Pass"</formula>
    </cfRule>
  </conditionalFormatting>
  <conditionalFormatting sqref="R191:S195">
    <cfRule type="cellIs" dxfId="19" priority="21" operator="greaterThan">
      <formula>5</formula>
    </cfRule>
    <cfRule type="cellIs" dxfId="18" priority="22" operator="lessThan">
      <formula>5</formula>
    </cfRule>
  </conditionalFormatting>
  <conditionalFormatting sqref="H181:H185">
    <cfRule type="cellIs" dxfId="17" priority="20" operator="equal">
      <formula>"Fail"</formula>
    </cfRule>
  </conditionalFormatting>
  <conditionalFormatting sqref="T191:T195">
    <cfRule type="cellIs" dxfId="16" priority="18" operator="equal">
      <formula>"Fail"</formula>
    </cfRule>
    <cfRule type="cellIs" dxfId="15" priority="19" operator="equal">
      <formula>"Pass"</formula>
    </cfRule>
  </conditionalFormatting>
  <conditionalFormatting sqref="P160:V160">
    <cfRule type="cellIs" dxfId="14" priority="14" operator="lessThan">
      <formula>-5</formula>
    </cfRule>
    <cfRule type="cellIs" dxfId="13" priority="15" operator="greaterThan">
      <formula>5</formula>
    </cfRule>
  </conditionalFormatting>
  <conditionalFormatting sqref="X183">
    <cfRule type="cellIs" dxfId="12" priority="12" operator="equal">
      <formula>"Fail"</formula>
    </cfRule>
    <cfRule type="cellIs" dxfId="11" priority="13" operator="equal">
      <formula>"Pass"</formula>
    </cfRule>
  </conditionalFormatting>
  <conditionalFormatting sqref="P187:Q187">
    <cfRule type="cellIs" dxfId="10" priority="10" operator="lessThan">
      <formula>1</formula>
    </cfRule>
    <cfRule type="cellIs" dxfId="9" priority="11" operator="greaterThan">
      <formula>1</formula>
    </cfRule>
  </conditionalFormatting>
  <conditionalFormatting sqref="R187">
    <cfRule type="cellIs" dxfId="8" priority="8" operator="lessThan">
      <formula>0.4</formula>
    </cfRule>
    <cfRule type="cellIs" dxfId="7" priority="9" operator="greaterThan">
      <formula>0.4</formula>
    </cfRule>
  </conditionalFormatting>
  <conditionalFormatting sqref="S187">
    <cfRule type="cellIs" dxfId="6" priority="6" operator="lessThan">
      <formula>1</formula>
    </cfRule>
    <cfRule type="cellIs" dxfId="5" priority="7" operator="greaterThan">
      <formula>1</formula>
    </cfRule>
  </conditionalFormatting>
  <conditionalFormatting sqref="R159:T159">
    <cfRule type="cellIs" dxfId="4" priority="5" operator="between">
      <formula>$X$159</formula>
      <formula>$Y$159</formula>
    </cfRule>
  </conditionalFormatting>
  <conditionalFormatting sqref="R160:T160">
    <cfRule type="cellIs" dxfId="3" priority="4" operator="between">
      <formula>$X$160</formula>
      <formula>$Y$160</formula>
    </cfRule>
  </conditionalFormatting>
  <conditionalFormatting sqref="R162:T162">
    <cfRule type="cellIs" dxfId="2" priority="3" operator="between">
      <formula>$X$161</formula>
      <formula>$Y$161</formula>
    </cfRule>
  </conditionalFormatting>
  <conditionalFormatting sqref="R163:T163">
    <cfRule type="cellIs" dxfId="1" priority="2" operator="between">
      <formula>$X$162</formula>
      <formula>$Y$162</formula>
    </cfRule>
  </conditionalFormatting>
  <conditionalFormatting sqref="R164:T164">
    <cfRule type="cellIs" dxfId="0" priority="1" operator="between">
      <formula>$X$163</formula>
      <formula>$Y$163</formula>
    </cfRule>
  </conditionalFormatting>
  <pageMargins left="0.78749999999999998" right="0.78749999999999998" top="0.88611111111111096" bottom="1.0249999999999999" header="0.78749999999999998" footer="0.78749999999999998"/>
  <pageSetup scale="67" orientation="portrait" horizontalDpi="300" verticalDpi="300" r:id="rId1"/>
  <headerFooter>
    <oddFooter>&amp;C&amp;"Arial,Regular"Page &amp;P</oddFooter>
  </headerFooter>
  <rowBreaks count="2" manualBreakCount="2">
    <brk id="66" min="1" max="12" man="1"/>
    <brk id="132" min="1" max="12" man="1"/>
  </rowBreaks>
  <colBreaks count="1" manualBreakCount="1">
    <brk id="13" max="1048575"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86"/>
  <sheetViews>
    <sheetView topLeftCell="A51" zoomScale="75" zoomScaleNormal="75" workbookViewId="0">
      <selection activeCell="A81" sqref="A81:A82"/>
    </sheetView>
  </sheetViews>
  <sheetFormatPr defaultRowHeight="13.2" x14ac:dyDescent="0.25"/>
  <cols>
    <col min="1" max="1012" width="12.77734375" customWidth="1"/>
  </cols>
  <sheetData>
    <row r="1" spans="1:4" x14ac:dyDescent="0.25">
      <c r="A1" t="s">
        <v>336</v>
      </c>
    </row>
    <row r="3" spans="1:4" x14ac:dyDescent="0.25">
      <c r="A3" s="6" t="s">
        <v>284</v>
      </c>
      <c r="B3" s="6"/>
      <c r="C3" s="6"/>
      <c r="D3" s="6"/>
    </row>
    <row r="4" spans="1:4" x14ac:dyDescent="0.25">
      <c r="A4" s="298" t="s">
        <v>285</v>
      </c>
      <c r="B4" s="298" t="s">
        <v>286</v>
      </c>
      <c r="C4" s="298"/>
      <c r="D4" s="298"/>
    </row>
    <row r="5" spans="1:4" x14ac:dyDescent="0.25">
      <c r="A5" s="298"/>
      <c r="B5" s="5" t="s">
        <v>287</v>
      </c>
      <c r="C5" s="5" t="s">
        <v>288</v>
      </c>
      <c r="D5" s="5" t="s">
        <v>289</v>
      </c>
    </row>
    <row r="6" spans="1:4" x14ac:dyDescent="0.25">
      <c r="A6" s="5" t="s">
        <v>290</v>
      </c>
      <c r="B6" s="5" t="s">
        <v>291</v>
      </c>
      <c r="C6" s="10">
        <v>3.5</v>
      </c>
      <c r="D6" s="10">
        <v>1</v>
      </c>
    </row>
    <row r="7" spans="1:4" x14ac:dyDescent="0.25">
      <c r="A7" s="5" t="s">
        <v>292</v>
      </c>
      <c r="B7" s="5" t="s">
        <v>291</v>
      </c>
      <c r="C7" s="10">
        <v>6</v>
      </c>
      <c r="D7" s="10">
        <v>1</v>
      </c>
    </row>
    <row r="8" spans="1:4" x14ac:dyDescent="0.25">
      <c r="A8" s="5" t="s">
        <v>293</v>
      </c>
      <c r="B8" s="5" t="s">
        <v>294</v>
      </c>
      <c r="C8" s="10">
        <v>10.5</v>
      </c>
      <c r="D8" s="10">
        <v>1.5</v>
      </c>
    </row>
    <row r="9" spans="1:4" x14ac:dyDescent="0.25">
      <c r="A9" s="5" t="s">
        <v>295</v>
      </c>
      <c r="B9" s="5" t="s">
        <v>294</v>
      </c>
      <c r="C9" s="10">
        <v>11.5</v>
      </c>
      <c r="D9" s="10">
        <v>1.5</v>
      </c>
    </row>
    <row r="10" spans="1:4" x14ac:dyDescent="0.25">
      <c r="A10" s="5" t="s">
        <v>296</v>
      </c>
      <c r="B10" s="5" t="s">
        <v>291</v>
      </c>
      <c r="C10" s="10">
        <v>11.1</v>
      </c>
      <c r="D10" s="10">
        <v>1.5</v>
      </c>
    </row>
    <row r="11" spans="1:4" x14ac:dyDescent="0.25">
      <c r="A11" s="5" t="s">
        <v>297</v>
      </c>
      <c r="B11" s="5" t="s">
        <v>294</v>
      </c>
      <c r="C11" s="10">
        <v>18.8</v>
      </c>
      <c r="D11" s="10">
        <v>1.5</v>
      </c>
    </row>
    <row r="12" spans="1:4" x14ac:dyDescent="0.25">
      <c r="A12" s="5" t="s">
        <v>298</v>
      </c>
      <c r="B12" s="5" t="s">
        <v>291</v>
      </c>
      <c r="C12" s="10">
        <v>19.399999999999999</v>
      </c>
      <c r="D12" s="10">
        <v>1.5</v>
      </c>
    </row>
    <row r="13" spans="1:4" x14ac:dyDescent="0.25">
      <c r="A13" s="5" t="s">
        <v>299</v>
      </c>
      <c r="B13" s="5" t="s">
        <v>291</v>
      </c>
      <c r="C13" s="10">
        <v>24.4</v>
      </c>
      <c r="D13" s="10">
        <v>2</v>
      </c>
    </row>
    <row r="14" spans="1:4" x14ac:dyDescent="0.25">
      <c r="A14" s="5" t="s">
        <v>299</v>
      </c>
      <c r="B14" s="5" t="s">
        <v>294</v>
      </c>
      <c r="C14" s="10">
        <v>27.4</v>
      </c>
      <c r="D14" s="10">
        <v>2</v>
      </c>
    </row>
    <row r="15" spans="1:4" x14ac:dyDescent="0.25">
      <c r="A15" s="5" t="s">
        <v>300</v>
      </c>
      <c r="B15" s="5" t="s">
        <v>291</v>
      </c>
      <c r="C15" s="10">
        <v>44</v>
      </c>
      <c r="D15" s="10">
        <v>2</v>
      </c>
    </row>
    <row r="16" spans="1:4" x14ac:dyDescent="0.25">
      <c r="A16" s="5" t="s">
        <v>301</v>
      </c>
      <c r="B16" s="5" t="s">
        <v>294</v>
      </c>
      <c r="C16" s="10">
        <v>45.5</v>
      </c>
      <c r="D16" s="10">
        <v>2</v>
      </c>
    </row>
    <row r="17" spans="1:4" x14ac:dyDescent="0.25">
      <c r="A17" s="5"/>
      <c r="B17" s="5"/>
      <c r="C17" s="5"/>
      <c r="D17" s="5"/>
    </row>
    <row r="18" spans="1:4" x14ac:dyDescent="0.25">
      <c r="A18" s="298" t="s">
        <v>285</v>
      </c>
      <c r="B18" s="298" t="s">
        <v>302</v>
      </c>
      <c r="C18" s="298"/>
      <c r="D18" s="298"/>
    </row>
    <row r="19" spans="1:4" x14ac:dyDescent="0.25">
      <c r="A19" s="298"/>
      <c r="B19" s="5" t="s">
        <v>287</v>
      </c>
      <c r="C19" s="5" t="s">
        <v>288</v>
      </c>
      <c r="D19" s="5" t="s">
        <v>289</v>
      </c>
    </row>
    <row r="20" spans="1:4" x14ac:dyDescent="0.25">
      <c r="A20" s="5" t="s">
        <v>290</v>
      </c>
      <c r="B20" s="5" t="s">
        <v>291</v>
      </c>
      <c r="C20" s="10">
        <v>4.7</v>
      </c>
      <c r="D20" s="10">
        <v>1</v>
      </c>
    </row>
    <row r="21" spans="1:4" x14ac:dyDescent="0.25">
      <c r="A21" s="5" t="s">
        <v>292</v>
      </c>
      <c r="B21" s="5" t="s">
        <v>291</v>
      </c>
      <c r="C21" s="10">
        <v>6.6</v>
      </c>
      <c r="D21" s="10">
        <v>1</v>
      </c>
    </row>
    <row r="22" spans="1:4" x14ac:dyDescent="0.25">
      <c r="A22" s="5" t="s">
        <v>293</v>
      </c>
      <c r="B22" s="5" t="s">
        <v>294</v>
      </c>
      <c r="C22" s="10">
        <v>11.2</v>
      </c>
      <c r="D22" s="10">
        <v>1</v>
      </c>
    </row>
    <row r="23" spans="1:4" x14ac:dyDescent="0.25">
      <c r="A23" s="5" t="s">
        <v>295</v>
      </c>
      <c r="B23" s="5" t="s">
        <v>291</v>
      </c>
      <c r="C23" s="10">
        <v>8.5</v>
      </c>
      <c r="D23" s="10">
        <v>1</v>
      </c>
    </row>
    <row r="24" spans="1:4" x14ac:dyDescent="0.25">
      <c r="A24" s="5" t="s">
        <v>296</v>
      </c>
      <c r="B24" s="5" t="s">
        <v>291</v>
      </c>
      <c r="C24" s="10">
        <v>11.6</v>
      </c>
      <c r="D24" s="10">
        <v>1</v>
      </c>
    </row>
    <row r="25" spans="1:4" x14ac:dyDescent="0.25">
      <c r="A25" s="5" t="s">
        <v>295</v>
      </c>
      <c r="B25" s="5" t="s">
        <v>294</v>
      </c>
      <c r="C25" s="10">
        <v>11.5</v>
      </c>
      <c r="D25" s="10">
        <v>1</v>
      </c>
    </row>
    <row r="26" spans="1:4" x14ac:dyDescent="0.25">
      <c r="A26" s="5" t="s">
        <v>303</v>
      </c>
      <c r="B26" s="5" t="s">
        <v>291</v>
      </c>
      <c r="C26" s="10">
        <v>11.8</v>
      </c>
      <c r="D26" s="10">
        <v>1</v>
      </c>
    </row>
    <row r="27" spans="1:4" x14ac:dyDescent="0.25">
      <c r="A27" s="5" t="s">
        <v>298</v>
      </c>
      <c r="B27" s="5" t="s">
        <v>291</v>
      </c>
      <c r="C27" s="10">
        <v>19.8</v>
      </c>
      <c r="D27" s="10">
        <v>1</v>
      </c>
    </row>
    <row r="28" spans="1:4" x14ac:dyDescent="0.25">
      <c r="A28" s="5" t="s">
        <v>304</v>
      </c>
      <c r="B28" s="5" t="s">
        <v>291</v>
      </c>
      <c r="C28" s="10">
        <v>41</v>
      </c>
      <c r="D28" s="10">
        <v>1.5</v>
      </c>
    </row>
    <row r="29" spans="1:4" x14ac:dyDescent="0.25">
      <c r="A29" s="5" t="s">
        <v>301</v>
      </c>
      <c r="B29" s="5" t="s">
        <v>294</v>
      </c>
      <c r="C29" s="10">
        <v>45.5</v>
      </c>
      <c r="D29" s="10">
        <v>1.5</v>
      </c>
    </row>
    <row r="30" spans="1:4" x14ac:dyDescent="0.25">
      <c r="A30" s="5" t="s">
        <v>300</v>
      </c>
      <c r="B30" s="5" t="s">
        <v>291</v>
      </c>
      <c r="C30" s="10">
        <v>43.5</v>
      </c>
      <c r="D30" s="10">
        <v>1.5</v>
      </c>
    </row>
    <row r="31" spans="1:4" x14ac:dyDescent="0.25">
      <c r="A31" s="5" t="s">
        <v>305</v>
      </c>
      <c r="B31" s="5" t="s">
        <v>291</v>
      </c>
      <c r="C31" s="10">
        <v>23.5</v>
      </c>
      <c r="D31" s="10">
        <v>1</v>
      </c>
    </row>
    <row r="32" spans="1:4" x14ac:dyDescent="0.25">
      <c r="A32" s="5" t="s">
        <v>299</v>
      </c>
      <c r="B32" s="5" t="s">
        <v>294</v>
      </c>
      <c r="C32" s="10">
        <v>28</v>
      </c>
      <c r="D32" s="10">
        <v>1</v>
      </c>
    </row>
    <row r="33" spans="1:4" x14ac:dyDescent="0.25">
      <c r="A33" s="5" t="s">
        <v>297</v>
      </c>
      <c r="B33" s="5" t="s">
        <v>291</v>
      </c>
      <c r="C33" s="10">
        <v>18</v>
      </c>
      <c r="D33" s="10">
        <v>1</v>
      </c>
    </row>
    <row r="34" spans="1:4" x14ac:dyDescent="0.25">
      <c r="A34" s="5" t="s">
        <v>306</v>
      </c>
      <c r="B34" s="5" t="s">
        <v>291</v>
      </c>
      <c r="C34" s="10">
        <v>25</v>
      </c>
      <c r="D34" s="10">
        <v>1</v>
      </c>
    </row>
    <row r="35" spans="1:4" x14ac:dyDescent="0.25">
      <c r="A35" s="5" t="s">
        <v>297</v>
      </c>
      <c r="B35" s="5" t="s">
        <v>294</v>
      </c>
      <c r="C35" s="10">
        <v>20</v>
      </c>
      <c r="D35" s="10">
        <v>1</v>
      </c>
    </row>
    <row r="37" spans="1:4" x14ac:dyDescent="0.25">
      <c r="A37" s="298" t="s">
        <v>285</v>
      </c>
      <c r="B37" s="298" t="s">
        <v>307</v>
      </c>
      <c r="C37" s="298"/>
    </row>
    <row r="38" spans="1:4" x14ac:dyDescent="0.25">
      <c r="A38" s="298"/>
      <c r="B38" s="5" t="s">
        <v>288</v>
      </c>
      <c r="C38" s="5" t="s">
        <v>289</v>
      </c>
    </row>
    <row r="39" spans="1:4" x14ac:dyDescent="0.25">
      <c r="A39" s="5" t="s">
        <v>305</v>
      </c>
      <c r="B39" s="10">
        <v>22.5</v>
      </c>
      <c r="C39" s="10">
        <v>1.5</v>
      </c>
    </row>
    <row r="40" spans="1:4" x14ac:dyDescent="0.25">
      <c r="A40" s="5" t="s">
        <v>308</v>
      </c>
      <c r="B40" s="10">
        <v>33.5</v>
      </c>
      <c r="C40" s="10">
        <v>1.5</v>
      </c>
    </row>
    <row r="41" spans="1:4" x14ac:dyDescent="0.25">
      <c r="A41" s="5" t="s">
        <v>298</v>
      </c>
      <c r="B41" s="10">
        <v>19.5</v>
      </c>
      <c r="C41" s="10">
        <v>1.5</v>
      </c>
    </row>
    <row r="42" spans="1:4" x14ac:dyDescent="0.25">
      <c r="A42" s="5" t="s">
        <v>296</v>
      </c>
      <c r="B42" s="10">
        <v>11.5</v>
      </c>
      <c r="C42" s="10">
        <v>1.5</v>
      </c>
    </row>
    <row r="43" spans="1:4" x14ac:dyDescent="0.25">
      <c r="A43" s="5" t="s">
        <v>292</v>
      </c>
      <c r="B43" s="10">
        <v>6.5</v>
      </c>
      <c r="C43" s="10">
        <v>1.5</v>
      </c>
    </row>
    <row r="44" spans="1:4" x14ac:dyDescent="0.25">
      <c r="A44" s="5" t="s">
        <v>290</v>
      </c>
      <c r="B44" s="10">
        <v>4</v>
      </c>
      <c r="C44" s="10">
        <v>1</v>
      </c>
    </row>
    <row r="45" spans="1:4" x14ac:dyDescent="0.25">
      <c r="A45" s="5" t="s">
        <v>309</v>
      </c>
      <c r="B45" s="10">
        <v>7</v>
      </c>
      <c r="C45" s="10">
        <v>1</v>
      </c>
    </row>
    <row r="47" spans="1:4" x14ac:dyDescent="0.25">
      <c r="A47" s="298" t="s">
        <v>285</v>
      </c>
      <c r="B47" s="298" t="s">
        <v>310</v>
      </c>
      <c r="C47" s="298"/>
    </row>
    <row r="48" spans="1:4" x14ac:dyDescent="0.25">
      <c r="A48" s="298"/>
      <c r="B48" s="5" t="s">
        <v>288</v>
      </c>
      <c r="C48" s="5" t="s">
        <v>289</v>
      </c>
    </row>
    <row r="49" spans="1:3" x14ac:dyDescent="0.25">
      <c r="A49" s="5" t="s">
        <v>311</v>
      </c>
      <c r="B49" s="10">
        <v>30.5</v>
      </c>
      <c r="C49" s="10">
        <v>1</v>
      </c>
    </row>
    <row r="50" spans="1:3" x14ac:dyDescent="0.25">
      <c r="A50" s="5" t="s">
        <v>312</v>
      </c>
      <c r="B50" s="10">
        <v>18.5</v>
      </c>
      <c r="C50" s="10">
        <v>1</v>
      </c>
    </row>
    <row r="51" spans="1:3" x14ac:dyDescent="0.25">
      <c r="A51" s="5" t="s">
        <v>313</v>
      </c>
      <c r="B51" s="10">
        <v>24.5</v>
      </c>
      <c r="C51" s="10">
        <v>1</v>
      </c>
    </row>
    <row r="52" spans="1:3" x14ac:dyDescent="0.25">
      <c r="A52" s="5" t="s">
        <v>314</v>
      </c>
      <c r="B52" s="10">
        <v>15.5</v>
      </c>
      <c r="C52" s="10">
        <v>1</v>
      </c>
    </row>
    <row r="53" spans="1:3" x14ac:dyDescent="0.25">
      <c r="A53" s="5" t="s">
        <v>315</v>
      </c>
      <c r="B53" s="10">
        <v>12.5</v>
      </c>
      <c r="C53" s="10">
        <v>1</v>
      </c>
    </row>
    <row r="54" spans="1:3" x14ac:dyDescent="0.25">
      <c r="A54" s="5" t="s">
        <v>290</v>
      </c>
      <c r="B54" s="10">
        <v>3.5</v>
      </c>
      <c r="C54" s="10">
        <v>1</v>
      </c>
    </row>
    <row r="55" spans="1:3" x14ac:dyDescent="0.25">
      <c r="A55" s="5" t="s">
        <v>316</v>
      </c>
      <c r="B55" s="10">
        <v>3</v>
      </c>
      <c r="C55" s="10">
        <v>1</v>
      </c>
    </row>
    <row r="57" spans="1:3" x14ac:dyDescent="0.25">
      <c r="A57" s="298" t="s">
        <v>285</v>
      </c>
      <c r="B57" s="298" t="s">
        <v>317</v>
      </c>
      <c r="C57" s="298"/>
    </row>
    <row r="58" spans="1:3" x14ac:dyDescent="0.25">
      <c r="A58" s="298"/>
      <c r="B58" s="5" t="s">
        <v>288</v>
      </c>
      <c r="C58" s="5" t="s">
        <v>289</v>
      </c>
    </row>
    <row r="59" spans="1:3" x14ac:dyDescent="0.25">
      <c r="A59" s="5" t="s">
        <v>318</v>
      </c>
      <c r="B59" s="10">
        <v>4.9000000000000004</v>
      </c>
      <c r="C59" s="10">
        <v>1</v>
      </c>
    </row>
    <row r="60" spans="1:3" x14ac:dyDescent="0.25">
      <c r="A60" s="5" t="s">
        <v>319</v>
      </c>
      <c r="B60" s="10">
        <v>12.6</v>
      </c>
      <c r="C60" s="10">
        <v>1</v>
      </c>
    </row>
    <row r="61" spans="1:3" x14ac:dyDescent="0.25">
      <c r="A61" s="5" t="s">
        <v>320</v>
      </c>
      <c r="B61" s="10">
        <v>14.5</v>
      </c>
      <c r="C61" s="10">
        <v>1</v>
      </c>
    </row>
    <row r="62" spans="1:3" x14ac:dyDescent="0.25">
      <c r="A62" s="5" t="s">
        <v>315</v>
      </c>
      <c r="B62" s="10">
        <v>12.6</v>
      </c>
      <c r="C62" s="10">
        <v>1</v>
      </c>
    </row>
    <row r="63" spans="1:3" x14ac:dyDescent="0.25">
      <c r="A63" s="5" t="s">
        <v>298</v>
      </c>
      <c r="B63" s="10">
        <v>18.5</v>
      </c>
      <c r="C63" s="10">
        <v>1</v>
      </c>
    </row>
    <row r="64" spans="1:3" x14ac:dyDescent="0.25">
      <c r="A64" s="5" t="s">
        <v>321</v>
      </c>
      <c r="B64" s="10">
        <v>18.5</v>
      </c>
      <c r="C64" s="10">
        <v>1</v>
      </c>
    </row>
    <row r="65" spans="1:3" x14ac:dyDescent="0.25">
      <c r="A65" s="5" t="s">
        <v>306</v>
      </c>
      <c r="B65" s="10">
        <v>24.2</v>
      </c>
      <c r="C65" s="10">
        <v>1</v>
      </c>
    </row>
    <row r="67" spans="1:3" x14ac:dyDescent="0.25">
      <c r="A67" s="298" t="s">
        <v>285</v>
      </c>
      <c r="B67" s="298" t="s">
        <v>322</v>
      </c>
      <c r="C67" s="298"/>
    </row>
    <row r="68" spans="1:3" x14ac:dyDescent="0.25">
      <c r="A68" s="298"/>
      <c r="B68" s="5" t="s">
        <v>288</v>
      </c>
      <c r="C68" s="5" t="s">
        <v>289</v>
      </c>
    </row>
    <row r="69" spans="1:3" x14ac:dyDescent="0.25">
      <c r="A69" s="5" t="s">
        <v>290</v>
      </c>
      <c r="B69" s="11">
        <v>3</v>
      </c>
      <c r="C69" s="11">
        <v>1</v>
      </c>
    </row>
    <row r="70" spans="1:3" x14ac:dyDescent="0.25">
      <c r="A70" s="5" t="s">
        <v>323</v>
      </c>
      <c r="B70" s="11">
        <v>7</v>
      </c>
      <c r="C70" s="11">
        <v>1</v>
      </c>
    </row>
    <row r="71" spans="1:3" x14ac:dyDescent="0.25">
      <c r="A71" s="5" t="s">
        <v>292</v>
      </c>
      <c r="B71" s="11">
        <v>7.5</v>
      </c>
      <c r="C71" s="11">
        <v>1</v>
      </c>
    </row>
    <row r="72" spans="1:3" x14ac:dyDescent="0.25">
      <c r="A72" s="5" t="s">
        <v>296</v>
      </c>
      <c r="B72" s="11">
        <v>12</v>
      </c>
      <c r="C72" s="11">
        <v>1.5</v>
      </c>
    </row>
    <row r="73" spans="1:3" x14ac:dyDescent="0.25">
      <c r="A73" s="5" t="s">
        <v>298</v>
      </c>
      <c r="B73" s="11">
        <v>24</v>
      </c>
      <c r="C73" s="11">
        <v>2</v>
      </c>
    </row>
    <row r="74" spans="1:3" x14ac:dyDescent="0.25">
      <c r="A74" s="5" t="s">
        <v>324</v>
      </c>
      <c r="B74" s="11">
        <v>22.5</v>
      </c>
      <c r="C74" s="11">
        <v>2</v>
      </c>
    </row>
    <row r="75" spans="1:3" x14ac:dyDescent="0.25">
      <c r="A75" s="5" t="s">
        <v>325</v>
      </c>
      <c r="B75" s="11">
        <v>24.5</v>
      </c>
      <c r="C75" s="11">
        <v>2</v>
      </c>
    </row>
    <row r="76" spans="1:3" x14ac:dyDescent="0.25">
      <c r="A76" s="5" t="s">
        <v>326</v>
      </c>
      <c r="B76" s="11">
        <v>28.5</v>
      </c>
      <c r="C76" s="11">
        <v>2</v>
      </c>
    </row>
    <row r="77" spans="1:3" x14ac:dyDescent="0.25">
      <c r="A77" s="5" t="s">
        <v>301</v>
      </c>
      <c r="B77" s="11">
        <v>47.5</v>
      </c>
      <c r="C77" s="11">
        <v>2</v>
      </c>
    </row>
    <row r="78" spans="1:3" x14ac:dyDescent="0.25">
      <c r="A78" s="5" t="s">
        <v>327</v>
      </c>
      <c r="B78" s="11">
        <v>66</v>
      </c>
      <c r="C78" s="11">
        <v>2</v>
      </c>
    </row>
    <row r="79" spans="1:3" x14ac:dyDescent="0.25">
      <c r="A79" s="5" t="s">
        <v>328</v>
      </c>
      <c r="B79" s="11">
        <v>67</v>
      </c>
      <c r="C79" s="11">
        <v>2</v>
      </c>
    </row>
    <row r="81" spans="1:3" x14ac:dyDescent="0.25">
      <c r="A81" s="297" t="s">
        <v>285</v>
      </c>
      <c r="B81" t="s">
        <v>345</v>
      </c>
    </row>
    <row r="82" spans="1:3" x14ac:dyDescent="0.25">
      <c r="A82" s="297"/>
      <c r="B82" t="s">
        <v>288</v>
      </c>
      <c r="C82" t="s">
        <v>289</v>
      </c>
    </row>
    <row r="83" spans="1:3" x14ac:dyDescent="0.25">
      <c r="A83" t="s">
        <v>297</v>
      </c>
      <c r="B83">
        <v>18.8</v>
      </c>
      <c r="C83">
        <v>1.5</v>
      </c>
    </row>
    <row r="84" spans="1:3" x14ac:dyDescent="0.25">
      <c r="A84" t="s">
        <v>290</v>
      </c>
      <c r="B84">
        <v>3.5</v>
      </c>
      <c r="C84">
        <v>1</v>
      </c>
    </row>
    <row r="85" spans="1:3" x14ac:dyDescent="0.25">
      <c r="A85" t="s">
        <v>298</v>
      </c>
      <c r="B85">
        <v>19.8</v>
      </c>
      <c r="C85">
        <v>1.5</v>
      </c>
    </row>
    <row r="86" spans="1:3" x14ac:dyDescent="0.25">
      <c r="A86" t="s">
        <v>306</v>
      </c>
      <c r="B86">
        <v>25</v>
      </c>
      <c r="C86">
        <v>2</v>
      </c>
    </row>
  </sheetData>
  <mergeCells count="13">
    <mergeCell ref="A4:A5"/>
    <mergeCell ref="B4:D4"/>
    <mergeCell ref="A18:A19"/>
    <mergeCell ref="B18:D18"/>
    <mergeCell ref="A37:A38"/>
    <mergeCell ref="B37:C37"/>
    <mergeCell ref="A81:A82"/>
    <mergeCell ref="A47:A48"/>
    <mergeCell ref="B47:C47"/>
    <mergeCell ref="A57:A58"/>
    <mergeCell ref="B57:C57"/>
    <mergeCell ref="A67:A68"/>
    <mergeCell ref="B67:C67"/>
  </mergeCells>
  <pageMargins left="0.78749999999999998" right="0.78749999999999998" top="0.88611111111111096" bottom="1.0249999999999999" header="0.78749999999999998" footer="0.78749999999999998"/>
  <pageSetup scale="69" orientation="portrait" horizontalDpi="300" verticalDpi="300"/>
  <headerFooter>
    <oddFooter>&amp;C&amp;"Arial,Regular"Page &amp;P</oddFooter>
  </headerFooter>
</worksheet>
</file>

<file path=docProps/app.xml><?xml version="1.0" encoding="utf-8"?>
<Properties xmlns="http://schemas.openxmlformats.org/officeDocument/2006/extended-properties" xmlns:vt="http://schemas.openxmlformats.org/officeDocument/2006/docPropsVTypes">
  <Template/>
  <TotalTime>1574</TotalTime>
  <Application>Microsoft Excel</Application>
  <DocSecurity>0</DocSecurity>
  <ScaleCrop>false</ScaleCrop>
  <HeadingPairs>
    <vt:vector size="4" baseType="variant">
      <vt:variant>
        <vt:lpstr>Worksheets</vt:lpstr>
      </vt:variant>
      <vt:variant>
        <vt:i4>3</vt:i4>
      </vt:variant>
      <vt:variant>
        <vt:lpstr>Named Ranges</vt:lpstr>
      </vt:variant>
      <vt:variant>
        <vt:i4>6</vt:i4>
      </vt:variant>
    </vt:vector>
  </HeadingPairs>
  <TitlesOfParts>
    <vt:vector size="9" baseType="lpstr">
      <vt:lpstr>Summary</vt:lpstr>
      <vt:lpstr>Sheet1</vt:lpstr>
      <vt:lpstr>Sheet2</vt:lpstr>
      <vt:lpstr>ACRPhantom</vt:lpstr>
      <vt:lpstr>Comments</vt:lpstr>
      <vt:lpstr>CTDI</vt:lpstr>
      <vt:lpstr>First</vt:lpstr>
      <vt:lpstr>Sheet1!Print_Area</vt:lpstr>
      <vt:lpstr>Summary!Print_Area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Eugene Mah</dc:creator>
  <dc:description/>
  <cp:lastModifiedBy>MUSC</cp:lastModifiedBy>
  <cp:revision>184</cp:revision>
  <cp:lastPrinted>2019-06-10T18:18:34Z</cp:lastPrinted>
  <dcterms:created xsi:type="dcterms:W3CDTF">2014-08-07T08:31:53Z</dcterms:created>
  <dcterms:modified xsi:type="dcterms:W3CDTF">2020-05-20T12:36:41Z</dcterms:modified>
  <dc:language>en-US</dc:language>
</cp:coreProperties>
</file>